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dos_selecionados" sheetId="1" r:id="rId5"/>
    <sheet state="visible" name="dados_total" sheetId="2" r:id="rId6"/>
    <sheet state="visible" name="ArrayKeys" sheetId="3" r:id="rId7"/>
    <sheet state="visible" name="keyDigitalTwin+Web" sheetId="4" r:id="rId8"/>
    <sheet state="visible" name="KeyDigitalTwin+Unity" sheetId="5" r:id="rId9"/>
    <sheet state="visible" name="keyDigitalTwin+architecture" sheetId="6" r:id="rId10"/>
    <sheet state="visible" name="keyOpenSource+DigitalTwin" sheetId="7" r:id="rId11"/>
    <sheet state="visible" name="keyPythonnet+unity" sheetId="8" r:id="rId12"/>
    <sheet state="visible" name="key.NET+unity" sheetId="9" r:id="rId13"/>
    <sheet state="visible" name="key.NET+webgl" sheetId="10" r:id="rId14"/>
    <sheet state="visible" name="keyJSlib" sheetId="11" r:id="rId15"/>
    <sheet state="visible" name="keyJSlib+webgl" sheetId="12" r:id="rId16"/>
    <sheet state="visible" name="keydigital-twin" sheetId="13" r:id="rId17"/>
    <sheet state="visible" name="keyDotnet" sheetId="14" r:id="rId18"/>
    <sheet state="visible" name="keyCsharp" sheetId="15" r:id="rId19"/>
    <sheet state="visible" name="keyNode.js" sheetId="16" r:id="rId20"/>
    <sheet state="visible" name="keyC#" sheetId="17" r:id="rId21"/>
    <sheet state="visible" name="keyJava" sheetId="18" r:id="rId22"/>
    <sheet state="visible" name="keyPython" sheetId="19" r:id="rId23"/>
  </sheets>
  <definedNames/>
  <calcPr/>
</workbook>
</file>

<file path=xl/sharedStrings.xml><?xml version="1.0" encoding="utf-8"?>
<sst xmlns="http://schemas.openxmlformats.org/spreadsheetml/2006/main" count="1976" uniqueCount="1261">
  <si>
    <t>Nome do Repositório</t>
  </si>
  <si>
    <t>URL</t>
  </si>
  <si>
    <t>Estrelas</t>
  </si>
  <si>
    <t>Linguagem</t>
  </si>
  <si>
    <t>Descrição</t>
  </si>
  <si>
    <t>deep-brain-stimulation-surgeries-digital-twin-system</t>
  </si>
  <si>
    <t>https://github.com/LucyLing24/deep-brain-stimulation-surgeries-digital-twin-system</t>
  </si>
  <si>
    <t>JavaScript</t>
  </si>
  <si>
    <t>Digital-twin System Enabled Deep Brain Stimulation Surgeries.} Implemented the system, including modeling the brain nuclei with Unity, embedding the React web page with Webgl, and achieving bidirectional communication between React and Webgl.</t>
  </si>
  <si>
    <t>digitalTwins-short-</t>
  </si>
  <si>
    <t>https://github.com/zjxWeb/digitalTwins-short-</t>
  </si>
  <si>
    <t>C++</t>
  </si>
  <si>
    <t>此处为all的缩减版，采用同步渲染的方式将unity生成的WEBGL文件渲染到web界面，需要通过更改数据库的数据来看灯光的变化，此处是实时监控，间隔为2秒钟。</t>
  </si>
  <si>
    <t>DigitalTwin-EVBattery</t>
  </si>
  <si>
    <t>https://github.com/Shree2604/DigitalTwin-EVBattery</t>
  </si>
  <si>
    <t>Jupyter Notebook</t>
  </si>
  <si>
    <t>This project mirrors real or simulated EV battery behavior in Unity 3D and predicts Remaining Useful Life (RUL) using time-series models. Real-time data from sensors (via ESP32) is transmitted to the cloud using MQTT and visualized through a dynamic web dashboard with OPC UA interoperability.</t>
  </si>
  <si>
    <t>FallbackArena</t>
  </si>
  <si>
    <t>https://github.com/TheMindVirus/FallbackArena</t>
  </si>
  <si>
    <t>HTML</t>
  </si>
  <si>
    <t>Desktop Virtual Reality Video Player Web Server Digital Twin of SoFi Stadium Made with Unity and Python</t>
  </si>
  <si>
    <t>Greenhouse-Environment-Monitoring-using-ESP32-and-Edge-Computing</t>
  </si>
  <si>
    <t>https://github.com/AmanPandeyGitHub/Greenhouse-Environment-Monitoring-using-ESP32-and-Edge-Computing</t>
  </si>
  <si>
    <t>An IoT and Digital Twin-based project to create a system that monitors greenhouse parameters in real time, and manipulates them via Sensors and Actuators to maintain optimal Conditions using an ESP32 Microcontroller. Allows for Web-Based control as well as digital twin simulation using Unity software for remote Control.</t>
  </si>
  <si>
    <t>Unity3D_Robotics_UR</t>
  </si>
  <si>
    <t>https://github.com/rparak/Unity3D_Robotics_UR</t>
  </si>
  <si>
    <t>C#</t>
  </si>
  <si>
    <t>A digital-twin of the Universal Robots UR3 integrated into the Unity3D development platform.</t>
  </si>
  <si>
    <t>Unity3D_Robotics_ABB</t>
  </si>
  <si>
    <t>https://github.com/rparak/Unity3D_Robotics_ABB</t>
  </si>
  <si>
    <t>A digital-twin of the robot ABB integrated into the Unity3D development platform.</t>
  </si>
  <si>
    <t>Aeolus-Ocean</t>
  </si>
  <si>
    <t>https://github.com/aavek/Aeolus-Ocean</t>
  </si>
  <si>
    <t>Não especificada</t>
  </si>
  <si>
    <t>An all-weather, day-and-night, collision avoidance simulator that can be implemented as a digital twin for the autonomous COLREG-compliant navigation of maritime vessels.</t>
  </si>
  <si>
    <t>Unity3D_Robotics_Sorting_Machine</t>
  </si>
  <si>
    <t>https://github.com/rparak/Unity3D_Robotics_Sorting_Machine</t>
  </si>
  <si>
    <t>C</t>
  </si>
  <si>
    <t>A digital-twin of the sorting machine integrated into the Unity3D development platform.</t>
  </si>
  <si>
    <t>DigitalTwinFactory</t>
  </si>
  <si>
    <t>https://github.com/Xudarker/DigitalTwinFactory</t>
  </si>
  <si>
    <t>unity3d卫星车间数字孪生</t>
  </si>
  <si>
    <t>Digital-Twin-of-a-Traffic-Scene-Using-RSU-and-AWSIM</t>
  </si>
  <si>
    <t>https://github.com/rzninvo/Digital-Twin-of-a-Traffic-Scene-Using-RSU-and-AWSIM</t>
  </si>
  <si>
    <t>Python</t>
  </si>
  <si>
    <t>B. Sc. Thesis concerning the semi-automatic creation of a digital twin of a traffic scene near Amirkabir University of Technology</t>
  </si>
  <si>
    <t>BaR-Motion-Workshop</t>
  </si>
  <si>
    <t>https://github.com/rparak/BaR-Motion-Workshop</t>
  </si>
  <si>
    <t>Workshop focused on motion control, visualization, digital-twin and augmented reality.</t>
  </si>
  <si>
    <t>Unity3D_Robotics_ACOPOStrak</t>
  </si>
  <si>
    <t>https://github.com/rparak/Unity3D_Robotics_ACOPOStrak</t>
  </si>
  <si>
    <t>Standard ML</t>
  </si>
  <si>
    <t>A digital-twin of the ACOPOStrak transport system integrated into the Unity3D development platform.</t>
  </si>
  <si>
    <t>Digital-Twin-of-Wind-Turbine-Unity</t>
  </si>
  <si>
    <t>https://github.com/Parth673/Digital-Twin-of-Wind-Turbine-Unity</t>
  </si>
  <si>
    <t xml:space="preserve">Pratibimb is a digital twin of wind turbine made using unity pro. </t>
  </si>
  <si>
    <t>Azure-digitaltwins-windfarm</t>
  </si>
  <si>
    <t>https://github.com/Ashref-dev/Azure-digitaltwins-windfarm</t>
  </si>
  <si>
    <t>Unity project modelling a wind power plant with real-time simulated IoT metrics using Azure IoT Hub, Azure Digital Twins and of course SignalR and Unity Engine for visualization.</t>
  </si>
  <si>
    <t>Unity3D_DigitalTwin</t>
  </si>
  <si>
    <t>https://github.com/tjdqja0806/Unity3D_DigitalTwin</t>
  </si>
  <si>
    <t>Sem descrição</t>
  </si>
  <si>
    <t>robotic_arm-digital_twin</t>
  </si>
  <si>
    <t>https://github.com/th-efool/robotic_arm-digital_twin</t>
  </si>
  <si>
    <t>A digital twin built in Unity that links real sensor-based object detection to a virtual robotic arm, enabling real-time mirroring, visualization, and experimentation with hardware-driven robotic interaction.</t>
  </si>
  <si>
    <t>INTEMAC_Twin_Studio</t>
  </si>
  <si>
    <t>https://github.com/LukasMoravansky/INTEMAC_Twin_Studio</t>
  </si>
  <si>
    <t>A modular digital twin platform for simulation, visualization, and control of robotic systems.</t>
  </si>
  <si>
    <t>Robot-digital-twin-control-mechanics</t>
  </si>
  <si>
    <t>https://github.com/Taistonalle/Robot-digital-twin-control-mechanics</t>
  </si>
  <si>
    <t>Modified version of the Unity3D_ABB_CRB_15000_GoFa_EGM repository</t>
  </si>
  <si>
    <t>droneinspection</t>
  </si>
  <si>
    <t>https://github.com/buvnswrn/droneinspection</t>
  </si>
  <si>
    <t>Repository for Drone Inspection Digital Twin</t>
  </si>
  <si>
    <t>feel-the-cupra-hackupc-2025</t>
  </si>
  <si>
    <t>https://github.com/ArnauCS03/feel-the-cupra-hackupc-2025</t>
  </si>
  <si>
    <t>HackUPC 2025 – CUPRA Challenge. A digital twin of the CUPRA Tavascan 2024 that guides users through an interactive experience to help them explore and understand the car's user manual.</t>
  </si>
  <si>
    <t>Digital-Twin-Unity3d-Example</t>
  </si>
  <si>
    <t>https://github.com/chadradams/Digital-Twin-Unity3d-Example</t>
  </si>
  <si>
    <t>A sample project illustrating programming concepts using game programming runtimes in C#.</t>
  </si>
  <si>
    <t>DigitalTwin</t>
  </si>
  <si>
    <t>https://github.com/hemantjuyal/DigitalTwin</t>
  </si>
  <si>
    <t>Digital Twin representation of a Factory having Robotic Palletizer Set-up using Azure Cloud Services, IoT Hub, Unity3D, Realtime 3D Simulation</t>
  </si>
  <si>
    <t>Digital-Twin-in-Architecture</t>
  </si>
  <si>
    <t>https://github.com/smarton2k2/Digital-Twin-in-Architecture</t>
  </si>
  <si>
    <t xml:space="preserve"> Virtual Reality application that helps assess the strength of the building before construction and collaborative maintenance of plumbing and electricity lines.</t>
  </si>
  <si>
    <t>LabBenchStudios-PDT-Unity</t>
  </si>
  <si>
    <t>https://github.com/programming-digital-twins/LabBenchStudios-PDT-Unity</t>
  </si>
  <si>
    <t>This repository contains the Programming Digital Twins Client Framework Components designed for use as a Unity3D plugin (Unity 6).</t>
  </si>
  <si>
    <t>SymbioticRobots</t>
  </si>
  <si>
    <t>https://github.com/oscell/SymbioticRobots</t>
  </si>
  <si>
    <t>Exploring Mixed Reality (MR) and Digital Twin (DT) technologies, this project enables remote operations in challenging environments like offshore wind farms. Integrating a robot, HoloLens device, and digital twin models, it offers a proof-of-concept system for visualizing and controlling robotic platforms.</t>
  </si>
  <si>
    <t>Design-and-Implementation-of-Digital-Twin-for-a-Line-Follower-Robot</t>
  </si>
  <si>
    <t>https://github.com/Twinmodel/Design-and-Implementation-of-Digital-Twin-for-a-Line-Follower-Robot</t>
  </si>
  <si>
    <t>Open-source digital twin for a line-follower robot, integrating MATLAB controller, Unity 3D virtual model, and ESP32 physical robot. Features PID control, UDP/TCP sync, and HTTP dashboard. For university students to modify hardware and external users to simulate or build their own robot. MIT License.</t>
  </si>
  <si>
    <t>Crack_and_Vibration_Visualizer</t>
  </si>
  <si>
    <t>https://github.com/Ridwantician/Crack_and_Vibration_Visualizer</t>
  </si>
  <si>
    <t>Java</t>
  </si>
  <si>
    <t>This mobile app is part of an IoT network in the structural monitoring of the health of a wall. It extracts the real-time information of the wall including the digital twin model from the cloud (Azure) and make a real-time visualization of it. It helps in communicating the health of structures e.g bridge, walls, buildings etc</t>
  </si>
  <si>
    <t>Digital-Twins-in-Firefighting</t>
  </si>
  <si>
    <t>https://github.com/superw23/Digital-Twins-in-Firefighting</t>
  </si>
  <si>
    <t>ShaderLab</t>
  </si>
  <si>
    <t>Developed a Digital Twin system in C# and Unity3D</t>
  </si>
  <si>
    <t>3d-area-visualization-unity3d</t>
  </si>
  <si>
    <t>https://github.com/GerliRand/3d-area-visualization-unity3d</t>
  </si>
  <si>
    <t>Digital Twins course project: 3D terrain visualization with Unity3D.</t>
  </si>
  <si>
    <t>digital-twin</t>
  </si>
  <si>
    <t>https://github.com/q3466613/digital-twin</t>
  </si>
  <si>
    <t>Built on Unity3D. A digital twin demo for visualization and interaction of Bosch Waste Sorting System.</t>
  </si>
  <si>
    <t>Digital-Twin-Of-A-Traffic-Junction-Using-Unity3D</t>
  </si>
  <si>
    <t>https://github.com/samarth0104/Digital-Twin-Of-A-Traffic-Junction-Using-Unity3D</t>
  </si>
  <si>
    <t>Rich Text Format</t>
  </si>
  <si>
    <t>Digital-Twin-robots</t>
  </si>
  <si>
    <t>https://github.com/smarton2k2/Digital-Twin-robots</t>
  </si>
  <si>
    <t>ASP.NET</t>
  </si>
  <si>
    <t>Unity3D-ML-Regression-Pipeline</t>
  </si>
  <si>
    <t>https://github.com/jvivespons/Unity3D-ML-Regression-Pipeline</t>
  </si>
  <si>
    <t>The project implements a bidirectional synchronization between a Machine Learning (ML) Regression Pipeline (Python) and a Digital Twin visualization and simulation environment (Unity3D).</t>
  </si>
  <si>
    <t>hololens-2-digital-twin-sims</t>
  </si>
  <si>
    <t>https://github.com/salman-shah-ai/hololens-2-digital-twin-sims</t>
  </si>
  <si>
    <t>Real-time 3D digital twin simulations powered by Microsoft HoloLens 2 — integrating IoT data, mixed reality visualization, and interactive control for smart manufacturing or industrial systems.</t>
  </si>
  <si>
    <t>NicheTwin3D</t>
  </si>
  <si>
    <t>https://github.com/123-wang-en-ci/NicheTwin3D</t>
  </si>
  <si>
    <t>Leveraging the Unity3D engine and the Nicheformer foundation model, this system builds a digital twin platform for spatial transcriptomics. It reconstructs cellular spatial relationships in virtual space, capturing local micro-environmental details and spatial continuity that static charts fail to reveal.</t>
  </si>
  <si>
    <t>arm-twin-python-unity</t>
  </si>
  <si>
    <t>https://github.com/Krgtm58/arm-twin-python-unity</t>
  </si>
  <si>
    <t>A Python ↔ Unity3D robotic arm twin system using live JSON data exchange. The Python side generates real-time link angles (from sensors, OpenCV, or simulated functions) and writes them to JSON files. Unity reads these JSON files and updates a 3D robotic arm model in real-time, creating a digital twin of the physical system.</t>
  </si>
  <si>
    <t>3DigitalTwin</t>
  </si>
  <si>
    <t>https://github.com/3mapslab/3DigitalTwin</t>
  </si>
  <si>
    <t>Faster WebGL 3D graphics starter kit for IoT project</t>
  </si>
  <si>
    <t>thing.js</t>
  </si>
  <si>
    <t>https://github.com/uinosoft/thing.js</t>
  </si>
  <si>
    <t>ThingJS is a web3d engine designed to help developers build "Digital Twin Visualization" applications more efficiently.</t>
  </si>
  <si>
    <t>Meteor3DEditor</t>
  </si>
  <si>
    <t>https://github.com/nikonikoCW/Meteor3DEditor</t>
  </si>
  <si>
    <t>基于 Three.js 和 Vue3 的三维引擎低代码编辑开发平台，专注于数字孪生和物联网数据大屏可视化开发。A low-code editing and development platform for 3D engines based on Three.js and Vue3, focusing on digital twin and IoT data visualization on large screens.</t>
  </si>
  <si>
    <t>unity-sabae</t>
  </si>
  <si>
    <t>https://github.com/araobp/unity-sabae</t>
  </si>
  <si>
    <t>Virtual tour in a digital twin of Sabae city in Japan</t>
  </si>
  <si>
    <t>Vue3_Digital_Twin</t>
  </si>
  <si>
    <t>https://github.com/Ubik42/Vue3_Digital_Twin</t>
  </si>
  <si>
    <t>Vue</t>
  </si>
  <si>
    <t>基于WEB原生+Vue3+Typescript+WEBGL+three.JS+TVT.JS的数字孪生及在线编辑系统</t>
  </si>
  <si>
    <t>scene-editor</t>
  </si>
  <si>
    <t>https://github.com/thingraph/scene-editor</t>
  </si>
  <si>
    <t>Scene-editor is a WebGL based JS SDK, built on top of three.js. focuses on 2D and 3D graphics rendering technology and is committed to providing leading display and simulation solutions in the fields of industry, architecture, home decoration, and digital twins, driving the infinite possibilities of future visualization.</t>
  </si>
  <si>
    <t>digital-twin-factory</t>
  </si>
  <si>
    <t>https://github.com/MapmostSDK/digital-twin-factory</t>
  </si>
  <si>
    <t>a digital twin factory case based on Mapmost SDK for WebGL</t>
  </si>
  <si>
    <t>WebGL_DigitalTwin_Project_1</t>
  </si>
  <si>
    <t>https://github.com/Katchietsnouva/WebGL_DigitalTwin_Project_1</t>
  </si>
  <si>
    <t>This game is the initial development phase for digital twining of PLCs and embedded systems</t>
  </si>
  <si>
    <t>digital-twin-park</t>
  </si>
  <si>
    <t>https://github.com/MapmostSDK/digital-twin-park</t>
  </si>
  <si>
    <t>a digital twin park case based on Mapmost SDK for WebGL</t>
  </si>
  <si>
    <t>bio-digital-twin-care</t>
  </si>
  <si>
    <t>https://github.com/nihannihu/bio-digital-twin-care</t>
  </si>
  <si>
    <t>A real-time Bio-Digital Twin that simulates the impact of daily habits (caffeine, stress, meds) on human physiology using a photorealistic 3D WebGL engine and AI prognosis.</t>
  </si>
  <si>
    <t>digital-twin-bus</t>
  </si>
  <si>
    <t>https://github.com/MapmostSDK/digital-twin-bus</t>
  </si>
  <si>
    <t>a digital twin bus case based on Mapmost SDK for WebGL</t>
  </si>
  <si>
    <t>robotic-arm</t>
  </si>
  <si>
    <t>https://github.com/ice-cube-1/robotic-arm</t>
  </si>
  <si>
    <t>webserver for a Pi to produce a digital twin of a robotic arm, sending data to an arduino</t>
  </si>
  <si>
    <t>dt-webgl-poc</t>
  </si>
  <si>
    <t>https://github.com/scranley/dt-webgl-poc</t>
  </si>
  <si>
    <t>Digital twin webgl poc</t>
  </si>
  <si>
    <t>7bDigitalTwin_web</t>
  </si>
  <si>
    <t>https://github.com/TheHexaTown-Saba-Majid/7bDigitalTwin_web</t>
  </si>
  <si>
    <t>Digital twin webgl of Thehexatown</t>
  </si>
  <si>
    <t>DigitalTwinBuild</t>
  </si>
  <si>
    <t>https://github.com/Tomtopo/DigitalTwinBuild</t>
  </si>
  <si>
    <t>WebGL build repository for Digital Twin project.</t>
  </si>
  <si>
    <t>Industrial-Digital-Twin-WebGL</t>
  </si>
  <si>
    <t>https://github.com/hmyang-codeflex/Industrial-Digital-Twin-WebGL</t>
  </si>
  <si>
    <t>https://github.com/colorRunner/digital-twin-factory</t>
  </si>
  <si>
    <t>digital-twin-parking</t>
  </si>
  <si>
    <t>https://github.com/MapmostSDK/digital-twin-parking</t>
  </si>
  <si>
    <t>a digital twin parking case based on Mapmost SDK for WebGL</t>
  </si>
  <si>
    <t>digital-twin-stadium</t>
  </si>
  <si>
    <t>https://github.com/MapmostSDK/digital-twin-stadium</t>
  </si>
  <si>
    <t>a digital twin stadium case based on Mapmost SDK for WebGL</t>
  </si>
  <si>
    <t>DigitalTwin_GVC_Project</t>
  </si>
  <si>
    <t>https://github.com/Ghxst07/DigitalTwin_GVC_Project</t>
  </si>
  <si>
    <t>To construct an immersive 3D Digital Twin by computationally stitching discrete 2D images into a panoramic texture and rendering it onto a spherical manifold using Unity/WebGL.</t>
  </si>
  <si>
    <t>WebGL-Robotic-Arm-Pick-Place-Digital-Twin-Simulation</t>
  </si>
  <si>
    <t>https://github.com/airiel51/WebGL-Robotic-Arm-Pick-Place-Digital-Twin-Simulation</t>
  </si>
  <si>
    <t>digital-twin-3d</t>
  </si>
  <si>
    <t>https://github.com/AfonsoScheufele/digital-twin-3d</t>
  </si>
  <si>
    <t>Interactive 3D Digital Twin interface using Three.js and WebGL. Features real-time animations, 3D physics simulation, advanced rendering, and camera controls.</t>
  </si>
  <si>
    <t>USER-INTERFACE-nx-surprise-digital-twin-v2-webgl-build</t>
  </si>
  <si>
    <t>https://github.com/mnwoodwa/USER-INTERFACE-nx-surprise-digital-twin-v2-webgl-build</t>
  </si>
  <si>
    <t>UI</t>
  </si>
  <si>
    <t>floorspaces</t>
  </si>
  <si>
    <t>https://github.com/Qyrnore/floorspaces</t>
  </si>
  <si>
    <t>TypeScript</t>
  </si>
  <si>
    <t>Digital-Twin Prototype "Floorspaces." | 2024 Senior CS Capstone Project | Next.js, .NET API, Unity WebGL Builds, and Supabase.</t>
  </si>
  <si>
    <t>smart-waste-management</t>
  </si>
  <si>
    <t>https://github.com/HexaGautam/smart-waste-management</t>
  </si>
  <si>
    <t>A real-time WebGL digital twin that monitors city waste operations and intelligently recommends actions before problems happen</t>
  </si>
  <si>
    <t>VoyagerX</t>
  </si>
  <si>
    <t>https://github.com/Voyager-Space/VoyagerX</t>
  </si>
  <si>
    <t>VoyagerX is a, full-stack avionics and ground control ecosystem designed to eliminate the "Black Box" dilemma in experimental model rocketry. By leveraging high-throughput 2.4GHz telemetry and WebGL-based geospatial rendering, VoyagerX creates a live Digital Twin of a vehicle in flight, providing instantaneous situational awareness.</t>
  </si>
  <si>
    <t>robohand-simulator-with-OpenCV</t>
  </si>
  <si>
    <t>https://github.com/Yashs2024/robohand-simulator-with-OpenCV</t>
  </si>
  <si>
    <t>A real-time "Digital Twin" experiment that maps human hand gestures onto a 3D robotic model entirely in the browser. Built with React, Three.js, and Google's MediaPipe, this application creates a seamless bridge between optical hand tracking and WebGL visualization. ![alt text](path/to/screenshot.png) &lt;!-- Don't forget to add a screenshot! --&gt; ✨ Ke</t>
  </si>
  <si>
    <t>morpho-twin</t>
  </si>
  <si>
    <t>https://github.com/hadijannat/morpho-twin</t>
  </si>
  <si>
    <t>digital-twin, differentiable-programming, jax, model-predictive-control,  system-identification, sciml, physics-informed, industry4, adaptive-control,  moving-horizon-estimation</t>
  </si>
  <si>
    <t>Some-Many-Books</t>
  </si>
  <si>
    <t>https://github.com/Dujltqzv/Some-Many-Books</t>
  </si>
  <si>
    <t>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t>
  </si>
  <si>
    <t>noclip.website</t>
  </si>
  <si>
    <t>https://github.com/magcius/noclip.website</t>
  </si>
  <si>
    <t>A digital museum of video game levels</t>
  </si>
  <si>
    <t>awesome-web-design</t>
  </si>
  <si>
    <t>https://github.com/nicolesaidy/awesome-web-design</t>
  </si>
  <si>
    <t>🎨 A curated list of awesome resources for digital designers.</t>
  </si>
  <si>
    <t>daw</t>
  </si>
  <si>
    <t>https://github.com/gridsound/daw</t>
  </si>
  <si>
    <t>GridSound (1.57.2) is a work-in-progress free browser-based digital audio workstation following the Web Audio API 🎛🎹🎵✨ -- If you can, please sponsor us a little on our Patreon ❤️</t>
  </si>
  <si>
    <t>openDAW</t>
  </si>
  <si>
    <t>https://github.com/andremichelle/openDAW</t>
  </si>
  <si>
    <t>openDAW is a next-generation web-based Digital Audio Workstation (DAW)</t>
  </si>
  <si>
    <t>apollo</t>
  </si>
  <si>
    <t>https://github.com/amirgamil/apollo</t>
  </si>
  <si>
    <t>Go</t>
  </si>
  <si>
    <t>A Unix-style personal search engine and web crawler for your digital footprint.</t>
  </si>
  <si>
    <t>obsidian-webpage-export</t>
  </si>
  <si>
    <t>https://github.com/KosmosisDire/obsidian-webpage-export</t>
  </si>
  <si>
    <t>Export html from single files, canvas pages, or whole vaults. Direct access to the exported HTML files allows you to publish your digital garden anywhere. Focuses on flexibility, features, and style parity.</t>
  </si>
  <si>
    <t>covidpass</t>
  </si>
  <si>
    <t>https://github.com/covidpass-org/covidpass</t>
  </si>
  <si>
    <t>Web app for adding EU Digital COVID Certificates to your wallet apps</t>
  </si>
  <si>
    <t>meta2d.js</t>
  </si>
  <si>
    <t>https://github.com/le5le-com/meta2d.js</t>
  </si>
  <si>
    <t>The meta2d.js is real-time data exchange and interactive web 2D engine. Developers are able to build Web SCADA, IoT, Digital twins and so on. Meta2d.js是一个实时数据响应和交互的2d引擎，可用于Web组态，物联网，数字孪生等场景。</t>
  </si>
  <si>
    <t>retail-demo-store</t>
  </si>
  <si>
    <t>https://github.com/aws-samples/retail-demo-store</t>
  </si>
  <si>
    <t>AWS Retail Demo Store is a sample retail web application and workshop platform demonstrating how AWS infrastructure and services can be used to build compelling customer experiences for eCommerce, retail, and digital marketing use-cases</t>
  </si>
  <si>
    <t>porsche-design-system</t>
  </si>
  <si>
    <t>https://github.com/porsche-design-system/porsche-design-system</t>
  </si>
  <si>
    <t>The official Porsche Design System repository, offering fundamental UXI guidelines and a library of reusable web components to enable designers and developers to build consistent, intuitive, and high-quality digital products that reflect the Porsche brand.</t>
  </si>
  <si>
    <t>BWM-XMD-GO</t>
  </si>
  <si>
    <t>https://github.com/Bwmxmd254/BWM-XMD-GO</t>
  </si>
  <si>
    <t>🤖 Bwm xmd Smart assistant for tech, tools &amp; APIs ⚙️ Web solutions &amp; automation Available 24/7 for your digital needs</t>
  </si>
  <si>
    <t>co2.js</t>
  </si>
  <si>
    <t>https://github.com/thegreenwebfoundation/co2.js</t>
  </si>
  <si>
    <t>An npm module for accessing the green web API, and estimating the carbon emissions from using digital services</t>
  </si>
  <si>
    <t>VoucherVault</t>
  </si>
  <si>
    <t>https://github.com/l4rm4nd/VoucherVault</t>
  </si>
  <si>
    <t>Django web application to store and manage vouchers, coupons, loyalty and gift cards digitally. Supports PWA, offline caching, expiry notifications, transaction histories, file uploads and OIDC SSO.</t>
  </si>
  <si>
    <t>scribbly</t>
  </si>
  <si>
    <t>https://github.com/subhamBharadwaz/scribbly</t>
  </si>
  <si>
    <t>Scribbly is a web application built with Next.js and Prisma that allows users to create and manage their digital journal. With a user-friendly interface powered by Radix UI and Shadcn/UI components, Scribbly makes journaling a breeze. It includes features such as customizable reminders, secure user authentication with Clerk, and a subscription plan</t>
  </si>
  <si>
    <t>picturama</t>
  </si>
  <si>
    <t>https://github.com/picturama/picturama</t>
  </si>
  <si>
    <t>Digital image organizer powered by the web</t>
  </si>
  <si>
    <t>BicBucStriim</t>
  </si>
  <si>
    <t>https://github.com/rvolz/BicBucStriim</t>
  </si>
  <si>
    <t>PHP</t>
  </si>
  <si>
    <t>BicBucStriim streams books, digital books. It fills a gap in the functionality of current NAS devices that provide access to music, videos and photos -- but not books. BicBucStriim fills this gap and provides web-based access to your e-book collection.</t>
  </si>
  <si>
    <t>ix</t>
  </si>
  <si>
    <t>https://github.com/siemens/ix</t>
  </si>
  <si>
    <t>Siemens Industrial Experience is a design system for designers and developers, to consistently create the perfect digital experience for industrial software products.</t>
  </si>
  <si>
    <t>Umbrella_android</t>
  </si>
  <si>
    <t>https://github.com/securityfirst/Umbrella_android</t>
  </si>
  <si>
    <t>Kotlin</t>
  </si>
  <si>
    <t>Open source Android, iOS and Web app for learning about and managing digital and physical security. From how to send a secure message to dealing with a kidnap. Umbrella has best practice guides in over 40 topics in multiple languages. Used daily by people working in high risk countries - journalists, activists, diplomats, business travelers etc.</t>
  </si>
  <si>
    <t>pset-9</t>
  </si>
  <si>
    <t>https://github.com/rprokap/pset-9</t>
  </si>
  <si>
    <t xml:space="preserve">      CREDITS SEQUENCE              NEWSPAPER HEADLINE MONTAGE:              HEADLINES flash before us, displaying their accompanying       photographs.              "UBERMAN - METRO CITY'S HERO AFTER DEFEATING MASTER MIND!              PHOTO: A chiseled, statuesque man wearing the COOLEST SUPER       HERO SUIT IMAGINABLE, COMPLETE WITH FLOWING CAPE, shines a       confident smile at the lens. This is UBERMAN, champion of       METRO CITY.              "UBERMAN DEFEATS MASTER MIND'S GIANT ROBOT!"              PHOTO: Wide-shot of Uberman in mid-flight lifting the GIANT       ROBOT in the sky above the city buildings.              "MASTER MIND ALL WET AFTER UBERMAN FOILS AQUARIUM HEIST!"              PHOTO: Uberman stands knee-deep in water. He has his enemy by       the collar. The villain blocks his face from the shot with a       METALLIC GAUNTLET.              The images start to flash by even quicker, each showing the       MYSTERIOUS VILLAIN in various stages of humiliation. In each       photograph he successfully blocks his face with his armored       glove.              We ZOOM IN to the last headline.              "MASTER MIND BEHIND BARS ONCE AGAIN - THANKS TO UBERMAN!"              PHOTO: Uberman stands in a gallant pose with his fists on his       hips, obviously trying to accentuate the "U" insignia on his       chest.              END OF CREDITS SEQUENCE              EXT. BUILDING - DAY              We DISSOLVE from the photograph to Uberman standing in the       exact same position.              WE PULL BACK showing him atop a BUILDING overlooking the city       below. A perfect view for our guardian hero.              He watches the thriving metropolis, bristling with life as       people happily go about their day.              Yet, we can't help but detect a hint of sadness in Uberman's       expression.                                                                2.                                                UBERMAN                 You look so peaceful from up here.              His serenity is suddenly interrupted by a loud BEEPING SOUND       coming from his wrist.              He looks down at a BRACELET (a manly one) on his right arm.       It's a silver band with a FLASHING red letter "U".                                  UBERMAN (CONT'D)                 Looks like Roxanne's in trouble                 again.              Uberman leaps off the building and into the air. His cape       gracefully flows in the breeze behind him as he shoots off       into the distance like a speeding bullet.              EXT. OBSERVATORY HIDEOUT - ESTABLISHING SHOT              Grime and moss decorate the outside of this long abandoned       building overlooking the COAST. Once a place of knowledge and       wonder - now home to a great evil.              INT. OBSERVATORY HIDEOUT - DAY              The inside is in complete contrast to the exterior. The huge       hall with a GIANT TELESCOPE teems with advanced ELECTRONIC       EQUIPMENT. Computers, monitors and machines which do not have       an obvious function FLASH and HUM.              A STEEL DOOR slides open, revealing the subject of our story       MASTER MIND - a villainous sight to behold. His FACE IS       INEXPLICABLY LIGHT BLUE, topped by an OVERSIZED, MUSHROOM-       SHAPED HEAD with a CIRCULAR PATCH OF WHITE HAIR ON TOP.              He's dressed in the kind of costume only a super villain       could pull off: a PURPLE JUMPSUIT AND BLACK BOOT ENSEMBLE       WITH A GIANT GREEN "M" ON THE CHEST. His right hand, hanging       at his side, is a METAL GAUNTLET WITH THREE SHORT SPIKES       PROTRUDING BETWEEN HIS KNUCKLES.              Master Mind begins to survey the room with his TWO       PERMANENTLY ARCHED EYEBROWS.              A man dressed as ALBERT EINSTEIN is busy ranting to two other       men. One, a hulking brute, is dressed as LEONARDO DA VINCI.       The other, a small intellectual-type carrying a clip-board,       is dressed as the philosopher PLATO.                                  EINSTEIN                 I hate the outfits. I mean, I get                 it: we're all supposed to be                 "masterminds" - very clever.                           (MORE)                                                                 3.                           EINSTEIN(cont'd)                 I just feel stupid. I mean, what                 the hell did Einstein really do                 anyway?                                  PLATO                 Theory of relativity.              Einstein starts feverishly scratching his side.                                  EINSTEIN                 Well, you'd think he'd invent a                 wool sweater that didn't itch so                 much.              Da Vinci and Plato's eyes suddenly grow with concern as they       see Master Mind walk up behind Einstein.              Einstein notices his colleague's staring over his right       shoulder and turns around.              He turns around and Master Mind SEIZES HIM BY HIS THROAT with       his metal gauntlet.                                  MASTER MIND                 The real Einstein once said, "God                 does not play dice with the world."                 He was right, because the world is                 MY dice. Is that understood?                                  DA VINCI &amp; PLATO                 Sir! Yes, sir!                                  EINSTEIN                     (gasping for air)                 Yes, sir.              Master Mind undoes his grip on Einstein's throat.                                  MASTER MIND                 Alright, then - clean slate. Do we                 have the girl?                                  DA VINCI                 Yes, sir. She fell into our trap                 just like you knew she would.                                  MASTER MIND                 Reporters are a curious lot, and                 easily manipulated.              He quickly checks his physique in a GIANT MIRROR, adjusts his       posture and sucks in his gut.                                                                   4.                                                MASTER MIND                 Alright, let's not keep the lady                 waiting.              MOMENTS LATER              Da Vinci escorts a BLINDFOLDED and bound woman, ROXANNE       RITCHI, to the back of the room where Plato and Einstein are       standing guard over a large BLACK SWIVEL-CHAIR facing away       from us.              She pulls free of Da Vinci's grasp and waits for him to undo       the blindfold.              Her face uncovered, we finally see Roxanne's striking       features - all of which seem overshadowed by piercing eyes       that seem more put off by the situation than afraid of it.                                  MASTER MIND (O.S.)                 Miss Ritchi, we meet again.              The chair turns menacingly slow, finally revealing Master       Mind.                                  ROXANNE                 You didn't need to turn around like                 that. I can recognize the stench of                 failure.              Master Mind unleashes a wicked laugh.                                  MASTER MIND                 I trust you gentlemen know the very                 sassy Roxanne Ritchi, highly                 regarded investigative journalist                 who some say has a more than                 friendly relationship with our                 super powered foe Uberman. And Miss                 Ritchi, I trust you've already met                 my new crew: The Mad Geniuses!              Roxanne gives Einstein a once over.                                  ROXANNE                 Looks like a real group of winners.                 At the risk of sounding cliche',                 you'll never get away with this.                                  MASTER MIND                 In a way, I already have.              Roxanne unleashes an exhausted SIGH.                                                                5.                                                ROXANNE                 We go through this every time. You                 kidnap me to get to Uberman, he                 immediately finds your hideout,                 escapes whatever lame trap you've                 come up with, and takes you and                 your cronies to jail. I propose we                 just save everybody some heartache                 this time by YOU letting me go, and                 ME forgetting this whole thing ever                 happened?                                  MASTER MIND                 What about my revenge?                                  ROXANNE                 We can say it was wasting                 everyone's time.                                  MASTER MIND                 You have a wicked tongue. I hope                 you rid yourself of that when                 you're my queen.              Roxanne unleashes a snort-filled laugh.                                  ROXANNE                 I'm sorry. What makes you think I                 would want to be your queen?                                  MASTER MIND                 Power corrupts absolutely, Miss                 Ritchi. And when I have ultimate                 power over this city, I have                 absolutely every intention of                 corrupting you with it.                                  PLATO                 Sir!              Master Mind turns to Plato who's now standing at a computer       terminal.                                  MASTER MIND                     (annoyed)                 What is it!?              EXT. OBSERVATORY HIDEOUT - DAY              Uberman flies toward the Observatory like a rocket.                                                                   6.                                   INT. OBSERVATORY HIDEOUT - DAY              Uberman crashes through the wall to the room we were just in.       He looks around, but there's suddenly NOT A SOUL IN SIGHT.                                                               CUT TO:              EXT. MASTER MIND'S HYDROFOIL - DAY              The boat is shooting through the ocean, away from the       observatory.              INT. HYDROFOIL CONTROL ROOM - DAY              Machines, cables and terminals criss-cross the craft's main       bridge. Through the enormous surrounding windows we can see       the observatory shrinking in the distance.              Master Mind watches Uberman on a small TV monitor as the hero       intently searches his hideout.                                  UBERMAN                     (on monitor)                 Master Mind!              INT. OBSERVATORY HIDEOUT - DAY              Uberman throws up his arms in frustration when suddenly -                                  MASTER MIND (O.S.)                 Over here, old friend.              He turns to see a FAMILIAR BLUE FACE OF EVIL ON A GIANT       SCREEN.                                   UBERMAN                 What's the matter, miss your old                 jail cell?              Uberman starts walking toward the monitor.                                  MASTER MIND (ON MONITOR)                 Actually, I wanted to share the                 experience with my oldest friend.              A MECHANIZED CAGE shoots out of the floor, suddenly trapping       Metro City's protector.              Totally unfazed, our hero stares on.                                                                   7.                                                 UBERMAN                 You can't possibly believe this                 will work.              Master Mind pulls out a SMALL BLACK BOX with a SINGLE RED       BUTTON on it.                                  MASTER MIND (ON MONITOR)                 Oh, can't I? I have attained                 control of the Earth's most                 abundant energy source. I doubt                 even you are strong enough to                 withstand the FULL CONCENTRATED                 POWER OF THE SUN!!!              He presses the button.              EXT. OUTER SPACE              A sinister-looking SATELLITE orbits Earth's atmosphere. Its       bay doors suddenly open, deploying two huge SOLAR PANELS.              The panels shift, angling themselves in the direction of the       sun. They immediately start GLOWING as they absorb the       burning star's power.              The front of the satellite begins to make a loud HUMMING       SOUND as it prepares to unleash its unholy power.              INT. HYDROFOIL CONTROL ROOM - DAY              From the giant window we can see the boat is a good mile from       the observatory.                                  PLATO                 We're now at minimum safe distance,                 master.              Master Mind turns from the CAMERA he was broadcasting on and       puts down the control box.                                  MASTER MIND                 Excellent. Stop here, I like this                 view.                                  PLATO                 Twenty seconds until impact.              Master Mind turns to Roxanne who is being held by Da Vinci       and Einstein. She almost appears a little bored.              Disappointed by her lack of horror, he walks over to the       monitor now showing Uberman trapped in the cage.                                                                8.                                                MASTER MIND                 Any last words?              Uberman looks up at the screen with a cocky smile.                                  UBERMAN (ON MONITOR)                 Yes: there's no caging the power of                 justice.                                  PLATO                 Ten seconds to impact.              On the screen we see Uberman take two of the cage's bars in       his hands. He yanks...NOTHING.                                   PLATO (CONT'D)                 Nine...              Master Mind stares at the monitor, slightly confused.                                   PLATO (CONT'D)                 Eight...              Uberman yanks on the bars again, this time using his foot as       leverage.                                  MASTER MIND                     (genuinely concerned)                 What's going on?                                  UBERMAN                     (straining)                 Hold...on...a second.              Master Mind looks back at Plato and Einstein. They're equally       befuddled at the hero's sudden weakness.                                   PLATO                 Seven...              Uberman loses his grip and FALLS BACKWARD ON HIS ASS.                                  UBERMAN                 SON OF A BITCH!!              Master Mind and the minions all cringe in unison.              Da Vinci turns to Roxanne not believing his ears.                                  DA VINCI                 What did he just say?                                                                9.                                                PLATO                 Six......Five...              Master Mind begins to laugh.                                  MASTER MIND                 What kind of trick is this?              Uberman looks up at the camera with a very grave expression.                                  UBERMAN                 Like you don't know. These bars are                 made of copper, aren't they?                                     PLATO                 Four...                                     MASTER MIND                 Yeah, so?              Uberman tries to shield his grief with his hand.                                  UBERMAN                 You figured out my weakness, damn                 you. I CAN'T BEND COPPER!                                     PLATO                 Three...                                  MASTER MIND                 Your weakness is copper?                                     PLATO                 Two...one.              Everyone turns to the window.              EXT. OUTER SPACE              The satellite fires a giant BEAM OF LIGHT toward the earth.              EXT. OBSERVATORY HIDEOUT - DAY              The beam hits the observatory. The building instantly       EXPLODES in a white nova blast of fire.              INT. HYDROFOIL CONTROL ROOM - DAY              The blast is so bright everyone turns away from the window.       Then, as suddenly as it began, the awesome light dies out.              One by one, the passengers unshield their eyes and look out       toward the observatory.                                                                 10.                            All we can see through the haze of destruction is fire and       smoke.                                  PLATO                 I don't think even he could have                 survived that.              Einstein suddenly turns giddy with excitement.                                  EINSTEIN                 Whoa! Is it me or did you just                 finally destroy Uberman?                                   MASTER MIND                     (carefully skeptical)                 Well...let's not get ahead of                 ourselves.              Da Vinci suddenly sees something outside.                                  DA VINCI                 Look, there's something in the sky,                 coming this way.                                   ROXANNE                 Uberman!              Master Mind turns toward the window.              An object is in the air, flying directly toward them. As it       closes in we can just make out the FAMILIAR OUTLINE OF A       CAPPED FIGURE.                                  MASTER MIND                 I KNEW IT! PREPARE YOURSELVES! HE'S                 GONNA RAM US!!!              Everyone scatters and braces themselves for the impact.              Master Mind, seeing all the good places taken, doesn't know       what to do with himself. He just covers his giant head with       his hands.              The figure CRASHES THROUGH THE WINDOW and lands at his feet.              He looks down to see a CHARRED BLACK HUMAN SKELETON. Around       its neck is the unmistakable black cape of Uberman.                                   MASTER MIND (CONT'D)                     (horrified)                 HOLY SHIT!                                                               11.                            Roxanne breaks out of Da Vinci's hold and runs over to the       body.                                   ROXANNE                 Uberman?              She stares down at the still smoking corpse, the tattered       black cape with the yellow "U" on it.              Roxanne turns to Master Mind, who's still visibly dumbfounded       at the grotesque sight before him.                                  ROXANNE (CONT'D)                 You killed him!              Roxanne's eyes roll back. Da Vinci catches her from behind as       she FAINTS.              Einstein turns to Master Mind, looking at him as if he's just       walked on water.                                  EINSTEIN                 You did it!              Now that he's committed the impossible - our villain is at a       complete loss.                                  MASTER MIND                 ...so I did.                                  EINSTEIN                 I mean, I know you always wanted                 to. I mean, all the schemes all the                 plots - I never thought you'd                 actually be capable of it.              Giddy as a school girl, Einstein turns to his fellow       henchmen.                                  EINSTEIN                 This is history. Every villain and                 lackey in the history of villains                 and lackeys dream of this moment,                 but when does it actually EVER                 happen?              A sudden realization comes over his face.                                  EINSTEIN                 Good lord...You do all realize what                 we get to do now, don't you?                                                                  12.                            His question is met with acquisitive looks from Master Mind       and the others.                                  EINSTEIN                 We get to go on a crime wave.              CRIME WAVE MONTAGE - SET TO "Fun Fun Fun" by The Beach Boys.              SPINNING HEADLINE: "UBERMAN'S DEATH IGNITES CITY WIDE CRIME       WAVE!"              ARMORED TRUCK              It's driving along when the men inside suddenly notice       something - THEY'RE FLYING HIGH ABOVE THE CITY STREETS.              We PULL BACK to see the truck being carried by a giant claw       at the bottom of a BRAIN COPTER.              Inside the cockpit Master Mind and his henchmen laugh       maniacally.              SPINNING HEADLINE: "CHAMPION-LESS CITY AT THE MERCY OF       HOOLIGANS."              METRO CITY BANK              Da Vinci and Einstein run out the front of the bank holding       BAGS OF MONEY.              Two beat officers see them and take chase after them around       the corner and into an alley.              After a moment the police reemerge from the alley screaming       and running for their lives as a GIANT ROBOT CHASES after       them.              The robot stops, then suddenly it's head opens up like       convertible car top with Master Mind and Plato at the       driver's wheel.              They smile and shake hands at a bad deed well done.              SPINNING HEADLINE: "MASTER MIND BLACKMAILS METRO!!!"              A VICIOUS TORNADO              It's heading for downtown Metro as Master Mind and the       lackeys coolly look on.              Three large DUMP TRUCKS pull up, filled to the brim with       bricks of CASH.                                                               13.                            The DRIVERS jump out as the lackeys take the driver seats in       the three trucks.              Master Mind is about to climb into the passenger seat of one       when a drivers taps him on the shoulder and motions toward       the tornado.                                   MASTER MIND                     (absentmindedly)                 Oh, right.              Master Mind pulls a television REMOTE from his pocket and       aims it at approaching windstorm of death.              He presses the button marked "Tornado Off."              The tornado shrinks and disappears just before it hits the       city.              As they drive through the city streets, Master stares out the       window with a hint of something in his eyes. Is it       melancholy?              END OF MONTAGE              EXT. KINGPIN BOWLING - DAY              It's Metro City's premier bowling alley. On top of the neon       lit building is a GIANT 30 FOOT TALL CEMENT BOWLING BALL.              INT. KINGPIN BOWLING - DAY              HAL STEWART (early 30's) takes careful aim with his BOWLING       BALL.                                  HAL                 It's a sport of honor, focus and                 grace. Honor the ball, focus on the                 pins, release the ball not hard and                 fast, but as if you were releasing                 a baby dove.              He takes a step, pulls back his arm, and releases the ball,       following it with his eyes.              It's a horrible shot - INSTANT GUTTER BALL.              An aged barmaid type with a cigarette hanging from her mouth       looks over at him.                                  HAL                 Okay, do something like that - but                 center it more.                                                                 14.                            She picks up her custom made FOGHAT BALL and takes aim.                                  ATTRACTIVE BLOND                 Tell me how my form looks, honey.              Hal focuses on the misshapen bumps of her enormous Johnson       administration era derriere.                                   HAL                 Oh, it's lookin' good. It's lookin'                 REAL good.              It doesn't get anymore clear. This man is a pig.                                  VINNIE (O.S.)                 Hal, I want to see you in my                 office!              Hal turns to see VINNIE, owner of the bowling alley, calling       him.                                  VINNIE                 Now!              INT. KINGPIN BOWLING - VINNIE'S OFFICE - MOMENTS LATER              Hal sits down, facing Vinnie who's sitting at his desk.                                  VINNIE                 You're fired. Leave your shirt and                 locker key.              This bit of news hits Hal like a freight train.                                  HAL                 Fired? Are you going to tell me                 why?                                  VINNIE                 Showing up to work late. Showing up                 to work late drunk. Sexually                 harassing customers. Stealing from                 the register.                                  HAL                 Vinnie, I don't know where you're                 getting these accusations -              Vinnie takes out a video tape from his desk drawer and puts       in a VCR.                                                               15.                                                    HAL                    Oh, which one do you supposedly                    have here?                                     VINNIE                    This is all of them at once.              TELEVISION              A WOMAN walks up to a BOWLING EMPLOYEE and hands him a pair       of shoes.              As the employee turns to the wall of shoes, a very drunk and       disheveled Hal comes running in and pushes him aside.                                     HAL                    I've got this one, Benny. So,                    Cinderella. Can I help you find                    your glass slipper?                                     WOMAN                    Yeah, I'm looking for a seven.              He folds his arms on the counter and leans into her with a       cat-like grin on his face.                                     HAL                        (with a leer)                    Seven - Well, maybe I could                    interest you in something in an                    EIGHT. Namely, me.              Disgusted, she walks off screen.                                     HAL                    Lesbo.              Suddenly realizing the register's open, he quickly grabs a       stack of cash and shoves it in his pocket.              BACK TO OFFICE              Vinnie turns off the television and waits for Hal to respond.                                     HAL                    From the angle of the camera, I can                    see where you might have gotten the                    wrong idea. Listen, Vinnie, I don't                    think you've thought this through.                    If you fire me, who's gonna be                    captain of the alley's bowling                    team?                                                                 16.                                                VINNIE                 Um, I don't know. Maybe somebody                 who can actually bowl. You guys                 have never won a game. I hired you                 because you said you were on the                 pro circuit.                                  HAL                 No, I said I WILL BE on the pro                 circuit.                                  VINNIE                 Please, a loser like you will never                 amount to anything.              This harsh remark seems to leave Hal genuinely stunned.                                  HAL                 Wow...If that's how you feel...I                 guess we should then talk about                 what kind of severance I'm gonna                 get.              EXT. KINGPIN BOWLING - DAY              TWO BRUISERS open the door and throw Hal out onto the street.              He quickly picks himself up and turns back toward the       building.                                  HAL                 Hey...what about my ball?              A bowling ball sails past him, just missing his head.                                     HAL                 Thank-you!              EXT. CHANNEL 7 NEWS BUILDING - DAY              The massive building with a giant 7 on the roof stands in the       heart of Metro City.              INT. CHANNEL 7 NEWS BUILDING - OFFICE - DAY              The cubicles and offices are alive with the hustle and bustle       of a busy news day.              Phones are RINGING, REPORTERS are TALKING, and Editors are       SHOUTING.              The elevator doors open and out steps Roxanne Ritchi.                                                               17.                            Everything stops as the entire office suddenly falls SILENT.              Somewhat taken aback by the reaction, Roxanne scans the room       to see every eye on her.                                  ROXANNE                 It's...um...It's good to be back.                 Thanks for everyone's cards and                 concerns. I really appreciated it -                 now I'm ready to climb back on the                 horse.              No one is budging - their looks of pity are really starting       to make her uncomfortable.              The back office door suddenly opens and out comes FRANK       BONIN, the gruff, middle-aged Producer of Channel 7 News.              Noticing the silence, he looks up and sees the sad       expressions on everybody's face.                                  FRANK                 Someone die or something?              He suddenly notices Roxanne - both feet are placed firmly in       his mouth.                                   FRANK                     (cursing himself)                 Oh, Jesus.                                     ROXANNE                 It's okay.              Frank quickly walks up to Roxanne and takes her gently by the       arm.                                  FRANK                 Come on into my office, sweetie.              INT. CHANNEL 7 NEWS BUILDING - FRANK'S OFFICE - CONTINUOUS              He sits her down on his leather couch, then quickly turns       toward his door.                                  FRANK                 Can we get this woman some water                 for God's sake?                     (to Rebecca)                 I gave you two months off. What're                 you doing back? People are gonna                 think I'm a slave driver.                                                               18.                                                ROXANNE                 Aren't you?                                  FRANK                 Yeah, but I don't want people to                 think it.                                  ROXANNE                 Frank, listen. I want to go back to                 work. I NEED to go back to work.                                  FRANK                 ...You're hysterical, aren't you?              Frank sits down on the couch and blankets Roxanne with A WARM       EMBRACE.                                  ROXANNE                 What're you doing?                                  FRANK                 Keeping you warm before you go into                 shock.                     (toward the open door)                 DO I HAVE SLICE OPEN A CAMEL HUMP                 TO GET A GLASS OF WATER AROUND                 HERE?              A SECRETARY quickly enters with a bottled water. She sets it       on the table in front of them and leaves.              Roxanne pulls herself out of Frank's grasp and stands up to       face him.                                  ROXANNE                 It was a traumatic experience. Yes,                 everyone knows Uberman and me                 were...close. But what I really                 need - what would really make me                 better is getting back to work.              There's a sudden awkward silence from Frank.                                  FRANK                 Well, that's going to be...                                  ROXANNE                 I thought you'd be happy to have me                 back.                                             19.                                      FRANK       Oh, we are. Honey, nothing makes us       happier than to have our girl back,       but...                         ROXANNE       Yes?                        FRANK       Things have sorta...changed.                        ROXANNE       In three weeks?                        FRANK       Listen, I'm not one who likes to       open up wounds - especially ones       that are just starting to scab, but       you were sorta our go to girl for       the exclusive on Uberman. And now       that he's gone...I moved Brad into       your anchor spot.                        ROXANNE           (disgusted)       Brad? Brad Helms? The man is an       idiot.                        FRANK       It's the suits. They think it's       time to switch things up.                        ROXANNE       Oh, because they can't use me to       get the big story.                        FRANK       C'mon, Roxie. Using is in the       nature of what we do. They used       you, you used Uberman. Everybody's       happy.                        ROXANNE           (defensive)       I didn't use him.                        FRANK       Oh, I didn't mean that. I know you       two were in love or something. My       bad.                         ROXANNE       We were.                                                                  20.                                                FRANK                 And that's great.                                  ROXANNE                 Very in love.              There's a hind of self-doubt in Roxanne's expression, as if       she's failed to convince even herself of this.                                  ROXANNE                 Okay. So, where are they going to                 move me if Brad has my spot?                                  FRANK                 ...Human interest.                                  ROXANNE                 Bake sales and pet stories.                                  FRANK                 I told them I wouldn't be surprised                 if you just upped and quit. You                 busted your ass for that desk.              Roxanne can hardly get it out - she's busy swallowing her       pride                                  ROXANNE                 I'll take it.              Frank looks up at her, not believing what he's hearing.                                  FRANK                 What?              EXT. ABANDONED METRO CITY LIBRARY   - NIGHT              Amongst the jungle of high rises, one small building stands       out from the rest - A tiny, forgotten piece of 19th century       Gothic architecture.              LIGHTENING FLASHES, revealing TWO CONCRETE GARGOYLES holding       a cracked plaque, reading: METRO CITY LIBRARY.              INT. ABANDONED METRO CITY LIBRARY   - NIGHT              A mixture of old and new. Dusty Victorian furniture and       dilapidated bookshelves sit side by side with pristinely       futuristic machinery.              The building has been converted into Master Mind's new SECRET       LAIR.                                                               21.                            In the center of the main room is a three storey tall GLOWING       BLUE ORB. At the base of it is a sign that reads "Reactor -       Don't Touch."              We PAN OVER to the READING ROOM where Master Mind is sitting       on a couch watching TELEVISION.                                  REPORTER ON TELEVISION (O.S.)                 It's been nearly six weeks, and                 still no word on the whereabouts of                 billionaire playboy, and                 philanthropist, Wayne Scott. Tune                 in at 11:00 as we look into what                 has become Metro City's biggest                 mystery.                                  TELEVISION NARRATOR (O.S.)                 We now return to "The Hero of our                 Hearts: The Uberman story."              Einstein and Plato come into the room holding a BAG OF LOOT.                                  EINSTEIN                 Just robbed the diamond exchange.                                  MASTER MIND                     (feigning pleasure)                 Great, great. Put it on the pile.              Einstein tosses it on a LARGE PILE of purloined valuables in       the corner of the room.                                  EINSTEIN                 Anything else today?                                  MASTER MIND                 No.              Master Mind turns his attention back to the screen. Plato       sees that Master Mind is in a funk and tries to snap him out       of it.                                  PLATO                     (cheerfully)                 Sir, the new reactor is installed.              Plato nods to the giant orb.                                  PLATO                 Do you want to throw the switch? I                 know how you love to start                 reactors.                                                                  22.                                                MASTER MIND                 Maybe later.              Einstein gives Master Mind a funny look then exchanges       glances with Plato before leaving the two of them alone.              Without turning away from the TV, Master Mind addresses       Plato.                                  MASTER MIND (CONT'D)                 What is it, Plato?                                  PLATO                     (nervously)                 Sir, I can't help but notice that                 you've been...a little down lately.                                  MASTER MIND                 When I want your opinion I'll beat                 it out of you.                                  PLATO                 Yes, sir, I know, but please                 forgive my impertinence. It's just                 that you seem to have lost your                 lust for our profession. You've                 stopped going on jobs and spend                 most of your time watching Uberman                 specials.              Master Mind relaxes slightly and turns to face the window in       a classically contemplative pose. After an overdramatic       beat...                                  MASTER MIND                 I have defeated my greatest enemy.                 I have free reign over Metro City.                 I have more wealth than a thousand                 Sultans. I've achieved all I have                 worked for...so why am I so                 unhappy?              He walks over to a PAINTED PORTRAIT that looks almost exactly       like him, except slightly older, maybe meaner - MASTER MIND'S       FATHER.                                  MASTER MIND                 I mean, my father, god rest his                 evil and tormented soul, raised me                 straight from the test tube to be a                 symbol of evil.                           (MORE)                                                               23.                           MASTER MIND(cont'd)                 And, I have accomplished something                 he had only dreamed about - the                 destruction of Metro City's                 champion. I tell you, I've always                 lived with this unquenchable                 thirst. I thought it was to make                 him proud or to get absolute power.                 But now that I've pretty much                 accomplished both, I am at a loss.                                  PLATO                 ...I sort of have a theory about                 all that.                                  MASTER MIND                     (snippy)                 Oh, really?                                  PLATO                 Well, for one thing, maybe Uberman                 was more important to you than you                 thought.                                  MASTER MIND                 He was a worthy rival. Sometimes I                 wonder, did he consider me his evil                 equal or was I just an annoying,                 little gnat to him? ...What's the                 second part?                                  PLATO                 I think you sort of have a thing                 for Roxanne Ritchi.              Master Mind quickly takes his lackey by the throat.                                  MASTER MIND                 YOU WORM! HOW DARE YOU! WHERE WOULD                 YOU GET SUCH A NOTION?                                  PLATO                 Sir, your plans always involve Ms.                 Ritchi either being kidnapped or                 placed in danger. If that's not                 love, I don't know what is. It's                 the grown up equivalent of dipping                 her pigtails in the ink well. Don't                 you see? She's the one treasure                 that's always escaped you.              From Master Mind's expression, we see Plato's words beginning       to ring true.                                                                  24.                            INT. RESTURAUNT - DAY              Roxanne is having lunch with several girlfriends sitting       around her, gabbing.                                  FRIEND #1                 I can't believe you came back so                 soon.                                  FRIEND #2                 Are you sure it's not TOO SOON,                 honey?                                  ROXANNE                 I just wanted to get back to work.                                  FRIEND #3                 What we need to do is get you back                 on the saddle...the love saddle.              Friend 1 and 2 give 3 disapproving looks.                                  FRIEND #3                 It's been three weeks.                                  FRIEND #2                 She just lost the love of her life,                 Grace.              A WAITER comes by with a tray of CAESAR SALADS and begins       setting them out for the ladies.                                  ROXANNE                 I keep trying to tell people it                 wasn't really like that. Uberman                 and I - We were kinda having                 problems. We broke up.              The waiter ALMOST DROPS HIS TRAY AT THIS. The women are too       shocked by Roxanne's revelation to notice.                                  FRIEND #1                 You broke up with Uberman!                                  FRIEND #3                 You must have REALLY, REALLY high                 standards. I mean, you were dating                 a god. I mean, what's it take?                                  ROXANNE                 Maybe someone who's a little more                 aware of his faults. Someone a                 little more sensitive.                                                                  25.                                                FRIEND #3                 Right. Someone who listens, sexy                 but attainable with cute little                 cheeks like a hamster and                 heartbreak in his eyes.              She turns to Friend one and two to explain.                                  FRIEND #3                 She wants John Cusack.                                     FRIEND #2                 The actor?                                  FRIEND #3                 No, the famous pediatrist - Yes,                 the actor. Ever since we were                 teenagers, Roxanne's totally had                 the hots for him.                                  ROXANNE                 Well, until he miraculously comes                 walking into my life, I'm just                 going to take a little reflection                 time for myself.              The waiter gets a confused look on his face then slips away       as Roxanne and her friends continue to chat away.              EXT. RESTURAUNT - DAY              The waiter tosses his apron in a trash can, then rolls up his       sleeve and presses A STRANGE LOOKING DEVICE STRAPPED TO HIS       WRIST.              His image gets staticy, like a TV station going out, then       disappears - revealing the man's true form underneath: MASTER       MIND!                                  MASTER MIND                 Who the hell is John Cusack?              EXT. CITY STREET - DAY              A YOUNG MOTHER pushes her baby stroller past a building       construction site.              ACROSS THE STREET              A local POLITICIAN addresses a group of REPORTERS on the       sidewalk, including Roxanne.                                                                  26.                                                POLITICIAN                 The Fifth Avenue Renovation                 Project, which I championed, will                 breath new life into the downtown                 area. New life means new jobs and                 new revenue.                                  ROXANNE                 Councilman, is it true that your                 brother-in-law's construction                 company won the contract for this                 project?                                  POLITICIAN                 Well...er...yes, but...look I'm not                 here to answer a lot of crazy                 questions...              YOUNG MOTHER              The young mother stops halfway down the block, reaches into       the stroller and tries to comfort her now crying baby.              Above her, a CRANE is maneuvering a pile of STEEL GIRDERS to       an upper floor.              Hal comes around the corner and heads in her direction.              CRANE              The crane GRINDS TO A HALT. The OPERATOR has a confused look       on his face as he moves levers back and forth in an effort to       fix the problem.              Hal stops a few feet from the woman and stoops down to tie       his shoe.              CRANE              The operator's hand slips off the lever, hitting a RED       BUTTON. To his horror the crane DROPS ITS LOAD OF STEEL.              HAL AND THE WOMAN              The woman looks up to see the girders seconds from crushing       her and her baby. She screams.              Hal looks up and sees it as well. He starts to run out of the       way and crashes into the woman and stroller.              ACROSS THE STREET                                                                  27.                            The reporters turns their cameras just in time to catch on       film what appears to be Hal pushing the woman to safety just       as the GIRDERS CRASH TO THE GROUND.              HAL AND MOTHER              Tears of joy in her eyes, the woman picks up her baby and       kisses it.              Hal struggles to catch his breath as the mother turns to him.                                  YOUNG MOTHER                 Thank you! Thank you for saving me                 and my baby!              She hugs him with her free arm, weeping with joy.                                     HAL                        (not knowing what she's                         talking about)                 Huh?              He's a little uncomfortable with the woman's public display       of affection and the small child in-between their embrace.                                  HAL (CONT'D)                 There, there.              Hal slowly eases out of the woman's grip.                                  HAL (CONT'D)                 Okay, we better...well, I hear                 these little guys smother easy.              The reporters rush over and surround Hal and the mother.                                  ROXANNE                 What's it feel like to be a hero?              Hal looks up at Roxanne. Instantly, he's captivated by her       beauty.                                  HAL                 Well...I'm just a man doing what                 men do. You're Roxanne Ritchi,                 aren't you?              They're suddenly interrupted when another reporter pushes his       way in between them.                                  REPORTER                 Were you scared?                                                               28.                                                   HAL                    Scared? Who had time?              The reporters eat this up.              INT. ABANDONED METRO CITY LIBRARY    - NIGHT              TELEVISION              John Cusack stands in the rain looking up at a window of a       two story house. He holds up a BOOMBOX and "In Your Eyes" by       Peter Gabriel begins to play.              From the couch, Master Mind and his minions watch.                                     MASTER MIND                    John Cusack, huh? So all I have to                    do is have a cute puppy dog stare,                    be willing to make a fool of myself                    and - Oh, REMOVE BOTH MY BALLS.              He turns to see Da Vinci watching the movie and wiping a tear       from his cheek.                                     MASTER MIND                    Please, get a hold of yourself.              INT. BOOKSTORE - NIGHT              Roxanne is carrying a large paper coffee cup in her hands as       she peruses the isles. She sets it down on a shelf to pull a       book out and ends up KNOCKING THE DRINK OVER.                                     ROXANNE                    Shit.              She goes to pick it up when someone bends down and picks it       up for her.              Looking up to thank him, Roxanne is suddenly stunned       speechless - It's popular and critically acclaimed actor JOHN       CUSACK, or rather Master Mind disguised as him.                                     "JOHN CUSACK"                    Oh the humanity - it was a Venti.                                     ROXANNE                        (stunned)                    You're...you're.                                     "JOHN CUSACK"                    Yes, it's me. John Cusack...the                    actor.                                                                29.                            He notices the book she's reading.                                  "JOHN CUSACK"                 Hey, is that Shelly? Wait, I think                 remember something from that one -                 Let's see: "My head is screaming `I                 want you and need you' - my heart                 it keeps reaching to see you and                 feel you - yet in the end, I'm                 alone once again." Wow, I scare                 even myself. I'm sorry. I'm just                 really into poetry. Probably                 because I'm so sensitive and always                 going to great lengths to express                 myself. But enough about me. Can I                 fill you up?                                  ROXANNE                     (captivated)                 ...Yes.                     (catching herself)                 I mean, excuse me?                                  "JOHN CUSACK"                 Can I fill you up? Your coffee.                                  ROXANNE                 Right.              INT. BOOKSTORE CAFE' - LATER              Roxanne talks as John Cusack listens to her every word       intently.                                  ROXANNE                 I did have a boyfriend - until                 fairly recently.              She suddenly begins to feel the stares around her as passers-       by being to notice who she's with.                                  ROXANNE                 I'm sorry - this is so surreal!                                  "JOHN CUSACK"                 Yeah, they charge way too much at                 these places - Now back to your                 boyfriend. I'm interested and                 compassionate. I want to know about                 you.                                                               30.                                                ROXANNE                 Things were complicated. He was a                 man married to his work. There                 was...there was a lot of                 competition in his line of                 business. I'm sure you know what                 that's like.                                  "JOHN CUSACK"                 Sure. In my business, one thing I                 have is RIVALS. For example, mine                 is...uh...Lou Ferr...igno.                                  ROXANNE                 ...The body-builder who used to                 play The Hulk on TV?                                  "JOHN CUSACK"                 Did he? Well, we're always up for                 the same roles. Did your boyfriend                 have someone like that? A                 particular rival that was always                 getting his goat - so to speak?                                  ROXANNE                 Well...one rival in particular                 seemed to get more of his attention                 than I ever did. But enough about                 my problems.                                  "JOHN CUSACK"                 NO, TELL ME MORE!!!              Suddenly realizing his outburst, he begins COUGHING to mask       it.                                  "JOHN CUSACK" (CONT'D)                 I'm sorry. I got a whooping cough.                 Had it ever since Serendipity. I                 WONDER WHERE OUR REFILLS ARE!!!                 (fakes cough) See, there it goes                 again. Please, go on.                                  ROXANNE                 Right, well, he seemed to need him                 more than he needed me.                                  "JOHN CUSACK"                 How do you mean?                                                                31.                                                ROXANNE                 It was conflict he thrived on. He                 always said he wouldn't know what                 to do with himself if Master - I                 mean, this guy were gone. It was                 like he needed it, like oxygen.              The answer to his mental funk hits him like a bolt of       lightening. He turns away from her as if for private time.                                  "JOHN CUSACK"                     (almost to himself)                 I think I finally understand...The                 only logical answer is to recreate                 that rivalry - or if that's                 impossible, create one of equal                 structure. That's it!                                  ROXANNE                 What?              John Cusack snaps out of his dream-like haze realizing she's       heard every word.                                  "JOHN CUSACK"                 Oh, sorry, sorry. Just rehearsing                 for a part...where I play a man who                 talks to himself at inappropriate                 times.              In a sudden rush, he rises out of his chair.                                  "JOHN CUSACK"                 I have to go right now, but I'd                 really like to see you again - if                 that's alright.              Roxanne looks up at him - She can't help but laugh at the       craziness of the situation.                                  ROXANNE                 I'd love that.              INT. ABANDONED METRO CITY LIBRARY   - DAY              Master storms in the office to find Plato and Einstein       playing darts with the original Mona Lisa.                                  EINSTEIN                 Got her nose!                                  MASTER MIND                 I've got it!                                                                  32.                            Everyone stops what they're doing upon seeing that their       master has returned.                                  MASTER MIND                 I've got it!                                  MASTER MIND                 It's plain and simple.                 Extraordinary minds need                 extraordinary stimulation. Without                 that stimulus they wither and die.                 Therefore, there is only one                 logical conclusion: I must create a                 new superhero.                                  EINSTEIN                 Yeah, maybe that's not such hot                 idea...                                  MASTER MIND                     (ignoring him)                 Prepare for Operation Superhero                 Genesis!              INT. ABANDONED METRO CITY LIBRARY   - LABORATORY - DAY              The lab is slick, white and ultra modern.              Dressed in a lab coat, Master Mind enters through a SLIDING       GLASS DOOR rubbing his hands excitedly.                                  MASTER MIND                 Prepare the subject.              He glances down into a large HOLE in the floor to see a naked       thirty year old man, SEVERS, shivering. Above the hole, a       huge vat dangles precariously.              Master Mind steps behind a glass partition next to Plato and       Einstein.                                  MASTER MIND (CONT'D)                 Plato, pour the toxic waste.              Plato throws a switch causing the vat to tip hundreds of       gallons of green and brown goo into the hole.                                    MASTER MIND (CONT'D)                 Drainage.              The slime is sucked out through the floor, leaving a goo-       soaked Severs.                                                                 33.                            Master Mind looks into the pit.                                  MASTER MIND (CONT'D)                 Well, Severs?                                  SEVERS                 I feel fine. Just a little sticky,                 but aside from that everything's                 completely -              BOOM - Severs explodes. A hail of blood and tissue covers       Master Mind and his men. For a good ten seconds nobody moves       an inch. Finally...                                     MASTER MIND                 Okay then.              INT. ABANDONED METRO CITY LIBRARY    - LABORATORY - DAY              Through a glass WATER TANK we see a man breathing normally.                                  MASTER MIND                 And this one?                                  PLATO                 We attached gills to him. He can                 breath under water.                                  MASTER MIND                 Ah. Does he have extraordinary                 strength?                                     PLATO                 Well...no.                                  MASTER MIND                 Can he fly?                                     PLATO                 No.                                  MASTER MIND                 Resilient to weapons fire?                                     PLATO                 No.                                  MASTER MIND                 He just breathes under water, then.                                     PLATO                 Ah...yeah.                                                                34.                            Master Mind rolls his eyes and walks away.              INT. ABANDONED METRO CITY LIBRARY   - LABORATORY - DAY              The next guinea-pig, STENWICK, is standing in a sealed glass       tube not much wider than himself.                                  MASTER MIND                 Plato, the radioactive spider,                 please.              Plato throws the switch DROPPING A SINGLE SPIDER onto       Stenwick's arm.              Stenwick looks and winces as it bites him.                                  STENWICK                 Ow!              He brushes the spider off.                                  MASTER MIND                 Anything, Stenwick?                                  STENWICK                     (shaken)                 No. Ah...sir, I didn't know this                 was about spiders. I have a pretty                 severe case of arachnophobia.              Master Mind thinks for a moment, then turns to Plato.                                  MASTER MIND                 We're gonna need more venom.              Plato throws another switch, this time DUMPING THOUSANDS OF       SPIDERS on poor Stenwick. His SCREAMS begin to fade as he's       engulfed with swarms of crawling arachnids.                                  MASTER MIND (CONT'D)                 How `bout now, Stenwick?                 ....Stenwick?              INT. ABANDONED METRO CITY LIBRARY   - OFFICE - DAY              Master Mind is pacing back and forth. The muted TV plays in       the background.                                   MASTER MIND                 This has proven to be a challenge.                 I just don't know what I want. What                 do I want?                                                                 35.                            He stares at Einstein, Da Vinci and Plato, but they offer no       advice.                                  MASTER MIND (CONT'D)                 I want a man of moral fiber with a                 strong sense of right and wrong.                 Someone who doesn't seek power -                 instead, they must have it thrust                 upon them and find, within                 themselves, the courage to rise to                 the occasion.              Einstein lets out a short laugh, getting everyone's       attention.                                  EINSTEIN                 Yeah, well, it sounds like what you                 want is Uberman.              Master Mind snaps the fingers of his non-metal hand.                                  MASTER MIND                 That's it! Why make a copy when the                 real thing will do?              The lackeys look at each other, they can't believe what       they're hearing.                                  EINSTEIN                 I was just kidding, sir. In case                 you forgot, you actually burned                 Uberman alive.                                  MASTER MIND                 Then we'll make a new one. Plato,                 bring me the box!              MINUTES LATER              Master Mind and the lackeys stand in a circle around a small       table.              Plato places a STAINLESS STEEL CHEST in the tables center.              As Master Mind opens it, he's immediately doused in WHITE       GLOW emanating from inside.                                  MASTER MIND                 Behold - Uberessence. The very                 thing that gave Uberman his                 superhuman powers.                                                               36.                                                EINSTEIN                 Where the hell did you get that?                                  MASTER MIND                 Oh, I shot him with a power sucking                 gun and had this idea to use this                 to clone a whole army of evil                 Ubermen. I'm not sure why I never                 got around to following up with                 that.                                  PLATO                 I believe he defeated you before                 you could, master.                                  MASTER MIND                 ...Right. Man, he was good!                                  DA VINCI                 You want another volunteer, sir?                                  MASTER MIND                 Not another volunteer driven by the                 need for personal gain. Somebody                 else, somebody pure.              Master Mind turns to see an INTERVIEW WITH HAL playing on the       muted television. Underneath his face is a blue caption with       white lettering that reads: "Hal Stewart - Metro City's       Newest Hero?"                                  NEWS REPORTER                 ...who risked his own life to save                 that of a young mother and her                 child.                                  HAL                 Please, please, you're embarrassing                 me. I saw someone in need and I                 helped them. What more can we ask                 of ourselves. I ask you, what more?              A smile creeps across the evil one's face.                                  MASTER MIND (CONT'D)                 Somebody like him!              EXT. CITY STREET - DAY              Plato is sitting in the van, staring into a pair of       binoculars as he speaks on a cellphone.                                                               37.                                                PLATO                 Yeah, sir. This guy is a real piece                 of work. He used to teach bowling                 at Kingpin's.              INT. MASTER MIND'S HIDEOUT - DAY              Master Mind is sitting with his feet up on a computer console       as he speaks to Plato.                                  MASTER MIND                     (into phone)                 A modest profession to brilliantly                 hide his true heroic nature. I love                 it.              EXT. CITY STREET - DAY                                  PLATO                 Then you are absolutely going to                 love this -              We follow Plato's line of sight across the street where we       see HAL PLAYING WITH A LARGE GROUP OF BLIND CHILDREN.                                  PLATO                 - He volunteers at a school for the                 blind.              INT. MASTER MIND'S HIDEOUT - DAY              Intrigued, he suddenly sits up in his chair.                                  MASTER MIND                 He volunteers. He doesn't ask for                 any reward for his deeds. The fates                 are shining down on me. This Mr.                 Stewart is truly an unselfish soul.              EXT. BLIND SCHOOL - DAY              From a distance, Hal seems to be consoling an upset child       who's sitting on a rock. But up close...                                  HAL                 You greedy little bastard. I                 already gave you a twenty.                                  BLIND KID                 Hey, you want me to play along?                 Then pay up, bitch!                                                               38.                                                HAL                 Fine, but you better be convincing.              He gives the kid a bill out of his wallet and looks over his       shoulder to see a HOT TEACHER walking toward them.                                  HAL                 Here she comes, go to work.              Like a miniature Brando, the blind kid buries his face in his       hands and begins to cry.                                  BLIND KID                     (weeping)                 Why can't I see! Why God?              Hal puts a warm consoling hand on the weeping boy's shoulder.                                  HAL                 Hey, Peter. C'mon champ, let me                 look at you.              The Hot Teacher stops and curiously watches from a distance.              The boy looks up at Hal, tears running down his dark       sunglasses - he should get an Oscar.                                  HAL                 You know, in life we're all given                 no more than we can bear. This                 happened to you maybe because you                 were meant to rise above it - Maybe                 to be an inspiration to the other                 little Peteys out there.                                  BLIND KID                 You really think so, Hal?                                  HAL                 Hey, does it LOOK like I'm lying?                 Now c'mon, go feel your way to                 class before you get your little                 butt suspended.              The boy stands up and is about to take off.                                  HAL                 Petey, wait a minute.              Hal uses his shirt sleeve to wipe the tears away from the       boy's face before sending him on his way.                                                                39.                            The Hot Teacher grabs her chest. Her heart is about to       absolutely melt.                                  HAL                 Don't run into anything!              EXT. STREET - CONTINUOUS              Plato lowers his binoculars. From his perspective, Hal should       be next in line for popehood.                                  PLATO                 I think I've seen enough, sir. This                 is your guy.                                  MASTER MIND (O.S.)                     (over radio)                 Then return to base. We have much                 work to do.              Plato starts up the van and pulls away.              INT. BAR - DAY              It's a busy night. A couple of trucker types are shooting       pool as the bartender slings drinks.              Hal is nursing a beer at the bar when he suddenly notices a       very ATTRACTIVE WOMAN sitting next to him.              As he goes to straighten his stool-posture, Hal suddenly       catches himself on the bar's TELEVISION - it's a story about       how he saved the woman and her baby at the construction site.              He turns back to the Attractive Woman next to him, then back       to the TV. A plan of attack is forming.                                  HAL                     (obviously playing it up                      for the woman's benefit)                 Oh, there it is again. This is                 really getting embarrassing now.              The woman looks up at the screen and gives Hal a double-take.                                  ATTRACTIVE   WOMAN                 Oh my God! It's you!   You're the man                 who saved that woman   and her baby                 the other day! It is   you, isn't it?              TRUCKER #1, getting a drink at the bar next to them,       OVERHEARS.                                                                40.                            Hal rolls his eyes and puts his hands up in the air.                                  HAL                     (to Attractive Woman)                 Oh, crap. You got me.              TRUCKER#1 taps Hal on the shoulder.                                  TRUCKER#1                 Let me tell you something. That was                 just about the bravest damn thing                 I've ever witnessed. (he turns to                 the rest of the bar) Hey,                 everybody! This guy's the hero from                 TV!              The bar ERUPTS IN CHEERS.              MOMENTS LATER              Hal is riding on the shoulders of TRUCKER#2 and TRUCKER#3 as       `I'm Holding Out For A Hero' plays on the jukebox.              TRUCKER#1 suddenly puts his hands in the air. The room       quickly goes silent.                                  TRUCKER#1                 I want to give you something.              He reaches into his pocket and takes out a medal. He holds it       up in the air for everyone to see.                                  TRUCKER#1 (CONT'D)                 Lost my whole platoon. They were a                 lot a good boys, a lot of good                 boys. That was just the way things                 were in "The Grenada." I'd rather a                 real hero have this.              Trucker#1 gives the medal to a speechless Hal.                                  ATTRACTIVE WOMAN                 Hey, you're on TV again.              The crowd looks up at the Television.              TELEVISION - CONTINUOUS              The anchor man, BRAD HELMS (early 40's, amazing mustache),       suddenly has a memo passed to him.                                                                  41.                                                BRAD HELMS                 This just in. Upon a second look at                 that tape from this morning, which                 we'll now replay for you, it                 appears it was not the heroic act                 it first seemed to be.              The tape shows Hal running in slow motion.                                  BRAD HELMS (O.S.) (CONT'D)                 With the tape slowed down you can                 actually see the man push the woman                 and her child out of the way in an                 effort to save his own life.              The tape shows Hal, in a clear act of self-preservation,       pushing the woman and child out of the way.                                                        CUT BACK TO:              INT. BAR - CONTINUOUS              In unison, everyone turns their heads back to Hal.                                  HAL                 I guess that looks kinda bad.              Trucker#1 snatches his medal back.              EXT. NEARBY ROOF - NIGHT              Master Mind, Da Vinci and Plato look down, spotting Hal       cutting through a dark alley.                                  DA VINCI                 There he is, boss.              Da Vinci hands Master Mind a fantastic looking silver rifle.                                  MASTER MIND                 Now, we're sure this won't kill                 him?                                  PLATO                 Yes, sir. He'll just feel a slight                 electrical shock.                                  MASTER MIND                 Good.              Master Mind raises the rifle and aims it at Hal.                                                                 42.                            EXT. ALLEY - NIGHT              Hal wipes the blood from his nose with his shirtsleeve.              A LIGHTENING BOLT suddenly zaps Hal in the back. His teeth       spark and arc electrons as his entire body shakes and       shudders violently. He finally collapses, knocking over a row       of garbage cans.              EXT. NEARBY ROOF - NIGHT              An angry Master Mind slaps Plato.                                  MASTER MIND                 Slight electrical shock?              EXT. ALLEY - NIGHT              Hal lies flat on his back, his jacket smoldering.              Dazed, he slowly rises to his feet and looks up at the sky.                                  HAL                 God, I hate the weather in this                 city.              Hal walks off into the night as he attempts to slap the       emitting smoke from his jacket.              EXT. NEARBY ROOF - NIGHT              Master Mind turns to Da Vinci.                                  MASTER MIND                 Follow him.              INT. HAL'S APARTMENT - NIGHT              It's a dirty, small studio. Laundry lies everywhere, dishes       are piled in the sink and the litter box looks like a       minefield.              Hal comes staggering in. Through his POV we see the lights       wobble and streak like a hallucination.              He shakes his head trying to clear thing up, but it looks       worse.              Hal makes his way to the kitchen table and plops down on a       chair. The room begins to swim.              His CAT jumps on the table and sits down in front of him.                                                                  43.                            From Hal's POV the cat's face looks like we're seeing it       through a kaleidoscope. Hal seems fascinated by it.                                   CAT                  You don't look so good, man.                                   HAL                  I don't feel good. I was struck by                  freaking lightening.              Suddenly Hal realizes his cat's talking to him.                                   HAL (CONT'D)                  AAAAAAHHHHH! You can talk?                                   CAT                  No, you're just hallucinating. By                  the way, we're out of orange juice.                                   HAL                  AAAAAAHHHHH!              Hal jumps up, trips over a cardboard box and knocks himself       out on the coffee table.              INT. HAL'S APARTMENT - MORNING              Hal lies in the same position we left him last night.              He sits up and grabs his head. He looks like he has the worst       hangover in the world.              Finally, he remembers last night. He looks around, but not       really sure what he's looking for.                                   HAL                  Man...              Shaking his head, he walks to the kitchen and opens the       refrigerator.              He pulls out an orange juice container and puts it to his       mouth. It's empty.              As if suddenly remembering something he looks from the carton       to the cat, who is busy cleaning himself.              He shakes the thought from his mind.              BATHROOM              Hal lifts the seat and unbuckles his pants.                                                               44.                            HAL'S FACE              He stares at the ceiling with half closed eyes. The       inevitable sound of urine hitting water starts. A content       look washes over his face.              There is a distinct sound of porcelain CRACKING and       SPLINTERING.              The sound intensifies. Hal looks down to see his URINE STREAM       SMASHING THE TOILET.                                      HAL (CONT'D)                    Oh, God!              He whips his stream away only to cut a LONG RIP IN THE WALL.                                      HAL (CONT'D)                    Oh, God!              He freaks out and begins to lose control of his flow as it       destroys everything he accidently aims at; the bathroom       mirror, a bottle of cheap cologne, the bathroom window.                                      HAL (CONT'D)                    Oh, God!              He aims back for the toilet, which is pretty much rubble now,       to see the floor give way.              Finally, the pee stops and he glances down the hole.              He sees his downstairs NEIGHBOR sitting at his breakfast       table. He has a fork halfway to his mouth as he stares at the       smashed toilet on his pancakes.              EXT. STREET - DAY              Hal turns the corner to see his bus pulling away from the       stop.                                      HAL                    Wait!              He starts running after it.              ZOOM - HE TAKES OFF LIKE LIGHTENING.                                     HAL (CONT'D)                    Whoa, whoa, whoa!              Unable to stop, he SLAMS INTO THE BACK OF THE BUS and falls       back to the ground.                                                                  45.                            As the bus continues on he sees an INDENTATION of his torso       right below the rear window.              Stunned, to say the least, he rises to his feet.                                  HAL (CONT'D)                 Something's not right here.              He slaps himself in the face as hard as he can.                                  HAL (CONT'D)                 Wake up! Wake up, Hal!              HONK!              Hal spins around to see a car barreling toward him.              He goes to jump out of the way - ZOOM - he FLIES TWO STORIES       UP, nails a building and comes crashing back down to the       sidewalk.              Hal sits up, disheveled and scared.                                  HAL (CONT'D)                 Okay, okay. Let's get it together,                 man.              He closes his eyes in an attempt to will back his sanity.                                  HAL (CONT'D)                 This is just some sort                 of...episode. It will pass, it will                 pass.              He opens his eyes and looks down the street. A BEAUTIFUL       NAKED WOMAN is coming toward him.                                  HAL (CONT'D)                 Well, not too fast I hope.              As she passes him and turns the corner out of his view he       catches ANOTHER NAKED WOMAN - an old disgusting one.                                  HAL (CONT'D)                 Yes, fast, fast!              He turns away from her in horror only to see AN ENTIRE BLOCK       OF NAKED PEOPLE going about their business.              He rubs his eyes and looks down the street again. Everyone       has returned to a clothed state.                                                               46.                            He relaxes a little until he looks down and notices that he's       floating a foot off the ground.                                  HAL (CONT'D)                 I think I need to go home.              INT. HAL'S APARTMENT - DAY              Hal's front door CREAKS as it slowly opens, revealing Master       Mind.              He walks over to the bathroom and smiles to himself as he       notices the giant hole in the floor.                                  MASTER MIND                 Welcome to your second birth, Hal                 Stewart.              Master Mind continues to survey the room. He stops to look       over a "KARATE KID" POSTER on Hal's living room wall.              He focuses on the majestic image of Pat Morita teaching a       young Ralph Macchio to kick.                                  MASTER MIND (CONT'D)                 Instruction is very important in                 the formative years. Every hero                 needs a mentor, a father figure to                 look up to.              He presses his special watch, causing his body to MORPH INTO       THE SPITTING-IMAGE OF PAT MORITA.                                   "PAT MORITA"                 Perfect.              INT. HAL'S APARTMENT - DAY              Hal enters, grabs a bottle of vodka from atop of the fridge       and takes a long pull from it.                                  VOICE (O.S.)                 A man will usually find that if he                 drinks from a bottle, eventually,                 the bottle drinks from him.              Hal does a SPIT TAKE. In the corner a darkened figure stands.                                  HAL                 Who are you!?                                                                 47.                                                VOICE                 I am the guide on your journey.                 Fate has chosen you to be it's                 champion.              Pat Morita steps out from the shadows.              Hal passes out again.              LATER              We are close on Hal's face as his eyes flutter open. He       appears to be lying on the couch.              He hunches up on his elbows, looks around, but everything is       as it seems.              He lays his head back down.                                  HAL                 Thank God. It was a dream. Man, I                 must be losing it.              A voice sounds right next to his ear.                                  "PAT MORITA" (O.S.)                 You know you're out of orange                 juice?              Hal leaps up to find he's been resting his head on Pat's lap.                                  HAL                 Jesus! This isn't happening, this                 isn't happening.              Hal backs away and trips over a box.                                  "PAT MORITA"                 Calm. All things must be filtered                 through calmness.                                   HAL                 Bullshit! Sometimes it's best to                 freak out.                                  "PAT MORITA"                 I think we must work on your                 attitude first.                                  HAL                 Look I'm gonna call the cops in                 about two seconds if you don't get                 out of here.                                                               48.                            Pat rises and walks to Hal. He's so calm it makes Hal calm.                                  "PAT MORITA"                 Are you calm now?                                  HAL                 Yeah, I'm okay.              Pat slaps him across the face hard.                                  "PAT MORITA"                 Good, because we've got a lot of                 work to do.              Hal grabs his jaw.                                  HAL                 What the hell was that for?                                  "PAT MORITA"                 Rule number one: expect the                 unexpected.                                   HAL                 Can you just tell me what this is                 all about?                                  "PAT MORITA"                 The heavens are not in the habit of                 bestowing a gift such as this to                 just anyone. You are being rewarded                 for being a man of great moral                 fortitude with an unwavering belief                 in humanity.                                  HAL                 That's me alright.                                  "PAT MORITA"                 I am to train you so you may                 fulfill your destiny to defeat the                 great menace to Metro City: Master                 Mind.              Pat gets up and walks toward the door.                                   "PAT MORITA" (CONT'D)                 Come.                                  HAL                 We're are we going?                                                               49.                                                   "PAT MORITA"                 To train.              EXT. PAT'S CAR - DAY              Pat is sitting in the driver's seat. The car is bumping up       and down.                                  "PAT MORITA"                 Strength is just as much in the                 mind as it is the muscle. Remember,                 both need to be exercised.              We PULL BACK to see Hal lifting the car up over his head.       He's hardly straining.                                  HAL                 I'M LIFTING A FREAKING CAR!!!              Pat leans on the HORN.                                  "PAT MORITA"                 Hey, Corky? You listening?              Two highly attractive female joggers run by. They're clearly       impressed with Hal's show of strength. He smiles and mouths a       "hello."                                  HAL                 Yeah, work both muscles.              EXT. DESERT - DAY              Pat cocks back the chamber of a .357 MAGNUM. He holds it up       and carefully takes aim...at Hal's chest.                                     "PAT MORITA"                 Trust me.                                  HAL                 What are you doing!?                                  "PAT MORITA"                 An invulnerability test. Something                 wrong?                                  HAL                 Uh...yeah. I would prefer not to                 get shot. Do not fire that thing!              Frustrated, Pat lowers the gun.                                                                50.                                                "PAT MORITA"                 You're bulletproof.                                  HAL                 Okay, do you know that for sure?              Pat quickly aims and fires.              Hal lets out a high pitched scream as the bullet ricochets       off his chest.                                    "PAT MORITA"                 I do now.              Hal looks down at his chest, not so much as a scratch.                                    HAL                 You suck.              EXT. SKY - DAY              Hal is in the air flying in a sitting position. He's weaving       back and forth.                                  HAL                 Ice Man, I got a bogie on my tail.                 Two Russian Migs coming in hard and                 fast.                                    "PAT MORITA"                 Hey!                                    HAL                 What?              Hal looks down to see Pat Morita yelling at him from the roof       of a building down below.                                  "PAT MORITA"                 What did I tell you? Stomach down,                 hands up.              Hal sighs and assumes the proper superhero in-flight       position.                                  HAL                 God, I feel so gay.              Pat's CELL PHONE begins to RING. He answers it.                                  "PAT MORITA"                     (in Master Mind voice)                 What is it?                                                               51.                                                ROXANNE (V.O.)                 John?              Pat panics. He looks up to make sure no one is in earshot.              He sees Hal now doing somersaults in the air.                                  HAL                 YEEEE HAWWWW!              Pat turns his attention back to the phone, talking in his       John Cusack voice.                                  "PAT MORITA"                     (in Cusack voice)                 Yes, it's John Cusack.                                   ROXANNE (V.O.)                 Hi, it's Roxanne. Listen, I...I                 really enjoyed talking with you the                 other day.                                  "PAT MORITA"                 ...As did I.                                  ROXANNE (V.O.)                 Great. God, I feel really silly,                 and if you have a lot going on I                 totally understand. But, I was                 wondering if you maybe wanted to                 have lunch.              He can't believe what he's hearing.                                  "PAT MORITA"                     (excited)                 I'd love to!              He quickly recovers his composure.                                  "PAT MORITA" (CONT'D)                 I mean, I AM a little hungry.                                  ROXANNE (V.O.)                 Great. How does the park sound,                 around noon-ish?                                  "PAT MORITA"                 Sure!                                  ROXANNE (V.O.)                 Great, see you then.                                                               52.                            Pat hangs up the phone and returns it to his pocket as Hal       lands behind him.                                  HAL                 WHOOOOA! Man, that is so cool. It's                 like fly - Oh my God, I almost said                 it was like flying.                                  "PAT MORITA"                 For the rest of the day I want you                 to continue to practice your flying                 posture.                                  HAL                 Why, where're ya going?                                  "PAT MORITA"                 ...To do something...mysterious                 ...and Asian.                                  HAL                 Say no more, bro. I'll just keep at                 it, then.              EXT. PARK - DAY              John Cusack and Roxanne eat WRAPPED SANDWICHES while walking       through Metro City Park.                                  ROXANNE                 How's your sandwich?                                  "JOHN CUSACK"                 It's quite delicious.                                  ROXANNE                 Hope you don't think I'm too                 forward. Some men are intimidated                 when a woman asks them out. I just                 find you really easy to talk to.                                     "JOHN CUSACK"                 And I you.                                  ROXANNE                 You know, you're not at all like                 you are in the movies.                                     "JOHN CUSACK"                 I'm not?                                                               53.                                                ROXANNE                 Yeah. I don't know - You have this                 strange, refined way of speaking.                                  "JOHN CUSACK"                 I do? That is most interesting.                                   ROXANNE                 Anyway, when we were talking the                 other day I just felt, even though                 we only talked for a couple of                 hours, that we've known each other                 for years.                                  "JOHN CUSACK"                 I know just what you mean.              Roxanne bites into her sandwich.                                  ROXANNE                 You know what? This sandwich is                 disgusting.              She tosses it in a nearby garbage can.                                   ROXANNE (CONT'D)                 Of course I already ate half of it.                 I wonder what that says about my                 character?                                  "JOHN CUSACK"                 It means you don't give up on a                 sandwich. You see that it has                 potential, and you give it every                 chance to be all it can be.              Roxanne smiles at his analogy.                                  ROXANNE                 Thanks, but knowing me, I was                 probably projecting my expectations                 of what a lunch should be on the                 sandwich. It might have been okay                 at first, but I just made it                 bitter.              John Cusack notices Roxanne's smile starting to fade.                                  "JOHN CUSACK"                 Is that what happened with your                 last sandwich - I mean, boyfriend?                                                               54.                                                ROXANNE                 When I look back, I probably                 shouldn't of expected so much from                 him. He was already a giving                 person. You know, one of those go                 out and save the world types.                                  "JOHN CUSACK"                 I've run into a few.                                  ROXANNE                 I was selfish, I guess. I didn't                 want to share him with anybody                 else.                                  "JOHN CUSACK"                 It sounds like he was a special                 man.                                  ROXANNE                 They broke the mold.              John Cusack arches his eyebrow in a very familiar manner.                                  "JOHN CUSACK"                 Perhaps not.              INT. ABANDONED WAREHOUSE - DAY              Hal walks up to Pat Morita sporting a Lone Ranger-type mask       and wearing a purple and red superhero costume. It's not       unlike Uberman's except for a giant "T" on his chest. (From       here on, Hal is referred to as TITAN)                                  TITAN                 What's the "T" stand for?                                  "PAT MORITA"                 Titan.                                  TITAN                 What's that supposed to mean?                                  "PAT MORITA"                 It's from Roman mythology. Zeus's                 father...oh, just go with it. You                 look perfect.                                  TITAN                 I don't think this mask is big                 enough. Are you sure no one is                 gonna recognize me?                                                                55.                                                "PAT MORITA"                 It's fine, just don't slouch. It's                 all in the posture.              He grabs Titan's shoulders like a proud papa.                                  "PAT MORITA" (CONT'D)                 It is time.              INT. BANK - DAY              There is a long line of people snaked around the velvet       ropes. They're all waiting for their chance at the one open       teller window.              Four men wearing BEATLES MASKS(JOHN,PAUL,GEORGE,AND RINGO)and       CARRYING SHOTGUNS enter the bank.              John fires a shot in the air, sending everyone into an       immediate panic.                                  JOHN                 Alright folks, this is a robbery.                 Nobody moves - yadda, yadda,                 yadda...              Ringo jumps over the teller wall and starts stuffing bills       into a bag.              As John and Paul cover the crowd, George goes to the corner       office and puts a gun to the BANK MANAGER'S head.                                  GEORGE                 The safe. Let's go.                                  BANK MANAGER                 Okay, just don't hurt anyone.                                  GEORGE                 Yeah, yeah, yeah.              George leads him out by the collar.              CRASH - Titan smashes through the window and lands in a bold       superhero stance with hands on hips.                                  TITAN                 Well, boys, there's no need for all                 this just to get the free toaster.              Paul cocks his gun.                                                                  56.                                                PAUL                 What are you suppose to be?              We move in for a nice dramatic close up.                                    TITAN                 Justice.                                  GEORGE                 Well, justice, suck on this...              George, John and Paul open fire on Titan.              He just stands there and yawns as the bullets bounce off him.              With their guns empty the three just stare at him in       amazement.                                  TITAN                 Now it's my turn.              He turns to George.                                  TITAN (CONT'D)                 Hey, George, here comes the sun.              Titan grabs George and throws him into a fluorescent light       fixture in the ceiling.              Paul tries to run for the door. Titan snatches the collar of       his jacket.                                  TITAN (CONT'D)                 Say, Paul, your mother should                 know...that you're a scumbag.              He tosses Paul out the window and into a parked DELIVERY       TRUCK.              Titan turns around just as John hits him with the butt of his       shotgun. It instantly breaks apart in his hands.              Titan lifts him like a rag doll up into the air.                                  TITAN (CONT'D)                 John, all you need is love...              He throws John who lands on top of a cubical wall - GROIN       FIRST.                                  TITAN (CONT'D)                 ...and a good urologist.                                                               57.                            Titan effortlessly hops over the teller wall to find Ringo       cowering on the floor.              He grabs him by the shirt and lifts him up.                                  HAL                 Well, Ringo...um...um...you're                 under arrest.              EXT. BANK - DAY              Titan walks out of the bank with Ringo and George under his       arm. He's suddenly swarmed by a group of television       reporters, including Roxanne.              Across the street is Pat Morita. He watches Titan's first       news conference with great anxiety.                                  BANK MANAGER                     (to Hal)                 On behalf of the First National                 Bank of Metro City, I'd like to                 offer you a reward for your act of                 bravery.              He hands Titan a check.                                  TITAN                     (reading)                 Ten thousand dollars!              Titan looks over to Pat, who violently shakes his head no.                                  TITAN (CONT'D)                     (unenthusiastically)                 I...can't except this. Law and                 order is it's own...um...reward.              Pat gives him the thumbs up. Pat turns, suddenly seeing       Roxanne with her camera crew. Captivated, his eyes lock on       her.              Meanwhile, Roxanne and her cameraman, SETH, are maneuvering       around the crowd to get closer to Titan.                                  BRAD HELMS (O.S.)                 Not so fast, Roxanne.              They both turn to see Roxanne's reporter rival Brad Helms,       Geraldo without the class, and his cameraman, FRANK.                                  BRAD HELMS                 This story's mine.                                                                  58.                                                ROXANNE                 Listen, Brad. We were just in the                 area. I was just trying to -                                  BRAD HELMS                 I've been in this business long                 enough to know pretty well what you                 were "just trying to do." Besides,                 I heard you couldn't take the big                 game anymore and were put on fluff                 detail?              Dejected, Roxanne turns and motions for Seth to turn the       camera off.                                  SETH                 You're not gonna take that from                 him, are you?                                  ROXANNE                 He's right. Old habit, I guess.                     (to Brad)                 We'll get out of your way.              As they walk off, Brad makes a comment to Frank loud enough       for her to hear.                                  BRAD HELMS                 Besides, I'm sure there's a pancake                 supper somewhere that needs                 covering.              INT. ABANDONED METRO CITY LIBRARY   - OFFICE - DAY              ON TELEVISION              We see the news conference on the bank's steps. In the corner       of the screen is written: "recorded earlier."                                  BRAD HELMS                 For months now, since the death of                 Uberman, the citizens of Metro City                 have been holding out for a hero.                 Well, it appears they won't have to                 hold out for much longer as a new                 costumed crusader has suddenly                 stormed onto the scene. Today, at                 the Metro Savings and Trust, a                 masked mystery man single-handedly                 defeated "The Fab Four Gang." Just                 who is this new caped avenger?              Brad holds the microphone to Titan's face.                                                                59.                                                BRAD HELMS                 I'm sure all of our viewers are now                 wondering, what's the "T" stand                 for?                                  TITAN                 It's a message to all the scum out                 there. Uberman may be gone, but                 Metro City has a new protector, and                 his name is "Tighten!"              Another reporter leans in.                                  REPORTER                 How do you spell that?              We PULL BACK to see Plato and Da Vinci watching this       spectacle. Master Mind is sitting with them, reading a       NEWSPAPER.                                  MASTER MIND                     (reading paper)                 Oh, for heaven's sake. I can't                 believe it. He misspelled his name.              Master Mind holds up the newspaper. The headline reads       "Metro's New Hero: Tighten."                                  MASTER MIND (CONT'D)                 No matter, I suppose.              Master Mind throws the paper on the floor and begins to pace       around the room with his arms folded behind his back.                                  MASTER MIND (CONT'D)                 We've now fully established Titan                 as Metro City's hero. They will                 love him just as they loved                 Uberman. Everything is going                 according to plan.              Einstein leans over and whispers in Plato's ear.                                  EINSTEIN                     (whispering)                 Yeah, if the plan is getting us in                 jail.              Master Mind turns around, facing Einstein. He walks over,       standing face to face with the rebellious henchmen.                                                               60.                                                MASTER MIND                 You know, Einstein, maybe I should                 have called you Socrates. He also                 didn't know when to keep his                 thoughts to himself.                                   EINSTEIN                 I just fail to see the point in all                 of this. I mean, why are we                 creating another superhero when it                 was such a pain in the ass for you                 to get rid of the other one? I                 mean, Uberman is destroyed, we                 should be using this opportunity                 to...to...                                    MASTER MIND                 To what?                                  EINSTEIN                 I don't know. To take over the                 weather, space, the world -                 whatever super villains are                 SUPPOSED to do.                                  MASTER MIND                 The reason someone like you will                 always be a minion is because you                 have no foresight. We take over the                 earth, like you said. Then what?                 Women? Cars? Money? Even the                 grandest treasures will lose their                 lustre if you don't have someone to                 hold them over.              Einstein throws up his hands. He's had enough. He pulls off       his wig and throws it to the floor.                                  EINSTEIN                 That's it! This balance of the                 force bullshit is getting way too                 Oprah for me. I'm blowing. Who's                 with me?                                    MASTER MIND                 You dare?                                  EINSTEIN                 Yeah, I dare. I'm sick of wearing                 stupid costumes, and I'm sick of                 working for a super villain who's                 turning into a softie.                                                               61.                            Plato and Da Vinci's mouths drop to the floor. They turn to       Master Mind for his rebuttal.                                  MASTER MIND                 What - did - you - call me?                                  EINSTEIN                 You heard me. You used to be an                 inhuman monster, now look at you.                 You're creating super heroes, you                 don't go with us on robberies                 anymore, it's been days since you                 threatened anyone, oh, and not to                 mention this Roxanne Ritchi thing.                                  MASTER MIND                 THAT is none of your business,                 knave!                                  EINSTEIN                 Hey, you guys haven't sealed the                 deal yet, have you?                                   MASTER MIND                 Silence!                                  EINSTEIN                     (In a woman's voice)                 Oh, Master, your head is so big.                                  MASTER MIND                 I'm warning you, Einstein.                                  EINSTEIN                     (In a woman's voice)                 Take me!                                  MASTER MIND                 I said silence!              With his metal gauntlet Master Mind grabs Einstein by the       throat and lifts him into the air.              Einstein looks frightened as he tries to pry himself free of       Master Mind's grip.              Master Mind's eyes soften as if his heart is suddenly not       into what he's about to do. He let's Einstein drop to the       floor.                                  MASTER MIND (CONT'D)                 Get out of my sight.                                                                62.                            EXT. RESTAURANT - NIGHT              Roxanne and John Cusack are eating on the outside patio of a       fancy restaurant.                                  ROXANNE                 Don't get me wrong, I love being a                 reporter. I don't think I could do                 anything else. It's the                 consequences of what we do that I'm                 having a problem with.              He listens intently as he refills her glass with wine.                                  "JOHN CUSACK"                 That's where journalistic                 responsibility comes in, no?                                  ROXANNE                 It's supposed to.                                  "JOHN CUSACK"                 Sounds to me like you're running                 from something.                                  ROXANNE                 I got someone I cared about killed.                 If it wasn't for me, he wouldn't                 have been involved.              John suddenly gets a disturbed look in his eye, realizing       what she's talking about.              He reaches across the table and takes her hand.                                  "JOHN CUSACK"                 You can't blame yourself. My father                 used to say each of us must answer                 the great call to truly feel alive.                                  ROXANNE                 Was he an actor?                                  "JOHN CUSACK"                 ...No. He was...a landscaper. And a                 horrible one. I mean he would fail                 time and time again at                 his...landscaping. And sometimes                 he'd get pretty beaten up or thrown                 in jail -                                  ROXANNE                 Jail?                                                               63.                                                "JOHN CUSACK"                 My point is he took the good with                 the bad. He grew a little each                 time. Improved, learned.                                  ROXANNE                 Was he ever successful?                                  "JOHN CUSACK"                 God, no...but don't let deter you.              Roxanne LAUGHS.                                  ROXANNE                 Thanks for this. You know, this is                 embarrassing, but it's been a long                 time since I -              It's starting to lightly sprinkle. Roxanne looks up.                                  ROXANNE (CONT'D)                 I think it's starting to rain. We                 might want to find a table inside.                                  "JOHN CUSACK"                 What were you gonna say?                                  ROXANNE                 Oh, I was gonna say...It's been a                 long time since...well, I've been                 with someone I...enjoy being with.              John Cusack smiles warmly and raises his glass for a toast.                                  "JOHN CUSACK"                 To people who enjoy being with each                 other.              They go to clang glasses, when the rain suddenly causes John       Cusack's disguise generator to short.              His true form of Master Mind is briefly revealed to Roxanne       as a BOLT OF ELECTRICITY encircles his body.              Roxanne drops her glass and jumps out of her seat.                                  MASTER MIND (CONT'D)                 Oh, no. Don't look at me.              LIKE A BROKEN TV the image keeps switching between MASTER       MIND AND JOHN CUSACK.                                                               64.                            As Master Mind starts to franticly slap at his watch, the       Cusack disguise begins to hold steady.              He nonchalantly returns to cutting his steak.                                  "JOHN CUSACK"                 Okay, never mind that. Now, where                 were we?              Roxanne grabs his glass and throws the drink in his face,       causing the generator to short out permanently.              Master Mind now sits in his true blue form.                                     ROXANNE                 Oh my God.                                  MASTER MIND                 You're not gonna get all freaky                 about this, are you?                                  ROXANNE                 This...this is too much, even for                 you. God, I go out with you, tell                 you my innermost thoughts.                                  MASTER MIND                 I only did this because I wanted to                 talk to you on the same level. You                 know, without all the baggage?                                  ROXANNE                 Baggage? You burned my boyfriend                 alive, you sick son-of-a-bitch!                                  MASTER MIND                 You see, that's exactly what I'm                 talking about.              Roxanne starts to walk away.                                     MASTER MIND (CONT'D)                 Roxanne!                                  ROXANNE                 Stay away from me.              Master Mind sinks back down to his chair. Despite the now       heavy rain bombarding him, he returns to his food.              Several resturaunt patron's are looking at him through the       window.                                                                  65.                            Our villain turns to them, giving them a villainous glare.                                  MASTER MIND                 What?              INT. MASTER MIND'S BEDROOM - NIGHT              Master Mind is lying on his back, wide awake.                                  MASTER MIND                     (mumbling to himself)                 Stupid. What was I thinking? Plato,                 it's his fault. He's the one who                 sent me on this weak-willed path.                 I'll filet his scrotum for this.                 Me, a creature of evil, in love                 with Roxanne Ritchi. Preposterous.                 I hardly give such matters thought              He rolls onto his side. He yawns and closes his eyes.              Suddenly, they shoot back open.                                                       CUT TO:              EXT. ROXANNE'S APARTMENT - NIGHT              Master Mind pulls up in a blue Rolls Royce, across the street       from Roxanne's apartment              He stares up at the building, hoping to catch a glimpse of       her.              Finally, she appears, primping her hair in her apartment       window's reflection.                                  MASTER MIND                 I should just go up there and just                 lay it all out to her. "Roxanne, I                 like you - I always have. Oh, and                 I'm sorry I blew up your ex.                 (realizing the absurdity of his                 words) Yeah, that would go over                 like a pants-less clown at a                 child's birthday party. What the                 hell am I even doing here? Who                 cares what she thinks? I'm a                 supervillain and here I am acting                 like a love struck schoolboy.                 Forget this. I control my own                 destiny!                                                                 66.                            He turns the ignition key - NOTHING HAPPENS. He repeats but       gets the same results.                                  MASTER MIND (CONT'D)                     (disgusted)                 Perfect.              INT. ROXANNE'S APARTMENT - NIGHT              She pulls a pack of smokes off her night stand. Empty.                                     ROXANNE                 Damn.              She grabs her long coat and throws it over her robe.              EXT. ROXANNE'S APARTMENT BUILDING              Roxanne steps outside.                                  ROXANNE                 Please be open.              Across the street is a liquor store. The light is still on.                                     ROXANNE (CONT'D)                 Thank God.              She walks across the street, passing in front of Master       Mind's car.              Spotting her, he sinks down in his seat.              Roxanne walks by, totally unaware of his presence.              Relieved, Master Mind sits back up and watches her go into       the store.              INT. LIQUOR STORE - NIGHT              Roxanne walks up to an elderly Korean SHOPKEEPER at the       counter.                                  ROXANNE                 A pack of Lady Strikes, please.              EXT. MASTER MIND'S CAR - NIGHT              Master Mind is talking on his cell phone.                                  MASTER MIND                 Hello, Triple A?                                                                  67.                            He suddenly spots something across the street.              EXT. LIQUOR STORE - NIGHT              A HOODLUM walks up to the entrance of the store and pulls out       a gun from under his coat.              EXT. MASTER MIND'S CAR - NIGHT              Master Mind stares in shock.                                  MASTER MIND                 I'll call you back.              He hangs up the phone and watches the Hoodlum go inside the       store.              INT. LIQUOR STORE - NIGHT              The Hoodlum reaches across the counter and grabs a fist full       of cash from the register.                                  SHOPKEEPER                 Hey!                                  SHOTGUN HOODLUM                 Shut up, Gramps.              He turns to Roxanne, spotting a GOLD NECKLACE around her       neck.                                  SHOTGUN HOODLUM (CONT'D)                 Gimme that necklace!                                  ROXANNE                 I don't think so.              The Hoodlum cocks his shotgun.                                  SHOTGUN HOODLUM                 I said give it to me!                                  MASTER MIND (O.S.)                 The lady said no.              The hoodlum turns around to see Master Mind in the doorway       holding a STRANGE-LOOKING HAND CANNON (GOO GUN) with knobs       and blinking lights.              The hoodlum starts to laugh.                                                               68.                                                SHOTGUN HOODLUM                 What the hell's that? A super                 soaker?                                  MASTER MIND                 No, it's a goo gun.              The hoodlum turns his gun to Master Mind.                                  SHOTGUN HOODLUM                 Yeah, what's it do?                                   MASTER MIND                 It goos.              Master Mind fires the cannon. It instantly covers the store       in a cloud of SMOKE.              The smoke clears to reveal the hoodlum STUCK TO THE WALL,       covered in a thick, GREEN GUNK.              Roxanne stares at him, dumbfounded.                                  MASTER MIND (CONT'D)                 It's...a prototype.              Master Mind starts to walk out when he's suddenly confronted       by the shopkeeper.                                  SHOPKEEPER                 I know you! You Master Brain guy.                 You a hero.              Master Mind points the goo gun at him.                                  MASTER MIND                 Don't - EVER - say that again.              EXT. LIQUOR STORE - NIGHT              Master Mind walks out with the cannon resting on his shoulder       like he's a short timer in Da Nang. Roxanne follows shortly       behind him.                                   ROXANNE                 Hey!              Master Mind turns around.                                  ROXANNE (CONT'D)                 Are you following me or something?                                                                69.                                                MASTER MIND                 Don't flatter yourself.              He turns away and continues walking. Roxanne runs in front of       him blocking his way.                                  ROXANNE                 Don't walk away from me when I'm                 talking to you.              Finally it occurs to her what's going on.                                  ROXANNE (CONT'D)                 What a minute...all that stuff you                 use to say to me when Uberman was                 alive - about me being the loyal                 queen by your side as you rule over                 Metro City. That wasn't just super                 villain rhetoric, was it? You                 actually meant it!                                  MASTER MIND                 My, someone has a rather high                 opinion of themselves.              They stare at each other in silence, their glares locked in       conflict.                                  ROXANNE                     (coldly)                 Do you really think I would be with                 someone like you?              This stings Master Mind to the bone. And after a brief       contemplation, he reaches the only logical, painful       conclusion.                                  MASTER MIND                 No.              With that, Master Mind exits into the night, leaving Roxanne       with a baffled expression on her face.              INT. ABANDONED METRO CITY LIBRARY    - NIGHT              Master Mind enters in a huff. Da Vinci closes the door behind       him as Plato notices his master's agitated state.                                  PLATO                 Everything alright, sir?              Master Mind GRABS PLATO BY THE GROIN with his metal gauntlet       causing Plato's eyes to bulge in pain.                                                               70.                                                MASTER MIND                     (overly calm)                 Fine, why do you ask?                                  PLATO                 You...just...seem...              Master Mind tightens his grip.                                    MASTER MIND                 Go on.                                  PLATO                 ...distracted.              Master Mind releases him.                                  MASTER MIND                 Just with business, my minion. Just                 with business. I've decided it is                 time.                                    PLATO                 You mean?                                  MASTER MIND                 Yes, we've created our hero, now                 it's time to give him a little                 motivation.                                  DA VINCI                 How do we do that?                                  MASTER MIND                 To be simply good is not enough. A                 hero must be driven by an almost                 relentless desire to right a wrong                 that can never be corrected.                                    PLATO                 You mean?                                  MASTER MIND                 Yes, he must lose someone near and                 dear to him - his father figure.                 Gentlemen, it's time for Operation                 Mentor Kill!              EXT. SKY OVER METRO CITY - DAY              Titan flies high over and through the city, under bridges,       between buildings, etc. He's not really working, just       enjoying himself.                                                                  71.                            INT. WOMAN'S APARTMENT - NIGHT              A PRETTY WOMAN sits at her makeup table wearing nothing but       her bra and panties. Through the reflection in her mirror we       see a large window directly behind her.              As she applies lipstick we see Titan fly quickly by in the       background. After a moment he slowly slides back in view and       begins ogling the girl.              She sees him in the mirror and quickly covers herself with a       robe.              Titan tries to hide his face as he zooms off.              MOMENTS LATER              Titan looks down to see an APARTMENT BUILDING IN RUIN.       Emergency lights flash around it as swarms of people run       around in chaos.                                  TITAN                 Man, what the hell happened down                 there? Wait a sec -              He stops in mid-air as he comes to the striking realization.                                  TITAN (CONT'D)                 THAT'S MY APARTMENT!!!              EXT. HAL'S APARTMENT BUILDING - DAY              Titan lands in front of the rubble that was once his home.       Reporters stand just beyond the police line.                                    TITAN                 Crap.              From the wreckage crawls a dying Pat Morita.                                    TITAN (CONT'D)                 PAT!              Titan goes and kneels beside Pat, holding him in his arms.                                    TITAN (CONT'D)                 You okay?                                  "PAT MORITA"                 I'm dying, kid. There is just one                 last lesson I have for you. It is                 the most important of all.                                                                 72.                                                TITAN                 What's that?                                   "PAT MORITA"                 Master Mind did this, you must                 avenge me.                                  TITAN                 Master Mind? Why?                                  "PAT MORITA"                 Because he's evil. You must stop                 the evil Hal - stop the...              Pat's body goes limp.              The cameras begin to pop and flash around them.              Titan gently lays Pat's body down and stands respectfully       over him. The reporters rush over.                                  REPORTER 1                 Tighten, Is this the work of Master                 Mind?                                  REPORTER 2                 How will the death of your mentor                 affect your resolve?                                  REPORTER 3                 Was that Pat Morita?              Titan walks up to one of the cameras.                                  TITAN                 This injustice will not go                 unpunished. Master Mind, if you can                 hear me, Tighten is coming for you.              In the background we see Plato and Da Vinci, DRESSED AS       PARAMEDICS, load pat's body onto a stretcher.              PLATO ACCIDENTALLY DROPS HIS SIDE. As he bends down to pick       it back up, Pat quickly slaps him, then goes back to playing       dead.              INT. ABANDONED METRO CITY LIBRARY   - NIGHT              Master Mind and the boys prepare the fortress for Hal's       revenge attack. Master Mind is as giddy as a schoolboy.                                                               73.                                                MASTER MIND                 Alright, people, we don't have much                 time. Titan should be here any                 minute, so let's get the lead out.              There is a GIANT MOUNTED DEATH RAY in the middle of the hall       being tinkered with by Da Vinci.                                  MASTER MIND (CONT'D)                 How's the death ray coming?                                  DA VINCI                 Nearly up to full power, sir.                                  MASTER MIND                 Hum. Let's turn it down a few                 notches. It's his first time and                 we don't want to get in a lucky                 shot, now do we?              Plato enters the room.                                  MASTER MIND (CONT'D)                 Anything on the radar yet?                                  PLATO                 Not yet, sir.                                  MASTER MIND                 I see. Well, he must be planning                 something big. Are the flame                 androids deployed?                                  PLATO                 All twelve.              Master Mind rubs his hands in anticipation as he sits down on       his throne.                                  MASTER MIND                 Wonderful, wonderful. Plato, Da                 Vinci, take your places next to me.              They move to either side of the chair.                                  MASTER MIND (CONT'D)                 No slouching.              Da Vinci straightens up and sucks in his gut.              They remain this way for several long moments. Master Mind       occasionally glances at a DIGITAL CLOCK on the wall. Still no       Titan.                                                                74.                            LATER              Apparently quite some time has passed. The bold stances have       degraded to fatigue.                                  PLATO                 He's certainly taking his time.                                  MASTER MIND                 He'll be here. That's the way it                 works.              STILL LATER              Master Mind reclines in his chair and taps his metal gauntlet       impatiently on the armrest.              Plato has squatted down, resting his chin on his hand.                                  MASTER MIND (CONT'D)                 Unprofessional, that's what this                 is. No, it's disrespect for the                 craft.              Master Mind rises and begins to pace back and forth.                                  MASTER MIND (CONT'D)                 Would Uberman have kept us waiting                 like this? Of course not. He was a                 pro who knew the score. It's time                 we spelled out a few things for                 this Titan. I will not be made a                 fool of.              He storms out of the room.              INT. HAL'S NEW APARTMENT - DAY              Titan's sitting on the floor in a barren apartment wearing       his costume top and some tighty whities. He sips his beer as       he watches a basketball game on a tiny TV.              Much to his annoyance, there's a KNOCK at the door.                                  TITAN                 Oh, for crying out loud.              He gets up and opens the door. It's Master Mind.                                  MASTER MIND                 Do you know who I am?                                                                  75.                            It takes a few moments to register, but Titan's suddenly       excited.                                  TITAN                 Yeah, you're Master Mind. Yeah!                 You're actually the guy I want to                 see!                                  MASTER MIND                 Oh, so NOW you want to get down to                 it. Well, I want to get a few                 things off my chest first.              Master Mind walks past Titan into the apartment. He spins       around, pointing at him accusingly with one of his metal       fingers.                                  MASTER MIND (CONT'D)                 Of all the inconsiderate - Do you                 have any idea how long we waited                 for you? We're you even planning on                 coming to me and getting revenge?              Titan shuts the apartment door, and turns back toward his       guest.                                  TITAN                 Well, at first I was going to. You                 know, because that's what I figured                 I was supposed to do. But then I                 got to thinking-                                  MASTER MIND                     (interrupting)                 -You got to thinking? There's                 nothing to think about. I'm the                 villain. I do something bad, you                 come and get me.                                  TITAN                 - I got to thinking...what's the                 point?              Master Mind throws up his hands.                                  MASTER MIND                 Maybe you're right. What's the                 point?              He suddenly notices something in the corner of his eye. He       walks over to a futon in the living room. On top of it is a       LARGE SACK OVERFLOWING WITH GOLD WATCHES,RINGS AND OTHER       VALUABLES.                                                               76.                                                MASTER MIND (CONT'D)                 What are these?                                  TITAN                 That's what I wanted to talk to you                 about.                                  MASTER MIND                     (baffled)                 Where did you get all this?                                  TITAN                     (proudly)                 Get this: I stole them.                                  MASTER MIND                 From where?                                  TITAN                 From all over. You see, once you                 killed Pat and ruined my other                 apartment building I was pretty                 pissed off, so I figured I'd go,                 find you and kick some ass. Then I                 thought to myself: "Okay,then                 what?" I mean, if we were to fight,                 what would I get out of it? Would I                 get my apartment back? Would I be                 able to pay the bills?                                  MASTER MIND                 Well, what about your mentor?                                  TITAN                 Tell you the truth? He was kind of                 a dick. I mean, being a hero is                 dandy and all, but it's volunteer                 work. Now you've always had the                 right take on all this. I mean,                 when you rob a bank or take over                 the diamond exchange you get                 something out of it. I mean, when                 you don't get caught, which, no                 offense, isn't very often. And that                 brings me to what I wanted to                 propose to you: Who could catch you                 if I'm by your side?              Perplexed by his proposal, Master Mind just stares at Titan       awe-struck.                                  MASTER MIND                 You want to team-up?                                                                  77.                                                TITAN                 You got the brains, I got the                 brawn. We could even call ourselves                 that: `Brain' and `Brawn'. Look at                 this.              Titan picks up a piece of POSTER BOARD off the floor and       shows it to Master Mind.                                  TITAN (CONT'D)                 I even designed us some new                 costumes.              The picture is crudely drawn with magic markers and crayons.       A big headed man (Master Mind) is standing on a plate of       grass in a blue costume with a picture of a brain on his       chest.              Next to him, is a picture of Titan in a red costume with a       black cape, but his chest is mysteriously blank.              Titan proudly points to the two figures.                                  TITAN (CONT'D)                 See, you'd be brain, so you got a                 little one on your costume, and                 then I'll have brawn on mine...once                 I figure out the best, you know,                 visual interpretation of it. What                 do you think?                                  MASTER MIND                 What do I think?              Master Mind shakes his head tiredly.                                  MASTER MIND (CONT'D)                 I think you're probably the biggest                 idiot I've ever met. I mean, I                 can't believe you. All your gifts,                 all your powers, and all you want                 to use them for is your own                 financial fulfillment. You know                 what? Your kind of people make me                 sick.              Titan puts down his drawing.                                  TITAN                 I worked hard on this.                                  MASTER MIND                 Oh - gee - I am so sorry!                                                               78.                            Master Mind looks to Heaven in disgust.                                  MASTER MIND (CONT'D)                     (under his breath)                 Of all the people to pick, it had                 to be this loser.              This strikes a cord with Titan.                                  TITAN                 Now, hold on. You're going a little                 too far.                                  MASTER MIND                 I wish your mother said that to                 your father the night of your                 conception, they would have saved                 me a whole lot of heartache.                                  TITAN                 Hey, I mean it.              Master Mind gets right in his face.                                  MASTER MIND                 Oh, yeah? What are you gonna do?              EXT. HAL'S APARTMENT BUILDING - DAY              We see Master Mind's body CRASH through the building and land       in a DUMPSTER across the street.              A car pulls up. The driver's door opens. Da Vinci gets out       and runs to help his master.                                    DA VINCI                 Master!                                    MASTER MIND (O.S.)                 It hurts.              Da Vinci peeks into the dumpster to see Master Mind's body       cushioned by a stack of trash bags.                                  DA VINCI                 What hurts?                                    MASTER MIND                 It!              The overly large henchmen starts to pull his master from the       dumpster when they suddenly hear a voice from above. It's       Titan peeking through the hole in his apartment wall.                                                                  79.                                                TITAN                 I don't need you, I don't need                 anybody. I have the power to do and                 take anything I want. And now, I'm                 gonna take back everything this                 city owes me. Beware Metro City,                 it's time for Titan to collect.              Titan shoots up into the air.                                  TITAN (CONT'D)                 Oh, and from now on - I'M GONNA FLY                 THE WAY I WANT TO FLY!              He takes a sitting position and flies away as if he were       piloting an invisible jet.              Master Mind climbs out of the dumpster and watches Titan       disappear into the distance.                                  DA VINCI                 How'd the plan go, boss?                                  MASTER MIND                 I just made myself redundant, old                 friend.              Da Vinci gives Master Mind a whiff.                                  DA VINCI                 It's not that bad.              INT. BANK - DAY              Titan, with a happy bounce in his step, enters the bank. The       last time he was here he thwarted a robbery. He looks       nostalgic.              A SECURITY GUARD shyly walks up to him like a kid meeting his       TV idol.                                  SECURITY GUARD                 Morning, Tighten.                                   TITAN                 Morning.                                  SECURITY GUARD                 Is there something we can do for                 you?                                                                  80.                                                   TITAN                    Oh, don't bother about me. I'm just                    here to make a withdrawal.              Titan walks across the lobby, drawing stares of admiration       from all.              A little girl waves to him sweetly. He gives her a good-       natured WINK as he heads straight for the vault.              The security guard watches him enter and come out with a SACK       OF CASH.              Sure he must be misunderstanding what's going on, the       security guard just stares at Titan as he passes by and out       the door.              The bank manager comes over to the guard.                                     BANK MANAGER                    Say, did he just rob us?                                     SECURITY GUARD                    Not sure. Sort of looks it, don't                    it?                                     BANK MANAGER                    Yeah.                                     SECURITY GUARD                    Should I, you know, stop him?                                     BANK MANAGER                    Umm...Yeah.              As the security guard exits the bank, the manager stares out       the window. His eyes suddenly grow wide with terror.              The guard's body suddenly smashes through the window, landing       at the startled bank manager's feet.                                     BANK MANAGER (CONT'D)                        (looking down at the                         guard)                    He did rob us, didn't he?                                                           CUT TO:              TELEVISION              "A Channel 7 News Special Report." Brad Helms wipes into       view.                                                               81.                                                BRAD HELMS                 "Absolute power corrupts                 absolutely." When Lord Acton stated                 that, in a letter to Bishop Mandell                 Creighton in 1887, no one thought                 much about it, but today Metro City                 is reeling from that very prophecy.                 Tighten, who many thought of as our                 savior, has turned his back on the                 cause of justice.                                                        CUT TO:              TITAN BEING EVIL - MONTAGE              EXT. DIAMOND EXCHANGE - DAY              Titan flies through the window of the building. He emerges       seconds later laughing with his shirt full of booty.              EXT. CITY STREET - DAY              A woman screams from the window of a BURNING BUILDING. Titan       flies up to her, grabs her fur coat and zooms off again,       leaving the woman behind, slightly confused.              EXT. OUTSIDE MARKET - DAY              Titan steals a little boy's lollipop and gooses his mother.              EXT. CITY STREET - DAY              Dozens of people run through the streets apparently to get       out of a downpour. We cut to the top of a building and see       Titan ZIPPING UP HIS PANTS and laughing.              INT. ABANDONED METRO CITY LIBRARY   - NIGHT              Master Mind paces back and forth in front of Plato and Da       Vinci.                                  PLATO                 I don't understand it. He seemed to                 have every characteristic we were                 looking for in a superhero.                                  MASTER MIND                 Well, there's no use crying about                 it now, we must take action. I'm                 not going to play second fiddle to                 that crass buffoon. We must destroy                 Tighten.                                                                  82.                                                PLATO                 It won't be easy. Uberman had a                 sense of decency and genuine love                 for the people. That was his                 weakness and was easily used                 against him.                                  MASTER MIND                 Yes, but he possesses the same                 flaws present in Uberman's DNA -                 copper. It's like Benjamin Franklin                 always said: "If something works                 don't dick with it."              EXT. BAR - DAY              It looks like a war zone passed through here. Smashed police       cars and debris lay everywhere. This seems to be the only       building left untouched.              INT. BAR - DAY              A very tipsy Titan is sitting at the bar, looking deep into       the bottom of his beer glass for answers.                                  TITAN                 I can have anything I want. I'm                 like a god.              The BARTENDER just listens as he wipes down a glass with a       dirty rag.                                  TITAN                 Point to any woman in this bar. I                 could have her in a second.              He follows the bartender's gaze to THE ONLY OTHER PERSON       THERE - A passed out, MIDDLE AGED HAG OF A BARFLY.                                  TITAN                     (to Old Barfly)                 Hey, you wanna get with this?                                  BARTENDER                 Buddy, what do you want?              Titan carefully considers this for a moment.                                  TITAN                 What do you want? That's the                 question, isn't it. I mean, what do                 you want when you can have                 everything?                           (MORE)                                                                 83.                           TITAN(cont'd)                 I suppose what I really want is to                 never be forgotten again. I want to                 do something that can never be cast                 aside or one-upped. I want a -                 what's it called? - A legacy. I                 want a legacy. Yeah, that's it. I                 like the sound that.                                  BARTENDER                 I meant, what do you want to drink?                                  TITAN                 Oh.              EXT. BAR - LATER              Titan stumbles out of the bar, carrying a large sack of       money.                                  MASTER MIND (O.S.)                 Your time has come to an end,                 Titan!              He looks up to see Master Mind suddenly standing before him.                                  TITAN                 What?                                  MASTER MIND                 There can be only one master                 criminal in this city - and it's                 me.                                  TITAN                 Really?              Titan melodramatically throws up his arms.                                  TITAN (CONT'D)                 I guess I should leave town then,                 huh?                                  MASTER MIND                 I have a better idea - NOW!              Two floors up Da Vinci releases a rope. A COPPER CAGE, like       the one that caged Uberman, drops down on top of Titan.              Titan nonchalantly surveys the cage. He walks to the bars,       tries to pull them apart but can't.                                  MASTER MIND (CONT'D)                 That's copper my good man. Your one                 weakness.                           (MORE)                                                                 84.                           MASTER MIND(cont'd)                 For all your amazing gifts of brawn                 you are no match for my intellect.              Titan thinks for a moment. Suddenly, he starts to SPIN like a       human top, DRILLING HIMSELF INTO THE STREET BELOW.              As he disappears beneath the surface, we see a shocked look       on Master Mind's face until Titan suddenly explodes out from       under the street in front of him.              Master Mind stares up at him, dumbfounded.              Titan makes like he's going to strike him down, but stops.                                  TITAN                 You know what? You're nothing but a                 bug. Not even worth my effort.              He turns his back to Master Mind and continues down the       street.              Plato makes his way from the shadows to join his master. They       watch Titan shrink into the distance.                                  MASTER MIND                 He's not as dumb as I thought.                                  PLATO                 I guess not...Funny, though.                                  MASTER MIND                 What's funny?                                  PLATO                 Funny Uberman didn't think of the                 same thing.              EXT. HIGH ABOVE METRO CITY - DAY              As Titan flies, he looks down at the rooftops of the city       below.              Suddenly, something catches his attention.                                     HAL                 That's it!              He stops, hovering in place as he looks down below.              The buildings, which make up the heart of downtown Metro, are       in a PERFECT TRIANGLE with a long strip of street leading up       to it. It sorta looks like a bowling lane.                                                                 85.                                                HAL                 Hello, Legacy.              EXT. KINGPIN BOWLING - DAY              Vinnie and his goons come running out as the hear a       COMMOTION.              They look up to see Titan ripping off THE GIANT BOWLING BALL       from the top of the establishment.                                  VINNIE                 Hey, that's my ball!              INT. ROXANNE'S APARTMENT BUILDING - DAY              Roxanne enters the building's elevator. Just before the door       closes an ELDERLY WOMAN slides in.                                  ELDERLY WOMAN                 That was a close one. Sixth floor,                 please.              Roxanne smiles and goes to press the button.              The elderly woman suddenly pulls out a SPRAY CAN, shooting a       MYSTERIOUS-LOOKING MIST into Roxanne's face. She falls to the       floor unconscious.              INT. ROXANNE'S APARTMENT - DAY              Roxanne awakens, finding herself tied to a chair in her       living room.              We hear NOISE from a TV in the background as she tries to       adjust her vision.              Slowly, the blurry figure before her becomes clear.              It's Master Mind. He sits on her Lazy-Boy, reading what looks       to be some kind of JOURNAL.                                  MASTER MIND                 Wow, I always thought Uberman was                 your first superhero - but it looks                 like our little Roxanne dated a                 linebacker in college.                                  ROXANNE                 That's my diary.                                    MASTER MIND                 So it is.                                                                  86.                                                ROXANNE                 It's personal.                                  MASTER MIND                 Well, then I wouldn't leave it in                 your underwear drawer for just                 anyone to find.              He throws the diary over his shoulder.                                  ROXANNE                 What do you want?                                  MASTER MIND                 I need your help.                                  ROXANNE                 So you knock me out and tie me to a                 chair?                                  MASTER MIND                 You're not going to like what I'm                 about to tell you.              As she tries to shake off her headache from being knocked       unconscious, Roxanne spots something on the TV.              ON TELEVISION              Brad Helms is huddled behind a van.                                  BRAD HELMS                 It's chaos here in city square as                 city police -              Behind him, Titan picks up a POLICE CAR and throws it at a       PADDY WAGON. Both vehicles EXPLODE on impact.              BACK TO SCENE                                  ROXANNE                 He's really out of control.                                  MASTER MIND                 Tell me about it.              As if finally realizing something, Roxanne looks back at       Master Mind.                                  ROXANNE                 I should have known. You have                 something to do with this, don't                 you? - With Titan turning evil.                                                               87.                                                MASTER MIND                 Well, the evil thing he did by                 himself. My goal was to give MYSELF                 purpose by creating an intellectual                 sparring partner.                                  ROXANNE                     (confused)                 You're talking like you made him.                                  MASTER MIND                 And they call me Master Mind.                                  ROXANNE                 Let me get this straight. You                 missed getting your ass kicked, so                 you made a new guy to kick your                 ass. That's pathetic.                                  MASTER MIND                 In hindsight...              Roxanne turns back to the TV to see a group of POLICE       OFFICERS open fire on Titan. The bullets just deflect off his       chest.                                  ROXANNE                 And his powers, they're just like                 Uberman's. Why would he have his                 powers?                                  MASTER MIND                     (almost ashamed)                 I had some left over from                 something. I infused him with it.                                  ROXANNE                 YOU DID WHAT!?              Driven by rage, she struggles to tear out of her bonds. She       finally relents, giving Master Mind a look fueled by pure       hatred.                                  MASTER MIND                 Yeah, that's why I decided to tie                 you up.                                  ROXANNE                 You did all this because you wanted                 purpose?                                  MASTER MIND                 He seemed nice.                                                                  88.                            TELEVISION              Titan is standing on top of a destroyed police car. He waves       for the camera to zoom in on him.                                     TITAN                    Closer. I want to show the people                    my real face.              He pulls off his mask, revealing himself as Hal Stewart to       the public for the first time.                                     TITAN (CONT'D)                    Recognize me?              BACK TO SCENE                                     ROXANNE                    Hal Stewart. He's the guy we                    thought saved that woman and kid.                    Turned out he was just trying to                    save his own ass.                                     MASTER MIND                    Yeah, good to know - NOW!              TELEVISION              Titan throws the mask over this shoulder and hops off the       car.                                     TITAN                    That's right, I'm really Hal                    Stewart. Former hero and bowling                    teacher at Kingpin's Bowling.              BACK TO SCENE              Roxanne turns to Master Mind, condescending him with her       eyes.                                      ROXANNE                    You picked a bowler to give super                    powers to?                                     MASTER MIND                    It's a modest profession!              TELEVISION                                                               89.                                                TITAN                 With my new found power, I've                 recently started to wonder what                 sort of legacy I should leave.                 Should I be a hero? I tried that                 once before - even saved a lady and                 her baby from being squashed. I was                 treated like a god until everyone                 started to shit on me - Okay, so                 what if I didn't "purposely" save                 them!              He walks over and puts his hand on a large circular concrete       shape just off camera.                                  TITAN                 Well, I'm going to make something                 that can't be taken away from me.                 I'm going to create a permanent                 monument to my greatness. One that                 won't be so easily forgotten or                 erased.              The camera pulls back revealing THE GIANT CONCRETE BOWLING       BALL from Kingpin's.                                  TITAN                 I intend to create a new category                 in the Guinness Book of World's                 Records by rolling the biggest                 strike in the history of bowling.              He grabs the camera and points it to the DOWNTOWN BUILDINGS.       We realize they are PERFECTLY ALIGNED IN BOWLING PIN       FORMATION.                                  TITAN                 My thanks to the city planning                 commission. This wouldn't have been                 possible without them.              Titan grabs the camera so it's pointing back at him again.                                  TITAN                 Tell your friends and family to                 tune in right here to this station                 at noon tomorrow.              BACK TO SCENE                                  ROXANNE                 My god, he's nuts. That'll destroy                 the whole business triangle.                                                               90.                            Master Mind seems to be contemplating something - something       bad.                                     ROXANNE                 What?                                  MASTER MIND                 My lair is in the direct path of                 the ball.                                  ROXANNE                 Oh, real nice. Wouldn't want                 anything to happen to your hideout,                 would we?                                  MASTER MIND                 You don't understand. I have                 certain equipment that's - that's                 highly unstable.                                  ROXANNE                 What do you mean?                                  MASTER MIND                 I sort of have a hydrogen reactor,                 okay?                                  ROXANNE                 A HYDROGEN reactor?                                  MASTER MIND                 It's experimental - only one in the                 world...Well, how do you think I                 power all my inventions? Someone                 like me can't pay for electricity.                 The bills would be outrageous.                                     ROXANNE                 A REACTOR?                                  MASTER MIND                 It creates 100 times the output of                 a nuclear one...If destroyed it                 could...                                  ROXANNE                 - Vaporize the entire city!                                  MASTER MIND                     (proudly)                 Pshaw...the whole eastern seaboard,                 actually. That little baby is                 amazing. I'm quite proud of it.                           (MORE)                                                                91.                           MASTER MIND(cont'd)                     (off her deadpan reaction)                 I mean...we'd better find a way to                 stop him.              Master Mind thinks a moment.                                  MASTER MIND                 Did Uberman have a hideout?                                  ROXANNE                 What?                                  MASTER MIND                 A cave, a solitary fortress of some                 kind. C'mon, all heros have a place                 to hang their capes up in. Roxanne,                 it may be our only chance to find                 something, a clue, anything that                 could give us a fighting chance.                                  ROXANNE                 It's under his house.                                  MASTER MIND                 Whose house?              Roxanne can hardly believe what she's telling him.                                  ROXANNE                 Wayne Scott's.              Master Mind shoots up out of his chair.                                  MASTER MIND                 Wayne Scott? Uberman was Wayne                 Scott!? Wayne Scott, the wealthy                 philanthropist? But he disappeared -                                   ROXANNE                      (interrupting)                 He disappeared just over two months                 ago when you killed him. Not only                 did you rid the world of a hero,                 you killed a kind, noble, generous                 man.              Perhaps ashamed, the super villain hangs his head.              Master Mind walks behind Roxanne and undoes her bonds.              Rubbing her wrists, she watches him as he walks over to the       door.                                                                  92.                                                ROXANNE (CONT'D)                 Looks like you got what you always                 wanted. Uberman is out of the                 picture and Metro City is doomed.              He grabs the door knob and stops, considering her words.                                  MASTER MIND                 "Metro City doomed." You know, I                 never thought I'd say something                 like this, but here it goes -              He slowly turns to her, CUE HEROIC MUSIC.                                  MASTER MIND (CONT'D)                 Not if I have anything to say about                 it.              EXT. WAYNE SCOTT'S MANSION - NIGHT              Master Mind stands before the huge, Gothic structure in awe.                                  MASTER MIND                 Such a dark place for one such as                 you. I wonder, underneath your                 noble deeds, what inner demons                 drove you to your endless crusade                 for justice?              He walks to the front entrance. The double doors have been       sealed shut with boards and nails. Master Mind begins to tear       them off with his metal hand.              INT. WAYNE SCOTT'S MANSION - NIGHT              The doors opens. A beam of moonlight immediately pierces the       darkness, forming an illuminated path into the heart of the       manor.              Master Mind enters.              Covered in dust and cobwebs, the hall looks like a gigantic       crypt.                                  MASTER MIND                 Good lord, man. You've only been                 dead for two months.              Master Mind walks, coming to a gigantic painted PORTRAIT OF       WAYNE SCOTT. He stops to reverently admire the image of his       fallen foe.                                                                  93.                                                 MASTER MIND (CONT'D)                  A disguise so simple, it's                  ingenious. No wonder I never caught                  on.              Besides the Armani suit, there's nothing to hide the fact       that this is the same person as Uberman. In the picture, he's       even standing in the same cheesy, heroic pose with his fists       on his hips.                                   MASTER MIND (CONT'D)                  Two lives, yet in both you were an                  ideal. Perhaps it was you who was                  victorious in the end, old friend.              A BONGING sound suddenly bellows through the dark halls.              Master Mind comes to a grandfather clock standing next to a       gigantic BOOKCASE.              On the twelfth bong it falls silent.              Master Mind begins to slide it across the floor until he       hears a loud CLICK.              The bookcase slides into the wall, REVEALING A HIDDEN       PASSAGE.                                   MASTER MIND (CONT'D)                  I'll miss how predictable you were.              The passage way leads Master Mind to a WORKING ESCALATOR.              Master Mind gets off the escalator to see a long hallway with       stone walls.              He begins to hear strange SOUNDS, almost like MUFFLED       SCREAMS, coming from a doorway at the end of the hallway.              Master Mind starts walking towards it. As he steps closer, he       begins to notice a light cracking through the bottom of the       door.                                   MASTER MIND (CONT'D)                  Hello? Anyone here...besides..all                  the BIG MEN who are with me now?              Nothing.                                   MASTER MIND (CONT'D)                      (to himself)                  What's the worst you're gonna find?                            (MORE)                                                                  94.                           MASTER MIND(cont'd)                 The man was a boy scout, not a                 serial killer.              He opens the door to his immediate amazement.              It's some kind of screening room. A PROJECTOR shoots an image       onto A DIRTY WHITE SCREEN hanging on the wall. BEER CANS       litter the floor; a table in front of a ripped-up couch is       covered in discarded snack goods; and a Kiss Pinball machine       stands in the far corner next to a CLOSED DOOR.              Master Mind turns his attention to the action on the screen.              SCREEN              A woman dressed in a leather DOMINATRIX OUTFIT is whipping an       overweight man lying on a swing-like device with his butt       sticking out.                                  DOMINATRIX IN FILM                 YOU ARE A WORM!              She whips him three times. The man CRIES out in pain.                                  FAT MAN IN FILM                 PINEAPPLE!!! PINEAPPLE!!!              Master Mind's eyes are transfixed on the disturbing imagery.              The door by the pinball machine suddenly swings open.              WAYNE SCOTT, dressed in raggedy sweats, steps into the room       carrying a CAN OF BEER and a bowl of JIFFY-POP.              Master Mind cannot believe his horrified eyes.                                   MASTER MIND                 Ahhhhhh!              Wayne Scott is just as startled.                                   WAYNE SCOTT                 Jesus!              He drop his drink and snack to the floor.              The two men stare at each other as they struggle to regain       their normal breathing patterns.              Wayne Scott walks over to the couch, brushes off a thick       layer of chip crumbs, and sits down.                                  WAYNE SCOTT (CONT'D)                 What the hell are you doing here?                                                                  95.                                                MASTER MIND                 I might just ask you the same                 question. I had thought I                 incinerated you.                                   WAYNE SCOTT                 You scared the bejesus out of me.                 How'd you figure out I was still                 alive? Wait, how do you know my                 identity!?                                  MASTER MIND                 Roxanne told me. As for your ruse,                 I forgot to line the bottom of the                 copper cage - Somebody pointed that                 out to me recently. Figured if they                 could do it, so could you. But one                 thing I couldn't figure out -                                  WAYNE SCOTT                 The skeleton? Something I                 "borrowed" from a medical school a                 few months before.                                  MASTER MIND                 A few months? How long had you been                 planning this?                                  WAYNE SCOTT                 I always planned to retire -                 eventually. I mean, come on, you                 can't do this sort of thing in your                 fifties. You'd just look                 ridiculous.              The pieces of the puzzle appear to be coming together in       Master Mind's head.                                  MASTER MIND                 I see it all so clearly now.              INT. MASTER MIND'S HYDROFOIL - FLASHBACK              Master Mind and his minions cover their eyes as the       observatory explodes.                                  MASTER MIND (CONT'D - V.O.)                 You must have done it just seconds                 before the observatory exploded.                                                                 96.                            INT. OBSERVATORY - FLASHBACK              Similar to what Titan did, Uberman bores out from under the       cage.                                  MASTER MIND (CONT'D - V.O.)                 You bore out from under the cage.                 Then, using your Uber-Speed, -              EXT. OBSERVATORY - FLASHBACK              Running in a blur-like haze, Uberman screeches to a halt in       front of some bushes.                                  MASTER MIND (CONT'D - V.O.)                 - you made your way to safety,                 where you had the skeleton safely                 hidden away somewhere.              EXT OBSERVATORY - SKY - DAY              Uberman soars high above the clouds. He looks down at the       observatory, which is a mere speck in the distance.                                  MASTER MIND (CONT'D - V.O) (CONT'D)                 Then you must have flown to a safe                 distance and waited for the                 explosion, then...              Just as the observatory explodes Uberman aims and throws the       SKELETON like a javelin.              It soars through the air like a missile, tearing through the       flames of the explosion, and crashing right into the       windshield of Master Mind's hydrofoil.              END OF FLASHBACK              Wayne stares at Master Mind, clearly impressed.                                  WAYNE                 Man, you ARE smart.                                   MASTER MIND                 But why fake your death? Why go                 through all of it? You could have                 just quit.                                  WAYNE SCOTT                 But the responsibility would still                 be there.                           (MORE)                                                               97.                           WAYNE SCOTT(cont'd)                 A cop can retire and stop handing                 out speeding tickets - but people                 expect more from superheroes. I                 tell you, a volcano couldn't erupt                 in Zimbabwe without everyone                 expecting me to do something about                 it. I figured, out of sight, out of                 mind.                                   MASTER MIND                 And Wayne Scott? Why did he have to                 disappear?                                  WAYNE SCOTT                 Both of my lives have so much                 baggage. It's time for new baggage,                 you know?              Master Mind's is absolutely flabbergasted.                                  MASTER MIND                 I just can't believe it. This whole                 time you've been in hiding while a                 force of great evil is tearing your                 city apart?              Wayne rises to his feet, waving his hands for Master Mind to       say no more.                                  WAYNE SCOTT                 I don't want to hear about it.                 That's why I don't have a                 television in here to remind me of                 all the things I SHOULD be doing.                 Hell, I could get a wife to do                 that.                                  MASTER MIND                 There's a demented supervillain out                 there about to destroy our - I                 mean, your city.              Wayne shrugs indifferently.                                  MASTER MIND                 You're really going to do nothing?                                  WAYNE SCOTT                 Good and evil have a way of                 balancing themselves out. If this                 guy is as bad as you say, somebody                 will rise up to fight him. It's                 just the order of things. You found                 me, didn't you?                                                                 98.                            Wayne puts a condescending hand on Master Mind's shoulder.                                  WAYNE SCOTT (CONT'D)                 I know it's hard, but you'll find                 someone else someday.              He then starts walking to the door.                                  MASTER MIND                 You're the only one who can stop                 him.              Wayne turns around.                                  WAYNE SCOTT                 Couldn't if I wanted to. Gotta a                 plane to catch.                                    MASTER MIND                 A plane?                                  WAYNE SCOTT                 Going to Barbados for a little                 change in climate. Now, if you'll                 excuse me, I got to go pack.              He reads the still defeated look on Master Mind's face.                                  WAYNE SCOTT (CONT'D)                 You were a good foe. I'm sorry if                 I've let you down. If it makes a                 difference, you were the best foe a                 hero could ask for.                                  MASTER MIND                 Not smart enough to come up with a                 full-proof trap.                                  WAYNE SCOTT                 Well, you did almost have me when                 you figured out my weakness was                 copper. Now that made me sweat a                 little. Took me way too long to                 drill out from under that cage.                                  MASTER MIND                 I got lucky.                                  WAYNE SCOTT                 Anyway, it's a good thing for my                 sake that I could always count on                 you for an out.                                                               99.                                                MASTER MIND                     (suddenly confused)                 What do you mean?                                  WAYNE SCOTT                 C'mon, we always threw each other a                 couple of bones. You would always                 leave me an out in one of your                 `full-proof' traps, and I'd never                 had you incarcerated at a                 penitentiary that you couldn't                 eventually escape from. It kept our                 little game going.              Master Mind seems deflated.                                  MASTER MIND                 Game? - Was that all this ever was                 to you? You know, I was trying my                 best every time I fought you. Those                 `outs' as you call them were                 unintentional.                                  WAYNE SCOTT                 Oh.                                  MASTER MIND                 I guess I was never really a match                 for you, was I?              Wayne shrugs.                                  MASTER MIND (CONT'D)                     (thoughtfully)                 Then how can I expect to be one for                 Titan?              A beaten man, Master Mind heads for the door, but stops and       turns around.                                  MASTER MIND (CONT'D)                 What about Roxanne?              Wayne unleashes an exhausted sigh.                                  WAYNE SCOTT                 I think we both got what we wanted                 out of our relationship. She got a                 career out of me, and I got plenty                 of other things out of her. But I'm                 ready to move on to greener                 pastures.                                                                 100.                            Master Mind's steel hand clinches into a fist at his side.       Wayne's oblivious to this.                                  MASTER MIND                 I guess I wasn't the villain I                 thought I was, and you...you                 weren't the hero I thought you                 were.              He turns to make his exit when he suddenly sees ROXANNE       STANDING IN THE DOOR FRAME.              Wayne is almost at a loss for words.                                  WAYNE SCOTT                 Roxanne! How long have you been...                                  ROXANNE                 Long enough.              Roxanne looks at Master Mind.                                   ROXANNE (CONT'D)                 Don't you have something else you                 can go do?              Master Mind leaves Roxanne and Wayne facing each other in       silence.              EXT. ANOTHER BAR - DAY              Titan emerges with Brad and Frank. He's holding a BEER CAN       and a bag of PORK RINDS.                                  TITAN                 Alright, I want this whole thing to                 look ESPN professional, understand?              A distant MECHANIZED RUMBLE can be heard. The noise rises,       signaling the approach of something powerful.              Titan and his crew walk out to the center of the plaza as the       sound becomes almost deafening.              A TANK TRACK              as it moves over the street. We PULL BACK to see a whole line       of TANKS rolling along the street.              PLAZA              From the five streets branching off the plaza, a dozen tanks       roll toward Titan.                                                                 101.                            Titan turns to Brad and Frank.                                     TITAN (CONT'D)                    You guys are about to get some good                    footage. I might need a little                    room, though.              Brad and Frank look at each other and run to take cover       behind a nearby building.              Meanwhile, Titan nonchalantly sips from his beer as the tanks       begin to surround them.              FEEDBACK belts out of one of the tank's loudspeaker's,       causing Titan to do a mock wince.                                      TANK LOUDSPEAKER                    Titan, we have orders from the city                    of Metro to take you into custody.                    If you do not give your self up                    willingly, we will be forced to                    open fire.              There's a long pause as no one says anything.                                     TANK LOUDSPEAKER                    What is your answer?              Titan takes a sip of his beverage and UNLEASHES A GIGANTIC       BURP - The shockwave of which sends several of the tanks       flying into a nearby building.              Two of the remaining tanks close in on the villain. Both have       him dead to rights at point-blank range with their massive       guns.              Titan sets down his beer, then calmly plugs a fist into each       barrel.              They FIRE.              The FORCE OF THE BLAST SENDS THEM BOTH FLYING IN OPPOSITE       DIRECTIONS where they CRASH into nearby buildings.              Titan bends down and pick his beet back up.                                     TITAN                        (to beer)                    Miss me?              Titan is suddenly bombarded by a massive barrage of machine-       gun fire. The force sends him flying into the windshield of a       nearby car.                                                                 102.                            He looks up to see an APACHE ASSAULT COPTER. It's nose-       mounted GATLING-GUN is turning toward him.              Titan gets up to his feet and looks down at his beer can. The       bottom of it was blown apart in the blast.                                  TITAN (CONT'D)                 Didn't mean to get you involved in                 all of this.              He stared daggers up at the helicopter pilot just as the gun       gets a bead on him.                                  TITAN (CONT'D)                 Hey, man! You killed my suds!              Titan throws the can up and slaps it with the palm of his       hand.              It flies with so much force it knocks the helicopter blade       clean off. The rest of the Apache crashes to the street like       a car dropped off a building.                                  TITAN (CONT'D)                 That's one was for you, beer.              Titan salutes the wreckage and walks away to find Brad and       Frank still hiding behind the building.                                  TITAN                 Guys, please tell me you got that                 last bit.                                  BRAD HELMS                 Huh?                                  TITAN                 You're kidding me. I give you my                 sexiest moves and you mean to tell                 me it was for nothing?                                  BRAD HELMS                 We were afraid something might hit                 us.                                  TITAN                 Looks like I've given the story of                 the century to the wrong man.              He thinks about this for a moment, then it hits him.                                                              103.                                                TITAN                 Wait. What about that other                 reporter. Blond. Not so lumpy on                 the topper half, but killer legs.                                  BRAD HELMS                 Roxanne. You want Roxanne. She's a                 much better reporter than I am. You                 want her.                                  TITAN                 Where can I find her.                                  FRANK                 We're actually not supposed to give                 out that sort of information.                                  BRAD HELMS                 1314 Mockingbird Lane. I believe                 she lives in a penthouse.                                  TITAN                 You've been very helpful.              He tosses Brad over his shoulder like a discarded ice cream       cone.              In the faint distance we see him splash down in the middle of       the Metro City river.              INT. ABANDONED METRO CITY LIBRARY   - DAY              Master Mind, pacing anxiously as Plato and Da Vinci pack       boxes. Obviously Master Mind is going on the lamb.                                  MASTER MIND                 Hurry, we must be on our way as                 soon as possible.                                  DA VINCI                 Master, why must we flee?                                  MASTER MIND                 I told you, Titan is too powerful.                 If he's set on destroying us,                 there's precious little we could do                 about it.                                  DA VINCI                 Where are we going?                                                              104.                                                MASTER MIND                 To another city, someplace with a                 shitload of superheroes to fight.                 We'll start over, we'll go back to                 doing what we do best.                                  PLATO                 With our tails between our legs?              The old Master Mind would never have let this comment slip       by, but as we have seen, he's not the same man.                                  MASTER MIND                 Plato, do you have a better plan?!              Master Mind's cell phone rings. He turns in shame from his       men and answers it.                                  MASTER MIND (CONT'D)                 Hello...Roxanne?              INT. ROXANNE'S APARTMENT              Roxanne paces back and forth on the phone.                                  ROXANNE                 What are you going to do about                 Tighten?              INTERCUT between Master Mind and Roxanne on phone.                                  MASTER MIND                 Right now I'm packing, later I'll                 have a snack on the train.                                  ROXANNE                 You're running away?                                  MASTER MIND                 In a word - yes.                                  ROXANNE                 You created this monster...                                  MASTER MIND                 I didn't create this - the god's of                 irony did and I am eating the crow                 I so richly deserve.                                  ROXANNE                 There's no time for self pity.                                                              105.                                                MASTER MIND                 I'll make the time.              Roxanne can't believe what she's hearing.                                  MASTER MIND (CONT'D)                 You can leave with us. You'll be                 safe.                                  ROXANNE                 I'm not going anywhere.                                  MASTER MIND                 Will you listen to me, no one can                 stop him.                                   ROXANNE                 You have to try. The city needs                 your help.                                  MASTER MIND                 I'm afraid you have an inflated                 opinion of me.                                  ROXANNE                 What the hell's happened to you?                 The Master Mind I knew would never                 have run from a fight even though                 he knew deep in his heart that he                 didn't have a chance in hell of                 winning it. It was your best                 quality. You need to be that man                 right now...I...                                  MASTER MIND                 What?                                  ROXANNE                     (heart felt)                 I believe in you.              Master Mind is taken aback, in a good way. But he catches       himself before the words swell his heart.                                  MASTER MIND                 Sweet words, but that man is dead.                 Please, Roxanne, just come with me.                                  ROXANNE                 No...I guess you are a coward after                 all.              Suddenly, there's a loud crash.                                                                106.                            Roxanne looks up to see a huge hunk of her ceiling has been       completely ripped off.              Titan is flying above, holding the debris as casually as if       it were a paper plate at a barbecue.              He looks down at her and smiles.                                  TITAN                 Man, have I got a story for you.              Master Mind can hears Titan's familiar laugh from his side of       the line.                                  MASTER MIND                 Roxanne? Roxanne?              EXT. KINGPIN BOWLING - DAY              Titan is standing in front of the bowling alley, trying to       decide on an appropriate pose for the occasion.                                  TITAN                 What pose would be best? The corny                 folded arms thing?              He demonstrates, arching his chin proudly in the air.                                  TITAN                 Or maybe on the hips, like this.              It's the classic Superman pose, only not as masculine.                                  TITAN                 No, makes me look like a flamer                 pirate.              As Titan starts to fix his hair in the window, Frank pretends       to fix the lens on his camera as he speaks to Roxanne.                                  FRANK                     (whispering)                 Shouldn't we be making a run for it                 right about now?                                  ROXANNE                     (whispering)                 The guy can outrun bullets. I don't                 think either one of us is in that                 kind of shape.                                  TITAN                 She's right, Frank.                                                              107.                            Frank looks up, stunned that Titan could have possibly heard       him.                                  TITAN                 Also got super hearing. I promise                 not to keep the both of you long,                 but you'll thank me when this is                 all over.              Frank and Roxanne exchange helpless expressions.              INT. ABANDONED METRO CITY LIBRARY   - DAY              Master Mind reverently stares up at the painted portrait of       his father.                                  MASTER MIND                 Dad, it's me...                     (he looks around to make                      sure no one can hear)                 ...Bubsy. I know we haven't talked                 in a while, and I'm sorry. It's                 been a little crazy trying to live                 up to a legacy.              The painting's menacing stare seems to reach into his very       soul.                                  MASTER MIND                 Anyway...You raised me to be the                 worst that I could possibly be. And                 I've tried to live up to that as                 best as I could - even dropping out                 of dentistry school like you wanted                 me to. But I'm about to do                 something now that would really                 piss you off. I'm going to go                 against everything you ever taught                 me. I hope...I hope that maybe                 you'll look down at what I'm about                 to do as not so much a good deed,                 but more like the outright defiance                 of a hateful and ungrateful, son.                 If you could do that, then maybe -                 in your own little way - you could -                 for probably the first time - find                 a reason to be proud of me.              He looks back up at the picture. Is it our imagination, or       does the painting's stare suddenly seem even angrier?                                                              108.                                                    MASTER MIND                    Well...either way, you're probably                    going to see me real soon.                         (calling over his                          shoulder)                    Men?              Plato and Da Vinci suddenly stop what they're doing and look       up at him.                                      PLATO AND DA VINCI                    Yes Sir?                                     MASTER MIND                    Stop packing. Our work is not                    finished here.                                      PLATO AND DA VINCI                    YES SIR!              TELEVISION              A news report shows an aerial shot of Titan setting the giant       ball down in the middle of a vacant city street.                                     REPORTER                    We interrupt your regular afternoon                    programming to show you live                    footage of a potential dangerous                    situation in downtown Metro. The                    former hero knows as Titan is                    placing what appears to be a giant                    ball...              INT. ABANDONED METRO CITY LIBRARY     - CONTINUOUS              Da Vinci stops in front of a television set, seeing the news       report in progress.                                     REPORTER                    Hold on...It appears our own                    Roxanne Ritchi is somehow at the                    scene. We now go to her with a live                    report.                                     DA VINCI                    Sir, I think you should see this!                                                           CUT TO:                                                              109.                            EXT. CITY STREET - DAY              Roxanne is standing in front of a camera with a mike in her       hand.                                  ROXANNE                 I'm here with the cause of the                 destruction in Metro City. He has                 kidnapped me and a cameraman to                 chronicle what he refers to as the                 creation of a monument to his                 invincibility and overall                 "Asskickiness." He will use this                 giant concrete bowling ball to play                 the largest game of bowling ever                 using the buildings of downtown                 Metro City as his pins.              Titan suddenly steps into the shot.                                  TITAN                 And I'm going for the biggest                 strike ever.              He leans into the camera.                                  TITAN                 And you, Metro City, have a                 ringside seat as I cement my name                 in the anal of history.                                     ROXANNE                 Annals.                                     TITAN                 What?                                     ROXANNE                 Nevermind.              EXT. CITY STREET - MOMENTS LATER              Titan holds up the massive bowling ball, lining up his shot.                                  TITAN                     (in quiet professional                      bowler announcer voice)                 Like Tiger before him, a young                 savior has come to raise a sport                 from the ashes. Rookie Hal Stewart,                 a young man with a dream, realizing                 that dream here today, folks.                           (MORE)                                                                 110.                           TITAN(cont'd)                 One might click there heels and say                 "There's no place like home" upon                 finding themselves in such a                 fantasy. Well, Hal looks very much                 at home right were he is - with a                 ball in hand and glory in his                 sights.              INT. METRO CITY LIBRARY - CONTINUOUS              In the bowels of Master Mind's hideout, the HYDROGEN REACTOR       glows and HUMS MENACINGLY.              BACK TO SCENE              Roxanne just stand helpless as Frank films away.                                  ROXANNE                 Hal, I know everyone treated you                 like shit, but you don't have to do                 this.                                  TITAN                 You're right. I don't HAVE to do                 anything. Isn't that cool?              Titan lines up his shot.                                  TITAN                 Here's one for the record books!              Titan flies a few feet and rolls the ball down the main       street.              ROXANNE              Her face is utter horror as she watches the inevitable       destruction of Metro City.              As the ball rolls - it demolishes everything in it's wake;       cars, street lamps - windows shatter as the giant concrete       sphere brushes along side buildings.              TITAN              He smiles in anticipation and uses "body English" to direct       the ball.              GIANT BOWLING BALL POV              It's nearly halfway to its target.              ROXANNE                                                              111.                            She closes her eyes.              Titan's smile fades. He looks around as if he hears something       we don't.              About two hundred feet in front of the first building a GIANT       SPIDER WEB flies across the path of the ball, creating a       defensive barrier. An enormous letter "M" is etched in the       web's center.                                  TITAN (CONT'D)                 What the...?              The ball breaks through the web, but it's speed is greatly       reduced.                                  FRANK                 Look, what's that flying in the                 air?              We suddenly see MASTER MIND FLYING OVER THE ROLLING BALL IN A       JET PACK.              He quickly pulls out his goo gun and starts laying down a       path of sticky plasm to stop the destructive sphere's path.                                  MASTER MIND                 C'mon, slow down              Master Mind looks down to see the meter of the gun close to       empty.                                     MASTER MIND                 C'mon.              The ball slows drastically then starts rolling to the side.       It heads off an embankment and rolls harmlessly into a CANAL.                                  MASTER MIND                 Gutterball!              TITAN              He's furious to say the least.                                     TITAN                 YOU!              Master Mind gives him a mocking grin.                                  MASTER MIND                 Bowling? What other trailer park                 sports can you play?                                                                 112.                                                  TITAN                   You are becoming a real pain in my                   ass. I should have done this a long                   time ago.              Titan lunges at his tormentor. Master Mind hits the BOOSTER       on his jet pack and heads back toward the other side of the       city with Titan in hot pursuit.                                    MASTER   MIND (CONT'D)                       (into walkie   talkie)                   Plato, Da Vinci.   Secure Roxanne,                   he's falling for   it.              ELSEWHERE              A flustered Titan lands. He begins searching the city       streets, but Master Mind is nowhere in sight.              He turns upon hearing an EEKING sound to his left.              Sitting on the ground is a CHIMPANZEE wearing a strange       collar. It smiles at him.                                    TITAN                   What the hell?              From behind, Titan is immediately set upon by five more RADIO       CONTROLLED APES.                                      TITAN (CONT'D)                   GODAMNIT!              The critters bite hop and hit Titan. As soon as he throws one       off two more jump him.              Titan breaks free and with his mighty breath blows them       across the street into a fruit stand. With Titan out of their       sight they begin to attack the fruit.              MASTER MIND              He's a block away frantically hitting his remote.                                    MASTER MIND                   Shit! Stupid monkeys and their                   fruit.              Titan flies away from the mad monkeys and lands to find       Master Mind sitting on the ground wrapped in a long cape with       only his head sticking out.                                                              113.                                                TITAN (CONT'D)                 No more games.              Titan FIRES HIS LASER VISION AT MASTER MIND's CHEST.              Master Mind pulls the cloak away to reveal a FIRE HYDRANT.       Titan's EYE LASERS burn through the hydrant releasing a high       pressure stream of water.              Master Mind uses the last remote which dumps two tons of       CEMENT mix into the truck.              The crowd, police and news crews move in closer when Titan       doesn't emerge.              Master Mind drops his last remote and walks toward the truck       cautiously.                                  MASTER MIND                 Could it really be that easy--              - BOOM - The back of the truck explodes, throwing dust and       concrete everywhere. When the dust clears we see and enraged       Titan.                                  MASTER MIND (CONT'D)                 Didn't think so.              As the villain walks toward him, he pulls back his fist to       give Master Mind the killing blow.                                  TITAN                 If you don't mind, I'm going to                 punch trough your face now.              Preparing himself for the end, Master Mind shuts his eyes as       a SUDDEN GUST OF WIND BEGINS TO PICK UP.              AS Titan goes to strike, a BLURRY FIGURE RUNS IN AND SNATCHES       MASTER MIND OUT OF THE AWAY.              Stunned, Master Mind begins to feel around his body as if to       make sure everything's still in place.                                     MASTER MIND                 I'm alive.              He turns to see UBERMAN standing next to him.                                     MASTER MIND                 Uberman?                                                              114.                            The terrified bystanders start to notice the figure standing       next to Master Mind.                                  BYSTANDER 1                 It's Uberman!                                  BYSTANDER 2                 Uberman's alive!                                  BYSTANDER 3                 We're saved!              As the CROWD CHEERS, A confused Master Mind turns to Metro       City's newly resurrected champion.                                     MASTER MIND                 I thought.                                     UBERMAN                 So did I.              He puts a hand on Master Mind's shoulder.                                  UBERMAN                 Thank you, old enemy.                                     MASTER MIND                 For what?                                  UBERMAN                 Showing me the error of my ways,                 Showing me I'm meant to be this                 city's savior, showing me that,                 while we can try, there is no                 running away from our true destiny.              With that, UBERMAN IS STRICKEN BY A LASER BLAST, INSTANTLY       TURNING HIM INTO A CHARRED HUMAN SKELETON.              Master Mind turns to see Titan smiling with his STILL SMOKING       EYES.                                  TITAN                 Oh...Did I interrupt something?              Master Mind turns to run, but, suddenly Titan is before him.                                  TITAN                 Where you going, buddy?              Titan grabs Master Mind by the collar and throws him across       the street into a parked car.                                                                 115.                                                TITAN (CONT'D)                 Welcome to Paintown. Population:                 you.              Master Mind manages to stand on shaky legs. He seems in a       daze, unable to move.              Titan flies up in the air.                                  TITAN (CONT'D)                 Time to finish this.              With his fist front and center, Titan speeds toward Master       Mind. He's like a human torpedo, coming in for the killing       blow.              Master Mind comes to his senses and puts up his hands.                                  MASTER MIND                 WAIT!!!              Titan screeches to a halt and stops just in front of him like       an old Warner Bros cartoon.                                  TITAN                 What?                                  MASTER MIND                 Quick joke - What's the capital of                 Thailand?                                  TITAN                 Huh - I don't know.                                  MASTER MIND                 It's bang cock!              In a sudden surge of strength, MASTER MIND PUNCHES TITAN IN       THE GROIN.              The once mighty man instantly drops to his knees, searching,       with tears in his eyes, for the proper word to express the       pain suddenly surging through his member.                                  TITAN (CONT'D)                 Ow.              Baffled, he looks up at Master Mind's hand and sees his       gauntlet is now made ENTIRELY OUT OF COPPER.                                   MASTER MIND                 So, I guess pennies are good for                 something.                                                              116.                            He punches Titan in the face, knocking him out cold.              Master Mind looks down on Titan with more than a little       pride. Suddenly he hears something behind him. He spins to       see the crowd making a strange noise - APPLAUSE.              Roxanne comes up to him.              The crowd starts to go wild and cheers for Master Mind. He's       not sure what to make of it.                                  ROXANNE                 Pretty strange, huh?                                  MASTER MIND                 They're cheering for me.                                  ROXANNE                 You saved them. You saved                 everybody. How's it feel?              Master Mind looks at the smiles all around him. He begins to       well up a little.                                  MASTER MIND                 It's a...it's nice, you know? I                 usually don't get a lot of                 feedback.                     (whispering)                 But I also kind of caused all this.                 What happens when they find that                 out I was the cause of some of                 this?              Roxanne looks at the cheering crowd, then back at Master       Mind.                                  ROXANNE                 What they don't know won't hurt                 them.                                  MASTER MIND                 I guess that is all in the past.                                  ROXANNE                 You're the hero.                                  MASTER MIND                 I don't think I'd go that far...I                 mean I just...er...                                  ROXANNE                 Master Mind?                                                              117.                                                   MASTER MIND                    Yes?                                     ROXANNE                    Stop talking.              She kisses him.              The crowd erupts in a cheer.              TELEVISION              The channel 7 he channel 7 logo zooms in followed by the       title "Eye on Metro City."              A picture of Master Mind smiling appears on the screen behind       her.                                     SAMANTHA SUMMERS                    Who's bad? Well, not Master Mind.                    It seems the former villain has                    done a career 180 after defeating                    Tighten and saving Metro City from                    certain enslavement. And here he is                    getting a full pardon by Metro                    City's Mayor, Steve Dent.              Cut to ceremony on capital steps. The MAYOR is shaking Master       Mind's metal gauntlet when it suddenly STARTS TO CRUSH HIS       HAND.                                     MAYOR                    Ahhh!              Secret service men quickly start to draw their weapons and       take aim at Master Mind.              Realizing what's happening, he quickly lets the mayor's hand       go and puts his arms in the air.                                     MASTER MIND                    Sorry - Metal hand. Force of habit.              He elbows the mayor.                                     MASTER MIND (CONT'D)                     We're okay, right?              Wincing, the mayor signals the men to put their guns down.              WE CUT to video of Titan behind bars in a regular prison.                                                              118.                                                BRAD HELMS                 And what about Tighten? Is there a                 prison in existence that can hold                 this super powered menace? Well,                 the answer we found is no.              A man in a white lab coat stands in front of Titan's cell       just out of reach.                                  PRISON SCIENTIST                 Of course normally he could break                 out of there anytime, but as you                 can see we've taken some special                 precautions.              The news camera pans over see Titan in his cell wearing a       copper JOCK STRAP with electrical cables hooked to it.              Back to Samantha at the desk.                                  BRAD HELMS                 What is a Hero? It seems never has                 that question needed to be asked                 more than it does tonight. We go to                 our very own Roxanne Ritchi, making                 her triumphant return to our news                 desk for the answer.              Brad turns. The camera pans over to Roxanne who we now see       has been sitting beside him.                                  ROXANNE                 What is a hero? Well, there are                 many different kinds. There are                 those who hear a call, like the                 policeman or doctor, then there's                 the kind the public creates in                 their search for meaning and hope.                 Then, there are those who have the                 courage to change.              DARK ALLEY - NIGHT              A woman is being chased by two large thugs. They're gaining       on her.              She comes to a brick wall - a dead end.              The thugs laugh.                                  THUG #1                 Hey, gimme that purse?                                                              119.                                                MASTER MIND (O.S)                 I don't think it would go with your                 outfit.              The thugs turn around to see Master Mind, standing with his       arms folded across his chest.                                  THUG #2                 It's Master Mind!              Thug #1 draws a knife.                                  THUG #1                 So? It's not like he has any                 superpowers.              Thug #1 puts his fingers to his mouth and whistles.              Suddenly two more Thugs appear behind Master Mind.                                   MASTER MIND                 I'm gonna give you a chance to                 surrender.                                  THUG #1                 Four against one. For a Master                 Mind, you're really bad at math.              Master Mind throws a hand signal up in the air.              Suddenly a giant robotic foot crashes down on the two men       behind him.              Thug #1 and Thug #2 drop their knives and raise their hands       in the air.              Master Mind looks up and waves.                                  MASTER MIND                 Way to take out those two goons,                 guys!              We see Da Vinci and Plato at the wheel of a gigantic robot.                                  DA VINCI                 What two goons?              The giant robot lifts its foot to check the bottom of it's       sole. It KNOCKS OVER WATER TOWER in the process.              The woman looks at Master Mind, horrified.                                             120.                                                MASTER MIND                     (apologetically)                 Sorry, we're new at this.                                                THE END</t>
  </si>
  <si>
    <t>FTC-Skystone-Dark-Angels-Romania-2020</t>
  </si>
  <si>
    <t>https://github.com/chrisneagu/FTC-Skystone-Dark-Angels-Romania-2020</t>
  </si>
  <si>
    <t>NOTICE This repository contains the public FTC SDK for the SKYSTONE (2019-2020) competition season. If you are looking for the current season's FTC SDK software, please visit the new and permanent home of the public FTC SDK:  FtcRobotController repository  Welcome! This GitHub repository contains the source code that is used to build an Android app to control a FIRST Tech Challenge competition robot. To use this SDK, download/clone the entire project to your local computer.  Getting Started If you are new to robotics or new to the FIRST Tech Challenge, then you should consider reviewing the FTC Blocks Tutorial to get familiar with how to use the control system:        FTC Blocks Online Tutorial  Even if you are an advanced Java programmer, it is helpful to start with the FTC Blocks tutorial, and then migrate to the OnBot Java Tool or to Android Studio afterwards.  Downloading the Project If you are an Android Studio programmer, there are several ways to download this repo. Note that if you use the Blocks or OnBot Java Tool to program your robot, then you do not need to download this repository.  If you are a git user, you can clone the most current version of the repository:             git clone https://github.com/FIRST-Tech-Challenge/SKYSTONE.git  Or, if you prefer, you can use the "Download Zip" button available through the main repository page. Downloading the project as a .ZIP file will keep the size of the download manageable.  You can also download the project folder (as a .zip or .tar.gz archive file) from the Downloads subsection of the Releases page for this repository.  Once you have downloaded and uncompressed (if needed) your folder, you can use Android Studio to import the folder ("Import project (Eclipse ADT, Gradle, etc.)").  Getting Help User Documentation and Tutorials FIRST maintains online documentation with information and tutorials on how to use the FIRST Tech Challenge software and robot control system. You can access this documentation using the following link:        SKYSTONE Online Documentation  Note that the online documentation is an "evergreen" document that is constantly being updated and edited. It contains the most current information about the FIRST Tech Challenge software and control system.  Javadoc Reference Material The Javadoc reference documentation for the FTC SDK is now available online. Click on the following link to view the FTC SDK Javadoc documentation as a live website:        FTC Javadoc Documentation  Documentation for the FTC SDK is also included with this repository. There is a subfolder called "doc" which contains several subfolders:  The folder "apk" contains the .apk files for the FTC Driver Station and FTC Robot Controller apps. The folder "javadoc" contains the JavaDoc user documentation for the FTC SDK. Online User Forum For technical questions regarding the Control System or the FTC SDK, please visit the FTC Technology forum:        FTC Technology Forum  Release Information Version 5.5 (20200824-090813) Version 5.5 requires Android Studio 4.0 or later.  New features Adds support for calling custom Java classes from Blocks OpModes (fixes SkyStone issue #161). Classes must be in the org.firstinspires.ftc.teamcode package. Methods must be public static and have no more than 21 parameters. Parameters declared as OpMode, LinearOpMode, Telemetry, and HardwareMap are supported and the argument is provided automatically, regardless of the order of the parameters. On the block, the sockets for those parameters are automatically filled in. Parameters declared as char or java.lang.Character will accept any block that returns text and will only use the first character in the text. Parameters declared as boolean or java.lang.Boolean will accept any block that returns boolean. Parameters declared as byte, java.lang.Byte, short, java.lang.Short, int, java.lang.Integer, long, or java.lang.Long, will accept any block that returns a number and will round that value to the nearest whole number. Parameters declared as float, java.lang.Float, double, java.lang.Double will accept any block that returns a number. Adds telemetry API method for setting display format Classic Monospace HTML (certain tags only) Adds blocks support for switching cameras. Adds Blocks support for TensorFlow Object Detection with a custom model. Adds support for uploading a custom TensorFlow Object Detection model in the Manage page, which is especially useful for Blocks and OnBotJava users. Shows new Control Hub blink codes when the WiFi band is switched using the Control Hub's button (only possible on Control Hub OS 1.1.2) Adds new warnings which can be disabled in the Advanced RC Settings Mismatched app versions warning Unnecessary 2.4 GHz WiFi usage warning REV Hub is running outdated firmware (older than version 1.8.2) Adds support for Sony PS4 gamepad, and reworks how gamepads work on the Driver Station Removes preference which sets gamepad type based on driver position. Replaced with menu which allows specifying type for gamepads with unknown VID and PID Attempts to auto-detect gamepad type based on USB VID and PID If gamepad VID and PID is not known, use type specified by user for that VID and PID If gamepad VID and PID is not known AND the user has not specified a type for that VID and PID, an educated guess is made about how to map the gamepad Driver Station will now attempt to automatically recover from a gamepad disconnecting, and re-assign it to the position it was assigned to when it dropped If only one gamepad is assigned and it drops: it can be recovered If two gamepads are assigned, and have different VID/PID signatures, and only one drops: it will be recovered If two gamepads are assigned, and have different VID/PID signatures, and BOTH drop: both will be recovered If two gamepads are assigned, and have the same VID/PID signatures, and only one drops: it will be recovered If two gamepads are assigned, and have the same VID/PID signatures, and BOTH drop: neither will be recovered, because of the ambiguity of the gamepads when they re-appear on the USB bus. There is currently one known edge case: if there are two gamepads with the same VID/PID signature plugged in, but only one is assigned, and they BOTH drop, it's a 50-50 chance of which one will be chosen for automatic recovery to the assigned position: it is determined by whichever one is re-enumerated first by the USB bus controller. Adds landscape user interface to Driver Station New feature: practice timer with audio cues New feature (Control Hub only): wireless network connection strength indicator (0-5 bars) New feature (Control Hub only): tapping on the ping/channel display will switch to an alternate display showing radio RX dBm and link speed (tap again to switch back) The layout will NOT autorotate. You can switch the layout from the Driver Station's settings menu. Breaking changes Removes support for Android versions 4.4 through 5.1 (KitKat and Lollipop). The minSdkVersion is now 23. Removes the deprecated LinearOpMode methods waitOneFullHardwareCycle() and waitForNextHardwareCycle() Enhancements Handles RS485 address of Control Hub automatically The Control Hub is automatically given a reserved address Existing configuration files will continue to work All addresses in the range of 1-10 are still available for Expansion Hubs The Control Hub light will now normally be solid green, without blinking to indicate the address The Control Hub will not be shown on the Expansion Hub Address Change settings page Improves REV Hub firmware updater The user can now choose between all available firmware update files Version 1.8.2 of the REV Hub firmware is bundled into the Robot Controller app. Text was added to clarify that Expansion Hubs can only be updated via USB. Firmware update speed was reduced to improve reliability Allows REV Hub firmware to be updated directly from the Manage webpage Improves log viewer on Robot Controller Horizontal scrolling support (no longer word wrapped) Supports pinch-to-zoom Uses a monospaced font Error messages are highlighted New color scheme Attempts to force-stop a runaway/stuck OpMode without restarting the entire app Not all types of runaway conditions are stoppable, but if the user code attempts to talk to hardware during the runaway, the system should be able to capture it. Makes various tweaks to the Self Inspect screen Renames "OS version" entry to "Android version" Renames "WiFi Direct Name" to "WiFi Name" Adds Control Hub OS version, when viewing the report of a Control Hub Hides the airplane mode entry, when viewing the report of a Control Hub Removes check for ZTE Speed Channel Changer Shows firmware version for all Expansion and Control Hubs Reworks network settings portion of Manage page All network settings are now applied with a single click The WiFi Direct channel of phone-based Robot Controllers can now be changed from the Manage page WiFi channels are filtered by band (2.4 vs 5 GHz) and whether they overlap with other channels The current WiFi channel is pre-selected on phone-based Robot Controllers, and Control Hubs running OS 1.1.2 or later. On Control Hubs running OS 1.1.2 or later, you can choose to have the system automatically select a channel on the 5 GHz band Improves OnBotJava New light and dark themes replace the old themes (chaos, github, chrome,...) the new default theme is light and will be used when you first update to this version OnBotJava now has a tabbed editor Read-only offline mode Improves function of "exit" menu item on Robot Controller and Driver Station Now guaranteed to be fully stopped and unloaded from memory Shows a warning message if a LinearOpMode exists prematurely due to failure to monitor for the start condition Improves error message shown when the Driver Station and Robot Controller are incompatible with each other Driver Station OpMode Control Panel now disabled while a Restart Robot is in progress Disables advanced settings related to WiFi direct when the Robot Controller is a Control Hub. Tint phone battery icons on Driver Station when low/critical. Uses names "Control Hub Portal" and "Control Hub" (when appropriate) in new configuration files Improve I2C read performance Very large improvement on Control Hub; up to ~2x faster with small (e.g. 6 byte) reads Not as apparent on Expansion Hubs connected to a phone Update/refresh build infrastructure Update to 'androidx' support library from 'com.android.support:appcompat', which is end-of-life Update targetSdkVersion and compileSdkVersion to 28 Update Android Studio's Android plugin to latest Fix reported build timestamp in 'About' screen Add sample illustrating manual webcam use: ConceptWebcam Bug fixes Fixes SkyStone issue #248 Fixes SkyStone issue #232 and modifies bulk caching semantics to allow for cache-preserving MANUAL/AUTO transitions. Improves performance when REV 2M distance sensor is unplugged Improves readability of Toast messages on certain devices Allows a Driver Station to connect to a Robot Controller after another has disconnected Improves generation of fake serial numbers for UVC cameras which do not provide a real serial number Previously some devices would assign such cameras a serial of 0:0 and fail to open and start streaming Fixes ftc_app issue #638. Fixes a slew of bugs with the Vuforia camera monitor including: Fixes bug where preview could be displayed with a wonky aspect ratio Fixes bug where preview could be cut off in landscape Fixes bug where preview got totally messed up when rotating phone Fixes bug where crosshair could drift off target when using webcams Fixes issue in UVC driver on some devices (ftc_app 681) if streaming was started/stopped multiple times in a row Issue manifested as kernel panic on devices which do not have this kernel patch. On affected devices which do have the patch, the issue was manifest as simply a failure to start streaming. The Tech Team believes that the root cause of the issue is a bug in the Linux kernel XHCI driver. A workaround was implemented in the SDK UVC driver. Fixes bug in UVC driver where often half the frames from the camera would be dropped (e.g. only 15FPS delivered during a streaming session configured for 30FPS). Fixes issue where TensorFlow Object Detection would show results whose confidence was lower than the minimum confidence parameter. Fixes a potential exploitation issue of CVE-2019-11358 in OnBotJava Fixes changing the address of an Expansion Hub with additional Expansion Hubs connected to it Preserves the Control Hub's network connection when "Restart Robot" is selected Fixes issue where device scans would fail while the Robot was restarting Fix RenderScript usage Use androidx.renderscript variant: increased compatibility Use RenderScript in Java mode, not native: simplifies build Fixes webcam-frame-to-bitmap conversion problem: alpha channel wasn't being initialized, only R, G, &amp; B Fixes possible arithmetic overflow in Deadline Fixes deadlock in Vuforia webcam support which could cause 5-second delays when stopping OpMode Version 5.4 (20200108-101156) Fixes SkyStone issue #88 Adds an inspection item that notes when a robot controller (Control Hub) is using the factory default password. Fixes SkyStone issue #61 Fixes SkyStone issue #142 Fixes ftc_app issue #417 by adding more current and voltage monitoring capabilities for REV Hubs. Fixes a crash sometimes caused by OnBotJava activity Improves OnBotJava autosave functionality ftc_app #738 Fixes system responsiveness issue when an Expansion Hub is disconnected Fixes issue where IMU initialization could prevent Op Modes from stopping Fixes issue where AndroidTextToSpeech.speak() would fail if it was called too early Adds telemetry.speak() methods and blocks, which cause the Driver Station (if also updated) to speak text Adds and improves Expansion Hub-related warnings Improves Expansion Hub low battery warning Displays the warning immediately after the hub reports it Specifies whether the condition is current or occurred temporarily during an OpMode run Displays which hubs reported low battery Displays warning when hub loses and regains power during an OpMode run Fixes the hub's LED pattern after this condition Displays warning when Expansion Hub is not responding to commands Specifies whether the condition is current or occurred temporarily during an OpMode run Clarifies warning when Expansion Hub is not present at startup Specifies that this condition requires a Robot Restart before the hub can be used. The hub light will now accurately reflect this state Improves logging and reduces log spam during these conditions Syncs the Control Hub time and timezone to a connected web browser programming the robot, if a Driver Station is not available. Adds bulk read functionality for REV Hubs A bulk caching mode must be set at the Hub level with LynxModule#setBulkCachingMode(). This applies to all relevant SDK hardware classes that reference that Hub. The following following Hub bulk caching modes are available: BulkCachingMode.OFF (default): All hardware calls operate as usual. Bulk data can read through LynxModule#getBulkData() and processed manually. BulkCachingMode.AUTO: Applicable hardware calls are served from a bulk read cache that is cleared/refreshed automatically to ensure identical commands don't hit the same cache. The cache can also be cleared manually with LynxModule#clearBulkCache(), although this is not recommended. (advanced users) BulkCachingMode.MANUAL: Same as BulkCachingMode.AUTO except the cache is never cleared automatically. To avoid getting stale data, the cache must be manually cleared at the beginning of each loop body or as the user deems appropriate. Removes PIDF Annotation values added in Rev 5.3 (to AndyMark, goBILDA and TETRIX motor configurations). The new motor types will still be available but their Default control behavior will revert back to Rev 5.2 Adds new ConceptMotorBulkRead sample Opmode to demonstrate and compare Motor Bulk-Read modes for reducing I/O latencies. Version 5.3 (20191004-112306) Fixes external USB/UVC webcam support Makes various bugfixes and improvements to Blocks page, including but not limited to: Many visual tweaks Browser zoom and window resize behave better Resizing the Java preview pane works better and more consistently across browsers The Java preview pane consistently gets scrollbars when needed The Java preview pane is hidden by default on phones Internet Explorer 11 should work Large dropdown lists display properly on lower res screens Disabled buttons are now visually identifiable as disabled A warning is shown if a user selects a TFOD sample, but their device is not compatible Warning messages in a Blocks op mode are now visible by default. Adds goBILDA 5201 and 5202 motors to Robot Configurator Adds PIDF Annotation values to AndyMark, goBILDA and TETRIX motor configurations. This has the effect of causing the RUN_USING_ENCODERS and RUN_TO_POSITION modes to use PIDF vs PID closed loop control on these motors. This should provide more responsive, yet stable, speed control. PIDF adds Feedforward control to the basic PID control loop. Feedforward is useful when controlling a motor's speed because it "anticipates" how much the control voltage must change to achieve a new speed set-point, rather than requiring the integrated error to change sufficiently. The PIDF values were chosen to provide responsive, yet stable, speed control on a lightly loaded motor. The more heavily a motor is loaded (drag or friction), the more noticable the PIDF improvement will be. Fixes startup crash on Android 10 Fixes ftc_app issue #712 (thanks to FROGbots-4634) Fixes ftc_app issue #542 Allows "A" and lowercase letters when naming device through RC and DS apps. Version 5.2 (20190905-083277) Fixes extra-wide margins on settings activities, and placement of the new configuration button Adds Skystone Vuforia image target data. Includes sample Skystone Vuforia Navigation op modes (Java). Includes sample Skystone Vuforia Navigation op modes (Blocks). Adds TensorFlow inference model (.tflite) for Skystone game elements. Includes sample Skystone TensorFlow op modes (Java). Includes sample Skystone TensorFlow op modes (Blocks). Removes older (season-specific) sample op modes. Includes 64-bit support (to comply with Google Play requirements). Protects against Stuck OpModes when a Restart Robot is requested. (Thanks to FROGbots-4634) (ftc_app issue #709) Blocks related changes: Fixes bug with blocks generated code when hardware device name is a java or javascript reserved word. Shows generated java code for blocks, even when hardware items are missing from the active configuration. Displays warning icon when outdated Vuforia and TensorFlow blocks are used (SkyStone issue #27) Version 5.1 (20190820-222104) Defines default PIDF parameters for the following motors: REV Core Hex Motor REV 20:1 HD Hex Motor REV 40:1 HD Hex Motor Adds back button when running on a device without a system back button (such as a Control Hub) Allows a REV Control Hub to update the firmware on a REV Expansion Hub via USB Fixes SkyStone issue #9 Fixes ftc_app issue #715 Prevents extra DS User clicks by filtering based on current state. Prevents incorrect DS UI state changes when receiving new OpMode list from RC Adds support for REV Color Sensor V3 Adds a manual-refresh DS Camera Stream for remotely viewing RC camera frames. To show the stream on the DS, initialize but do not run a stream-enabled opmode, select the Camera Stream option in the DS menu, and tap the image to refresh. This feature is automatically enabled when using Vuforia or TFOD—no additional RC configuration is required for typical use cases. To hide the stream, select the same menu item again. Note that gamepads are disabled and the selected opmode cannot be started while the stream is open as a safety precaution. To use custom streams, consult the API docs for CameraStreamServer#setSource and CameraStreamSource. Adds many Star Wars sounds to RobotController resources. Added SKYSTONE Sounds Chooser Sample Program. Switches out startup, connect chimes, and error/warning sounds for Star Wars sounds Updates OnBot Java to use a WebSocket for communication with the robot The OnBot Java page no longer has to do a full refresh when a user switches from editing one file to another Known issues:  Camera Stream The Vuforia camera stream inherits the issues present in the phone preview (namely ftc_app issue #574). This problem does not affect the TFOD camera stream even though it receives frames from Vuforia. The orientation of the stream frames may not always match the phone preview. For now, these frames may be rotated manually via a custom CameraStreamSource if desired. OnBotJava Browser back button may not always work correctly It's possible for a build to be queued, but not started. The OnBot Java build console will display a warning if this occurs. A user might not realize they are editing a different file if the user inadvertently switches from one file to another since this switch is now seamless. The name of the currently open file is displayed in the browser tab. Version 5.0 (built on 19.06.14) Support for the REV Robotics Control Hub. Adds a Java preview pane to the Blocks editor. Adds a new offline export feature to the Blocks editor. Display wifi channel in Network circle on Driver Station. Adds calibration for Logitech C270 Updates build tooling and target SDK. Compliance with Google's permissions infrastructure (Required after build tooling update). Keep Alives to mitigate the Motorola wifi scanning problem. Telemetry substitute no longer necessary. Improves Vuforia error reporting. Fixes ftctechnh/ftc_app issues 621, 713. Miscellaneous bug fixes and improvements. Version 4.3 (built on 18.10.31) Includes missing TensorFlow-related libraries and files. Version 4.2 (built on 18.10.30) Includes fix to avoid deadlock situation with WatchdogMonitor which could result in USB communication errors. Comm error appeared to require that user disconnect USB cable and restart the Robot Controller app to recover. robotControllerLog.txt would have error messages that included the words "E RobotCore: lynx xmit lock: #### abandoning lock:" Includes fix to correctly list the parent module address for a REV Robotics Expansion Hub in a configuration (.xml) file. Bug in versions 4.0 and 4.1 would incorrect list the address module for a parent REV Robotics device as "1". If the parent module had a higher address value than the daisy-chained module, then this bug would prevent the Robot Controller from communicating with the downstream Expansion Hub. Added requirement for ACCESS_COARSE_LOCATION to allow a Driver Station running Android Oreo to scan for Wi-Fi Direct devices. Added google() repo to build.gradle because aapt2 must be downloaded from the google() repository beginning with version 3.2 of the Android Gradle Plugin. Important Note: Android Studio users will need to be connected to the Internet the first time build the ftc_app project. Internet connectivity is required for the first build so the appropriate files can be downloaded from the Google repository. Users should not need to be connected to the Internet for subsequent builds. This should also fix buid issue where Android Studio would complain that it "Could not find com.android.tools.lint:lint-gradle:26.1.4" (or similar). Added support for REV Spark Mini motor controller as part of the configuration menu for a servo/PWM port on the REV Expansion Hub. Provide examples for playing audio files in an Op Mode. Block Development Tool Changes Includes a fix for a problem with the Velocity blocks that were reported in the FTC Technology forum (Blocks Programming subforum). Change the "Save completed successfully." message to a white color so it will contrast with a green background. Fixed the "Download image" feature so it will work if there are text blocks in the op mode. Introduce support for Google's TensorFlow Lite technology for object detetion for 2018-2019 game. TensorFlow lite can recognize Gold Mineral and Silver Mineral from 2018-2019 game. Example Java and Block op modes are included to show how to determine the relative position of the gold block (left, center, right). Version 4.1 (released on 18.09.24) Changes include:  Fix to prevent crash when deprecated configuration annotations are used. Change to allow FTC Robot Controller APK to be auto-updated using FIRST Global Control Hub update scripts. Removed samples for non supported / non legal hardware. Improvements to Telemetry.addData block with "text" socket. Updated Blocks sample op mode list to include Rover Ruckus Vuforia example. Update SDK library version number. Version 4.0 (released on 18.09.12) Changes include:  Initial support for UVC compatible cameras  If UVC camera has a unique serial number, RC will detect and enumerate by serial number. If UVC camera lacks a unique serial number, RC will only support one camera of that type connected. Calibration settings for a few cameras are included (see TeamCode/src/main/res/xml/teamwebcamcalibrations.xml for details). User can upload calibration files from Program and Manage web interface. UVC cameras seem to draw a fair amount of electrical current from the USB bus. This does not appear to present any problems for the REV Robotics Control Hub. This does seem to create stability problems when using some cameras with an Android phone-based Robot Controller. FTC Tech Team is investigating options to mitigate this issue with the phone-based Robot Controllers. Updated sample Vuforia Navigation and VuMark Op Modes to demonstrate how to use an internal phone-based camera and an external UVC webcam. Support for improved motor control.  REV Robotics Expansion Hub firmware 1.8 and greater will support a feed forward mechanism for closed loop motor control. FTC SDK has been modified to support PIDF coefficients (proportional, integral, derivative, and feed forward). FTC Blocks development tool modified to include PIDF programming blocks. Deprecated older PID-related methods and variables. REV's 1.8.x PIDF-related changes provide a more linear and accurate way to control a motor. Wireless  Added 5GHz support for wireless channel changing for those devices that support it. Tested with Moto G5 and E4 phones. Also tested with other (currently non-approved) phones such as Samsung Galaxy S8. Improved Expansion Hub firmware update support in Robot Controller app  Changes to make the system more robust during the firmware update process (when performed through Robot Controller app). User no longer has to disconnect a downstream daisy-chained Expansion Hub when updating an Expansion Hub's firmware. If user is updating an Expansion Hub's firmware through a USB connection, he/she does not have to disconnect RS485 connection to other Expansion Hubs. The user still must use a USB connection to update an Expansion Hub's firmware. The user cannot update the Expansion Hub firmware for a downstream device that is daisy chained through an RS485 connection. If an Expansion Hub accidentally gets "bricked" the Robot Controller app is now more likely to recognize the Hub when it scans the USB bus. Robot Controller app should be able to detect an Expansion Hub, even if it accidentally was bricked in a previous update attempt. Robot Controller app should be able to install the firmware onto the Hub, even if if accidentally was bricked in a previous update attempt. Resiliency  FTC software can detect and enable an FTDI reset feature that is available with REV Robotics v1.8 Expansion Hub firmware and greater. When enabled, the Expansion Hub can detect if it hasn't communicated with the Robot Controller over the FTDI (USB) connection. If the Hub hasn't heard from the Robot Controller in a while, it will reset the FTDI connection. This action helps system recover from some ESD-induced disruptions. Various fixes to improve reliability of FTC software. Blocks  Fixed errors with string and list indices in blocks export to java. Support for USB connected UVC webcams. Refactored optimized Blocks Vuforia code to support Rover Ruckus image targets. Added programming blocks to support PIDF (proportional, integral, derivative and feed forward) motor control. Added formatting options (under Telemetry and Miscellaneous categories) so user can set how many decimal places to display a numerical value. Support to play audio files (which are uploaded through Blocks web interface) on Driver Station in addition to the Robot Controller. Fixed bug with Download Image of Blocks feature. Support for REV Robotics Blinkin LED Controller. Support for REV Robotics 2m Distance Sensor. Added support for a REV Touch Sensor (no longer have to configure as a generic digital device). Added blocks for DcMotorEx methods. These are enhanced methods that you can use when supported by the motor controller hardware. The REV Robotics Expansion Hub supports these enhanced methods. Enhanced methods include methods to get/set motor velocity (in encoder pulses per second), get/set PIDF coefficients, etc.. Modest Improvements in Logging  Decrease frequency of battery checker voltage statements. Removed non-FTC related log statements (wherever possible). Introduced a "Match Logging" feature. Under "Settings" a user can enable/disable this feature (it's disabled by default). If enabled, user provides a "Match Number" through the Driver Station user interface (top of the screen). The Match Number is used to create a log file specifically with log statements from that particular Op Mode run. Match log files are stored in /sdcard/FIRST/matlogs on the Robot Controller. Once an op mode run is complete, the Match Number is cleared. This is a convenient way to create a separate match log with statements only related to a specific op mode run. New Devices  Support for REV Robotics Blinkin LED Controller. Support for REV Robotics 2m Distance Sensor. Added configuration option for REV 20:1 HD Hex Motor. Added support for a REV Touch Sensor (no longer have to configure as a generic digital device). Miscellaneous  Fixed some errors in the definitions for acceleration and velocity in our javadoc documentation. Added ability to play audio files on Driver Station When user is configuring an Expansion Hub, the LED on the Expansion Hub will change blink pattern (purple-cyan) to indicate which Hub is currently being configured. Renamed I2cSensorType to I2cDeviceType. Added an external sample Op Mode that demonstrates localization using 2018-2019 (Rover Ruckus presented by QualComm) Vuforia targets. Added an external sample Op Mode that demonstrates how to use the REV Robotics 2m Laser Distance Sensor. Added an external sample Op Mode that demonstrates how to use the REV Robotics Blinkin LED Controller. Re-categorized external Java sample Op Modes to "TeleOp" instead of "Autonomous". Known issues:  Initial support for UVC compatible cameras  UVC cameras seem to draw significant amount of current from the USB bus. This does not appear to present any problems for the REV Robotics Control Hub. This does seem to create stability problems when using some cameras with an Android phone-based Robot Controller. FTC Tech Team is investigating options to mitigate this issue with the phone-based Robot Controllers. There might be a possible deadlock which causes the RC to become unresponsive when using a UVC webcam with a Nougat Android Robot Controller. Wireless  When user selects a wireless channel, this channel does not necessarily persist if the phone is power cycled. Tech Team is hoping to eventually address this issue in a future release. Issue has been present since apps were introduced (i.e., it is not new with the v4.0 release). Wireless channel is not currently displayed for WiFi Direct connections. Miscellaneous  The blink indication feature that shows which Expansion Hub is currently being configured does not work for a newly created configuration file. User has to first save a newly created configuration file and then close and re-edit the file in order for blink indicator to work. Version 3.6 (built on 17.12.18) Changes include:  Blocks Changes Uses updated Google Blockly software to allow users to edit their op modes on Apple iOS devices (including iPad and iPhone). Improvement in Blocks tool to handle corrupt op mode files. Autonomous op modes should no longer get switched back to tele-op after re-opening them to be edited. The system can now detect type mismatches during runtime and alert the user with a message on the Driver Station. Updated javadoc documentation for setPower() method to reflect correct range of values (-1 to +1). Modified VuforiaLocalizerImpl to allow for user rendering of frames Added a user-overrideable onRenderFrame() method which gets called by the class's renderFrame() method. Version 3.5 (built on 17.10.30) Changes with version 3.5 include:  Introduced a fix to prevent random op mode stops, which can occur after the Robot Controller app has been paused and then resumed (for example, when a user temporarily turns off the display of the Robot Controller phone, and then turns the screen back on). Introduced a fix to prevent random op mode stops, which were previously caused by random peer disconnect events on the Driver Station. Fixes issue where log files would be closed on pause of the RC or DS, but not re-opened upon resume. Fixes issue with battery handler (voltage) start/stop race. Fixes issue where Android Studio generated op modes would disappear from available list in certain situations. Fixes problem where OnBot Java would not build on REV Robotics Control Hub. Fixes problem where OnBot Java would not build if the date and time on the Robot Controller device was "rewound" (set to an earlier date/time). Improved error message on OnBot Java that occurs when renaming a file fails. Removed unneeded resources from android.jar binaries used by OnBot Java to reduce final size of Robot Controller app. Added MR_ANALOG_TOUCH_SENSOR block to Blocks Programming Tool. Version 3.4 (built on 17.09.06) Changes with version 3.4 include:  Added telemetry.update() statement for BlankLinearOpMode template. Renamed sample Block op modes to be more consistent with Java samples. Added some additional sample Block op modes. Reworded OnBot Java readme slightly. Version 3.3 (built on 17.09.04) This version of the software includes improves for the FTC Blocks Programming Tool and the OnBot Java Programming Tool.  Changes with verion 3.3 include:  Android Studio ftc_app project has been updated to use Gradle Plugin 2.3.3. Android Studio ftc_app project is already using gradle 3.5 distribution. Robot Controller log has been renamed to /sdcard/RobotControllerLog.txt (note that this change was actually introduced w/ v3.2). Improvements in I2C reliability. Optimized I2C read for REV Expansion Hub, with v1.7 firmware or greater. Updated all external/samples (available through OnBot and in Android project folder). Vuforia Added support for VuMarks that will be used for the 2017-2018 season game. Blocks Update to latest Google Blockly release. Sample op modes can be selected as a template when creating new op mode. Fixed bug where the blocks would disappear temporarily when mouse button is held down. Added blocks for Range.clip and Range.scale. User can now disable/enable Block op modes. Fix to prevent occasional Blocks deadlock. OnBot Java Significant improvements with autocomplete function for OnBot Java editor. Sample op modes can be selected as a template when creating new op mode. Fixes and changes to complete hardware setup feature. Updated (and more useful) onBot welcome message. Known issues:  Android Studio After updating to the new v3.3 Android Studio project folder, if you get error messages indicating "InvalidVirtualFileAccessException" then you might need to do a File-&gt;Invalidate Caches / Restart to clear the error. OnBot Java Sometimes when you push the build button to build all op modes, the RC returns an error message that the build failed. If you press the build button a second time, the build typically suceeds. Version 3.2 (built on 17.08.02) This version of the software introduces the "OnBot Java" Development Tool. Similar to the FTC Blocks Development Tool, the FTC OnBot Java Development Tool allows a user to create, edit and build op modes dynamically using only a Javascript-enabled web browser.  The OnBot Java Development Tool is an integrated development environment (IDE) that is served up by the Robot Controller. Op modes are created and edited using a Javascript-enabled browser (Google Chromse is recommended). Op modes are saved on the Robot Controller Android device directly.  The OnBot Java Development Tool provides a Java programming environment that does NOT need Android Studio.  Changes with version 3.2 include:  Enhanced web-based development tools  Introduction of OnBot Java Development Tool. Web-based programming and management features are "always on" (user no longer needs to put Robot Controller into programming mode). Web-based management interface (where user can change Robot Controller name and also easily download Robot Controller log file). OnBot Java, Blocks and Management features available from web based interface. Blocks Programming Development Tool:  Changed "LynxI2cColorRangeSensor" block to "REV Color/range sensor" block. Fixed tooltip for ColorSensor.isLightOn block. Added blocks for ColorSensor.getNormalizedColors and LynxI2cColorRangeSensor.getNormalizedColors. Added example op modes for digital touch sensor and REV Robotics Color Distance sensor.  User selectable color themes.  Includes many minor enhancements and fixes (too numerous to list).  Known issues:  Auto complete function is incomplete and does not support the following (for now): Access via this keyword Access via super keyword Members of the super cloass, not overridden by the class Any methods provided in the current class Inner classes Can't handle casted objects Any objects coming from an parenthetically enclosed expression Version 3.10 (built on 17.05.09) This version of the software provides support for the REV Robotics Expansion Hub. This version also includes improvements in the USB communication layer in an effort to enhance system resiliency. If you were using a 2.x version of the software previously, updating to version 3.1 requires that you also update your Driver Station software in addition to updating the Robot Controller software.  Also note that in version 3.10 software, the setMaxSpeed and getMaxSpeed methods are no longer available (not deprecated, they have been removed from the SDK). Also note that the the new 3.x software incorporates motor profiles that a user can select as he/she configures the robot.  Changes include:  Blocks changes Added VuforiaTrackableDefaultListener.getPose and Vuforia.trackPose blocks. Added optimized blocks support for Vuforia extended tracking. Added atan2 block to the math category. Added useCompetitionFieldTargetLocations parameter to Vuforia.initialize block. If set to false, the target locations are placed at (0,0,0) with target orientation as specified in https://github.com/gearsincorg/FTCVuforiaDemo/blob/master/Robot_Navigation.java tutorial op mode. Incorporates additional improvements to USB comm layer to improve system resiliency (to recover from a greater number of communication disruptions). Additional Notes Regarding Version 3.00 (built on 17.04.13)  In addition to the release changes listed below (see section labeled "Version 3.00 (built on 17.04.013)"), version 3.00 has the following important changes:  Version 3.00 software uses a new version of the FTC Robocol (robot protocol). If you upgrade to v3.0 on the Robot Controller and/or Android Studio side, you must also upgrade the Driver Station software to match the new Robocol. Version 3.00 software removes the setMaxSpeed and getMaxSpeed methods from the DcMotor class. If you have an op mode that formerly used these methods, you will need to remove the references/calls to these methods. Instead, v3.0 provides the max speed information through the use of motor profiles that are selected by the user during robot configuration. Version 3.00 software currently does not have a mechanism to disable extra i2c sensors. We hope to re-introduce this function with a release in the near future. Version 3.00 (built on 17.04.13) *** Use this version of the software at YOUR OWN RISK!!! ***  This software is being released as an "alpha" version. Use this version at your own risk!  This pre-release software contains SIGNIFICANT changes, including changes to the Wi-Fi Direct pairing mechanism, rewrites of the I2C sensor classes, changes to the USB/FTDI layer, and the introduction of support for the REV Robotics Expansion Hub and the REV Robotics color-range-light sensor. These changes were implemented to improve the reliability and resiliency of the FTC control system.  Please note, however, that version 3.00 is considered "alpha" code. This code is being released so that the FIRST community will have an opportunity to test the new REV Expansion Hub electronics module when it becomes available in May. The developers do not recommend using this code for critical applications (i.e., competition use).  *** Use this version of the software at YOUR OWN RISK!!! ***  Changes include:  Major rework of sensor-related infrastructure. Includes rewriting sensor classes to implement synchronous I2C communication. Fix to reset Autonomous timer back to 30 seconds. Implementation of specific motor profiles for approved 12V motors (includes Tetrix, AndyMark, Matrix and REV models). Modest improvements to enhance Wi-Fi P2P pairing. Fixes telemetry log addition race. Publishes all the sources (not just a select few). Includes Block programming improvements Addition of optimized Vuforia blocks. Auto scrollbar to projects and sounds pages. Fixed blocks paste bug. Blocks execute after while-opModeIsActive loop (to allow for cleanup before exiting op mode). Added gyro integratedZValue block. Fixes bug with projects page for Firefox browser. Added IsSpeaking block to AndroidTextToSpeech. Implements support for the REV Robotics Expansion Hub Implements support for integral REV IMU (physically installed on I2C bus 0, uses same Bosch BNO055 9 axis absolute orientation sensor as Adafruit 9DOF abs orientation sensor). - Implements support for REV color/range/light sensor. Provides support to update Expansion Hub firmware through FTC SDK. Detects REV firmware version and records in log file. Includes support for REV Control Hub (note that the REV Control Hub is not yet approved for FTC use). Implements FTC Blocks programming support for REV Expansion Hub and sensor hardware. Detects and alerts when I2C device disconnect. Version 2.62 (built on 17.01.07) Added null pointer check before calling modeToByte() in finishModeSwitchIfNecessary method for ModernRoboticsUsbDcMotorController class. Changes to enhance Modern Robotics USB protocol robustness. Version 2.61 (released on 16.12.19) Blocks Programming mode changes: Fix to correct issue when an exception was thrown because an OpticalDistanceSensor object appears twice in the hardware map (the second time as a LightSensor). Version 2.6 (released on 16.12.16) Fixes for Gyro class: Improve (decrease) sensor refresh latency. fix isCalibrating issues. Blocks Programming mode changes: Blocks now ignores a device in the configuration xml if the name is empty. Other devices work in configuration work fine. Version 2.5 (internal release on released on 16.12.13) Blocks Programming mode changes: Added blocks support for AdafruitBNO055IMU. Added Download Op Mode button to FtcBocks.html. Added support for copying blocks in one OpMode and pasting them in an other OpMode. The clipboard content is stored on the phone, so the programming mode server must be running. Modified Utilities section of the toolbox. In Programming Mode, display information about the active connections. Fixed paste location when workspace has been scrolled. Added blocks support for the android Accelerometer. Fixed issue where Blocks Upload Op Mode truncated name at first dot. Added blocks support for Android SoundPool. Added type safety to blocks for Acceleration. Added type safety to blocks for AdafruitBNO055IMU.Parameters. Added type safety to blocks for AnalogInput. Added type safety to blocks for AngularVelocity. Added type safety to blocks for Color. Added type safety to blocks for ColorSensor. Added type safety to blocks for CompassSensor. Added type safety to blocks for CRServo. Added type safety to blocks for DigitalChannel. Added type safety to blocks for ElapsedTime. Added type safety to blocks for Gamepad. Added type safety to blocks for GyroSensor. Added type safety to blocks for IrSeekerSensor. Added type safety to blocks for LED. Added type safety to blocks for LightSensor. Added type safety to blocks for LinearOpMode. Added type safety to blocks for MagneticFlux. Added type safety to blocks for MatrixF. Added type safety to blocks for MrI2cCompassSensor. Added type safety to blocks for MrI2cRangeSensor. Added type safety to blocks for OpticalDistanceSensor. Added type safety to blocks for Orientation. Added type safety to blocks for Position. Added type safety to blocks for Quaternion. Added type safety to blocks for Servo. Added type safety to blocks for ServoController. Added type safety to blocks for Telemetry. Added type safety to blocks for Temperature. Added type safety to blocks for TouchSensor. Added type safety to blocks for UltrasonicSensor. Added type safety to blocks for VectorF. Added type safety to blocks for Velocity. Added type safety to blocks for VoltageSensor. Added type safety to blocks for VuforiaLocalizer.Parameters. Added type safety to blocks for VuforiaTrackable. Added type safety to blocks for VuforiaTrackables. Added type safety to blocks for enums in AdafruitBNO055IMU.Parameters. Added type safety to blocks for AndroidAccelerometer, AndroidGyroscope, AndroidOrientation, and AndroidTextToSpeech. Version 2.4 (released on 16.11.13) Fix to avoid crashing for nonexistent resources. Blocks Programming mode changes: Added blocks to support OpenGLMatrix, MatrixF, and VectorF. Added blocks to support AngleUnit, AxesOrder, AxesReference, CameraDirection, CameraMonitorFeedback, DistanceUnit, and TempUnit. Added blocks to support Acceleration. Added blocks to support LinearOpMode.getRuntime. Added blocks to support MagneticFlux and Position. Fixed typos. Made blocks for ElapsedTime more consistent with other objects. Added blocks to support Quaternion, Velocity, Orientation, AngularVelocity. Added blocks to support VuforiaTrackables, VuforiaTrackable, VuforiaLocalizer, VuforiaTrackableDefaultListener. Fixed a few blocks. Added type checking to new blocks. Updated to latest blockly. Added default variable blocks to navigation and matrix blocks. Fixed toolbox entry for openGLMatrix_rotation_withAxesArgs. When user downloads Blocks-generated op mode, only the .blk file is downloaded. When user uploads Blocks-generated op mode (.blk file), Javascript code is auto generated. Added DbgLog support. Added logging when a blocks file is read/written. Fixed bug to properly render blocks even if missing devices from configuration file. Added support for additional characters (not just alphanumeric) for the block file names (for download and upload). Added support for OpMode flavor (“Autonomous” or “TeleOp”) and group. Changes to Samples to prevent tutorial issues. Incorporated suggested changes from public pull 216 (“Replace .. paths”). Remove Servo Glitches when robot stopped. if user hits “Cancels” when editing a configuration file, clears the unsaved changes and reverts to original unmodified configuration. Added log info to help diagnose why the Robot Controller app was terminated (for example, by watch dog function). Added ability to transfer log from the controller. Fixed inconsistency for AngularVelocity Limit unbounded growth of data for telemetry. If user does not call telemetry.update() for LinearOpMode in a timely manner, data added for telemetry might get lost if size limit is exceeded. Version 2.35 (released on 16.10.06) Blockly programming mode - Removed unnecesary idle() call from blocks for new project. Version 2.30 (released on 16.10.05) Blockly programming mode: Mechanism added to save Blockly op modes from Programming Mode Server onto local device To avoid clutter, blocks are displayed in categorized folders Added support for DigitalChannel Added support for ModernRoboticsI2cCompassSensor Added support for ModernRoboticsI2cRangeSensor Added support for VoltageSensor Added support for AnalogInput Added support for AnalogOutput Fix for CompassSensor setMode block Vuforia Fix deadlock / make camera data available while Vuforia is running. Update to Vuforia 6.0.117 (recommended by Vuforia and Google to close security loophole). Fix for autonomous 30 second timer bug (where timer was in effect, even though it appeared to have timed out). opModeIsActive changes to allow cleanup after op mode is stopped (with enforced 2 second safety timeout). Fix to avoid reading i2c twice. Updated sample Op Modes. Improved logging and fixed intermittent freezing. Added digital I/O sample. Cleaned up device names in sample op modes to be consistent with Pushbot guide. Fix to allow use of IrSeekerSensorV3. Version 2.20 (released on 16.09.08) Support for Modern Robotics Compass Sensor. Support for Modern Robotics Range Sensor. Revise device names for Pushbot templates to match the names used in Pushbot guide. Fixed bug so that IrSeekerSensorV3 device is accessible as IrSeekerSensor in hardwareMap. Modified computer vision code to require an individual Vuforia license (per legal requirement from PTC). Minor fixes. Blockly enhancements: Support for Voltage Sensor. Support for Analog Input. Support for Analog Output. Support for Light Sensor. Support for Servo Controller. Version 2.10 (released on 16.09.03) Support for Adafruit IMU. Improvements to ModernRoboticsI2cGyro class Block on reset of z axis. isCalibrating() returns true while gyro is calibration. Updated sample gyro program. Blockly enhancements support for android.graphics.Color. added support for ElapsedTime. improved look and legibility of blocks. support for compass sensor. support for ultrasonic sensor. support for IrSeeker. support for LED. support for color sensor. support for CRServo prompt user to configure robot before using programming mode. Provides ability to disable audio cues. various bug fixes and improvements. Version 2.00 (released on 16.08.19) This is the new release for the upcoming 2016-2017 FIRST Tech Challenge Season. Channel change is enabled in the FTC Robot Controller app for Moto G 2nd and 3rd Gen phones. Users can now use annotations to register/disable their Op Modes. Changes in the Android SDK, JDK and build tool requirements (minsdk=19, java 1.7, build tools 23.0.3). Standardized units in analog input. Cleaned up code for existing analog sensor classes. setChannelMode and getChannelMode were REMOVED from the DcMotorController class. This is important - we no longer set the motor modes through the motor controller. setMode and getMode were added to the DcMotor class. ContinuousRotationServo class has been added to the FTC SDK. Range.clip() method has been overloaded so it can support this operation for int, short and byte integers. Some changes have been made (new methods added) on how a user can access items from the hardware map. Users can now set the zero power behavior for a DC motor so that the motor will brake or float when power is zero. Prototype Blockly Programming Mode has been added to FTC Robot Controller. Users can place the Robot Controller into this mode, and then use a device (such as a laptop) that has a Javascript enabled browser to write Blockly-based Op Modes directly onto the Robot Controller. Users can now configure the robot remotely through the FTC Driver Station app. Android Studio project supports Android Studio 2.1.x and compile SDK Version 23 (Marshmallow). Vuforia Computer Vision SDK integrated into FTC SDK. Users can use sample vision targets to get localization information on a standard FTC field. Project structure has been reorganized so that there is now a TeamCode package that users can use to place their local/custom Op Modes into this package. Inspection function has been integrated into the FTC Robot Controller and Driver Station Apps (Thanks Team HazMat… 9277 &amp; 10650!). Audio cues have been incorporated into FTC SDK. Swap mechanism added to FTC Robot Controller configuration activity. For example, if you have two motor controllers on a robot, and you misidentified them in your configuration file, you can use the Swap button to swap the devices within the configuration file (so you do not have to manually re-enter in the configuration info for the two devices). Fix mechanism added to all user to replace an electronic module easily. For example, suppose a servo controller dies on your robot. You replace the broken module with a new module, which has a different serial number from the original servo controller. You can use the Fix button to automatically reconfigure your configuration file to use the serial number of the new module. Improvements made to fix resiliency and responsiveness of the system. For LinearOpMode the user now must for a telemetry.update() to update the telemetry data on the driver station. This update() mechanism ensures that the driver station gets the updated data properly and at the same time. The Auto Configure function of the Robot Controller is now template based. If there is a commonly used robot configuration, a template can be created so that the Auto Configure mechanism can be used to quickly configure a robot of this type. The logic to detect a runaway op mode (both in the LinearOpMode and OpMode types) and to abort the run, then auto recover has been improved/implemented. Fix has been incorporated so that Logitech F310 gamepad mappings will be correct for Marshmallow users. Release 16.07.08 For the ftc_app project, the gradle files have been modified to support Android Studio 2.1.x. Release 16.03.30 For the MIT App Inventor, the design blocks have new icons that better represent the function of each design component. Some changes were made to the shutdown logic to ensure the robust shutdown of some of our USB services. A change was made to LinearOpMode so as to allow a given instance to be executed more than once, which is required for the App Inventor. Javadoc improved/updated. Release 16.03.09 Changes made to make the FTC SDK synchronous (significant change!) waitOneFullHardwareCycle() and waitForNextHardwareCycle() are no longer needed and have been deprecated. runOpMode() (for a LinearOpMode) is now decoupled from the system's hardware read/write thread. loop() (for an OpMode) is now decoupled from the system's hardware read/write thread. Methods are synchronous. For example, if you call setMode(DcMotorController.RunMode.RESET_ENCODERS) for a motor, the encoder is guaranteed to be reset when the method call is complete. For legacy module (NXT compatible), user no longer has to toggle between read and write modes when reading from or writing to a legacy device. Changes made to enhance reliability/robustness during ESD event. Changes made to make code thread safe. Debug keystore added so that user-generated robot controller APKs will all use the same signed key (to avoid conflicts if a team has multiple developer laptops for example). Firmware version information for Modern Robotics modules are now logged. Changes made to improve USB comm reliability and robustness. Added support for voltage indicator for legacy (NXT-compatible) motor controllers. Changes made to provide auto stop capabilities for op modes. A LinearOpMode class will stop when the statements in runOpMode() are complete. User does not have to push the stop button on the driver station. If an op mode is stopped by the driver station, but there is a run away/uninterruptible thread persisting, the app will log an error message then force itself to crash to stop the runaway thread. Driver Station UI modified to display lowest measured voltage below current voltage (12V battery). Driver Station UI modified to have color background for current voltage (green=good, yellow=caution, red=danger, extremely low voltage). javadoc improved (edits and additional classes). Added app build time to About activity for driver station and robot controller apps. Display local IP addresses on Driver Station About activity. Added I2cDeviceSynchImpl. Added I2cDeviceSync interface. Added seconds() and milliseconds() to ElapsedTime for clarity. Added getCallbackCount() to I2cDevice. Added missing clearI2cPortActionFlag. Added code to create log messages while waiting for LinearOpMode shutdown. Fix so Wifi Direct Config activity will no longer launch multiple times. Added the ability to specify an alternate i2c address in software for the Modern Robotics gyro. Release 16.02.09 Improved battery checker feature so that voltage values get refreshed regularly (every 250 msec) on Driver Station (DS) user interface. Improved software so that Robot Controller (RC) is much more resilient and “self-healing” to USB disconnects: If user attempts to start/restart RC with one or more module missing, it will display a warning but still start up. When running an op mode, if one or more modules gets disconnected, the RC &amp; DS will display warnings,and robot will keep on working in spite of the missing module(s). If a disconnected module gets physically reconnected the RC will auto detect the module and the user will regain control of the recently connected module. Warning messages are more helpful (identifies the type of module that’s missing plus its USB serial number). Code changes to fix the null gamepad reference when users try to reference the gamepads in the init() portion of their op mode. NXT light sensor output is now properly scaled. Note that teams might have to readjust their light threshold values in their op modes. On DS user interface, gamepad icon for a driver will disappear if the matching gamepad is disconnected or if that gamepad gets designated as a different driver. Robot Protocol (ROBOCOL) version number info is displayed in About screen on RC and DS apps. Incorporated a display filter on pairing screen to filter out devices that don’t use the “-“ format. This filter can be turned off to show all WiFi Direct devices. Updated text in License file. Fixed formatting error in OpticalDistanceSensor.toString(). Fixed issue on with a blank (“”) device name that would disrupt WiFi Direct Pairing. Made a change so that the WiFi info and battery info can be displayed more quickly on the DS upon connecting to RC. Improved javadoc generation. Modified code to make it easier to support language localization in the future. Release 16.01.04 Updated compileSdkVersion for apps Prevent Wifi from entering power saving mode removed unused import from driver station Corrrected "Dead zone" joystick code. LED.getDeviceName and .getConnectionInfo() return null apps check for ROBOCOL_VERSION mismatch Fix for Telemetry also has off-by-one errors in its data string sizing / short size limitations error User telemetry output is sorted. added formatting variants to DbgLog and RobotLog APIs code modified to allow for a long list of op mode names. changes to improve thread safety of RobocolDatagramSocket Fix for "missing hardware leaves robot controller disconnected from driver station" error fix for "fast tapping of Init/Start causes problems" (toast is now only instantiated on UI thread). added some log statements for thread life cycle. moved gamepad reset logic inside of initActiveOpMode() for robustness changes made to mitigate risk of race conditions on public methods. changes to try and flag when WiFi Direct name contains non-printable characters. fix to correct race condition between .run() and .close() in ReadWriteRunnableStandard. updated FTDI driver made ReadWriteRunnableStanard interface public. fixed off-by-one errors in Command constructor moved specific hardware implmentations into their own package. moved specific gamepad implemnatations to the hardware library. changed LICENSE file to new BSD version. fixed race condition when shutting down Modern Robotics USB devices. methods in the ColorSensor classes have been synchronized. corrected isBusy() status to reflect end of motion. corrected "back" button keycode. the notSupported() method of the GyroSensor class was changed to protected (it should not be public). Release 15.11.04.001 Added Support for Modern Robotics Gyro. The GyroSensor class now supports the MR Gyro Sensor. Users can access heading data (about Z axis) Users can also access raw gyro data (X, Y, &amp; Z axes). Example MRGyroTest.java op mode included. Improved error messages More descriptive error messages for exceptions in user code. Updated DcMotor API Enable read mode on new address in setI2cAddress Fix so that driver station app resets the gamepads when switching op modes. USB-related code changes to make USB comm more responsive and to display more explicit error messages. Fix so that USB will recover properly if the USB bus returns garbage data. Fix USB initializtion race condition. Better error reporting during FTDI open. More explicit messages during USB failures. Fixed bug so that USB device is closed if event loop teardown method was not called. Fixed timer UI issue Fixed duplicate name UI bug (Legacy Module configuration). Fixed race condition in EventLoopManager. Fix to keep references stable when updating gamepad. For legacy Matrix motor/servo controllers removed necessity of appending "Motor" and "Servo" to controller names. Updated HT color sensor driver to use constants from ModernRoboticsUsbLegacyModule class. Updated MR color sensor driver to use constants from ModernRoboticsUsbDeviceInterfaceModule class. Correctly handle I2C Address change in all color sensors Updated/cleaned up op modes. Updated comments in LinearI2cAddressChange.java example op mode. Replaced the calls to "setChannelMode" with "setMode" (to match the new of the DcMotor method). Removed K9AutoTime.java op mode. Added MRGyroTest.java op mode (demonstrates how to use MR Gyro Sensor). Added MRRGBExample.java op mode (demonstrates how to use MR Color Sensor). Added HTRGBExample.java op mode (demonstrates how to use HT legacy color sensor). Added MatrixControllerDemo.java (demonstrates how to use legacy Matrix controller). Updated javadoc documentation. Updated release .apk files for Robot Controller and Driver Station apps. Release 15.10.06.002 Added support for Legacy Matrix 9.6V motor/servo controller. Cleaned up build.gradle file. Minor UI and bug fixes for driver station and robot controller apps. Throws error if Ultrasonic sensor (NXT) is not configured for legacy module port 4 or 5. Release 15.08.03.001 New user interfaces for FTC Driver Station and FTC Robot Controller apps. An init() method is added to the OpMode class. For this release, init() is triggered right before the start() method. Eventually, the init() method will be triggered when the user presses an "INIT" button on driver station. The init() and loop() methods are now required (i.e., need to be overridden in the user's op mode). The start() and stop() methods are optional. A new LinearOpMode class is introduced. Teams can use the LinearOpMode mode to create a linear (not event driven) program model. Teams can use blocking statements like Thread.sleep() within a linear op mode. The API for the Legacy Module and Core Device Interface Module have been updated. Support for encoders with the Legacy Module is now working. The hardware loop has been updated for better performance.</t>
  </si>
  <si>
    <t>chromeos.dev</t>
  </si>
  <si>
    <t>https://github.com/chromeos/chromeos.dev</t>
  </si>
  <si>
    <t>chromeOS.dev is the digital home for all things ChromeOS. Learn how to adapt and optimize your existing apps to work on ChromeOS, the success other companies have had doing so, how to use ChromeOS as your developer machine, and keep up-to-date with the latest on ChromeOS.</t>
  </si>
  <si>
    <t>buildroot-webkit</t>
  </si>
  <si>
    <t>https://github.com/TOLDOTECHNIK/buildroot-webkit</t>
  </si>
  <si>
    <t>Shell</t>
  </si>
  <si>
    <t>Buildroot WebKit fullscreen browser for Raspberry Pi. Suitable for HTML 5 user interfaces or digital signage / kiosk installations. It also can be used as a fullscreen video loop player. Ready to use RPi Zero/W and RPi 3 B SD card images are available.</t>
  </si>
  <si>
    <t>webmemex-extension</t>
  </si>
  <si>
    <t>https://github.com/WebMemex/webmemex-extension</t>
  </si>
  <si>
    <t>📇 Your digital memory extension, as a browser extension</t>
  </si>
  <si>
    <t>countly-sdk-web</t>
  </si>
  <si>
    <t>https://github.com/Countly/countly-sdk-web</t>
  </si>
  <si>
    <t>Countly Digital Analytics SDK for websites and web applications</t>
  </si>
  <si>
    <t>digital-twins-explorer</t>
  </si>
  <si>
    <t>https://github.com/Azure-Samples/digital-twins-explorer</t>
  </si>
  <si>
    <t>A code sample for visualizing Azure Digital Twins graphs as a web application to create, edit, view, and diagnose digital twins, models, and relationships.</t>
  </si>
  <si>
    <t>weird</t>
  </si>
  <si>
    <t>https://github.com/muni-town/weird</t>
  </si>
  <si>
    <t>A personal web space for digital gardening – local-first Content Management System.</t>
  </si>
  <si>
    <t>radioreceiver</t>
  </si>
  <si>
    <t>https://github.com/jtarrio/radioreceiver</t>
  </si>
  <si>
    <t>A web-based application to listen to radio transmissions from your browser using a cheap USB digital TV tuner</t>
  </si>
  <si>
    <t>cartulary</t>
  </si>
  <si>
    <t>https://github.com/daveajones/cartulary</t>
  </si>
  <si>
    <t>Web-based digital archiver.</t>
  </si>
  <si>
    <t>Sounds-of-Street-View-Framework</t>
  </si>
  <si>
    <t>https://github.com/Amplifon/Sounds-of-Street-View-Framework</t>
  </si>
  <si>
    <t>Sounds of Street View is a digital explorative sound experiment by Amplifon which gives users a 3-dimensional sound experience in a Street View environment. Utilising the Web Audio API platform, sounds are designated as though they were ordinary Google Maps markers, but instead of an image and information being assigned to the marker, a sound is instead.</t>
  </si>
  <si>
    <t>Noor</t>
  </si>
  <si>
    <t>https://github.com/NoorBayan/Noor</t>
  </si>
  <si>
    <t>Dart</t>
  </si>
  <si>
    <t xml:space="preserve"> A Digital Platform for the Service of the Holy Quran  A digital platform for the service of the Holy Quran is a web-based or mobile application that provides access to the Quran in a variety of formats, including text, audio, and video. </t>
  </si>
  <si>
    <t>GenHuman</t>
  </si>
  <si>
    <t>https://github.com/xhadmincn/GenHuman</t>
  </si>
  <si>
    <t>GenHuman - 一个可直接部署商用变现的数字人项目 / GenHuman is an API based digital human product that includes web, app, mini program, backend management, and other ports for one click deployment and out of the box use.</t>
  </si>
  <si>
    <t>oobee</t>
  </si>
  <si>
    <t>https://github.com/GovTechSG/oobee</t>
  </si>
  <si>
    <t>EJS</t>
  </si>
  <si>
    <t>Oobee (formerly known as Purple A11y) is a customisable, automated web accessibility testing tool that allows software development teams to find and fix accessibility problems to improve persons with disabilities (PWDs) access to digital services.</t>
  </si>
  <si>
    <t>storymap</t>
  </si>
  <si>
    <t>https://github.com/jakobzhao/storymap</t>
  </si>
  <si>
    <t xml:space="preserve">A JavaScript library for digital storytelling with web maps. </t>
  </si>
  <si>
    <t>NOVA-XMD</t>
  </si>
  <si>
    <t>https://github.com/novaxmd/NOVA-XMD</t>
  </si>
  <si>
    <t>🤖 Nova xmd Smart assistant for tech, tools &amp; APIs ⚙️ Web solutions &amp; automation Available 26/1 for your digital needs</t>
  </si>
  <si>
    <t>wordclock</t>
  </si>
  <si>
    <t>https://github.com/simonheys/wordclock</t>
  </si>
  <si>
    <t>Objective-C</t>
  </si>
  <si>
    <t>An original digital art work for macOS, iOS and web</t>
  </si>
  <si>
    <t>-L-</t>
  </si>
  <si>
    <t>https://github.com/jettbrains/-L-</t>
  </si>
  <si>
    <t>W3C Strategic Highlights  September 2019  This report was prepared for the September 2019 W3C Advisory Committee Meeting (W3C Member link). See the accompanying W3C Fact Sheet — September 2019. For the previous edition, see the April 2019 W3C Strategic Highlights. For future editions of this report, please consult the latest version.  A Chinese translation is available.  ☰ Contents  Introduction Future Web Standards Meeting Industry Needs Web Payments Digital Publishing Media and Entertainment Web &amp; Telecommunications Real-Time Communications (WebRTC) Web &amp; Networks Automotive Web of Things Strengthening the Core of the Web HTML CSS Fonts SVG Audio Performance Web Performance WebAssembly Testing Browser Testing and Tools WebPlatform Tests Web of Data Web for All Security, Privacy, Identity Internationalization (i18n) Web Accessibility Outreach to the world W3C Developer Relations W3C Training Translations W3C Liaisons Introduction  This report highlights recent work of enhancement of the existing landscape of the Web platform and innovation for the growth and strength of the Web.  33 working groups and a dozen interest groups enable W3C to pursue its mission through the creation of Web standards, guidelines, and supporting materials. We track the tremendous work done across the Consortium through homogeneous work-spaces in Github which enables better monitoring and management.  We are in the middle of a period where we are chartering numerous working groups which demonstrate the rapid degree of change for the Web platform:  After 4 years, we are nearly ready to publish a Payment Request API Proposed Recommendation and we need to soon charter follow-on work. In the last year we chartered the Web Payment Security Interest Group. In the last year we chartered the Web Media Working Group with 7 specifications for next generation Media support on the Web. We have Accessibility Guidelines under W3C Member review which includes Silver, a new approach. We have just launched the Decentralized Identifier Working Group which has tremendous potential because Decentralized Identifier (DID) is an identifier that is globally unique, resolveable with high availability, and cryptographically verifiable. We have Privacy IG (PING) under W3C Member review which strengthens our focus on the tradeoff between privacy and function. We have a new CSS charter under W3C Member review which maps the group's work for the next three years. In this period, W3C and the WHATWG have succesfully completed the negotiation of a Memorandum of Understanding rooted in the mutual belief that that having two distinct specifications claiming to be normative is generally harmful for the Web community. The MOU, signed last May, describes how the two organizations are to collaborate on the development of a single authoritative version of the HTML and DOM specifications. W3C subsequently rechartered the HTML Working Group to assist the W3C community in raising issues and proposing solutions for the HTML and DOM specifications, and for the production of W3C Recommendations from WHATWG Review Drafts.  As the Web evolves continuously, some groups are looking for ways for specifications to do so as well. So-called "evergreen recommendations" or "living standards" aim to track continuous development (and maintenance) of features, on a feature-by-feature basis, while getting review and patent commitments.  We see the maturation and further development of an incredible number of new technologies coming to the Web. Continued progress in many areas demonstrates the vitality of the W3C and the Web community, as the rest of the report illustrates.  Future Web Standards W3C has a variety of mechanisms for listening to what the community thinks could become good future Web standards. These include discussions with the Membership, discussions with other standards bodies, the activities of thousands of participants in over 300 community groups, and W3C Workshops. There are lots of good ideas. The W3C strategy team has been identifying promising topics and invites public participation.   Future, recent and under consideration Workshops include:  Inclusive XR (5-6 November 2019, Seattle, WA, USA) to explore existing and future approaches on making Virtual and Augmented Reality experiences more inclusive, including to people with disabilities; W3C Workshop on Data Models for Transportation (12-13 September 2019, Palo Alto, CA, USA) W3C Workshop on Web Games (27-28 June 2019, Redmond, WA, USA), view report Second W3C Workshop on the Web of Things (3-5 June 2019, Munich, Germany) W3C Workshop on Web Standardization for Graph Data; Creating Bridges: RDF, Property Graph and SQL (4-6 March 2019, Berlin, Germany), view report Web &amp; Machine Learning. The Strategy Funnel documents the staff's exploration of potential new work at various phases: Exploration and Investigation, Incubation and Evaluation, and eventually to the chartering of a new standards group. The Funnel view is a GitHub Project where new area are issues represented by “cards” which move through the columns, usually from left to right. Most cards start in Exploration and move towards Chartering, or move out of the funnel.  Public input is welcome at any stage but particularly once Incubation has begun. This helps W3C identify work that is sufficiently incubated to warrant standardization, to review the ecosystem around the work and indicate interest in participating in its standardization, and then to draft a charter that reflects an appropriate scope. Ongoing feedback can speed up the overall standardization process.  Since the previous highlights document, W3C has chartered a number of groups, and started discussion on many more:  Newly Chartered or Rechartered  Web Application Security WG (03-Apr) Web Payment Security IG (17-Apr) Patent and Standards IG (24-Apr) Web Applications WG (14-May) Web &amp; Networks IG (16-May) Media WG (23-May) Media and Entertainment IG (06-Jun) HTML WG (06-Jun) Decentralized Identifier WG (05-Sep) Extended  Privacy IG (PING) (30-Sep) Verifiable Claims WG (30-Sep) Service Workers WG (31-Dec) Dataset Exchange WG (31-Dec) Web of Things Working Group (31-Dec) Web Audio Working Group (31-Dec) Proposed charters / Advance Notice  Accessibility Guidelines WG Privacy IG (PING) RDF Literal Direction WG Timed Text WG CSS WG Web Authentication WG Closed  Internationalization Tag Set IG Meeting Industry Needs Web Payments   All Web Payments specifications  W3C's payments standards enable a streamlined checkout experience, enabling a consistent user experience across the Web with lower front end development costs for merchants. Users can store and reuse information and more quickly and accurately complete online transactions.  The Web Payments Working Group has republished Payment Request API as a Candidate Recommendation, aiming to publish a Proposed Recommendation in the Fall 2019, and is discussing use cases and features for Payment Request after publication of the 1.0 Recommendation. Browser vendors have been finalizing implementation of features added in the past year (view the implementation report).  As work continues on the Payment Handler API and its implementation (currently in Chrome and Edge Canary), one focus in 2019 is to increase adoption in other browsers. Recently, Mastercard demonstrated the use of Payment Request API to carry out EMVCo's Secure Remote Commerce (SRC) protocol whose payment method definition is being developed with active participation by Visa, Mastercard, American Express, and Discover. Payment method availability is a key factor in merchant considerations about adopting Payment Request API. The ability to get uniform adoption of a new payment method such as Secure Remote Commerce (SRC) also depends on the availability of the Payment Handler API in browsers, or of proprietary alternatives.  Web Monetization, which the Web Payments Working Group will discuss again at its face-to-face meeting in September, can be used to enable micropayments as an alternative revenue stream to advertising.  Since the beginning of 2019, Amazon, Brave Software, JCB, Certus Cybersecurity Solutions and Netflix have joined the Web Payments Working Group.  In April, W3C launched the Web Payment Security Group to enable W3C, EMVCo, and the FIDO Alliance to collaborate on a vision for Web payment security and interoperability. Participants will define areas of collaboration and identify gaps between existing technical specifications in order to increase compatibility among different technologies, such as:  How do SRC, FIDO, and Payment Request relate? The Payment Services Directive 2 (PSD2) regulations in Europe are scheduled to take effect in September 2019. What is the role of EMVCo, W3C, and FIDO technologies, and what is the current state of readiness for the deadline? How can we improve privacy on the Web at the same time as we meet industry requirements regarding user identity? Digital Publishing   All Digital Publishing specifications, Publication milestones  The Web is the universal publishing platform. Publishing is increasingly impacted by the Web, and the Web increasingly impacts Publishing.  Topic of particular interest to Publishing@W3C include typography and layout, accessibility, usability, portability, distribution, archiving, offline access, print on demand, and reliable cross referencing. And the diverse publishing community represented in the groups consist of the traditional "trade" publishers, ebook reading system manufacturers, but also publishers of audio book, scholarly journals or educational materials, library scientists or browser developers.  The Publishing Working Group currently concentrates on Audiobooks which lack a comprehensive standard, thus incurring extra costs and time to publish in this booming market. Active development is ongoing on the future standard:  Publication Manifest Audiobook profile for Web Publications Lightweight Packaging Format The BD Comics Manga Community Group, the Synchronized Multimedia for Publications Community Group, the Publishing Community Group and a future group on archival, are companions to the working group where specific work is developed and incubated.  The Publishing Community Group is a recently launched incubation channel for Publishing@W3C. The goal of the group is to propose, document, and prototype features broadly related to:  publications on the Web reading modes and systems and the user experience of publications The EPUB 3 Community Group has successfully completed the revision of EPUB 3.2.  The Publishing Business Group fosters ongoing participation by members of the publishing industry and the overall ecosystem in the development of Web infrastructure to better support the needs of the industry. The Business Group serves as an additional conduit to the Publishing Working Group and several Community Groups for feedback between the publishing ecosystem and W3C. The Publishing BG has played a vital role in fostering and advancing the adoption and continued development of EPUB 3. In particular the BG provided critical support to the update of EPUBCheck to validate EPUB content to the new EPUB 3.2 specification. This resulted in the development, in conjunction with the EPUB3 Community Group, of a new generation of EPUBCheck, i.e., EPUBCheck 4.2 production-ready release.  Media and Entertainment   All Media specifications  The Media and Entertainment vertical tracks media-related topics and features that create immersive experiences for end users. HTML5 brought standard audio and video elements to the Web. Standardization activities since then have aimed at turning the Web into a professional platform fully suitable for the delivery of media content and associated materials, enabling missing features to stream video content on the Web such as adaptive streaming and content protection. Together with Microsoft, Comcast, Netflix and Google, W3C received an Technology &amp; Engineering Emmy Award in April 2019 for standardization of a full TV experience on the Web. Current goals are to:  Reinforce core media technologies: Creation of the Media Working Group, to develop media-related specifications incubated in the WICG (e.g. Media Capabilities, Picture-in-picture, Media Session) and maintain maintain/evolve Media Source Extensions (MSE) and Encrypted Media Extensions (EME). Improve support for Media Timed Events: data cues incubation. Enhance color support (HDR, wide gamut), in scope of the CSS WG and in the Color on the Web CG. Reduce fragmentation: Continue annual releases of a common and testable baseline media devices, in scope of the Web Media APIs CG and in collaboration with the CTA WAVE Project. Maintain the Road-map of Media Technologies for the Web which highlights Web technologies that can be used to build media applications and services, as well as known gaps to enable additional use cases. Create the future: Discuss perspectives for Media and Entertainment for the Web. Bring the power of GPUs to the Web (graphics, machine learning, heavy processing), under incubation in the GPU for the Web CG. Transition to a Working Group is under discussion. Determine next steps after the successful W3C Workshop on Web Games of June 2019. View the report. Timed Text  The Timed Text Working Group develops and maintains formats used for the representation of text synchronized with other timed media, like audio and video, and notably works on TTML, profiles of TTML, and WebVTT. Recent progress includes:  A robust WebVTT implementation report poises the specification for publication as a proposed recommendation. Discussions around re-chartering, notably to add a TTML Profile for Audio Description deliverable to the scope of the group, and clarify that rendering of captions within XR content is also in scope. Immersive Web  Hardware that enables Virtual Reality (VR) and Augmented Reality (AR) applications are now broadly available to consumers, offering an immersive computing platform with both new opportunities and challenges. The ability to interact directly with immersive hardware is critical to ensuring that the web is well equipped to operate as a first-class citizen in this environment.  The Immersive Web Working Group has been stabilizing the WebXR Device API while the companion Immersive Web Community Group incubates the next series of features identified as key for the future of the Immersive Web.  W3C plans a workshop focused on the needs and benefits at the intersection of VR &amp; Accessibility (Inclusive XR), on 5-6 November 2019 in Seattle, WA, USA, to explore existing and future approaches on making Virtual and Augmented Reality experiences more inclusive.  Web &amp; Telecommunications  The Web is the Open Platform for Mobile. Telecommunication service providers and network equipment providers have long been critical actors in the deployment of Web technologies. As the Web platform matures, it brings richer and richer capabilities to extend existing services to new users and devices, and propose new and innovative services.  Real-Time Communications (WebRTC)   All Real-Time Communications specifications  WebRTC has reshaped the whole communication landscape by making any connected device a potential communication end-point, bringing audio and video communications anywhere, on any network, vastly expanding the ability of operators to reach their customers. WebRTC serves as the corner-stone of many online communication and collaboration services.  The WebRTC Working Group aims to bringing WebRTC 1.0 (and companion specification Media Capture and Streams) to Recommendation by the end of 2019. Intense efforts are focused on testing (supported by a dedicated hackathon at IETF 104) and interoperability. The group is considering pushing features that have not gotten enough traction to separate modules or to a later minor revision of the spec.  Beyond WebRTC 1.0, the WebRTC Working Group will focus its efforts on WebRTC NV which the group has started documenting by identifying use cases.  Web &amp; Networks  Recently launched, in the wake of the May 2018 Web5G workshop, the Web &amp; Networks Interest Group is chaired by representatives from AT&amp;T, China Mobile and Intel, with a goal to explore solutions for web applications to achieve better performance and resource allocation, both on the device and network. The group's first efforts are around use cases, privacy &amp; security requirements and liaisons.  Automotive   All Automotive specifications  To create a rich application ecosystem for vehicles and other devices allowed to connect to the vehicle, the W3C Automotive Working Group is delivering a service specification to expose all common vehicle signals (engine temperature, fuel/charge level, range, tire pressure, speed, etc.)  The Vehicle Information Service Specification (VISS), which is a Candidate Recommendation, is seeing more implementations across the industry. It provides the access method to a common data model for all the vehicle signals –presently encapsulating a thousand or so different data elements– and will be growing to accommodate the advances in automotive such as autonomous and driver assist technologies and electrification.  The group is already working on a successor to VISS, leveraging the underlying data model and the VIWI submission from Volkswagen, for a more robust means of accessing vehicle signals information and the same paradigm for other automotive needs including location-based services, media, notifications and caching content.  The Automotive and Web Platform Business Group acts as an incubator for prospective standards work. One of its task forces is using W3C VISS in performing data sampling and off-boarding the information to the cloud. Access to the wealth of information that W3C's auto signals standard exposes is of interest to regulators, urban planners, insurance companies, auto manufacturers, fleet managers and owners, service providers and others. In addition to components needed for data sampling and edge computing, capturing user and owner consent, information collection methods and handling of data are in scope.  The upcoming W3C Workshop on Data Models for Transportation (September 2019) is expected to focus on the need of additional ontologies around transportation space.  Web of Things   All Web of Things specifications  W3C's Web of Things work is designed to bridge disparate technology stacks to allow devices to work together and achieve scale, thus enabling the potential of the Internet of Things by eliminating fragmentation and fostering interoperability.  Thing descriptions expressed in JSON-LD cover the behavior, interaction affordances, data schema, security configuration, and protocol bindings. The Web of Things complements existing IoT ecosystems to reduce the cost and risk for suppliers and consumers of applications that create value by combining multiple devices and information services. There are many sectors that will benefit, e.g. smart homes, smart cities, smart industry, smart agriculture, smart healthcare and many more.  The Web of Things Working Group is finishing the initial Web of Things standards, with support from the Web of Things Interest Group:  Web of Things Architecture Thing Descriptions Strengthening the Core of the Web HTML   The HTML Working Group was chartered early June to assist the W3C community in raising issues and proposing solutions for the HTML and DOM specifications, and to produce W3C Recommendations from WHATWG Review Drafts.  A few days before, W3C and the WHATWG signed a Memorandum of Understanding outlining the agreement to collaborate on the development of a single version of the HTML and DOM specifications.  Issues and proposed solutions for HTML and DOM done via the newly rechartered HTML Working Group in the WHATWG repositories  The HTML Working Group is targetting November 2019 to bring HTML and DOM to Candidate Recommendations.  CSS  All CSS specifications  CSS is a critical part of the Open Web Platform. The CSS Working Group gathers requirements from two large groups of CSS users: the publishing industry and application developers. Within W3C, those groups are exemplified by the Publishing groups and the Web Platform Working Group. The former requires things like better pagination support and advanced font handling, the latter needs intelligent (and fast!) scrolling and animations.  What we know as CSS is actually a collection of almost a hundred specifications, referred to as ‘modules’. The current state of CSS is defined by a snapshot, updated once a year. The group also publishes an index defining every term defined by CSS specifications.  Fonts   All Fonts specifications  The Web Fonts Working Group develops specifications that allow the interoperable deployment of downloadable fonts on the Web, with a focus on Progressive Font Enrichment as well as maintenance of WOFF Recommendations.  Recent and ongoing work includes:  Early API experiments by Adobe and Monotype have demonstrated the feasibility of a font enrichment API, where a server delivers a font with minimal glyph repertoire and the client can query the full repertoire and request additional subsets on-the-fly. In other experiments, the Brotli compression used in WOFF 2 was extended to support shared dictionaries and patch update. Metrics to quantify improvement are a current hot discussion topic. The group will meet at ATypi 2019 in Japan, to gather requirements from the international typography community. The group will first produce a report summarizing the strengths and weaknesses of each prototype solution by Q2 2020. SVG   All SVG specifications  SVG is an important and widely-used part of the Open Web Platform. The SVG Working Group focuses on aligning the SVG 2.0 specification with browser implementations, having split the specification into a currently-implemented 2.0 and a forward-looking 2.1. Current activity is on stabilization, increased integration with the Open Web Platform, and test coverage analysis.  The Working Group was rechartered in March 2019. A new work item concerns native (non-Web-browser) uses of SVG as a non-interactive, vector graphics format.  Audio  The Web Audio Working Group was extended to finish its work on the Web Audio API, expecting to publish it as a Recommendation by year end. The specification enables synthesizing audio in the browser. Audio operations are performed with audio nodes, which are linked together to form a modular audio routing graph. Multiple sources — with different types of channel layout — are supported. This modular design provides the flexibility to create complex audio functions with dynamic effects.  The first version of Web Audio API is now feature complete and is implemented in all modern browsers. Work has started on the next version, and new features are being incubated in the Audio Community Group.  Performance   Web Performance  All Web Performance specifications  There are currently 18 specifications in development in the Web Performance Working Group aiming to provide methods to observe and improve aspects of application performance of user agent features and APIs. The W3C team is looking at related work incubated in the W3C GPU for the Web (WebGPU) Community Group which is poised to transition to a W3C Working Group. A preliminary draft charter is available.  WebAssembly  All WebAssembly specifications  WebAssembly improves Web performance and power by being a virtual machine and execution environment enabling loaded pages to run native (compiled) code. It is deployed in Firefox, Edge, Safari and Chrome. The specification will soon reach Candidate Recommendation.  WebAssembly enables near-native performance, optimized load time, and perhaps most importantly, a compilation target for existing code bases. While it has a small number of native types, much of the performance increase relative to Javascript derives from its use of consistent typing. WebAssembly leverages decades of optimization for compiled languages and the byte code is optimized for compactness and streaming (the web page starts executing while the rest of the code downloads). Network and API access all occurs through accompanying Javascript libraries -- the security model is identical to that of Javascript.  Requirements gathering and language development occur in the Community Group while the Working Group manages test development, community review and progression of specifications on the Recommendation Track.  Testing  Browser testing plays a critical role in the growth of the Web by:  Improving the reliability of Web technology definitions; Improving the quality of implementations of these technologies by helping vendors to detect bugs in their products; Improving the data available to Web developers on known bugs and deficiencies of Web technologies by publishing results of these tests. Browser Testing and Tools  The Browser Testing and Tools Working Group is developing WebDriver version 2, having published last year the W3C Recommendation of WebDriver. WebDriver acts as a remote control interface that enables introspection and control of user agents, provides a platform- and language-neutral wire protocol as a way for out-of-process programs to remotely instruct the behavior of Web, and emulates the actions of a real person using the browser.  WebPlatform Tests   The WebPlatform Tests project now provides a mechanism which allows to fully automate tests that previously needed to be run manually: TestDriver.  TestDriver enables sending trusted key and mouse events, sending complex series of trusted pointer and key interactions for things like in-content drag-and-drop or pinch zoom, and even file upload.  Since 2014 W3C began work on this coordinated open-source effort to build a cross-browser test suite for the Web Platform, which WHATWG, and all major browsers adopted.  Web of Data   All Data specifications  There have been several great success stories around the standardization of data on the web over the past year.  Verifiable Claims seems to have significant uptake. It is also significant that the Distributed Identifier WG charter has received numerous favorable reviews, and was just recently launched. JSON-LD has been a major success with the large deployment on Web sites via schema.org.  JSON-LD 1.1 completed technical work, about to transition to CR More than 25% of websites today include schema.org data in JSON-LD The Web of Things description is in CR since May, making use of JSON-LD Verifiable Credentials data model is in CR since July, also making use of JSON-LD Continued strong interest in decentralized identifiers Engagement from the TAG with reframing core documents, such as Ethical Web Principles, to include data on the web within their scope Data is increasingly important for all organizations, especially with the rise of IoT and Big Data. W3C has a mature and extensive suite of standards relating to data that were developed over two decades of experience, with plans for further work on making it easier for developers to work with graph data and knowledge graphs.  Linked Data is about the use of URIs as names for things, the ability to dereference these URIs to get further information and to include links to other data. There are ever-increasing sources of open Linked Data on the Web, as well as data services that are restricted to the suppliers and consumers of those services.  The digital transformation of industry is seeking to exploit advanced digital technologies. This will facilitate businesses to integrate horizontally along the supply and value chains, and vertically from the factory floor to the office floor. W3C is seeking to make it easier to support enterprise-wide data management and governance, reflecting the strategic importance of data to modern businesses.  Traditional approaches to data have focused on tabular databases (SQL/RDBMS), Comma Separated Value (CSV) files, and data embedded in PDF documents and spreadsheets. We're now in midst of a major shift to graph data with nodes and labeled directed links between them. Graph data is:  Faster than using SQL and associated JOIN operations More favorable to integrating data from heterogeneous sources Better suited to situations where the data model is evolving In the wake of the recent W3C Workshop on Graph Data we are in the process of launching a Graph Standardization Business Group to provide a business perspective with use cases and requirements, to coordinate technical standards work and liaisons with external organizations.  Web for All Security, Privacy, Identity  All Security specifications, all Privacy specifications  Authentication on the Web   As the WebAuthn Level 1 W3C Recommendation published last March is seeing wide implementation and adoption of strong cryptographic authentication, work is proceeding on Level 2.  The open standard Web API gives native authentication technology built into native platforms, browsers, operating systems (including mobile) and hardware, offering protection against hacking, credential theft, phishing attacks, thus aiming to end the era of passwords as a security construct. You may read more in our March press release.  Privacy  An increasing number of W3C specifications are benefitting from Privacy and Security review; there are security and privacy aspects to every specification. Early review is essential. Working with the TAG, the Privacy Interest Group has updated the Self-Review Questionnaire: Security and Privacy.  Other recent work of the group includes public blogging further to the exploration of anti-patterns in standards and permission prompts.  Security  The Web Application Security Working Group adopted Feature Policy, aiming to allow developers to selectively enable, disable, or modify the behavior of some of these browser features and APIs within their application; and Fetch Metadata, aiming to provide servers with enough information to make a priori decisions about whether or not to service a request based on the way it was made, and the context in which it will be used.  The Web Payment Security Interest Group, launched last April, convenes members from W3C, EMVCo, and the FIDO Alliance to discuss cooperative work to enhance the security and interoperability of Web payments (read more about payments).  Internationalization (i18n)   All Internationalization specifications, educational articles related to Internationalization, spec developers checklist  Only a quarter or so current Web users use English online and that proportion will continue to decrease as the Web reaches more and more communities of limited English proficiency. If the Web is to live up to the "World Wide" portion of its name, and for the Web to truly work for stakeholders all around the world engaging with content in various languages, it must support the needs of worldwide users as they engage with content in the various languages. The growth of epublishing also brings requirements for new features and improved typography on the Web. It is important to ensure the needs of local communities are captured.  The W3C Internationalization Initiative was set up to increase in-house resources dedicated to accelerating progress in making the World Wide Web "worldwide" by gathering user requirements, supporting developers, and education &amp; outreach.  For an overview of current projects see the i18n radar. W3C's Internationalization efforts progressed on a number of fronts recently:  Requirements: New African and European language groups will work on the gap analysis, errata and layout requirements. Gap analysis: Japanese, Devanagari, Bengali, Tamil, Lao, Khmer, Javanese, and Ethiopic updated in the gap-analysis documents. Layout requirements document: notable progress tracked in the Southeast Asian Task Force while work continues on Chinese layout requirements. Developer support: Spec reviews: the i18n WG continues active review of specifications of the WHATWG and other W3C Working Groups. Short review checklist: easy way to begin a self-review to help spec developers understand what aspects of their spec are likely to need attention for internationalization, and points them to more detailed checklists for the relevant topics. It also helps those reviewing specs for i18n issues. Strings on the Web: Language and Direction Metadata lays out issues and discusses potential solutions for passing information about language and direction with strings in JSON or other data formats. The document was rewritten for clarity, and expanded. The group is collaborating with the JSON-LD and Web Publishing groups to develop a plan for updating RDF, JSON-LD and related specifications to handle metadata for base direction of text (bidi). User-friendly test format: a new format was developed for Internationalization Test Suite tests, which displays helpful information about how the test works. This particularly useful because those tests are pointed to by educational materials and gap-analysis documents. Web Platform Tests: a large number of tests in the i18n test suite have been ported to the WPT repository, including: css-counter-styles, css-ruby, css-syntax, css-test, css-text-decor, css-writing-modes, and css-pseudo. Education &amp; outreach: (for all educational materials, see the HTML &amp; CSS Authoring Techniques) Web Accessibility   All Accessibility specifications, WAI resources  The Web Accessibility Initiative supports W3C's Web for All mission. Recent achievements include:  Education and training: Inaccessibility of CAPTCHA updated to bring our analysis and recommendations up to date with CAPTCHA practice today, concluding two years of extensive work and invaluable input from the public (read more on the W3C Blog Learn why your web content and applications should be accessible. The Education and Outreach Working Group has completed revision and updating of the Business Case for Digital Accessibility. Accessibility guidelines: The Accessibility Guidelines Working Group has continued to update WCAG Techniques and Understanding WCAG 2.1; and published a Candidate Recommendation of Accessibility Conformance Testing Rules Format 1.0 to improve inter-rater reliability when evaluating conformance of web content to WCAG An updated charter is being developed to host work on "Silver", the next generation accessibility guidelines (WCAG 2.2) There are accessibility aspects to most specifications. Check your work with the FAST checklist.  Outreach to the world W3C Developer Relations   To foster the excellent feedback loop between Web Standards development and Web developers, and to grow participation from that diverse community, recent W3C Developer Relations activities include:  @w3cdevs tracks the enormous amount of work happening across W3C W3C Track during the Web Conference 2019 in San Francisco Tech videos: W3C published the 2019 Web Games Workshop videos The 16 September 2019 Developer Meetup in Fukuoka, Japan, is open to all and will combine a set of technical demos prepared by W3C groups, and a series of talks on a selected set of W3C technologies and projects W3C is involved with Mozilla, Google, Samsung, Microsoft and Bocoup in the organization of ViewSource 2019 in Amsterdam (read more on the W3C Blog) W3C Training   In partnership with EdX, W3C's MOOC training program, W3Cx offers a complete "Front-End Web Developer" (FEWD) professional certificate program that consists of a suite of five courses on the foundational languages that power the Web: HTML5, CSS and JavaScript. We count nearly 900K students from all over the world.  Translations  Many Web users rely on translations of documents developed at W3C whose official language is English. W3C is extremely grateful to the continuous efforts of its community in ensuring our various deliverables in general, and in our specifications in particular, are made available in other languages, for free, ensuring their exposure to a much more diverse set of readers.  Last Spring we developed a more robust system, a new listing of translations of W3C specifications and updated the instructions on how to contribute to our translation efforts.  W3C Liaisons   Liaisons and coordination with numerous organizations and Standards Development Organizations (SDOs) is crucial for W3C to:  make sure standards are interoperable coordinate our respective agenda in Internet governance: W3C participates in ICANN, GIPO, IGF, the I* organizations (ICANN, IETF, ISOC, IAB). ensure at the government liaison level that our standards work is officially recognized when important to our membership so that products based on them (often done by our members) are part of procurement orders. W3C has ARO/PAS status with ISO. W3C participates in the EU MSP and Rolling Plan on Standardization ensure the global set of Web and Internet standards form a compatible stack of technologies, at the technical and policy level (patent regime, fragmentation, use in policy making) promote Standards adoption equally by the industry, the public sector, and the public at large Coralie Mercier, Editor, W3C Marketing &amp; Communications $Id: Overview.html,v 1.60 2019/10/15 12:05:52 coralie Exp $ Copyright © 2019 W3C ® (MIT, ERCIM, Keio, Beihang) Usage policies apply.</t>
  </si>
  <si>
    <t>NeonMint</t>
  </si>
  <si>
    <t>https://github.com/EFEELE/NeonMint</t>
  </si>
  <si>
    <t>Astro</t>
  </si>
  <si>
    <t>is a modern, minimalist web template created for developers, designers, and digital creatives. This project aims to offer an elegant and functional visual experience, combining a dark-toned aesthetic with mint green accents to highlight content without distractions.</t>
  </si>
  <si>
    <t>digital-numbers-font</t>
  </si>
  <si>
    <t>https://github.com/s-a/digital-numbers-font</t>
  </si>
  <si>
    <t>A fixed width (web)font in a cool liquid-crystal display (LCD) style.</t>
  </si>
  <si>
    <t>digital-ocean-ansible</t>
  </si>
  <si>
    <t>https://github.com/christurnertv/digital-ocean-ansible</t>
  </si>
  <si>
    <t>Secure PHP Web and DB Server for Digital Ocean managed with Ansible and Git</t>
  </si>
  <si>
    <t>facturajs</t>
  </si>
  <si>
    <t>https://github.com/emilioastarita/facturajs</t>
  </si>
  <si>
    <t>Facturas digitales con AFIP Web Services y nodej</t>
  </si>
  <si>
    <t>Saraff.Twain.NET</t>
  </si>
  <si>
    <t>https://github.com/saraff-9EB1047A4BEB4cef8506B29BA325BD5A/Saraff.Twain.NET</t>
  </si>
  <si>
    <t>Saraff.Twain.NET is the skillful scanning component which allows you to control work of flatbed scanner, web and digital camera and any other TWAIN device from .NET environment. You can use this library in your programs written in any programming languages compatible with .NET technology.</t>
  </si>
  <si>
    <t>Digital-Currency</t>
  </si>
  <si>
    <t>https://github.com/florianjs/Digital-Currency</t>
  </si>
  <si>
    <t>Create your own Digital Currency with this self-hosted Web App. Check out the Demo website</t>
  </si>
  <si>
    <t>bible_databases_deuterocanonical</t>
  </si>
  <si>
    <t>https://github.com/scrollmapper/bible_databases_deuterocanonical</t>
  </si>
  <si>
    <t>Ancient deuterocanonical, extra-Biblical, and bible related texts. Put into a variety of digital formats to encourage distribution via web and print.</t>
  </si>
  <si>
    <t>fit</t>
  </si>
  <si>
    <t>https://github.com/fit-project/fit</t>
  </si>
  <si>
    <t>FIT is a modular suite of Python applications for digital forensic acquisition of online contents such as web pages, emails, social media, and more. Each module can run independently or as part of the full FIT suite.</t>
  </si>
  <si>
    <t>ESP8266WiFiControl</t>
  </si>
  <si>
    <t>https://github.com/amphancm/ESP8266WiFiControl</t>
  </si>
  <si>
    <t>Arduino</t>
  </si>
  <si>
    <t>ESP8266 WiFi Web Server control 4 Digital Outputs with OLED Display.</t>
  </si>
  <si>
    <t>web-dsp-demo</t>
  </si>
  <si>
    <t>https://github.com/shamadee/web-dsp-demo</t>
  </si>
  <si>
    <t>A digital signal processing library built on WebAssembly and Javascript</t>
  </si>
  <si>
    <t>trombone.js</t>
  </si>
  <si>
    <t>https://github.com/bignimbus/trombone.js</t>
  </si>
  <si>
    <t>A digital trombone for your web browser</t>
  </si>
  <si>
    <t>website</t>
  </si>
  <si>
    <t>https://github.com/techlore/website</t>
  </si>
  <si>
    <t>Home of Techlore - digital rights for all. Techlore empowers individuals with practical digital privacy knowledge, security tools, and advocacy resources. Discover how to protect your online data and regain control of your digital identity.</t>
  </si>
  <si>
    <t>pfxsigner</t>
  </si>
  <si>
    <t>https://github.com/knadh/pfxsigner</t>
  </si>
  <si>
    <t>A CLI utility and web server for digitally signing PDFs with docsign loaded from PFX (PKCS#12) files</t>
  </si>
  <si>
    <t>web-logbook</t>
  </si>
  <si>
    <t>https://github.com/vsimakhin/web-logbook</t>
  </si>
  <si>
    <t>EASA Web Pilot Logbook</t>
  </si>
  <si>
    <t>glowworm</t>
  </si>
  <si>
    <t>https://github.com/nstephens/glowworm</t>
  </si>
  <si>
    <t xml:space="preserve">A web-based digital photo display application </t>
  </si>
  <si>
    <t>webdp100</t>
  </si>
  <si>
    <t>https://github.com/scottbez1/webdp100</t>
  </si>
  <si>
    <t>WIP web-based driver (and maybe eventually GUI?) for the Alientek DP100 digital power supply using WebHID</t>
  </si>
  <si>
    <t>MediaCrawler</t>
  </si>
  <si>
    <t>https://github.com/RaidenEI21/MediaCrawler</t>
  </si>
  <si>
    <t>MediaCrawler is a powerful web scraper for self-media platforms. Easily collect and analyze content to enhance your digital strategy. 🌐🕷️</t>
  </si>
  <si>
    <t>waste-management-system</t>
  </si>
  <si>
    <t>https://github.com/imlakshay08/waste-management-system</t>
  </si>
  <si>
    <t>This project is for EcoHacks Hackathon 2022. This Waste Management System is a web application aimed to provide a digital way of complaining the concerns of general citizens to their relative municipalities.</t>
  </si>
  <si>
    <t>scholarsphere-3</t>
  </si>
  <si>
    <t>https://github.com/psu-libraries/scholarsphere-3</t>
  </si>
  <si>
    <t>Ruby</t>
  </si>
  <si>
    <t>A web application for ingest, curation, search, and display of digital assets. Powered by Hydra technologies (Rails, Hydra-head, Blacklight, Solr, Fedora Commons, etc.)</t>
  </si>
  <si>
    <t>pwa-play-billing</t>
  </si>
  <si>
    <t>https://github.com/chromeos/pwa-play-billing</t>
  </si>
  <si>
    <t>This sample demonstrates how you can publish your Progressive Web App (PWA) on Google Play Store with Trusted Web Activities (TWA), and use Digital Goods API and Payment Request API to receive payments with Google Play Billing.</t>
  </si>
  <si>
    <t>timetrack</t>
  </si>
  <si>
    <t>https://github.com/City-of-Bloomington/timetrack</t>
  </si>
  <si>
    <t>CSS</t>
  </si>
  <si>
    <t>Digital time keeping system with both a web-based calendar entry and a kiosk based badge entry interface</t>
  </si>
  <si>
    <t>Obfusc8ted</t>
  </si>
  <si>
    <t>https://github.com/RoseSecurity/Obfusc8ted</t>
  </si>
  <si>
    <t>You and the AppleLabs' Incident Response Team have been notified of a potential breach to a Human Resources' workstation. According to the Human Resources representative, they did not notice any anomalous activity while browsing the web, but the AppleLabs' system information and event management (SIEM) instance alerted on a suspicious domain. Moments later, the host-based intrusion detection system (HIDS) alerted on several malicious programs acting as potential keyloggers. While the AppleLabs' IT and Incident Response Teams struggle to find the answers, can you lend us your digital forensic experience to hunt down this threat actor?</t>
  </si>
  <si>
    <t>AR-Webstore</t>
  </si>
  <si>
    <t>https://github.com/ShwetKhatri2001/AR-Webstore</t>
  </si>
  <si>
    <t xml:space="preserve">Webstore built to showcase photorealistic 3D digital objects in AR </t>
  </si>
  <si>
    <t>digitalocean-terraform</t>
  </si>
  <si>
    <t>https://github.com/groovemonkey/digitalocean-terraform</t>
  </si>
  <si>
    <t>Smarty</t>
  </si>
  <si>
    <t>A quick terraform tutorial for setting up load balanced web servers in digitalocean.</t>
  </si>
  <si>
    <t>Free-Math</t>
  </si>
  <si>
    <t>https://github.com/jaltekruse/Free-Math</t>
  </si>
  <si>
    <t>An offline React web application for managing digital math homework</t>
  </si>
  <si>
    <t>scrivito-example-app-js</t>
  </si>
  <si>
    <t>https://github.com/JustRelate/scrivito-example-app-js</t>
  </si>
  <si>
    <t>Scrivito is a flexible, scalable, and secure web CMS built to orchestrate digital experiences globally across multiple channels, react to market changes quickly and deliver great results cost-efficiently.</t>
  </si>
  <si>
    <t>Umbrella_content</t>
  </si>
  <si>
    <t>https://github.com/securityfirst/Umbrella_content</t>
  </si>
  <si>
    <t xml:space="preserve">Open source Android, iOS and Web app for learning about and managing digital and physical security. From how to send a secure message to dealing with a kidnap. Umbrella has best practice guides in over 40 topics in multiple languages. Used daily by people working in high risk countries - journalists, activists, diplomats, business travelers etc. </t>
  </si>
  <si>
    <t>e-wallet</t>
  </si>
  <si>
    <t>https://github.com/yildizmy/e-wallet</t>
  </si>
  <si>
    <t>Full stack web app with React and Spring Boot used for managing digital wallet and transactions</t>
  </si>
  <si>
    <t>Scrum-it</t>
  </si>
  <si>
    <t>https://github.com/ti-dev/Scrum-it</t>
  </si>
  <si>
    <t>Scrum-it is digital Scrum Board based on multi-touch and modern web technologies. It supports your Scrum Team with a board which can manage projects, team members, sprints, userstories, tasks and the burn down chart. It is written in HTML5 / CSS3, jQuery and jQuery Mobile and the backend system with Java EE, Tomcat, MySQL, Hibernate, Envers.  The virtual Scrum Board can be used on every modern web browser and also on mobile devices like Apple iPad. ** Not supported anymore **</t>
  </si>
  <si>
    <t>element</t>
  </si>
  <si>
    <t>https://github.com/siemens/element</t>
  </si>
  <si>
    <t>Siemens Element is a design system for products and digital experiences, grounded in the Siemens Design Language.</t>
  </si>
  <si>
    <t>a11y-webring.club</t>
  </si>
  <si>
    <t>https://github.com/ericwbailey/a11y-webring.club</t>
  </si>
  <si>
    <t>Nunjucks</t>
  </si>
  <si>
    <t>🌐 A webring for digital accessibility practitioners.</t>
  </si>
  <si>
    <t>CloudPingTest</t>
  </si>
  <si>
    <t>https://github.com/VarunAgw/CloudPingTest</t>
  </si>
  <si>
    <t>Test ping time (latency) for different cloud providers like AWS, Azure, GCP, Digital Ocean from your web browser.</t>
  </si>
  <si>
    <t>https://github.com/Rastaman4e/-1</t>
  </si>
  <si>
    <t>NICEHASH PLATFORM TERMS OF USE AND NICEHASH MINING TERMS OF SERVICE   PLEASE READ THESE NICEHASH PLATFORM TERMS OF USE AND NICEHASH MINING TERMS OF SERVICE (“Terms”) CAREFULLY BEFORE USING THE THE PLATFORM OR SERVICES DESCRIBED HEREIN. BY SELECTING “I AGREE”, ACCESSING THE PLATFORM, USING NICEHASH MINING SERVICES OR DOWNLOADING OR USING NICEHASH MINING SOFTWARE, YOU ARE ACKNOWLEDGING THAT YOU HAVE READ THESE TERMS, AS AMENDED FROM TIME TO TIME, AND YOU ARE AGREEING TO BE BOUND BY THEM. IF YOU DO NOT AGREE TO THESE TERMS, OR ANY SUBSEQUENT AMENDMENTS, CHANGES OR UPDATES, DO NOT ACCESS THE PLATFORM, USE NICEHASH MINING SERVICES OR USE THE NICEHASH MINING SOFTWARE.   GENERAL  These Terms apply to users of the NiceHash Platform (“Platform” and NiceHash Mining Services (“Services”) which are provided to you by NICEHASH Ltd, company organized and existing under the laws of the British Virgin Islands, with registered address at Intershore Chambers, Road Town, Tortola, British Virgin Islands, registration number: 2048669, hereinafter referred to as “NiceHash, as well as “we” or “us”.   ELIGIBILITY  By using the NiceHash platform and NiceHash Mining Services, you represent and warrant that you:  are at least Minimum Age and have capacity to form a binding contract;   have not previously been suspended or removed from the NiceHash Platform;  have full power and authority to enter into this agreement and in doing so will not violate any other agreement to which you are a party;  are not not furthering, performing, undertaking, engaging in, aiding, or abetting any unlawful activity through your relationship with us, through your use of NiceHash Platform or use of NiceHash Mining Services;  will not use NiceHash Platform or NiceHash Mining Services if any applicable laws in your country prohibit you from doing so in accordance with these Terms.   We reserve the right to terminate your access to the NiceHash Platform and Mining Services for any reason and in our sole and absolute discretion. Use of  NiceHash Platform and Mining Services is void where prohibited by applicable law.   Depending on your country of residence or incorporation or registered office, you may not be able to use all the functions of the NiceHash Platform or services provided therein. It is your responsibility to follow the rules and laws in your country of residence and/or country from which you access the NiceHash Platform.  DEFINITIONS  NiceHash Platform means a website located on the following web address: www.nicehash.com.   NiceHash Mining Services mean all services provided by NiceHash, namely the provision of the NiceHash Platform, NiceHash Hashing power marketplace, NiceHash API, NiceHash OS, NiceHash Mining Software including licence for NiceHash Miner, NiceHash Private Endpoint, NiceHash Account, NiceHash mobile apps, and all other software products, applications and services associated with these products, except for the provision of  NiceHash Exchange Services.   NiceHash Exchange Service means a service which allows trading of digital assets in the form of digital tokens or cryptographic currency for our users by offering them a trading venue, helping them find a trading counterparty and providing the means for transaction execution. NiceHash Exchange Services are provided by NICEX Ltd and accessible at the NiceHash Platform under NiceHash Exchange Terms of Service.  Hashing power marketplace means an infrastructure provided by the NiceHash which enables the Hashing power providers to point their rigs towards NiceHash stratum servers where Hashing power provided by different Hashing power providers is gathered and sold as generic Hashing power to the Hashing power buyers.   Hashing power buyer means a legal entity or individual who buys the gathered and generic hashing power on the Hashing power marketplace from undefined Hashing power providers.  Hashing power provider means a legal entity or individual who sells his hashing power on the Hashing power marketplace to undefined Hashing power buyers.   NiceHash Mining Software means NiceHash Miner and any other software available via the NiceHash Platform.   NiceHash Miner means a comprehensive software with graphical user interface and web interface, owned by NiceHash. NiceHash Miner is a process manager software which enables the Hashing power providers to point their rigs towards NiceHash stratum servers and sell their hashing power to the Hashing power buyers. NiceHash Miner also means any and all of its code, compilations, updates, upgrades, modifications, error corrections, patches and bug fixes and similar. NiceHash Miner does not mean third party software compatible with NiceHash Miner (Third Party Plugins and Miners).  NiceHash QuickMiner means a software accessible at  https://www.nicehash.com/quick-miner which enables Hashing power providers to point their PCs or rigs towards NiceHash stratum servers and sell their hashing power to the Hashing power buyers. NiceHash QuickMiner is intended as a tryout tool.   Hashing power rig means all hardware which produces hashing power that represents computation power which is required to calculate the hash function of different type of cryptocurrency. Secondary account is an account managed by third party from which the Account holder deposits funds to his NiceHash Wallet or/and to which the Account holder withdraws funds from his NiceHash Wallet.   Stratum is a lightweight mining protocol: https://slushpool.com/help/manual/stratum-protocol.  NiceHash Account means an online account available on the NiceHash Platform and created by completing the registration procedure on the NiceHash Platform.   Account holder means an individual or legal entity who completes the registration procedure and successfully creates the NiceHash Account.   Minimum Age means 18 years old or older, if in order for NiceHash to lawfully provide the Services to you without parental consent (including using your personal data).  NiceHash Wallet means a wallet created automatically for the Account holder and provided by the NiceHash Wallet provider. NiceHash does not hold funds on behalf of the Account holder but only transfers Account holder’s requests regarding the NiceHash Wallet transaction to the NiceHash Wallet provider who executes the requested transactions. In this respect NiceHash only processes and performs administrative services related to the payments regarding the NiceHash Mining Services and NiceHash Exchange Services, if applicable.   NiceHash Wallet provider is a third party which on the behalf of the Account holder provides and manages the NiceHash Wallet, holds, stores and transfers funds and hosts NiceHash Wallet. For more information about the NiceHash Wallet provider, see the following website: https://www.bitgo.com/.  Blockchain network is a distributed database that is used to maintain a continuously growing list of records, called blocks.   Force Majeure Event means any governmental or relevant regulatory regulations, acts of God, war, riot, civil commotion, fire, flood, or any disaster or an industrial dispute of workers unrelated to you or NiceHash. Any act, event, omission, happening or non-happening will only be considered Force Majeure if it is not attributable to the wilful act, neglect or failure to take reasonable precautions of the affected party, its agents, employees, consultants, contractors and sub-contractors.    SALE AND PURCHASE OF HASHING POWER  Hashing power providers agree to sell and NiceHash agrees to proceed Hashing power buyers’ payments for the provided hashing power on the Hashing power marketplace, on the Terms set forth herein. According to the applicable principle get-paid-per-valid-share (pay as you go principle) Hashing power providers will be paid only for validated and accepted hashing power to their NiceHash Wallet or other wallet, as indicated in Account holder’s profile settings or in stratum connection username. In some cases, no Hashing power is sent to Hashing power buyers or is accepted by NiceHash Services, even if Hashing power is generated on the Hashing power rigs. These cases include usage of slower hardware as well as software, hardware or network errors. In these cases, Hashing power providers are not paid for such Hashing power.  Hashing power buyers agree to purchase and NiceHash agrees to process the order and forward the purchased hashing power on the Hashing power marketplace, on the Terms set forth herein. According to the applicable principle pay-per-valid-share (pay as you go principle) Hashing power buyers will pay from their NiceHash Wallet only for the hashing power that was validated by our engine. When connection to the mining pool which is selected on the Hashing power order is lost or when an order is cancelled during its lifetime, Hashing power buyer pays for additional 10 seconds worth of hashing power. Hashing power order is charged for extra hashing power when mining pool which is selected on the Hashing power order, generates rapid mining work changes and/or rapid mining job switching. All payments including any fees will be processed in crypto currency and NiceHash does not provide an option to sale and purchase of the hashing power in fiat currency.  RISK DISCLOSURE  If you choose to use NiceHash Platform, Services and NiceHash Wallet, it is important that you remain aware of the risks involved, that you have adequate technical resources and knowledge to bear such risks and that you monitor your transactions carefully.  General risk  You understand that NiceHash Platform and Services, blockchain technology, Bitcoin, all other cryptocurrencies and cryptotokens, proof of work concept and other associated and related technologies are new and untested and outside of NiceHash’s control. You acknowledge that there are major risks associated with these technologies. In addition to the risks disclosed below, there are risks that NiceHash cannot foresee and it is unreasonable to believe that such risk could have been foreseeable. The performance of NiceHash’s obligation under these Terms will terminate if market or technology circumstances change to such an extent that (i) these Terms clearly no longer comply with NiceHash’s expectations, (ii) it would be unjust to enforce NiceHash’s obligations in the general opinion or (iii) NiceHash’s obligation becomes impossible.  NiceHash Account abuse You acknowledge that there is risk associated with the NiceHash Account abuse and that you have been fully informed and warned about it. The funds stored in the NiceHash Wallet may be disposed by third party in case the third party obtains the Account holder’s login credentials. The Account holder shall protect his login credentials and his electronic devices where the login credentials are stored against unauthorized access.  Regulatory risks  You acknowledge that there is risk associated with future legislation which may restrict, limit or prohibit certain aspects of blockchain technology which may also result  in restriction, limitation or prohibition of NiceHash Services and that you have been fully informed and warned about it.  Risk of hacking  You acknowledge that there is risk associated with hacking NiceHash Services and NiceHash Wallet and that you have been fully informed and warned about it. Hacker or other groups or organizations may attempt to interfere with NiceHash Services or NiceHash Wallet in any way, including without limitation denial of services attacks, Sybil attacks, spoofing, smurfing, malware attacks, mining attacks or consensus-based attacks.  Cryptocurrency risk  You acknowledge that there is risk associated with the cryptocurrencies which are used as payment method and that you have been fully informed and warned about it. Cryptocurrencies are prone to, but not limited to, value volatility, transaction costs and times uncertainty, lack of liquidity, availability, regulatory restrictions, policy changes and security risks.  NiceHash Wallet risk  You acknowledge that there is risk associated with funds held on the NiceHash Wallet and that you have been fully informed and warned about it. You acknowledge that NiceHash Wallet is provided by NiceHash Wallet provider and not NiceHash. You acknowledge and agree that NiceHash shall not be responsible for any NiceHash Wallet provider’s services, including their accuracy, completeness, timeliness, validity, copyright compliance, legality, decency, quality or any other aspect thereof. NiceHash does not assume and shall not have any liability or responsibility to you or any other person or entity for any Hash Wallet provider’s services. Hash Wallet provider’s services and links thereto are provided solely as a convenience to you and you access and use them entirely at your own risk and subject to NiceHash Wallet provider’s terms and conditions. Since the NiceHash Wallet is a cryptocurrency wallet all funds held on it are entirely uninsured in contrast to the funds held on the bank account or other financial institutions which are insured.  Connection risk You acknowledge that there are risks associated with usage of NiceHash Services which are provided through the internet including, but not limited to, the failure of hardware, software, configuration and internet connections and that you have been fully informed and warned about it. You acknowledge that NiceHash will not be responsible for any configuration, connection or communication failures, disruptions, errors, distortions or delays you may experience when using NiceHash Services, however caused.  Hashing power provision risk  You acknowledge that there are risks associated with the provisions of the hashing power which is provided by the Hashing power providers through the Hashing power marketplace and that you have been fully informed and warned about it. You acknowledge that NiceHash does not provide the hashing power but only provides the Hashing power marketplace as a service. Hashing power providers’ Hashing power rigs are new and untested and outside of NiceHash’s control. There is a major risk that the Hashing power rigs (i) will stop providing hashing power, (ii) will provide hashing power in an unstable way, (iii) will be wrongly configured or (iv) provide insufficient speed of the hashing power. Hashing power rigs as hardware could be subject of damage, errors, electricity outage, misconfiguration, connection or communication failures and other malfunctions. NiceHash will not be responsible for operation of Hashing power rigs and its provision of hashing power. By submitting a Hashing power order you agree to Hashing power no-refund policy – all shares forwarded to mining pool, selected on the Hashing power order are final and non-refundable.  Hashing power profitability risk  You acknowledge that there is risk associated with the profitability of the hashing power provision and that you have been fully informed and warned about it. You acknowledge that all Hashing power rig’s earning estimates and profitability calculations on NiceHash Platform are only for informational purposes and were made based on the Hashing power rigs set up in the test environments. NiceHash does not warrant that your Hashing power rigs would achieve the same profitability or earnings as calculated on NiceHash Platform. There is risk that your Hashing power rig would not produce desired hashing power quantity and quality and that your produced hashing power would differentiate from the hashing power produced by our Hashing power rigs set up in the test environments. There is risk that your Hashing power rigs would not be as profitable as our Hashing power rigs set up in the test environments or would not be profitable at all.  WARRANTIES  NiceHash Platform and Mining Services are provided on the “AS IS” and “AS AVAILABLE” basis, including all faults and defects. To the maximum extent permitted by applicable law, NiceHash makes no representations and warranties and you waive all warranties of any kind. Particularly, without limiting the generality of the foregoing, the NiceHash makes no representations and warranties, whether express, implied, statutory or otherwise regarding NiceHash Platform and Mining Services or other services related to NiceHash Platform and provided by third parties, including any warranty that such services will be uninterrupted, harmless, secure or not corrupt or damaged, meet your requirements, achieve any intended results, be compatible or work with any other software, applications, systems or services, meet any performance or error free or that any errors or defects can or will be corrected. Additionally NiceHash makes no representations and warranties, whether express, implied, statutory or otherwise of merchantability, suitability, reliability, availability, timeliness, accuracy, satisfactory quality, fitness for a particular purpose or quality, title and non-infringement with respect to any of the Mining Services or other services related to NiceHash Platform and provided by third parties, or quiet enjoyment and any warranties arising out of any course of dealing, course of performance, trade practice or usage of NiceHash Platform and Mining Services including information, content and material contained therein.  Especially NiceHash makes no representations and warranties, whether express, implied, statutory or otherwise regarding any payment services and systems, NiceHash Wallet which is provided by third party or any other financial services which might be related to the NiceHash Platform and Mining Services.  You acknowledge that you do not rely on and have not been induced to accept the NiceHash Platform and Mining Services according to these Terms on the basis of any warranties, representations, covenants, undertakings or any other statement whatsoever, other than expressly set out in these Terms that neither the NiceHash nor any of its respective agents, officers, employees or advisers have given any such warranties, representations, covenants, undertakings or other statements.  LIABILITY  NiceHash and their respective officers, employees or agents will not be liable to you or anyone else, to the maximum extent permitted by applicable law, for any damages of any kind, including, but not limited to, direct, consequential, incidental, special or indirect damages (including but not limited to lost profits, trading losses or damages that result from use or loss of use of NiceHash Services or NiceHash Wallet), even if NiceHash has been advised of the possibility of such damages or losses, including, without limitation, from the use or attempted use of NiceHash Platform and Mining Services, NiceHash Wallet or other related websites or services.  NiceHash does not assume any obligations to users in connection with the unlawful alienation of Bitcoins, which occurred on 6. 12. 2017 with NICEHASH, d. o. o., and has been fully reimbursed with the completion of the NiceHash Repayment Program.  NiceHash will not be responsible for any compensation, reimbursement, or damages arising in connection with: (i) your inability to use the NiceHash Platform and Mining Services, including without limitation as a result of any termination or suspension of the NiceHash Platform or these Terms, power outages, maintenance, defects, system failures, mistakes, omissions, errors, defects, viruses, delays in operation or transmission or any failure of performance, (ii) the cost of procurement of substitute goods or services, (iii) any your investments, expenditures, or commitments in connection with these Terms or your use of or access to the NiceHash Platform and Mining Services, (iv) your reliance on any information obtained from NiceHash, (v) Force Majeure Event, communications failure, theft or other interruptions or (vi) any unauthorized access, alteration, deletion, destruction, damage, loss or failure to store any data, including records, private key or other credentials, associated with NiceHash Platform and Mining Services or NiceHash Wallet.  Our aggregate liability (including our directors, members, employees and agents), whether in contract, warranty, tort (including negligence, whether active, passive or imputed), product liability, strict liability or other theory, arising out of or relating to the use of NiceHash Platform and Mining Services, or inability to use the Platform and Services under these Terms or under any other document or agreement executed and delivered in connection herewith or contemplated hereby, shall in any event not exceed 100 EUR per user.  You will defend, indemnify, and hold NiceHash harmless and all respective employees, officers, directors, and representatives from and against any claims, demand, action, damages, loss, liabilities, costs and expenses (including reasonable attorney fees) arising out of or relating to (i) any third-party claim concerning these Terms, (ii) your use of, or conduct in connection with, NiceHash Platform and Mining Services, (iii) any feedback you provide, (iv) your violation of these Terms, (v) or your violation of any rights of any other person or entity. If you are obligated to indemnify us, we will have the right, in our sole discretion, to control any action or proceeding (at our expense) and determine whether we wish to settle it. If we are obligated to respond to a third-party subpoena or other compulsory legal order or process described above, you will also reimburse us for reasonable attorney fees, as well as our employees’ and contractors’ time and materials spent responding to the third-party subpoena or other compulsory legal order or process at reasonable hourly rates.  The Services and the information, products, and services included in or available through the NiceHash Platform may include inaccuracies or typographical errors. Changes are periodically added to the information herein. Improvements or changes on the NiceHash Platform can be made at any time.   NICEHASH ACCOUNT  The registration of the NiceHash Account is made through the NiceHash Platform, where you are required to enter your email address and password in the registration form. After successful completion of registration, the confirmation email is sent to you. After you confirm your registration by clicking on the link in the confirmation email the NiceHash Account is created. NiceHash will send you  proof of completed registration once the process is completed.  When you create NiceHash Account, you agree to (i) create a strong password that you change frequently and do not use for any other website, (ii) implement reasonable and appropriate measures designed to secure access to any device which has access to your email address associated with your NiceHash Account and your username and password for your NiceHash Account, (iii) maintain the security of your NiceHash Account by protecting your password and by restricting access to your NiceHash Account; (iv) promptly notify us if you discover or otherwise suspect any security breaches related to your NiceHash Account so we can take all required and possible measures to secure your NiceHash Account and (v) take responsibility for all activities that occur under your NiceHash Account and accept all risks of any authorized or unauthorized access to your NiceHash Account, to the maximum extent permitted by law.  Losing access to your email, registered at NiceHash Platform, may also mean losing access to your NiceHash Account. You may not be able to use the NiceHash Platform or Mining Services, execute withdrawals and other security sensitive operations until you regain access to your email address, registered at NiceHash Platform. If you wish to change the email address linked to your NiceHash Account, we may ask you to complete a KYC procedure for security purposes. This step serves solely for the purpose of identification in the process of regaining access to your NiceHash Account.  Once the NiceHash Account is created a NiceHash Wallet is automatically created for the NiceHash Account when the request for the first deposit to the NiceHash Wallet is made by the user. Account holder’s NiceHash Wallet is generated by NiceHash Wallet provider. Account holder is strongly suggested to enhance the security of his NiceHash Account by adding an additional security step of Two-factor authentication (hereinafter “2FA”) when logging into his account, withdrawing funds from his NiceHash Wallet or placing a new order. Account holder can enable this security feature in the settings of his NiceHash Account. In the event of losing or changing 2FA code, we may ask the Account holder to complete a KYC procedure for security reasons. This step serves solely for the purpose of identification in the process of reactivating Account holders 2FA and it may be subject to an a  In order to use certain functionalities of the NiceHash Platform, such as paying for the acquired hashing power, users must deposit funds to the NiceHash Wallet, as the payments for the hashing power could be made only through NiceHash Wallet. Hashing power providers have two options to get paid for the provided hashing power: (i) by using NiceHash Wallet to receive the payments or (ii) by providing other Bitcoin address where the payments shall be received to. Hashing power providers provide their Bitcoin address to NiceHash by providing such details via Account holder’s profile settings or in a form of a stratum username while connecting to NiceHash stratum servers.  Account holder may load funds on his NiceHash Wallet from his Secondary account. Account holder may be charged fees by the Secondary account provider or by the blockchain network for such transaction. NiceHash is not responsible for any fees charged by Secondary account providers or by the blockchain network or for the management and security of the Secondary accounts. Account holder is solely responsible for his use of Secondary accounts and Account holder agrees to comply with all terms and conditions applicable to any Secondary accounts. The timing associated with a load transaction will depend in part upon the performance of Secondary accounts providers, the performance of blockchain network and performance of the NiceHash Wallet provider. NiceHash makes no guarantee regarding the amount of time it may take to load funds on to NiceHash Wallet.  NiceHash Wallet shall not be used by Account holders to keep, save and hold funds for longer period and also not for executing other transactions which are not related to the transactions regarding the NiceHash Platform. The NiceHash Wallet shall be used exclusively and only for current and ongoing transactions regarding the NiceHash Platform. Account holders shall promptly withdraw any funds kept on the NiceHash Wallet that will not be used and are not intended for the reasons described earlier. Commission fees may be charged by the NiceHash Wallet provider, by the blockchain network or by NiceHash for any NiceHash Wallet transactions. Please refer to the NiceHash Platform, for more information about the commission fees for NiceHash Wallet transactions which are applicable at the time of the transaction. NiceHash reserves the right to change these commission fees according to the provisions to change these Terms at any time for any reason.  You have the right to use the NiceHash Account only in compliance with these Terms and other commercial terms and principles published on the NiceHash Platform. In particular, you must observe all regulations aimed at ensuring the security of funds and financial transactions.  Provided that the balance of funds in your NiceHash Wallet is greater than any minimum balance requirements needed to satisfy any of your open orders, you may withdraw from your NiceHash Wallet any amount of funds, up to the total amount of funds in your NiceHash Wallet in excess of such minimum balance requirements, to Secondary Account, less any applicable withdrawal fees charged by NiceHash or by the blockchain network for such transaction. Withdrawals are not processed instantly and may be grouped with other withdrawal requests. Some withdrawals may require additional verification information which you will have to provide in order to process the withdrawal. It may take up to 24 hours before withdrawal is fully processed and distributed to the Blockchain network. Please refer to the NiceHash Platform for more information about the withdrawal fees and withdrawal processing. NiceHash reserves the right to change these fees according to the provisions to change these Terms at any time for any reason.  You have the right to close the NiceHash Account. In case you have funds on your NiceHash Wallet you should withdraw funds from your account prior to requesting NiceHash Account closure. After we receive your NiceHash Account closure request we will deactivate your NiceHash Account. You can read more about closing the NiceHash Account in our Privacy Policy. Your NiceHash Account may be deactivated due to your inactivity. Your NiceHash account may be locked and a mandatory KYC procedure is applied for security reasons, if it has been more than 6 month since your last login.   NiceHash or any of its partners or affiliates are not responsible for the loss of the funds, stored on or transferred from the NiceHash Wallet, as well as for the erroneous implementation of the transactions made via NiceHash Wallet, where such loss or faulty implementation of the transaction are the result of a malfunction of the NiceHash Wallet and the malfunction was caused by you or the NiceHash Wallet provider. You are obliged to inform NiceHash in case of loss or theft, as well as in the case of any possible misuse of the access data to your NiceHash Account, without any delay, and demand change of access data or closure of your existing NiceHash Account and submit a request for new access data. NiceHash will execute the change of access data or closure of the NiceHash Account and the opening of new NiceHash Account as soon as technically possible and without any undue delay.  All information pertaining to registration, including a registration form, generation of NiceHash Wallet and detailed instructions on the use of the NiceHash Account and NiceHash Wallet are available at NiceHash Platform. The registration form as well as the entire system is properly protected from unwanted interference by third parties.  KYC PROCEDURE  NiceHash is appropriately implementing AML/CTF and security measures to diligently detect and prevent any malicious or unlawful use of NiceHash Services or use, which is strictly prohibited by these Terms, which are deemed as your agreement to provide required personal information for identity verification. Security measures include a KYC procedure, which is aimed at determining the identity of an individual user or an organisation.   We may ask you to complete this procedure before enabling some or all functionalities of the NiceHash platform and provide its services. A KYC procedure might be applied as a security measure when:  changing the email address linked to your NiceHash Account,    losing or changing your 2FA code;   logging in to your NiceHash Account for the first time after the launch of the new NiceHash Platform in August 2019,   gaining access to all or a portion of NiceHash Services, NiceHash Wallet and its related services or any portion thereof if they were disabled due to  and   activating your NiceHash Account if it has been deactivated due to its inactivity and/or security or other reasons.    HASHING POWER TRANSACTIONS  General   NiceHash may, at any time and in our sole discretion, (i) refuse any order submitted or provided hashing power, (ii) cancel an order or part of the order before it is executed, (iii) impose limits on the order amount permitted or on provided hashing power or (iv) impose any other conditions or restrictions upon your use of the NiceHash Platform and Mining Services without prior notice. For example, but not limited to, NiceHash may limit the number of open orders that you may establish or limit the type of supported Hashing power rigs and mining algorithms or NiceHash may restrict submitting orders or providing hashing power from certain locations.  Please refer to the NiceHash Platform, for more information about terminology, hashing power transactions’ definitions and descriptions, order types, order submission, order procedure, order rules and other restrictions and limitations of the hashing power transactions. NiceHash reserves the right to change any transaction, definitions, description, order types, procedure, rules, restrictions and limitations at any time for any reason.  Orders, provision of hashing power, payments, deposits, withdrawals and other transactions are accepted only through the interface of the NiceHash Platform, NiceHash API and NiceHash Account and are fixed by the software and hardware tools of the NiceHash Platform. If you do not understand the meaning of any transaction option, NiceHash strongly encourages you not to utilize any of those options.  Hashing Power Order  In order to submit an Hashing Power Order via the NiceHash Account, the Hashing power buyer must have available funds in his NiceHash Wallet.  Hashing power buyer submits a new order to buy hashing power via the NiceHash Platform or via the NiceHash API by setting the following parameters in the order form: NiceHash service server location, third-party mining pool, algorithm to use, order type, set amount he is willing to spend on this order, set price per hash he is willing to pay, optionally approximate limit maximum hashing power for his order and other parameters as requested and by confirming his order. Hashing power buyer may submit an order in maximum amount of funds available on his NiceHash Wallet at the time of order submission. Order run time is only approximate since order’s lifetime is based on the number of hashes that it delivers.  Particularly during periods of high volume, illiquidity, fast movement or volatility in the marketplace for any digital assets or hashing power, the actual price per hash at which some of the orders are executed may be different from the prevailing price indicated on NiceHash Platform at the time of your order. You understand that NiceHash is not liable for any such price fluctuations. In the event of market disruption, NiceHash Services disruption, NiceHash Hashing Power Marketplace disruption or manipulation or Force Majeure Event, NiceHash may do one or more of the following: (i) suspend access to the NiceHash Account or NiceHash Platform, or (ii) prevent you from completing any actions in the NiceHash Account, including closing any open orders. Following any such event, when trading resumes, you acknowledge that prevailing market prices may differ significantly from the prices available prior to such event.  When Hashing power buyer submits an order for purchasing of the Hashing power via NiceHash Platform or via the NiceHash API he authorizes NiceHash to execute the order on his behalf and for his account in accordance with such order. Hashing power buyer acknowledges and agrees that NiceHash is not acting as his broker, intermediary, agent or advisor or in any fiduciary capacity. NiceHash executes the order in set order amount minus NiceHash’s processing fee. Once the order is successfully submitted the order amount starts to decrease in real time according to the payments for the provided hashing power.  Hashing power buyer agrees to pay applicable processing fee to NiceHash for provided services. The NiceHash’s fees are deducted from Hashing power buyer’s NiceHash Wallet once the whole order is exhausted and completed. Please refer to the NiceHash Platform, for more information about the fees which are applicable at the time of provision of services. NiceHash reserves the right to change these fees according to the provisions to change these Terms at any time for any reason. The changed fees will apply only for the NiceHash Services provided after the change of the fees. All orders submitted prior the fee change but not necessary completed prior the fee change will be charged according to the fees applicable at the time of the submission of the order.  NiceHash will attempt, on a commercially reasonable basis, to execute the Hashing power buyer’s purchase of the hashing power on the Hashing power marketplace under these Terms according to the best-effort delivery approach. In this respect NiceHash does not guarantee that the hashing power will actually be delivered or verified and does not guarantee any quality of the NiceHash Services.  Hashing power buyer may cancel a submitted order during order’s lifetime. If an order has been partially executed, Hashing power buyer may cancel the unexecuted remainder of the order. In this case the NiceHash’s processing fee will apply only for the partially executed order. NiceHash reserves the right to refuse any order cancellation request once the order has been submitted.  Selling Hashing Power and the Provision of Hashing Power  In order to submit the hashing power to the NiceHash stratum server the Hashing power provider must first point its Hashing power rig to the NiceHash stratum server. Hashing power provider is solely responsible for configuration of his Hashing power rig.  The Hashing power provider gets paid by Hashing power buyers for all validated and accepted work that his Hashing power rig has produced. The provided hashing power is validated by NiceHash’s stratum engine and validator. Once the hashing power is validated the Hashing power provider is entitled to receive the payment for his work. NiceHash logs all validated hashing power which was submitted by the Hashing power provider. The Hashing power provider receives the payments of current globally weighted average price on to his NiceHash Wallet or his selected personal Bitcoin address. The payments are made periodically depending on the height of payments. NiceHash reserves the right to hold the payments any time and for any reason by indicating the reason, especially if the payments represent smaller values. Please refer to the NiceHash Platform, for more information about the height of payments for provided hashing power, how the current globally weighted average price is calculated, payment periods, payment conditions and conditions for detention of payments. NiceHash reserves the right to change this payment policy according to the provisions to change these Terms at any time for any reason.  All Hashing power rig’s earnings and profitability calculations on NiceHash Platform are only for informational purposes. NiceHash does not warrant that your Hashing power rigs would achieve the same profitability or earnings as calculated on NiceHash Platform. You hereby acknowledge that it is possible that your Hashing power rigs would not be as profitable as indicated in our informational calculations or would not be profitable at all.  Hashing power provider agrees to pay applicable processing fee to NiceHash for provided Services. The NiceHash’s fees are deducted from all the payments made to the Hashing power provider for his provided work. Please refer to the NiceHash Platform, for more information about the fees which are applicable at the time of provision of services. Hashing power provider which has not submitted any hashing power to the NiceHash stratum server for a period of 90 days agrees that a processing fee of 0.00001000 BTC or less, depending on the unpaid mining balance, will be deducted from his unpaid mining balance. NiceHash reserves the right to change these fees according to the provisions to change these Terms at any time for any reason. The changed fees will apply only for the NiceHash Services provided after the change of the fees.  NiceHash will attempt, on a commercially reasonable basis, to execute the provision of Hashing power providers’ hashing power on the Hashing power marketplace under these Terms according to the best-effort delivery approach. In this respect NiceHash does not guarantee that the hashing power will actually be delivered or verified and does not guarantee any quality of the NiceHash Services.   Hashing power provider may disconnect the Hashing power rig from the NiceHash stratum server any time. NiceHash reserves the right to refuse any Hashing power rig once the Hashing power rig has been pointed towards NiceHash stratum server.  RESTRICTIONS  When accessing the NiceHash Platform or using the Mining Services or NiceHash Wallet, you warrant and agree that you: will not use the Services for any purpose that is unlawful or prohibited by these Terms,  will not violate any law, contract, intellectual property or other third-party right or commit a tort,  are solely responsible for your conduct while accessing the NiceHash Platform or using the Mining Services or NiceHash Wallet,  will not access the NiceHash Platform or use the Mining Services in any manner that could damage, disable, overburden, or impair the provision of the Services or interfere with any other party's use and enjoyment of the Services,   will not misuse and/or maliciously use Hashing power rigs, you will particularly refrain from using network botnets or using NiceHash Platform or Mining Services with Hashing power rigs without the knowledge or awareness of Hashing power rig owner(s),   will not perform or attempt to perform any kind of malicious attacks on blockchains with the use of the NiceHash Platform or Mining Services, intended to maliciously gain control of more than 50% of the network's mining hash rate,   will not use the NiceHash Platform or Mining Services for any kind of market manipulation or disruption, such as but not limited to NiceHash Mining Services disruption and NiceHash Hashing Power Marketplace manipulation.   In case of any of the above mentioned events, NiceHash reserves the right to immediately suspend your NiceHash Account, freeze or block the funds in the NiceHash Wallet, and suspend your access to NiceHash Platform, particularly if NiceHash believes that such NiceHash Account are in violation of these Terms or Privacy Policy, or any applicable laws and regulation.   RIGHTS AND OBLIGATIONS  In the event of disputes with you, NiceHash is obliged to prove that the NiceHash service which is the subject of the dispute was not influenced by technical or other failure. You will have possibility to check at any time, subject to technical availability, the transactions details, statistics and available balance of the funds held on the NiceHash Wallet, through access to the NiceHash Account.  You may not obtain or attempt to obtain any materials or information through any means not intentionally made available or provided to you or public through the NiceHash Platform or Mining Services.   We may, in our sole discretion, at any time, for any or no reason and without liability to you, with prior notice (i) terminate all rights and obligations between you and NiceHash derived from these Terms, (ii) suspend your access to all or a portion of NiceHash Services, NiceHash Wallet and its related services or any portion thereof and delete or deactivate your NiceHash Account and all related information and files in such account (iii) modify, suspend or discontinue, temporarily or permanently, any portion of NiceHash Platform or (iv) provide enhancements or improvements to the features and functionality of the NiceHash Platform, which may include patches, bug fixes, updates, upgrades and other modifications. Any such change may modify or delete certain portion, features or functionalities of the NiceHash Services. You agree that NiceHash has no obligation to (i) provide any updates, or (ii) continue to provide or enable any particular portion, features or functionalities of the NiceHash Services to you. You further agree that all changes will be (i) deemed to constitute an integral part of the NiceHash Platform, and (ii) subject to these Terms.  In the event of your breach of these Terms, including but not limited to, for instance, in the event that you breach any term of these Terms, due to legal grounds originating in anti-money laundering and know your client regulation and procedures, or any other relevant applicable regulation, all right and obligations between you and NiceHash derived from these Terms terminate automatically if you fail to comply with these Terms within the notice period of 8 days after you have been warned by NiceHash about the breach and given 8 days period to cure the breaches. NiceHash reserves the right to keep these rights and obligations in force despite your breach of these Terms.  In the event of termination, NiceHash will attempt to return you any funds stored on your NiceHash Wallet not otherwise owed to NiceHash, unless NiceHash believes you have committed fraud, negligence or other misconduct. You acknowledge that the NiceHash Services and NiceHash Wallet may be suspended for maintenance.  Technical information about the hashing power transactions, including information about chosen server locations, algorithms used, selected mining pools, your business or activities, including all financial and technical information, specifications, technology together with all details of prices, current transaction performance and future business strategy represent confidential information and trade secrets. NiceHash shall, preserve the confidentiality of all before mentioned information and shall not disclose or cause or permit to be disclosed without your permission any of these information to any person save to the extent that such disclosure is strictly to enable you to perform or comply with any of your obligations under these Terms, or to the extent that there is an irresistible legal requirement on you or NiceHash to do so; or where the information has come into the public domain otherwise than through a breach of any of the terms of these Terms. NiceHash shall not be entitled to make use of any of these confidential information and trade secrets other than during the continuance of and pursuant to these Terms and then only for the purpose of carrying out its obligations pursuant to these Terms.  NICEHASH MINER LICENSE (NICEHASH MINING SOFTWARE LICENSE)  NiceHash Mining Software whether on disk, in read only memory, or any other media or in any other form is licensed, not sold, to you by NiceHash for use only under these Terms. NiceHash retains ownership of the NiceHash Mining Software itself and reserves all rights not expressly granted to you.  Subject to these Terms, you are granted a limited, non-transferable, non-exclusive and a revocable license to download, install and use the NiceHash Mining Software. You may not distribute or make the NiceHash Mining Software available over a network where it could be used by multiple devices at the same time. You may not rent, lease, lend, sell, redistribute, assign, sublicense host, outsource, disclose or otherwise commercially exploit the NiceHash Mining Software or make it available to any third party.  There is no license fee for the NiceHash Mining Software. NiceHash reserves the right to change the license fee policy according to the provisions to change these Terms any time and for any reason, including to decide to start charging the license fee for the NiceHash Mining Software. You are responsible for any and all applicable taxes.  You may not, and you agree not to or enable others to, copy, decompile, reverse engineer, reverse compile, disassemble, attempt to derive the source code of, decrypt, modify, or create derivative works of the NiceHash Mining Software or any services provided by the NiceHash Mining Software, or any part thereof (except as and only to the extent any foregoing restriction is prohibited by applicable law or to the extent as may be permitted by the licensing terms governing use of open-sourced components included with the NiceHash Mining Software).  If you choose to allow automatic updates, your device will periodically check with NiceHash for updates and upgrades to the NiceHash Mining Software and, if an update or upgrade is available, the update or upgrade will automatically download and install onto your device and, if applicable, your peripheral devices. You can turn off the automatic updates altogether at any time by changing the automatic updates settings found within the NiceHash Mining Software.  You agree that NiceHash may collect and use technical and related information, including but not limited to technical information about your computer, system and application software, and peripherals, that is gathered periodically to facilitate the provision of software updates, product support and other services to you (if any) related to the NiceHash Mining Software and to verify compliance with these Terms. NiceHash may use this information, as long as it is in a form that does not personally identify you, to improve our NiceHash Services.  NiceHash Mining Software contains features that rely upon information about your selected mining pools. You agree to our transmission, collection, maintenance, processing, and use of all information obtained from you about your selected mining pools. You can opt out at any time by going to settings in the NiceHash Mining Software.  NiceHash may provide interest-based advertising to you. If you do not want to receive relevant ads in the NiceHash Mining Software, you can opt out at any time by going to settings in the NiceHash Mining Software. If you opt out, you will continue to receive the same number of ads, but they may be less relevant because they will not be based on your interest.  NiceHash Mining Software license is effective until terminated. All provisions of these Terms regarding the termination apply also for the NiceHash Mining Software license. Upon the termination of NiceHash Mining Software license, you shall cease all use of the NiceHash Mining Software and destroy or delete all copies, full or partial, of the NiceHash Mining Software.  THIRD PARTY  MINERS AND PLUGINS  Third Party Miners and Plugins are a third party software which enables the best and most efficient mining operations. NiceHash Miner integrates third party mining software using a third party miner plugin system. Third Party Mining Software is a closed source software which supports mining algorithms for cryptocurrencies and can be integrated into NiceHash Mining Software. Third Party Miner Plugin enables the connection between NiceHash Mining Software and Third Party Mining Software and it can be closed, as well as open sourced.   NiceHash Mining Software user interface enables the user to manually select which available Third Party Miners and Plugins will be downloaded and integrated. Users can select or deselect Third Party Miners and Plugins found in the Plugin Manager window. Some of the available Third Party Miners and Plugins which are most common are preselected by NiceHash, but can be deselected, depending on users' needs. The details of the Third Party Miners and Plugins available for NiceHash Mining Software are accessible within the NiceHash Mining Software user interface. The details include, but not limited to, the author of the software and applicable license information, if applicable information about developer fee for Third Party Miners, software version etc. Developer fees may apply to the use of Third Party Miners and Plugins.  NiceHash will not be liable, to the maximum extent permitted by applicable law, for any damages of any kind, including, but not limited to, direct, consequential, incidental, special or indirect damages, arising out of using Third Party Miners and Plugins. The latter includes, but is not limited to: i) any power outages, maintenance, defects, system failures, mistakes, omissions, errors, defects, viruses, delays in operation or transmission or any failure of performance; ii) any unauthorized access, alteration, deletion, destruction, damage, loss or failure to store any data, including records, private key or other credentials, associated with usage of Third Party Miners and Plugins and  ii) Force Majeure Event, communications failure, theft or other interruptions.  If you choose to allow automatic updates, your device will periodically check with NiceHash for updates and upgrades to the installed Third Party Miners and Plugins, if an update or upgrade is available, the update or upgrade will automatically download and install onto your device and, if applicable, your peripheral devices. You can turn off the automatic updates altogether at any time by changing the automatic updates settings found within the NiceHash Mining Software.  NICEHASH QUICKMINER   NiceHash QuickMiner is a software application that allows the visitors of the NiceHash Quick Miner web page, accessible athttps://www.nicehash.com/quick-miner, to connect their PC or a mining rig to the NiceHash Hashing Power Marketplace.  Visitors of the NiceHash Quick Miner web page can try out and experience crypto currency mining without having to register on the NiceHash Platform and create a NiceHash Account. Users are encouraged to do so as soon as possible in order to collect the funds earned using NiceHash Quick Miner.  Users can download NiceHash QuickMiner free of charge. In order to operate NiceHash QuickMiner software needs to automatically detect technical information about users' computer hardware. You agree that NiceHash may collect and use technical and related information. For more information please refer to NiceHash Privacy Policy.   Funds arising from the usage of NiceHash QuickMiner are transferred to a dedicated cryptocurrency wallet owned and managed by NiceHash. NiceHash QuickMiner Users expressly agree and acknowledge that completing the registration process and creating a NiceHash Account is necessary in order to collect the funds arising from the usage of NiceHash QuickMiner. Users of NiceHash QuickMiner who do not successfully register a NiceHash Account will lose their right to claim funds arising from their usage of NiceHash QuickMiner. Those funds, in addition to the condition that the user has not been active on the NiceHash QuickMiner web page for consecutive 7 days, will be donated to the charity of choice.   NICEHASH PRIVATE ENDPOINT  NiceHash Private Endpoint is a network interface that connects users privately and securely to NiceHash Stratum servers. Private Endpoint uses a private IP address and avoids additional latency caused by DDOS protection. All NiceHash Private Mining Proxy servers are managed by NiceHash and kept up-to-date.  Users can request a dedicated private access endpoint by filling in the form for NiceHash Private Endpoint Solution available at the NiceHash Platform. In the form the user specifies the email address, country, number of connections and locations and algorithms used. Based on the request NiceHash prepares an individualized offer based on the pricing stipulated on the NiceHash Platform, available at https://www.nicehash.com/private-endpoint-solution.  NiceHash may request additional information from the users of the Private Endpoint Solution in order to determine whether we are obligated to collect VAT from you, including your VAT identification number.  INTELLECTUAL PROPERTY  NiceHash retains all copyright and other intellectual property rights, including inventions, discoveries, knowhow, processes, marks, methods, compositions, formulae, techniques, information and data, whether or not patentable, copyrightable or protectable in trademark, and any trademarks, copyrights or patents based thereon over all content and other materials contained on NiceHash Platform or provided in connection with the Services, including, without limitation, the NiceHash logo and all designs, text, graphics, pictures, information, data, software, source code, as well as the compilation thereof, sound files, other files and the selection and arrangement thereof. This material is protected by international copyright laws and other intellectual property right laws, namely trademark. These Terms shall not be understood and interpreted in a way that they would mean assignment of copyright or other intellectual property rights, unless it is explicitly defined so in these Terms.  NiceHash hereby grants you a limited, nonexclusive and non-sublicensable license to access and use NiceHash’s copyrighted work and other intellectual property for your personal or internal business use. Such license is subject to these Terms and does not permit any resale, the distribution, public performance or public display, modifying or otherwise making any derivative uses, use, publishing, transmission, reverse engineering, participation in the transfer or sale, or any way exploit any of the copyrighted work and other intellectual property other than for their intended purposes. This granted license will automatically terminate if NiceHash suspends or terminates your access to the Services, NiceHash Wallet or closes your NiceHash Account.  NiceHash will own exclusive rights, including all intellectual property rights, to any feedback including, but not limited to, suggestions, ideas or other information or materials regarding NiceHash Services or related products that you provide, whether by email, posting through our NiceHash Platform, NiceHash Account or otherwise and you irrevocably assign any and all intellectual property rights on such feedback unlimited in time, scope and territory. Any Feedback you submit is non-confidential and shall become the sole property of NiceHash. NiceHash will be entitled to the unrestricted use, modification or dissemination of such feedback for any purpose, commercial or otherwise, without acknowledgment or compensation to you. You waive any rights you may have to the feedback. We have the right to remove any posting you make on NiceHash Platform if, in our opinion, your post does not comply with the content standards defined by these Terms.  PRIVACY POLICY  Please refer to our NiceHash Platform and Mining Services Privacy Policy published on the NiceHash Platform for information about how we collect, use and share your information, as well as what options do you have with regards to your personal information.  COMMUNICATION AND SUPPORT  You agree and consent to receive electronically all communications, agreements, documents, receipts, notices and disclosures that NiceHash provides in connection with your NiceHash Account or use of the NiceHash Platform and Services. You agree that NiceHash may provide these communications to you by posting them via the NiceHash Account or by emailing them to you at the email address you provide. You should maintain copies of electronic communications by printing a paper copy or saving an electronic copy.  It is your responsibility to keep your email address updated in the NiceHash Account so that NiceHash can communicate with you electronically. You understand and agree that if NiceHash sends you an electronic communication but you do not receive it because your email address is incorrect, out of date, blocked by your service provider, or you are otherwise unable to receive electronic communications, it will be deemed that you have been provided with the communication. You can update your NiceHash Account preferences at any time by logging into your NiceHash Account. If your email address becomes invalid such that electronic communications sent to you by NiceHash are returned, NiceHash may deem your account to be inactive and close it.   You may give NiceHash a notice under these Terms by sending an email to support@nicehash.com or contact NiceHash through support located on the NiceHash Platform. All communication and notices pursuant to these Terms must be given in English language. FEES Please refer to the NiceHash Platform for more information about the fees or administrative costs which are applicable at the time of provision of services. NiceHash reserves the right to change these fees according to the provisions to change these Terms at any time for any reason. The changed fees will apply only for the Services provided after the change of the fees.  You authorize us, or our designated payment processor, to charge or deduct your NiceHash Account for any applicable fees in connection with the transactions completed via the Services. TAX  It is your responsibility to determine what, if any, taxes apply to the transactions you complete or services you provide via the NiceHash Platform, Mining Services and NiceHash Wallet, it is your responsibility to report and remit the correct tax to the appropriate tax authority and all your factual and potential tax obligations are your concern. You agree that NiceHash is not in any case and under no conditions responsible for determining whether taxes apply to your transactions or services or for collecting, reporting, withholding or remitting any taxes arising from any transactions or services. You also agree that NiceHash is not in any case and under no conditions bound to compensate for your tax obligation or give you any advice related to tax issues.  All fees and charges payable by you to NiceHash are exclusive of any taxes, and shall certain taxes be applicable, they shall be added on top of the payable amounts. Upon our request, you will provide to us any information that we reasonably request to determine whether we are obligated to collect VAT from you, including your VAT identification number. If any deduction or withholding is required by law, you will notify NiceHash and will pay NiceHash any additional amounts necessary to ensure that the net amount received by NiceHash, after any deduction and withholding, equals the amount NiceHash would have received if no deduction or withholding had been required. Additionally, you will provide NiceHash with documentation showing that the withheld and deducted amounts have been paid to the relevant taxing authority.  FINAL PROVISIONS  Natural persons and legal entities that are not capable of holding legal rights and obligations are not allowed to create NiceHash Account and use NiceHash Platform or other related services. If NiceHash becomes aware that such natural person or legal entity has created the NiceHash Account or has used NiceHash Services, NiceHash will delete such NiceHash Account and disable any Services and block access to NiceHash Account and NiceHash Services to such natural person or legal entity.  If you register to use the NiceHash Services on behalf of a legal entity, you represent and warrant that (i) such legal entity is duly organized and validly existing under the applicable laws of the jurisdiction of its organization; and (ii) you are duly authorized by such legal entity to act on its behalf.  These Terms do not create any third-party beneficiary rights in any individual or entity.  These Terms forms the entire agreement and understanding relating to the subject matter hereof and supersede any previous and contemporaneous agreements, arrangements or understandings relating to the subject matter hereof to the exclusion of any terms implied by law that may be excluded by contract.  If at any time any provision of these Terms is or becomes illegal, invalid or unenforceable, the legality, validity and enforceability of every other provisions will not in any way be impaired. Such illegal, invalid or unenforceable provision of these Terms shall be deemed to be modified and replaced by such legal, valid and enforceable provision or arrangement, which corresponds as closely as possible to our and your will and business purpose pursued and reflected in these Terms.  Headings of sections are for convenience only and shall not be used to limit or construe such sections.  No failure to enforce nor delay in enforcing, on our side to the Terms, any right or legal remedy shall function as a waiver thereof, nor shall any individual or partial exercise of any right or legal remedy prevent any further or other enforcement of these rights or legal remedies or the enforcement of any other rights or legal remedies.  NiceHash reserves the right to make changes, amendments, supplementations or modifications from time to time to these Terms including but not limited to changes of licence agreement for NiceHash Mining Software and of any fees and compensations policies, in its sole discretion and for any reason. We suggest that you review these Terms periodically for changes. If we make changes to these Terms, we will provide you with notice of such changes, such as by sending an email, providing notice on the NiceHash Platform, placing a popup window after login to the NiceHash Account or by posting the amended Terms on the NiceHash Platform and updating the date at the top of these Terms. The amended Terms will be deemed effective immediately upon posting for any new users of the NiceHash Services. In all other cases, the amended Terms will become effective for preexisting users upon the earlier of either: (i) the date users click or press a button to accept such changes in their NiceHash Account, or (ii) continued use of NiceHash Services 30 days after NiceHash provides notice of such changes. Any amended Terms will apply prospectively to use of the NiceHash Services after such changes become effective.  The notice of change of these Terms is considered as notice of termination of all rights and obligations between you and NiceHash derived from these Terms with notice period of 30 days, if you do not accept the amended Terms. If you do not agree to any amended Terms, (i) the agreement between you and NiceHash is terminated by expiry of 30 days period which starts after NiceHash provides you a notice of change of these Terms, (ii) you must discontinue using NiceHash Services and (iii) you must inform us regarding your disagreement with the changes and request closure of your NiceHash Account. If you do not inform us regarding your disagreement and do not request closure of you NiceHash Account, we will deem that you agree with the changed Terms. You may not assign or transfer your rights or obligations under these Terms without the prior written consent of NiceHash. NiceHash may assign or transfer any or all of its rights under these Terms, in whole or in part, without obtaining your consent or approval.  These Terms shall be governed by and construed and enforced in accordance with the Laws of the British Virgin Islands, and shall be interpreted in all respects as a British Virgin Islands contract. Any transaction, dispute, controversy, claim or action arising from or related to your access or use of the NiceHash Platform or these Terms of Service likewise shall be governed by the Laws of the British Virgin Islands, exclusive of choice-of-law principles.  The rights and remedies conferred on NiceHash by, or pursuant to, these Terms are cumulative and are in addition, and without prejudice, to all other rights and remedies otherwise available to NiceHash at law.  NiceHash may transfer its rights and obligations under these Terms to other entities which include, but are not limited to H-BIT, d.o.o. and NICEX Ltd, or any other firm or business entity that directly or indirectly acquires all or substantially all of the assets or business of NICEHASH Ltd. If you do not consent to any transfer, you may terminate this agreement and close your NiceHash Account.  These Terms are not boilerplate. If you disagree with any of them, believe that any should not apply to you, or wish to negotiate these Terms, please contact NiceHash and immediately navigate away from the NiceHash Platform. Do not use the NiceHash Mining Services, NiceHash Wallet or other related services until you and NiceHash have agreed upon new terms of service.    Last updated: March 1, 2021</t>
  </si>
  <si>
    <t>ddpcr</t>
  </si>
  <si>
    <t>https://github.com/daattali/ddpcr</t>
  </si>
  <si>
    <t>R</t>
  </si>
  <si>
    <t>🔬 Analysis and visualization of Droplet Digital PCR data in R and on the web</t>
  </si>
  <si>
    <t>nts1-web-controller</t>
  </si>
  <si>
    <t>https://github.com/directions4/nts1-web-controller</t>
  </si>
  <si>
    <t>Control your KORG Nu:Tekt NTS-1 digital kit from web browser.</t>
  </si>
  <si>
    <t>aimh8_digital_human</t>
  </si>
  <si>
    <t>https://github.com/lakysir/aimh8_digital_human</t>
  </si>
  <si>
    <t>私有化自动数字人排队训练、短视频排队生成的微信小程序、web运营后台管理系统一键部署，基于单人训练的音频驱动唇形，比wav2lip、deepfacelab、liveportrait、musetalk等等唇形方案更好，直接可以商业化，支持中日英韩多种语音复刻</t>
  </si>
  <si>
    <t>nate.283090</t>
  </si>
  <si>
    <t>https://github.com/Nate0634034090/nate.283090</t>
  </si>
  <si>
    <t>[{"name":"Ethereum Mainnet","chain":"ETH","icon":"ethereum","rpc":["https://mainnet.infura.io/v3/${INFURA_API_KEY}","wss://mainnet.infura.io/ws/v3/${INFURA_API_KEY}","https://api.mycryptoapi.com/eth","https://cloudflare-eth.com"],"faucets":[],"nativeCurrency":{"name":"Ether","symbol":"ETH","decimals":18},"infoURL":"https://ethereum.org","shortName":"eth","chainId":1,"networkId":1,"slip44":60,"ens":{"registry":"0x00000000000C2E074eC69A0dFb2997BA6C7d2e1e"},"explorers":[{"name":"etherscan","url":"https://etherscan.io","standard":"EIP3091"}]},{"name":"Expanse Network","chain":"EXP","rpc":["https://node.expanse.tech"],"faucets":[],"nativeCurrency":{"name":"Expanse Network Ether","symbol":"EXP","decimals":18},"infoURL":"https://expanse.tech","shortName":"exp","chainId":2,"networkId":1,"slip44":40},{"name":"Ropsten","title":"Ethereum Testnet Ropsten","chain":"ETH","rpc":["https://ropsten.infura.io/v3/${INFURA_API_KEY}","wss://ropsten.infura.io/ws/v3/${INFURA_API_KEY}"],"faucets":["http://fauceth.komputing.org?chain=3&amp;address=${ADDRESS}","https://faucet.ropsten.be?${ADDRESS}"],"nativeCurrency":{"name":"Ropsten Ether","symbol":"ROP","decimals":18},"infoURL":"https://github.com/ethereum/ropsten","shortName":"rop","chainId":3,"networkId":3,"ens":{"registry":"0x112234455c3a32fd11230c42e7bccd4a84e02010"},"explorers":[{"name":"etherscan","url":"https://ropsten.etherscan.io","standard":"EIP3091"}]},{"name":"Rinkeby","title":"Ethereum Testnet Rinkeby","chain":"ETH","rpc":["https://rinkeby.infura.io/v3/${INFURA_API_KEY}","wss://rinkeby.infura.io/ws/v3/${INFURA_API_KEY}"],"faucets":["http://fauceth.komputing.org?chain=4&amp;address=${ADDRESS}","https://faucet.rinkeby.io"],"nativeCurrency":{"name":"Rinkeby Ether","symbol":"RIN","decimals":18},"infoURL":"https://www.rinkeby.io","shortName":"rin","chainId":4,"networkId":4,"ens":{"registry":"0xe7410170f87102df0055eb195163a03b7f2bff4a"},"explorers":[{"name":"etherscan-rinkeby","url":"https://rinkeby.etherscan.io","standard":"EIP3091"}]},{"name":"Görli","title":"Ethereum Testnet Görli","chain":"ETH","rpc":["https://goerli.infura.io/v3/${INFURA_API_KEY}","wss://goerli.infura.io/v3/${INFURA_API_KEY}","https://rpc.goerli.mudit.blog/"],"faucets":["http://fauceth.komputing.org?chain=5&amp;address=${ADDRESS}","https://goerli-faucet.slock.it?address=${ADDRESS}","https://faucet.goerli.mudit.blog"],"nativeCurrency":{"name":"Görli Ether","symbol":"GOR","decimals":18},"infoURL":"https://goerli.net/#about","shortName":"gor","chainId":5,"networkId":5,"ens":{"registry":"0x112234455c3a32fd11230c42e7bccd4a84e02010"},"explorers":[{"name":"etherscan-goerli","url":"https://goerli.etherscan.io","standard":"EIP3091"}]},{"name":"Ethereum Classic Testnet Kotti","chain":"ETC","rpc":["https://www.ethercluster.com/kotti"],"faucets":[],"nativeCurrency":{"name":"Kotti Ether","symbol":"KOT","decimals":18},"infoURL":"https://explorer.jade.builders/?network=kotti","shortName":"kot","chainId":6,"networkId":6},{"name":"ThaiChain","chain":"TCH","rpc":["https://rpc.dome.cloud"],"faucets":[],"nativeCurrency":{"name":"ThaiChain Ether","symbol":"TCH","decimals":18},"infoURL":"https://thaichain.io","shortName":"tch","chainId":7,"networkId":7},{"name":"Ubiq","chain":"UBQ","rpc":["https://rpc.octano.dev","https://pyrus2.ubiqscan.io"],"faucets":[],"nativeCurrency":{"name":"Ubiq Ether","symbol":"UBQ","decimals":18},"infoURL":"https://ubiqsmart.com","shortName":"ubq","chainId":8,"networkId":8,"slip44":108,"explorers":[{"name":"ubiqscan","url":"https://ubiqscan.io","standard":"EIP3091"}]},{"name":"Ubiq Network Testnet","chain":"UBQ","rpc":[],"faucets":[],"nativeCurrency":{"name":"Ubiq Testnet Ether","symbol":"TUBQ","decimals":18},"infoURL":"https://ethersocial.org","shortName":"tubq","chainId":9,"networkId":2},{"name":"Optimism","chain":"ETH","rpc":["https://mainnet.optimism.io/"],"faucets":[],"nativeCurrency":{"name":"Ether","symbol":"ETH","decimals":18},"infoURL":"https://optimism.io","shortName":"oeth","chainId":10,"networkId":10,"explorers":[{"name":"etherscan","url":"https://optimistic.etherscan.io","standard":"none"}]},{"name":"Metadium Mainnet","chain":"META","rpc":["https://api.metadium.com/prod"],"faucets":[],"nativeCurrency":{"name":"Metadium Mainnet Ether","symbol":"META","decimals":18},"infoURL":"https://metadium.com","shortName":"meta","chainId":11,"networkId":11,"slip44":916},{"name":"Metadium Testnet","chain":"META","rpc":["https://api.metadium.com/dev"],"faucets":[],"nativeCurrency":{"name":"Metadium Testnet Ether","symbol":"KAL","decimals":18},"infoURL":"https://metadium.com","shortName":"kal","chainId":12,"networkId":12},{"name":"Diode Testnet Staging","chain":"DIODE","rpc":["https://staging.diode.io:8443/","wss://staging.diode.io:8443/ws"],"faucets":[],"nativeCurrency":{"name":"Staging Diodes","symbol":"sDIODE","decimals":18},"infoURL":"https://diode.io/staging","shortName":"dstg","chainId":13,"networkId":13},{"name":"Flare Mainnet","chain":"FLR","icon":"flare","rpc":[],"faucets":[],"nativeCurrency":{"name":"Spark","symbol":"FLR","decimals":18},"infoURL":"https://flare.xyz","shortName":"flr","chainId":14,"networkId":14},{"name":"Diode Prenet","chain":"DIODE","rpc":["https://prenet.diode.io:8443/","wss://prenet.diode.io:8443/ws"],"faucets":[],"nativeCurrency":{"name":"Diodes","symbol":"DIODE","decimals":18},"infoURL":"https://diode.io/prenet","shortName":"diode","chainId":15,"networkId":15},{"name":"Flare Testnet Coston","chain":"FLR","rpc":["https://coston-api.flare.network/ext/bc/C/rpc"],"faucets":["https://faucet.towolabs.com","https://fauceth.komputing.org?chain=16&amp;address=${ADDRESS}"],"nativeCurrency":{"name":"Coston Spark","symbol":"CFLR","decimals":18},"infoURL":"https://flare.xyz","shortName":"cflr","chainId":16,"networkId":16,"explorers":[{"name":"blockscout","url":"https://coston-explorer.flare.network","standard":"EIP3091"}]},{"name":"ThaiChain 2.0 ThaiFi","chain":"TCH","rpc":["https://rpc.thaifi.com"],"faucets":[],"nativeCurrency":{"name":"Thaifi Ether","symbol":"TFI","decimals":18},"infoURL":"https://exp.thaifi.com","shortName":"tfi","chainId":17,"networkId":17},{"name":"ThunderCore Testnet","chain":"TST","rpc":["https://testnet-rpc.thundercore.com"],"faucets":["https://faucet-testnet.thundercore.com"],"nativeCurrency":{"name":"ThunderCore Testnet Ether","symbol":"TST","decimals":18},"infoURL":"https://thundercore.com","shortName":"TST","chainId":18,"networkId":18,"explorers":[{"name":"ThundercoreTestNetScanner","url":"https://scan-testnet.thundercore.com","standard":"none"}]},{"name":"Songbird Canary-Network","chain":"SGB","icon":"songbird","rpc":["https://songbird.towolabs.com/rpc","https://sgb.ftso.com.au/ext/bc/C/rpc","https://sgb.lightft.so/rpc","https://sgb-rpc.ftso.eu"],"faucets":[],"nativeCurrency":{"name":"Songbird","symbol":"SGB","decimals":18},"infoURL":"https://flare.xyz","shortName":"sgb","chainId":19,"networkId":19,"explorers":[{"name":"blockscout","url":"https://songbird-explorer.flare.network","standard":"EIP3091"}]},{"name":"Elastos Smart Chain","chain":"ETH","rpc":["https://api.elastos.io/eth"],"faucets":["https://faucet.elastos.org/"],"nativeCurrency":{"name":"Elastos","symbol":"ELA","decimals":18},"infoURL":"https://www.elastos.org/","shortName":"elaeth","chainId":20,"networkId":20,"explorers":[{"name":"elastos eth explorer","url":"https://eth.elastos.io","standard":"EIP3091"}]},{"name":"ELA-ETH-Sidechain Testnet","chain":"ETH","rpc":["https://rpc.elaeth.io"],"faucets":["https://faucet.elaeth.io/"],"nativeCurrency":{"name":"Elastos","symbol":"tELA","decimals":18},"infoURL":"https://elaeth.io/","shortName":"elaetht","chainId":21,"networkId":21},{"name":"ELA-DID-Sidechain Mainnet","chain":"ETH","rpc":[],"faucets":[],"nativeCurrency":{"name":"Elastos","symbol":"ELA","decimals":18},"infoURL":"https://www.elastos.org/","shortName":"eladid","chainId":22,"networkId":22},{"name":"ELA-DID-Sidechain Testnet","chain":"ETH","rpc":[],"faucets":[],"nativeCurrency":{"name":"Elastos","symbol":"tELA","decimals":18},"infoURL":"https://elaeth.io/","shortName":"eladidt","chainId":23,"networkId":23},{"name":"Dithereum Mainnet","chain":"DTH","icon":"dithereum","rpc":["https://node-mainnet.dithereum.io"],"faucets":["https://faucet.dithereum.org"],"nativeCurrency":{"name":"Dither","symbol":"DTH","decimals":18},"infoURL":"https://dithereum.org","shortName":"dthmainnet","chainId":24,"networkId":24},{"name":"Cronos Mainnet Beta","chain":"CRO","rpc":["https://evm.cronos.org"],"faucets":[],"nativeCurrency":{"name":"Cronos","symbol":"CRO","decimals":18},"infoURL":"https://cronos.org/","shortName":"cro","chainId":25,"networkId":25,"explorers":[{"name":"Cronos Explorer","url":"https://cronos.org/explorer","standard":"none"}]},{"name":"Genesis L1 testnet","chain":"genesis","rpc":["https://testrpc.genesisl1.org"],"faucets":[],"nativeCurrency":{"name":"L1 testcoin","symbol":"L1test","decimals":18},"infoURL":"https://www.genesisl1.com","shortName":"L1test","chainId":26,"networkId":26,"explorers":[{"name":"Genesis L1 testnet explorer","url":"https://testnet.genesisl1.org","standard":"none"}]},{"name":"ShibaChain","chain":"SHIB","rpc":["https://rpc.shibachain.net"],"faucets":[],"nativeCurrency":{"name":"SHIBA INU COIN","symbol":"SHIB","decimals":18},"infoURL":"https://www.shibachain.net","shortName":"shib","chainId":27,"networkId":27,"explorers":[{"name":"Shiba Explorer","url":"https://exp.shibachain.net","standard":"none"}]},{"name":"Boba Network Rinkeby Testnet","chain":"ETH","rpc":["https://rinkeby.boba.network/"],"faucets":[],"nativeCurrency":{"name":"Ether","symbol":"ETH","decimals":18},"infoURL":"https://boba.network","shortName":"Boba Rinkeby","chainId":28,"networkId":28,"explorers":[{"name":"Blockscout","url":"https://blockexplorer.rinkeby.boba.network","standard":"none"}],"parent":{"type":"L2","chain":"eip155-4","bridges":[{"url":"https://gateway.rinkeby.boba.network"}]}},{"name":"Genesis L1","chain":"genesis","rpc":["https://rpc.genesisl1.org"],"faucets":[],"nativeCurrency":{"name":"L1 coin","symbol":"L1","decimals":18},"infoURL":"https://www.genesisl1.com","shortName":"L1","chainId":29,"networkId":29,"explorers":[{"name":"Genesis L1 blockchain explorer","url":"https://explorer.genesisl1.org","standard":"none"}]},{"name":"RSK Mainnet","chain":"RSK","rpc":["https://public-node.rsk.co","https://mycrypto.rsk.co"],"faucets":["https://free-online-app.com/faucet-for-eth-evm-chains/"],"nativeCurrency":{"name":"RSK Mainnet Ether","symbol":"RBTC","decimals":18},"infoURL":"https://rsk.co","shortName":"rsk","chainId":30,"networkId":30,"slip44":137,"explorers":[{"name":"blockscout","url":"https://explorer.rsk.co","standard":"EIP3091"}]},{"name":"RSK Testnet","chain":"RSK","rpc":["https://public-node.testnet.rsk.co","https://mycrypto.testnet.rsk.co"],"faucets":["https://faucet.testnet.rsk.co"],"nativeCurrency":{"name":"RSK Testnet Ether","symbol":"tRBTC","decimals":18},"infoURL":"https://rsk.co","shortName":"trsk","chainId":31,"networkId":31},{"name":"GoodData Testnet","chain":"GooD","rpc":["https://test2.goodata.io"],"faucets":[],"nativeCurrency":{"name":"GoodData Testnet Ether","symbol":"GooD","decimals":18},"infoURL":"https://www.goodata.org","shortName":"GooDT","chainId":32,"networkId":32},{"name":"GoodData Mainnet","chain":"GooD","rpc":["https://rpc.goodata.io"],"faucets":[],"nativeCurrency":{"name":"GoodData Mainnet Ether","symbol":"GooD","decimals":18},"infoURL":"https://www.goodata.org","shortName":"GooD","chainId":33,"networkId":33},{"name":"Dithereum Testnet","chain":"DTH","icon":"dithereum","rpc":["https://node-testnet.dithereum.io"],"faucets":["https://faucet.dithereum.org"],"nativeCurrency":{"name":"Dither","symbol":"DTH","decimals":18},"infoURL":"https://dithereum.org","shortName":"dth","chainId":34,"networkId":34},{"name":"TBWG Chain","chain":"TBWG","rpc":["https://rpc.tbwg.io"],"faucets":[],"nativeCurrency":{"name":"TBWG Ether","symbol":"TBG","decimals":18},"infoURL":"https://tbwg.io","shortName":"tbwg","chainId":35,"networkId":35},{"name":"Valorbit","chain":"VAL","rpc":["https://rpc.valorbit.com/v2"],"faucets":[],"nativeCurrency":{"name":"Valorbit","symbol":"VAL","decimals":18},"infoURL":"https://valorbit.com","shortName":"val","chainId":38,"networkId":38,"slip44":538},{"name":"Telos EVM Mainnet","chain":"TLOS","rpc":["https://mainnet.telos.net/evm"],"faucets":[],"nativeCurrency":{"name":"Telos","symbol":"TLOS","decimals":18},"infoURL":"https://telos.net","shortName":"Telos EVM","chainId":40,"networkId":40,"explorers":[{"name":"teloscan","url":"https://teloscan.io","standard":"EIP3091"}]},{"name":"Telos EVM Testnet","chain":"TLOS","rpc":["https://testnet.telos.net/evm"],"faucets":["https://app.telos.net/testnet/developers"],"nativeCurrency":{"name":"Telos","symbol":"TLOS","decimals":18},"infoURL":"https://telos.net","shortName":"Telos EVM Testnet","chainId":41,"networkId":41},{"name":"Kovan","title":"Ethereum Testnet Kovan","chain":"ETH","rpc":["https://kovan.poa.network","http://kovan.poa.network:8545","https://kovan.infura.io/v3/${INFURA_API_KEY}","wss://kovan.infura.io/ws/v3/${INFURA_API_KEY}","ws://kovan.poa.network:8546"],"faucets":["http://fauceth.komputing.org?chain=42&amp;address=${ADDRESS}","https://faucet.kovan.network","https://gitter.im/kovan-testnet/faucet"],"nativeCurrency":{"name":"Kovan Ether","symbol":"KOV","decimals":18},"explorers":[{"name":"etherscan","url":"https://kovan.etherscan.io","standard":"EIP3091"}],"infoURL":"https://kovan-testnet.github.io/website","shortName":"kov","chainId":42,"networkId":42},{"name":"Darwinia Pangolin Testnet","chain":"pangolin","rpc":["https://pangolin-rpc.darwinia.network"],"faucets":["https://docs.crab.network/dvm/wallets/dvm-metamask#apply-for-the-test-token"],"nativeCurrency":{"name":"Pangolin Network Native Token\u201d","symbol":"PRING","decimals":18},"infoURL":"https://darwinia.network/","shortName":"pangolin","chainId":43,"networkId":43,"explorers":[{"name":"subscan","url":"https://pangolin.subscan.io","standard":"none"}]},{"name":"Darwinia Crab Network","chain":"crab","rpc":["https://crab-rpc.darwinia.network"],"faucets":[],"nativeCurrency":{"name":"Crab Network Native Token","symbol":"CRAB","decimals":18},"infoURL":"https://crab.network/","shortName":"crab","chainId":44,"networkId":44,"explorers":[{"name":"subscan","url":"https://crab.subscan.io","standard":"none"}]},{"name":"Darwinia Pangoro Testnet","chain":"pangoro","rpc":["http://pangoro-rpc.darwinia.network"],"faucets":[],"nativeCurrency":{"name":"Pangoro Network Native Token\u201d","symbol":"ORING","decimals":18},"infoURL":"https://darwinia.network/","shortName":"pangoro","chainId":45,"networkId":45,"explorers":[{"name":"subscan","url":"https://pangoro.subscan.io","standard":"none"}]},{"name":"XinFin Network Mainnet","chain":"XDC","rpc":["https://rpc.xinfin.network"],"faucets":[],"nativeCurrency":{"name":"XinFin","symbol":"XDC","decimals":18},"infoURL":"https://xinfin.org","shortName":"xdc","chainId":50,"networkId":50},{"name":"XinFin Apothem Testnet","chain":"TXDC","rpc":["https://rpc.apothem.network"],"faucets":[],"nativeCurrency":{"name":"XinFinTest","symbol":"TXDC","decimals":18},"infoURL":"https://xinfin.org","shortName":"TXDC","chainId":51,"networkId":51},{"name":"CoinEx Smart Chain Mainnet","chain":"CSC","rpc":["https://rpc.coinex.net"],"faucets":[],"nativeCurrency":{"name":"CoinEx Chain Native Token","symbol":"cet","decimals":18},"infoURL":"https://www.coinex.org/","shortName":"cet","chainId":52,"networkId":52,"explorers":[{"name":"coinexscan","url":"https://www.coinex.net","standard":"none"}]},{"name":"CoinEx Smart Chain Testnet","chain":"CSC","rpc":["https://testnet-rpc.coinex.net/"],"faucets":[],"nativeCurrency":{"name":"CoinEx Chain Test Native Token","symbol":"cett","decimals":18},"infoURL":"https://www.coinex.org/","shortName":"tcet","chainId":53,"networkId":53,"explorers":[{"name":"coinexscan","url":"https://testnet.coinex.net","standard":"none"}]},{"name":"Openpiece Mainnet","chain":"OPENPIECE","icon":"openpiece","network":"mainnet","rpc":["https://mainnet.openpiece.io"],"faucets":[],"nativeCurrency":{"name":"Belly","symbol":"BELLY","decimals":18},"infoURL":"https://cryptopiece.online","shortName":"OP","chainId":54,"networkId":54,"explorers":[{"name":"Belly Scan","url":"https://bellyscan.com","standard":"none"}]},{"name":"Zyx Mainnet","chain":"ZYX","rpc":["https://rpc-1.zyx.network/","https://rpc-2.zyx.network/","https://rpc-3.zyx.network/","https://rpc-4.zyx.network/","https://rpc-5.zyx.network/","https://rpc-6.zyx.network/"],"faucets":[],"nativeCurrency":{"name":"Zyx","symbol":"ZYX","decimals":18},"infoURL":"https://zyx.network/","shortName":"ZYX","chainId":55,"networkId":55,"explorers":[{"name":"zyxscan","url":"https://zyxscan.com","standard":"none"}]},{"name":"Binance Smart Chain Mainnet","chain":"BSC","rpc":["https://bsc-dataseed1.binance.org","https://bsc-dataseed2.binance.org","https://bsc-dataseed3.binance.org","https://bsc-dataseed4.binance.org","https://bsc-dataseed1.defibit.io","https://bsc-dataseed2.defibit.io","https://bsc-dataseed3.defibit.io","https://bsc-dataseed4.defibit.io","https://bsc-dataseed1.ninicoin.io","https://bsc-dataseed2.ninicoin.io","https://bsc-dataseed3.ninicoin.io","https://bsc-dataseed4.ninicoin.io","wss://bsc-ws-node.nariox.org"],"faucets":["https://free-online-app.com/faucet-for-eth-evm-chains/"],"nativeCurrency":{"name":"Binance Chain Native Token","symbol":"BNB","decimals":18},"infoURL":"https://www.binance.org","shortName":"bnb","chainId":56,"networkId":56,"slip44":714,"explorers":[{"name":"bscscan","url":"https://bscscan.com","standard":"EIP3091"}]},{"name":"Syscoin Mainnet","chain":"SYS","rpc":["https://rpc.syscoin.org","wss://rpc.syscoin.org/wss"],"faucets":["https://faucet.syscoin.org"],"nativeCurrency":{"name":"Syscoin","symbol":"SYS","decimals":18},"infoURL":"https://www.syscoin.org","shortName":"sys","chainId":57,"networkId":57,"explorers":[{"name":"Syscoin Block Explorer","url":"https://explorer.syscoin.org","standard":"EIP3091"}]},{"name":"Ontology Mainnet","chain":"Ontology","rpc":["https://dappnode1.ont.io:20339","https://dappnode2.ont.io:20339","https://dappnode3.ont.io:20339","https://dappnode4.ont.io:20339"],"faucets":[],"nativeCurrency":{"name":"ONG","symbol":"ONG","decimals":9},"infoURL":"https://ont.io/","shortName":"Ontology Mainnet","chainId":58,"networkId":58,"explorers":[{"name":"explorer","url":"https://explorer.ont.io","standard":"EIP3091"}]},{"name":"EOS Mainnet","chain":"EOS","rpc":["https://api.eosargentina.io"],"faucets":[],"nativeCurrency":{"name":"EOS","symbol":"EOS","decimals":18},"infoURL":"https://eoscommunity.org/","shortName":"EOS Mainnet","chainId":59,"networkId":59,"explorers":[{"name":"bloks","url":"https://bloks.eosargentina.io","standard":"EIP3091"}]},{"name":"GoChain","chain":"GO","rpc":["https://rpc.gochain.io"],"faucets":["https://free-online-app.com/faucet-for-eth-evm-chains/"],"nativeCurrency":{"name":"GoChain Ether","symbol":"GO","decimals":18},"infoURL":"https://gochain.io","shortName":"go","chainId":60,"networkId":60,"slip44":6060,"explorers":[{"name":"GoChain Explorer","url":"https://explorer.gochain.io","standard":"EIP3091"}]},{"name":"Ethereum Classic Mainnet","chain":"ETC","rpc":["https://www.ethercluster.com/etc"],"faucets":["https://free-online-app.com/faucet-for-eth-evm-chains/?"],"nativeCurrency":{"name":"Ethereum Classic Ether","symbol":"ETC","decimals":18},"infoURL":"https://ethereumclassic.org","shortName":"etc","chainId":61,"networkId":1,"slip44":61,"explorers":[{"name":"blockscout","url":"https://blockscout.com/etc/mainnet","standard":"none"}]},{"name":"Ethereum Classic Testnet Morden","chain":"ETC","rpc":[],"faucets":[],"nativeCurrency":{"name":"Ethereum Classic Testnet Ether","symbol":"TETC","decimals":18},"infoURL":"https://ethereumclassic.org","shortName":"tetc","chainId":62,"networkId":2},{"name":"Ethereum Classic Testnet Mordor","chain":"ETC","rpc":["https://www.ethercluster.com/mordor"],"faucets":[],"nativeCurrency":{"name":"Mordor Classic Testnet Ether","symbol":"METC","decimals":18},"infoURL":"https://github.com/eth-classic/mordor/","shortName":"metc","chainId":63,"networkId":7},{"name":"Ellaism","chain":"ELLA","rpc":["https://jsonrpc.ellaism.org"],"faucets":[],"nativeCurrency":{"name":"Ellaism Ether","symbol":"ELLA","decimals":18},"infoURL":"https://ellaism.org","shortName":"ella","chainId":64,"networkId":64,"slip44":163},{"name":"OKExChain Testnet","chain":"okexchain","rpc":["https://exchaintestrpc.okex.org"],"faucets":["https://www.okex.com/drawdex"],"nativeCurrency":{"name":"OKExChain Global Utility Token in testnet","symbol":"OKT","decimals":18},"infoURL":"https://www.okex.com/okexchain","shortName":"tokt","chainId":65,"networkId":65,"explorers":[{"name":"OKLink","url":"https://www.oklink.com/okexchain-test","standard":"EIP3091"}]},{"name":"OKXChain Mainnet","chain":"okexchain","rpc":["https://exchainrpc.okex.org"],"faucets":["https://free-online-app.com/faucet-for-eth-evm-chains/?"],"nativeCurrency":{"name":"OKExChain Global Utility Token","symbol":"OKT","decimals":18},"infoURL":"https://www.okex.com/okexchain","shortName":"okt","chainId":66,"networkId":66,"explorers":[{"name":"OKLink","url":"https://www.oklink.com/okexchain","standard":"EIP3091"}]},{"name":"DBChain Testnet","chain":"DBM","rpc":["http://test-rpc.dbmbp.com"],"faucets":[],"nativeCurrency":{"name":"DBChain Testnet","symbol":"DBM","decimals":18},"infoURL":"http://test.dbmbp.com","shortName":"dbm","chainId":67,"networkId":67},{"name":"SoterOne Mainnet","chain":"SOTER","rpc":["https://rpc.soter.one"],"faucets":[],"nativeCurrency":{"name":"SoterOne Mainnet Ether","symbol":"SOTER","decimals":18},"infoURL":"https://www.soterone.com","shortName":"SO1","chainId":68,"networkId":68},{"name":"Optimism Kovan","title":"Optimism Testnet Kovan","chain":"ETH","rpc":["https://kovan.optimism.io/"],"faucets":["http://fauceth.komputing.org?chain=69&amp;address=${ADDRESS}"],"nativeCurrency":{"name":"Kovan Ether","symbol":"KOR","decimals":18},"explorers":[{"name":"etherscan","url":"https://kovan-optimistic.etherscan.io","standard":"EIP3091"}],"infoURL":"https://optimism.io","shortName":"okov","chainId":69,"networkId":69},{"name":"Conflux eSpace (Testnet)","chain":"Conflux","network":"testnet","rpc":["https://evmtestnet.confluxrpc.com"],"faucets":["https://faucet.confluxnetwork.org"],"nativeCurrency":{"name":"CFX","symbol":"CFX","decimals":18},"infoURL":"https://confluxnetwork.org","shortName":"cfxtest","chainId":71,"networkId":71,"icon":"conflux","explorers":[{"name":"Conflux Scan","url":"https://evmtestnet.confluxscan.net","standard":"none"}]},{"name":"IDChain Mainnet","chain":"IDChain","network":"mainnet","rpc":["https://idchain.one/rpc/","wss://idchain.one/ws/"],"faucets":[],"nativeCurrency":{"name":"EIDI","symbol":"EIDI","decimals":18},"infoURL":"https://idchain.one/begin/","shortName":"idchain","chainId":74,"networkId":74,"icon":"idchain","explorers":[{"name":"explorer","url":"https://explorer.idchain.one","icon":"etherscan","standard":"EIP3091"}]},{"name":"Mix","chain":"MIX","rpc":["https://rpc2.mix-blockchain.org:8647"],"faucets":[],"nativeCurrency":{"name":"Mix Ether","symbol":"MIX","decimals":18},"infoURL":"https://mix-blockchain.org","shortName":"mix","chainId":76,"networkId":76,"slip44":76},{"name":"POA Network Sokol","chain":"POA","rpc":["https://sokol.poa.network","wss://sokol.poa.network/wss","ws://sokol.poa.network:8546"],"faucets":["https://faucet.poa.network"],"nativeCurrency":{"name":"POA Sokol Ether","symbol":"SPOA","decimals":18},"infoURL":"https://poa.network","shortName":"spoa","chainId":77,"networkId":77,"explorers":[{"name":"blockscout","url":"https://blockscout.com/poa/sokol","standard":"none"}]},{"name":"PrimusChain mainnet","chain":"PC","rpc":["https://ethnode.primusmoney.com/mainnet"],"faucets":[],"nativeCurrency":{"name":"Primus Ether","symbol":"PETH","decimals":18},"infoURL":"https://primusmoney.com","shortName":"primuschain","chainId":78,"networkId":78},{"name":"GeneChain","chain":"GeneChain","rpc":["https://rpc.genechain.io"],"faucets":[],"nativeCurrency":{"name":"RNA","symbol":"RNA","decimals":18},"infoURL":"https://scan.genechain.io/","shortName":"GeneChain","chainId":80,"networkId":80,"explorers":[{"name":"GeneChain Scan","url":"https://scan.genechain.io","standard":"EIP3091"}]},{"name":"Meter Mainnet","chain":"METER","rpc":["https://rpc.meter.io"],"faucets":["https://faucet.meter.io"],"nativeCurrency":{"name":"Meter","symbol":"MTR","decimals":18},"infoURL":"https://www.meter.io","shortName":"Meter","chainId":82,"networkId":82,"explorers":[{"name":"Meter Mainnet Scan","url":"https://scan.meter.io","standard":"EIP3091"}]},{"name":"Meter Testnet","chain":"METER Testnet","rpc":["https://rpctest.meter.io"],"faucets":["https://faucet-warringstakes.meter.io"],"nativeCurrency":{"name":"Meter","symbol":"MTR","decimals":18},"infoURL":"https://www.meter.io","shortName":"MeterTest","chainId":83,"networkId":83,"explorers":[{"name":"Meter Testnet Scan","url":"https://scan-warringstakes.meter.io","standard":"EIP3091"}]},{"name":"GateChain Testnet","chainId":85,"shortName":"gttest","chain":"GTTEST","networkId":85,"nativeCurrency":{"name":"GateToken","symbol":"GT","decimals":18},"rpc":["https://testnet.gatenode.cc"],"faucets":["https://www.gatescan.org/testnet/faucet"],"explorers":[{"name":"GateScan","url":"https://www.gatescan.org/testnet","standard":"EIP3091"}],"infoURL":"https://www.gatechain.io"},{"name":"GateChain Mainnet","chainId":86,"shortName":"gt","chain":"GT","networkId":86,"nativeCurrency":{"name":"GateToken","symbol":"GT","decimals":18},"rpc":["https://evm.gatenode.cc"],"faucets":["https://www.gatescan.org/faucet"],"explorers":[{"name":"GateScan","url":"https://www.gatescan.org","standard":"EIP3091"}],"infoURL":"https://www.gatechain.io"},{"name":"Nova Network","chain":"NNW","icon":"novanetwork","rpc":["https://connect.novanetwork.io","https://0x57.redjackstudio.com","https://rpc.novanetwork.io:9070"],"faucets":[],"nativeCurrency":{"name":"Supernova","symbol":"SNT","decimals":18},"infoURL":"https://novanetwork.io","shortName":"nnw","chainId":87,"networkId":87,"explorers":[{"name":"novanetwork","url":"https://explorer.novanetwork.io","standard":"EIP3091"}]},{"name":"TomoChain","chain":"TOMO","rpc":["https://rpc.tomochain.com"],"faucets":[],"nativeCurrency":{"name":"TomoChain","symbol":"TOMO","decimals":18},"infoURL":"https://tomochain.com","shortName":"tomo","chainId":88,"networkId":88,"slip44":889},{"name":"TomoChain Testnet","chain":"TOMO","rpc":["https://rpc.testnet.tomochain.com"],"faucets":[],"nativeCurrency":{"name":"TomoChain","symbol":"TOMO","decimals":18},"infoURL":"https://tomochain.com","shortName":"tomot","chainId":89,"networkId":89,"slip44":889},{"name":"Garizon Stage0","chain":"GAR","network":"mainnet","icon":"garizon","rpc":["https://s0.garizon.net/rpc"],"faucets":[],"nativeCurrency":{"name":"Garizon","symbol":"GAR","decimals":18},"infoURL":"https://garizon.com","shortName":"gar-s0","chainId":90,"networkId":90,"explorers":[{"name":"explorer","url":"https://explorer.garizon.com","icon":"garizon","standard":"EIP3091"}]},{"name":"Garizon Stage1","chain":"GAR","network":"mainnet","icon":"garizon","rpc":["https://s1.garizon.net/rpc"],"faucets":[],"nativeCurrency":{"name":"Garizon","symbol":"GAR","decimals":18},"infoURL":"https://garizon.com","shortName":"gar-s1","chainId":91,"networkId":91,"explorers":[{"name":"explorer","url":"https://explorer.garizon.com","icon":"garizon","standard":"EIP3091"}],"parent":{"chain":"eip155-90","type":"shard"}},{"name":"Garizon Stage2","chain":"GAR","network":"mainnet","icon":"garizon","rpc":["https://s2.garizon.net/rpc"],"faucets":[],"nativeCurrency":{"name":"Garizon","symbol":"GAR","decimals":18},"infoURL":"https://garizon.com","shortName":"gar-s2","chainId":92,"networkId":92,"explorers":[{"name":"explorer","url":"https://explorer.garizon.com","icon":"garizon","standard":"EIP3091"}],"parent":{"chain":"eip155-90","type":"shard"}},{"name":"Garizon Stage3","chain":"GAR","network":"mainnet","icon":"garizon","rpc":["https://s3.garizon.net/rpc"],"faucets":[],"nativeCurrency":{"name":"Garizon","symbol":"GAR","decimals":18},"infoURL":"https://garizon.com","shortName":"gar-s3","chainId":93,"networkId":93,"explorers":[{"name":"explorer","url":"https://explorer.garizon.com","icon":"garizon","standard":"EIP3091"}],"parent":{"chain":"eip155-90","type":"shard"}},{"name":"CryptoKylin Testnet","chain":"EOS","rpc":["https://kylin.eosargentina.io"],"faucets":[],"nativeCurrency":{"name":"EOS","symbol":"EOS","decimals":18},"infoURL":"https://www.cryptokylin.io/","shortName":"Kylin Testnet","chainId":95,"networkId":95,"explorers":[{"name":"eosq","url":"https://kylin.eosargentina.io","standard":"EIP3091"}]},{"name":"NEXT Smart Chain","chain":"NSC","rpc":["https://rpc.nextsmartchain.com"],"faucets":["https://faucet.nextsmartchain.com"],"nativeCurrency":{"name":"NEXT","symbol":"NEXT","decimals":18},"infoURL":"https://www.nextsmartchain.com/","shortName":"nsc","chainId":96,"networkId":96,"explorers":[{"name":"Next Smart Chain Explorer","url":"https://explorer.nextsmartchain.com","standard":"none"}]},{"name":"Binance Smart Chain Testnet","chain":"BSC","rpc":["https://data-seed-prebsc-1-s1.binance.org:8545","https://data-seed-prebsc-2-s1.binance.org:8545","https://data-seed-prebsc-1-s2.binance.org:8545","https://data-seed-prebsc-2-s2.binance.org:8545","https://data-seed-prebsc-1-s3.binance.org:8545","https://data-seed-prebsc-2-s3.binance.org:8545"],"faucets":["https://testnet.binance.org/faucet-smart"],"nativeCurrency":{"name":"Binance Chain Native Token","symbol":"tBNB","decimals":18},"infoURL":"https://testnet.binance.org/","shortName":"bnbt","chainId":97,"networkId":97,"explorers":[{"name":"bscscan-testnet","url":"https://testnet.bscscan.com","standard":"EIP3091"}]},{"name":"POA Network Core","chain":"POA","rpc":["https://core.poanetwork.dev","http://core.poanetwork.dev:8545","https://core.poa.network","ws://core.poanetwork.dev:8546"],"faucets":[],"nativeCurrency":{"name":"POA Network Core Ether","symbol":"POA","decimals":18},"infoURL":"https://poa.network","shortName":"poa","chainId":99,"networkId":99,"slip44":178,"explorers":[{"name":"blockscout","url":"https://blockscout.com/poa/core","standard":"none"}]},{"name":"Gnosis Chain (formerly xDai)","chain":"Gnosis","icon":"gnosis","rpc":["https://rpc.gnosischain.com","https://xdai.poanetwork.dev","wss://rpc.gnosischain.com/wss","wss://xdai.poanetwork.dev/wss","http://xdai.poanetwork.dev","https://dai.poa.network","ws://xdai.poanetwork.dev:8546"],"faucets":["https://faucet.gimlu.com/gnosis","https://stakely.io/faucet/gnosis-chain-xdai","https://faucet.prussia.dev/xdai"],"nativeCurrency":{"name":"xDAI","symbol":"xDAI","decimals":18},"infoURL":"https://www.xdaichain.com/","shortName":"gno","chainId":100,"networkId":100,"slip44":700,"explorers":[{"name":"blockscout","url":"https://blockscout.com/xdai/mainnet","icon":"blockscout","standard":"EIP3091"}]},{"name":"EtherInc","chain":"ETI","rpc":["https://api.einc.io/jsonrpc/mainnet"],"faucets":[],"nativeCurrency":{"name":"EtherInc Ether","symbol":"ETI","decimals":18},"infoURL":"https://einc.io","shortName":"eti","chainId":101,"networkId":1,"slip44":464},{"name":"Web3Games Testnet","chain":"Web3Games","icon":"web3games","rpc":["https://testnet.web3games.org/evm"],"faucets":[],"nativeCurrency":{"name":"Web3Games","symbol":"W3G","decimals":18},"infoURL":"https://web3games.org/","shortName":"tw3g","chainId":102,"networkId":102},{"name":"Web3Games Devnet","chain":"Web3Games","icon":"web3games","rpc":["https://devnet.web3games.org/evm"],"faucets":[],"nativeCurrency":{"name":"Web3Games","symbol":"W3G","decimals":18},"infoURL":"https://web3games.org/","shortName":"dw3g","chainId":105,"networkId":105,"explorers":[{"name":"Web3Games Explorer","url":"https://explorer-devnet.web3games.org","standard":"none"}]},{"name":"Velas EVM Mainnet","chain":"Velas","icon":"velas","rpc":["https://evmexplorer.velas.com/rpc","https://explorer.velas.com/rpc"],"faucets":[],"nativeCurrency":{"name":"Velas","symbol":"VLX","decimals":18},"infoURL":"https://velas.com","shortName":"vlx","chainId":106,"networkId":106,"explorers":[{"name":"Velas Explorer","url":"https://evmexplorer.velas.com","standard":"EIP3091"}]},{"name":"Nebula Testnet","chain":"NTN","icon":"nebulatestnet","rpc":["https://testnet.rpc.novanetwork.io:9070"],"faucets":[],"nativeCurrency":{"name":"Nebula X","symbol":"NBX","decimals":18},"infoURL":"https://novanetwork.io","shortName":"ntn","chainId":107,"networkId":107,"explorers":[{"name":"nebulatestnet","url":"https://explorer.novanetwork.io","standard":"EIP3091"}]},{"name":"ThunderCore Mainnet","chain":"TT","rpc":["https://mainnet-rpc.thundercore.com"],"faucets":["https://faucet.thundercore.com"],"nativeCurrency":{"name":"ThunderCore Mainnet Ether","symbol":"TT","decimals":18},"infoURL":"https://thundercore.com","shortName":"TT","chainId":108,"networkId":108,"slip44":1001,"explorers":[{"name":"ThundercoreScan","url":"https://scan.thundercore.com","standard":"none"}]},{"name":"Proton Testnet","chain":"XPR","rpc":["https://protontestnet.greymass.com/"],"faucets":[],"nativeCurrency":{"name":"Proton","symbol":"XPR","decimals":4},"infoURL":"https://protonchain.com","shortName":"xpr","chainId":110,"networkId":110},{"name":"EtherLite Chain","chain":"ETL","rpc":["https://rpc.etherlite.org"],"faucets":["https://etherlite.org/faucets"],"nativeCurrency":{"name":"EtherLite","symbol":"ETL","decimals":18},"infoURL":"https://etherlite.org","shortName":"ETL","chainId":111,"networkId":111,"icon":"etherlite"},{"name":"Fuse Mainnet","chain":"FUSE","rpc":["https://rpc.fuse.io"],"faucets":[],"nativeCurrency":{"name":"Fuse","symbol":"FUSE","decimals":18},"infoURL":"https://fuse.io/","shortName":"fuse","chainId":122,"networkId":122},{"name":"Fuse Sparknet","chain":"fuse","rpc":["https://rpc.fusespark.io"],"faucets":["https://get.fusespark.io"],"nativeCurrency":{"name":"Spark","symbol":"SPARK","decimals":18},"infoURL":"https://docs.fuse.io/general/fuse-network-blockchain/fuse-testnet","shortName":"spark","chainId":123,"networkId":123},{"name":"Decentralized Web Mainnet","shortName":"dwu","chain":"DWU","chainId":124,"networkId":124,"rpc":["https://decentralized-web.tech/dw_rpc.php"],"faucets":[],"infoURL":"https://decentralized-web.tech/dw_chain.php","nativeCurrency":{"name":"Decentralized Web Utility","symbol":"DWU","decimals":18}},{"name":"OYchain Testnet","chain":"OYchain","rpc":["https://rpc.testnet.oychain.io"],"faucets":["https://faucet.oychain.io"],"nativeCurrency":{"name":"OYchain Token","symbol":"OY","decimals":18},"infoURL":"https://www.oychain.io","shortName":"oychain testnet","chainId":125,"networkId":125,"slip44":125,"explorers":[{"name":"OYchain Testnet Explorer","url":"https://explorer.testnet.oychain.io","standard":"none"}]},{"name":"OYchain Mainnet","chain":"OYchain","icon":"oychain","rpc":["https://rpc.mainnet.oychain.io"],"faucets":[],"nativeCurrency":{"name":"OYchain Token","symbol":"OY","decimals":18},"infoURL":"https://www.oychain.io","shortName":"oychain mainnet","chainId":126,"networkId":126,"slip44":126,"explorers":[{"name":"OYchain Mainnet Explorer","url":"https://explorer.oychain.io","standard":"none"}]},{"name":"Factory 127 Mainnet","chain":"FETH","rpc":[],"faucets":[],"nativeCurrency":{"name":"Factory 127 Token","symbol":"FETH","decimals":18},"infoURL":"https://www.factory127.com","shortName":"feth","chainId":127,"networkId":127,"slip44":127},{"name":"Huobi ECO Chain Mainnet","chain":"Heco","rpc":["https://http-mainnet.hecochain.com","wss://ws-mainnet.hecochain.com"],"faucets":["https://free-online-app.com/faucet-for-eth-evm-chains/"],"nativeCurrency":{"name":"Huobi ECO Chain Native Token","symbol":"HT","decimals":18},"infoURL":"https://www.hecochain.com","shortName":"heco","chainId":128,"networkId":128,"slip44":1010,"explorers":[{"name":"hecoinfo","url":"https://hecoinfo.com","standard":"EIP3091"}]},{"name":"Polygon Mainnet","chain":"Polygon","rpc":["https://polygon-rpc.com/","https://rpc-mainnet.matic.network","https://matic-mainnet.chainstacklabs.com","https://rpc-mainnet.maticvigil.com","https://rpc-mainnet.matic.quiknode.pro","https://matic-mainnet-full-rpc.bwarelabs.com"],"faucets":[],"nativeCurrency":{"name":"MATIC","symbol":"MATIC","decimals":18},"infoURL":"https://polygon.technology/","shortName":"MATIC","chainId":137,"networkId":137,"slip44":966,"explorers":[{"name":"polygonscan","url":"https://polygonscan.com","standard":"EIP3091"}]},{"name":"Openpiece Testnet","chain":"OPENPIECE","icon":"openpiece","network":"testnet","rpc":["https://testnet.openpiece.io"],"faucets":[],"nativeCurrency":{"name":"Belly","symbol":"BELLY","decimals":18},"infoURL":"https://cryptopiece.online","shortName":"OPtest","chainId":141,"networkId":141,"explorers":[{"name":"Belly Scan","url":"https://testnet.bellyscan.com","standard":"none"}]},{"name":"DAX CHAIN","chain":"DAX","rpc":["https://rpc.prodax.io"],"faucets":[],"nativeCurrency":{"name":"Prodax","symbol":"DAX","decimals":18},"infoURL":"https://prodax.io/","shortName":"dax","chainId":142,"networkId":142},{"name":"Lightstreams Testnet","chain":"PHT","rpc":["https://node.sirius.lightstreams.io"],"faucets":["https://discuss.lightstreams.network/t/request-test-tokens"],"nativeCurrency":{"name":"Lightstreams PHT","symbol":"PHT","decimals":18},"infoURL":"https://explorer.sirius.lightstreams.io","shortName":"tpht","chainId":162,"networkId":162},{"name":"Lightstreams Mainnet","chain":"PHT","rpc":["https://node.mainnet.lightstreams.io"],"faucets":[],"nativeCurrency":{"name":"Lightstreams PHT","symbol":"PHT","decimals":18},"infoURL":"https://explorer.lightstreams.io","shortName":"pht","chainId":163,"networkId":163},{"name":"AIOZ Network","chain":"AIOZ","network":"mainnet","icon":"aioz","rpc":["https://eth-dataseed.aioz.network"],"faucets":[],"nativeCurrency":{"name":"AIOZ","symbol":"AIOZ","decimals":18},"infoURL":"https://aioz.network","shortName":"aioz","chainId":168,"networkId":168,"slip44":60,"explorers":[{"name":"AIOZ Network Explorer","url":"https://explorer.aioz.network","standard":"EIP3091"}]},{"name":"HOO Smart Chain Testnet","chain":"ETH","rpc":["https://http-testnet.hoosmartchain.com"],"faucets":["https://faucet-testnet.hscscan.com/"],"nativeCurrency":{"name":"HOO","symbol":"HOO","decimals":18},"infoURL":"https://www.hoosmartchain.com","shortName":"hoosmartchain","chainId":170,"networkId":170},{"name":"Latam-Blockchain Resil Testnet","chain":"Resil","rpc":["https://rpc.latam-blockchain.com","wss://ws.latam-blockchain.com"],"faucets":["https://faucet.latam-blockchain.com"],"nativeCurrency":{"name":"Latam-Blockchain Resil Test Native Token","symbol":"usd","decimals":18},"infoURL":"https://latam-blockchain.com","shortName":"resil","chainId":172,"networkId":172},{"name":"Seele Mainnet","chain":"Seele","rpc":["https://rpc.seelen.pro/"],"faucets":[],"nativeCurrency":{"name":"Seele","symbol":"Seele","decimals":18},"infoURL":"https://seelen.pro/","shortName":"Seele","chainId":186,"networkId":186,"explorers":[{"name":"seeleview","url":"https://seeleview.net","standard":"none"}]},{"name":"BMC Mainnet","chain":"BMC","rpc":["https://mainnet.bmcchain.com/"],"faucets":[],"nativeCurrency":{"name":"BTM","symbol":"BTM","decimals":18},"infoURL":"https://bmc.bytom.io/","shortName":"BMC","chainId":188,"networkId":188,"explorers":[{"name":"Blockmeta","url":"https://bmc.blockmeta.com","standard":"none"}]},{"name":"BMC Testnet","chain":"BMC","rpc":["https://testnet.bmcchain.com"],"faucets":[],"nativeCurrency":{"name":"BTM","symbol":"BTM","decimals":18},"infoURL":"https://bmc.bytom.io/","shortName":"BMCT","chainId":189,"networkId":189,"explorers":[{"name":"Blockmeta","url":"https://bmctestnet.blockmeta.com","standard":"none"}]},{"name":"BitTorrent Chain Mainnet","chain":"BTTC","rpc":["https://rpc.bittorrentchain.io/"],"faucets":[],"nativeCurrency":{"name":"BitTorrent","symbol":"BTT","decimals":18},"infoURL":"https://bittorrentchain.io/","shortName":"BTT","chainId":199,"networkId":199,"explorers":[{"name":"bttcscan","url":"https://scan.bittorrentchain.io","standard":"none"}]},{"name":"Arbitrum on xDai","chain":"AOX","rpc":["https://arbitrum.xdaichain.com/"],"faucets":[],"nativeCurrency":{"name":"xDAI","symbol":"xDAI","decimals":18},"infoURL":"https://xdaichain.com","shortName":"aox","chainId":200,"networkId":200,"explorers":[{"name":"blockscout","url":"https://blockscout.com/xdai/arbitrum","standard":"EIP3091"}],"parent":{"chain":"eip155-100","type":"L2"}},{"name":"Freight Trust Network","chain":"EDI","rpc":["http://13.57.207.168:3435","https://app.freighttrust.net/ftn/${API_KEY}"],"faucets":["http://faucet.freight.sh"],"nativeCurrency":{"name":"Freight Trust Native","symbol":"0xF","decimals":18},"infoURL":"https://freighttrust.com","shortName":"EDI","chainId":211,"networkId":0},{"name":"SoterOne Mainnet old","chain":"SOTER","rpc":["https://rpc.soter.one"],"faucets":[],"nativeCurrency":{"name":"SoterOne Mainnet Ether","symbol":"SOTER","decimals":18},"infoURL":"https://www.soterone.com","shortName":"SO1-old","chainId":218,"networkId":218,"deprecated":true},{"name":"Permission","chain":"ASK","rpc":["https://blockchain-api-mainnet.permission.io/rpc"],"faucets":[],"nativeCurrency":{"name":"ASK","symbol":"ASK","decimals":18},"infoURL":"https://permission.io/","shortName":"ASK","chainId":222,"networkId":2221,"slip44":2221},{"name":"LACHAIN Mainnet","chain":"LA","icon":"lachain","rpc":["https://rpc-mainnet.lachain.io"],"faucets":[],"nativeCurrency":{"name":"LA","symbol":"LA","decimals":18},"infoURL":"https://lachain.io","shortName":"LA","chainId":225,"networkId":225,"explorers":[{"name":"blockscout","url":"https://scan.lachain.io","standard":"EIP3091"}]},{"name":"LACHAIN Testnet","chain":"TLA","icon":"lachain","rpc":["https://rpc-testnet.lachain.io"],"faucets":[],"nativeCurrency":{"name":"TLA","symbol":"TLA","decimals":18},"infoURL":"https://lachain.io","shortName":"TLA","chainId":226,"networkId":226,"explorers":[{"name":"blockscout","url":"https://scan-test.lachain.io","standard":"EIP3091"}]},{"name":"Energy Web Chain","chain":"Energy Web Chain","rpc":["https://rpc.energyweb.org","wss://rpc.energyweb.org/ws"],"faucets":["https://faucet.carbonswap.exchange","https://free-online-app.com/faucet-for-eth-evm-chains/"],"nativeCurrency":{"name":"Energy Web Token","symbol":"EWT","decimals":18},"infoURL":"https://energyweb.org","shortName":"ewt","chainId":246,"networkId":246,"slip44":246,"explorers":[{"name":"blockscout","url":"https://explorer.energyweb.org","standard":"none"}]},{"name":"Fantom Opera","chain":"FTM","rpc":["https://rpc.ftm.tools"],"faucets":["https://free-online-app.com/faucet-for-eth-evm-chains/"],"nativeCurrency":{"name":"Fantom","symbol":"FTM","decimals":18},"infoURL":"https://fantom.foundation","shortName":"ftm","chainId":250,"networkId":250,"icon":"fantom","explorers":[{"name":"ftmscan","url":"https://ftmscan.com","icon":"ftmscan","standard":"EIP3091"}]},{"name":"Huobi ECO Chain Testnet","chain":"Heco","rpc":["https://http-testnet.hecochain.com","wss://ws-testnet.hecochain.com"],"faucets":["https://scan-testnet.hecochain.com/faucet"],"nativeCurrency":{"name":"Huobi ECO Chain Test Native Token","symbol":"htt","decimals":18},"infoURL":"https://testnet.hecoinfo.com","shortName":"hecot","chainId":256,"networkId":256},{"name":"Setheum","chain":"Setheum","rpc":[],"faucets":[],"nativeCurrency":{"name":"Setheum","symbol":"SETM","decimals":18},"infoURL":"https://setheum.xyz","shortName":"setm","chainId":258,"networkId":258},{"name":"SUR Blockchain Network","chain":"SUR","rpc":["https://sur.nilin.org"],"faucets":[],"nativeCurrency":{"name":"Suren","symbol":"SRN","decimals":18},"infoURL":"https://surnet.org","shortName":"SUR","chainId":262,"networkId":1,"icon":"SUR","explorers":[{"name":"Surnet Explorer","url":"https://explorer.surnet.org","icon":"SUR","standard":"EIP3091"}]},{"name":"High Performance Blockchain","chain":"HPB","rpc":["https://hpbnode.com","wss://ws.hpbnode.com"],"faucets":["https://myhpbwallet.com/"],"nativeCurrency":{"name":"High Performance Blockchain Ether","symbol":"HPB","decimals":18},"infoURL":"https://hpb.io","shortName":"hpb","chainId":269,"networkId":269,"slip44":269,"explorers":[{"name":"hscan","url":"https://hscan.org","standard":"EIP3091"}]},{"name":"Boba Network","chain":"ETH","rpc":["https://mainnet.boba.network/"],"faucets":[],"nativeCurrency":{"name":"Ether","symbol":"ETH","decimals":18},"infoURL":"https://boba.network","shortName":"Boba","chainId":288,"networkId":288,"explorers":[{"name":"Blockscout","url":"https://blockexplorer.boba.network","standard":"none"}],"parent":{"type":"L2","chain":"eip155-1","bridges":[{"url":"https://gateway.boba.network"}]}},{"name":"KCC Mainnet","chain":"KCC","rpc":["https://rpc-mainnet.kcc.network","wss://rpc-ws-mainnet.kcc.network"],"faucets":[],"nativeCurrency":{"name":"KuCoin Token","symbol":"KCS","decimals":18},"infoURL":"https://kcc.io","shortName":"kcs","chainId":321,"networkId":1,"explorers":[{"name":"KCC Explorer","url":"https://explorer.kcc.io/en","standard":"EIP3091"}]},{"name":"KCC Testnet","chain":"KCC","rpc":["https://rpc-testnet.kcc.network","wss://rpc-ws-testnet.kcc.network"],"faucets":["https://faucet-testnet.kcc.network"],"nativeCurrency":{"name":"KuCoin Testnet Token","symbol":"tKCS","decimals":18},"infoURL":"https://scan-testnet.kcc.network","shortName":"kcst","chainId":322,"networkId":322,"explorers":[{"name":"kcc-scan","url":"https://scan-testnet.kcc.network","standard":"EIP3091"}]},{"name":"Web3Q Mainnet","chain":"Web3Q","rpc":["https://mainnet.web3q.io:8545"],"faucets":[],"nativeCurrency":{"name":"Web3Q","symbol":"W3Q","decimals":18},"infoURL":"https://web3q.io/home.w3q/","shortName":"w3q","chainId":333,"networkId":333,"explorers":[{"name":"w3q-mainnet","url":"https://explorer.mainnet.web3q.io","standard":"EIP3091"}]},{"name":"DFK Chain Test","chain":"DFK","icon":"dfk","network":"testnet","rpc":["https://subnets.avax.network/defi-kingdoms/dfk-chain-testnet/rpc"],"faucets":[],"nativeCurrency":{"name":"Jewel","symbol":"JEWEL","decimals":18},"infoURL":"https://defikingdoms.com","shortName":"DFKTEST","chainId":335,"networkId":335,"explorers":[{"name":"ethernal","url":"https://explorer-test.dfkchain.com","icon":"ethereum","standard":"none"}]},{"name":"Shiden","chain":"SDN","rpc":["https://rpc.shiden.astar.network:8545","wss://shiden.api.onfinality.io/public-ws"],"faucets":[],"nativeCurrency":{"name":"Shiden","symbol":"SDN","decimals":18},"infoURL":"https://shiden.astar.network/","shortName":"sdn","chainId":336,"networkId":336,"explorers":[{"name":"subscan","url":"https://shiden.subscan.io","standard":"none"}]},{"name":"Cronos Testnet","chain":"CRO","rpc":["https://cronos-testnet-3.crypto.org:8545","wss://cronos-testnet-3.crypto.org:8546"],"faucets":["https://cronos.crypto.org/faucet"],"nativeCurrency":{"name":"Crypto.org Test Coin","symbol":"TCRO","decimals":18},"infoURL":"https://cronos.crypto.org","shortName":"tcro","chainId":338,"networkId":338,"explorers":[{"name":"Cronos Testnet Explorer","url":"https://cronos.crypto.org/explorer/testnet3","standard":"none"}]},{"name":"Theta Mainnet","chain":"Theta","rpc":["https://eth-rpc-api.thetatoken.org/rpc"],"faucets":[],"nativeCurrency":{"name":"Theta Fuel","symbol":"TFUEL","decimals":18},"infoURL":"https://www.thetatoken.org/","shortName":"theta-mainnet","chainId":361,"networkId":361,"explorers":[{"name":"Theta Mainnet Explorer","url":"https://explorer.thetatoken.org","standard":"EIP3091"}]},{"name":"Theta Sapphire Testnet","chain":"Theta","rpc":["https://eth-rpc-api-sapphire.thetatoken.org/rpc"],"faucets":[],"nativeCurrency":{"name":"Theta Fuel","symbol":"TFUEL","decimals":18},"infoURL":"https://www.thetatoken.org/","shortName":"theta-sapphire","chainId":363,"networkId":363,"explorers":[{"name":"Theta Sapphire Testnet Explorer","url":"https://guardian-testnet-sapphire-explorer.thetatoken.org","standard":"EIP3091"}]},{"name":"Theta Amber Testnet","chain":"Theta","rpc":["https://eth-rpc-api-amber.thetatoken.org/rpc"],"faucets":[],"nativeCurrency":{"name":"Theta Fuel","symbol":"TFUEL","decimals":18},"infoURL":"https://www.thetatoken.org/","shortName":"theta-amber","chainId":364,"networkId":364,"explorers":[{"name":"Theta Amber Testnet Explorer","url":"https://guardian-testnet-amber-explorer.thetatoken.org","standard":"EIP3091"}]},{"name":"Theta Testnet","chain":"Theta","rpc":["https://eth-rpc-api-testnet.thetatoken.org/rpc"],"faucets":[],"nativeCurrency":{"name":"Theta Fuel","symbol":"TFUEL","decimals":18},"infoURL":"https://www.thetatoken.org/","shortName":"theta-testnet","chainId":365,"networkId":365,"explorers":[{"name":"Theta Testnet Explorer","url":"https://testnet-explorer.thetatoken.org","standard":"EIP3091"}]},{"name":"PulseChain Mainnet","shortName":"pls","chain":"PLS","chainId":369,"networkId":369,"infoURL":"https://pulsechain.com/","rpc":["https://rpc.mainnet.pulsechain.com/","wss://rpc.mainnet.pulsechain.com/"],"faucets":[],"nativeCurrency":{"name":"Pulse","symbol":"PLS","decimals":18}},{"name":"Lisinski","chain":"CRO","rpc":["https://rpc-bitfalls1.lisinski.online"],"faucets":["https://pipa.lisinski.online"],"nativeCurrency":{"name":"Lisinski Ether","symbol":"LISINSKI","decimals":18},"infoURL":"https://lisinski.online","shortName":"lisinski","chainId":385,"networkId":385},{"name":"Optimistic Ethereum Testnet Goerli","chain":"ETH","rpc":["https://goerli.optimism.io/"],"faucets":[],"nativeCurrency":{"name":"Görli Ether","symbol":"GOR","decimals":18},"infoURL":"https://optimism.io","shortName":"ogor","chainId":420,"networkId":420},{"name":"Rupaya","chain":"RUPX","rpc":[],"faucets":[],"nativeCurrency":{"name":"Rupaya","symbol":"RUPX","decimals":18},"infoURL":"https://www.rupx.io","shortName":"rupx","chainId":499,"networkId":499,"slip44":499},{"name":"Double-A Chain Mainnet","chain":"AAC","rpc":["https://rpc.acuteangle.com"],"faucets":[],"nativeCurrency":{"name":"Acuteangle Native Token","symbol":"AAC","decimals":18},"infoURL":"https://www.acuteangle.com/","shortName":"aac","chainId":512,"networkId":512,"slip44":1512,"explorers":[{"name":"aacscan","url":"https://scan.acuteangle.com","standard":"EIP3091"}],"icon":"aac"},{"name":"Double-A Chain Testnet","chain":"AAC","icon":"aac","rpc":["https://rpc-testnet.acuteangle.com"],"faucets":["https://scan-testnet.acuteangle.com/faucet"],"nativeCurrency":{"name":"Acuteangle Native Token","symbol":"AAC","decimals":18},"infoURL":"https://www.acuteangle.com/","shortName":"aact","chainId":513,"networkId":513,"explorers":[{"name":"aacscan-testnet","url":"https://scan-testnet.acuteangle.com","standard":"EIP3091"}]},{"name":"Vela1 Chain Mainnet","chain":"VELA1","rpc":["https://rpc.velaverse.io"],"faucets":[],"nativeCurrency":{"name":"CLASS COIN","symbol":"CLASS","decimals":18},"infoURL":"https://velaverse.io","shortName":"CLASS","chainId":555,"networkId":555,"explorers":[{"name":"Vela1 Chain Mainnet Explorer","url":"https://exp.velaverse.io","standard":"EIP3091"}]},{"name":"Tao Network","chain":"TAO","rpc":["https://rpc.testnet.tao.network","http://rpc.testnet.tao.network:8545","https://rpc.tao.network","wss://rpc.tao.network"],"faucets":[],"nativeCurrency":{"name":"Tao","symbol":"TAO","decimals":18},"infoURL":"https://tao.network","shortName":"tao","chainId":558,"networkId":558},{"name":"Metis Stardust Testnet","chain":"ETH","rpc":["https://stardust.metis.io/?owner=588"],"faucets":[],"nativeCurrency":{"name":"tMetis","symbol":"METIS","decimals":18},"infoURL":"https://www.metis.io","shortName":"metis-stardust","chainId":588,"networkId":588,"explorers":[{"name":"blockscout","url":"https://stardust-explorer.metis.io","standard":"EIP3091"}],"parent":{"type":"L2","chain":"eip155-4","bridges":[{"url":"https://bridge.metis.io"}]}},{"name":"Acala Mandala Testnet","chain":"mACA","rpc":[],"faucets":[],"nativeCurrency":{"name":"Acala Mandala Token","symbol":"mACA","decimals":18},"infoURL":"https://acala.network","shortName":"maca","chainId":595,"networkId":595},{"name":"Meshnyan testnet","chain":"MeshTestChain","rpc":[],"faucets":[],"nativeCurrency":{"name":"Meshnyan Testnet Native Token","symbol":"MESHT","decimals":18},"infoURL":"","shortName":"mesh-chain-testnet","chainId":600,"networkId":600},{"name":"Pixie Chain Testnet","chain":"PixieChain","rpc":["https://http-testnet.chain.pixie.xyz","wss://ws-testnet.chain.pixie.xyz"],"faucets":["https://chain.pixie.xyz/faucet"],"nativeCurrency":{"name":"Pixie Chain Testnet Native Token","symbol":"PCTT","decimals":18},"infoURL":"https://scan-testnet.chain.pixie.xyz","shortName":"pixie-chain-testnet","chainId":666,"networkId":666},{"name":"Karura Network","chain":"KAR","rpc":[],"faucets":[],"nativeCurrency":{"name":"Karura Token","symbol":"KAR","decimals":18},"infoURL":"https://karura.network","shortName":"kar","chainId":686,"networkId":686,"slip44":686},{"name":"BlockChain Station Mainnet","chain":"BCS","rpc":["https://rpc-mainnet.bcsdev.io","wss://rpc-ws-mainnet.bcsdev.io"],"faucets":[],"nativeCurrency":{"name":"BCS Token","symbol":"BCS","decimals":18},"infoURL":"https://blockchainstation.io","shortName":"bcs","chainId":707,"networkId":707,"explorers":[{"name":"BlockChain Station Explorer","url":"https://explorer.bcsdev.io","standard":"EIP3091"}]},{"name":"BlockChain Station Testnet","chain":"BCS","rpc":["https://rpc-testnet.bcsdev.io","wss://rpc-ws-testnet.bcsdev.io"],"faucets":["https://faucet.bcsdev.io"],"nativeCurrency":{"name":"BCS Testnet Token","symbol":"tBCS","decimals":18},"infoURL":"https://blockchainstation.io","shortName":"tbcs","chainId":708,"networkId":708,"explorers":[{"name":"BlockChain Station Explorer","url":"https://testnet.bcsdev.io","standard":"EIP3091"}]},{"name":"Factory 127 Testnet","chain":"FETH","rpc":[],"faucets":[],"nativeCurrency":{"name":"Factory 127 Token","symbol":"FETH","decimals":18},"infoURL":"https://www.factory127.com","shortName":"tfeth","chainId":721,"networkId":721,"slip44":721},{"name":"cheapETH","chain":"cheapETH","rpc":["https://node.cheapeth.org/rpc"],"faucets":[],"nativeCurrency":{"name":"cTH","symbol":"cTH","decimals":18},"infoURL":"https://cheapeth.org/","shortName":"cth","chainId":777,"networkId":777},{"name":"Acala Network","chain":"ACA","rpc":[],"faucets":[],"nativeCurrency":{"name":"Acala Token","symbol":"ACA","decimals":18},"infoURL":"https://acala.network","shortName":"aca","chainId":787,"networkId":787,"slip44":787},{"name":"Aerochain Testnet","chain":"Aerochain","network":"testnet","rpc":["https://testnet-rpc.aerochain.id/"],"faucets":["https://faucet.aerochain.id/"],"nativeCurrency":{"name":"Aerochain Testnet","symbol":"TAero","decimals":18},"infoURL":"https://aerochaincoin.org/","shortName":"taero","chainId":788,"networkId":788,"explorers":[{"name":"aeroscan","url":"https://testnet.aeroscan.id","standard":"EIP3091"}]},{"name":"Haic","chain":"Haic","rpc":["https://orig.haichain.io/"],"faucets":[],"nativeCurrency":{"name":"Haicoin","symbol":"HAIC","decimals":18},"infoURL":"https://www.haichain.io/","shortName":"haic","chainId":803,"networkId":803},{"name":"Callisto Mainnet","chain":"CLO","rpc":["https://clo-geth.0xinfra.com"],"faucets":[],"nativeCurrency":{"name":"Callisto Mainnet Ether","symbol":"CLO","decimals":18},"infoURL":"https://callisto.network","shortName":"clo","chainId":820,"networkId":1,"slip44":820},{"name":"Callisto Testnet","chain":"CLO","rpc":[],"faucets":[],"nativeCurrency":{"name":"Callisto Testnet Ether","symbol":"TCLO","decimals":18},"infoURL":"https://callisto.network","shortName":"tclo","chainId":821,"networkId":2},{"name":"Ambros Chain Mainnet","chain":"ambroschain","rpc":["https://mainnet.ambroschain.com"],"faucets":[],"nativeCurrency":{"name":"AMBROS","symbol":"AMBR","decimals":18},"infoURL":"https://bcmhunt.com/","shortName":"ambros","chainId":880,"networkId":880,"explorers":[{"name":"Ambros Chain Explorer","url":"https://explorer.ambroschain.com","standard":"none"}]},{"name":"Wanchain","chain":"WAN","rpc":["https://gwan-ssl.wandevs.org:56891/"],"faucets":[],"nativeCurrency":{"name":"Wancoin","symbol":"WAN","decimals":18},"infoURL":"https://www.wanscan.org","shortName":"wan","chainId":888,"networkId":888,"slip44":5718350},{"name":"Garizon Testnet Stage0","chain":"GAR","network":"testnet","icon":"garizon","rpc":["https://s0-testnet.garizon.net/rpc"],"faucets":["https://faucet-testnet.garizon.com"],"nativeCurrency":{"name":"Garizon","symbol":"GAR","decimals":18},"infoURL":"https://garizon.com","shortName":"gar-test-s0","chainId":900,"networkId":900,"explorers":[{"name":"explorer","url":"https://explorer-testnet.garizon.com","icon":"garizon","standard":"EIP3091"}]},{"name":"Garizon Testnet Stage1","chain":"GAR","network":"testnet","icon":"garizon","rpc":["https://s1-testnet.garizon.net/rpc"],"faucets":["https://faucet-testnet.garizon.com"],"nativeCurrency":{"name":"Garizon","symbol":"GAR","decimals":18},"infoURL":"https://garizon.com","shortName":"gar-test-s1","chainId":901,"networkId":901,"explorers":[{"name":"explorer","url":"https://explorer-testnet.garizon.com","icon":"garizon","standard":"EIP3091"}],"parent":{"chain":"eip155-900","type":"shard"}},{"name":"Garizon Testnet Stage2","chain":"GAR","network":"testnet","icon":"garizon","rpc":["https://s2-testnet.garizon.net/rpc"],"faucets":["https://faucet-testnet.garizon.com"],"nativeCurrency":{"name":"Garizon","symbol":"GAR","decimals":18},"infoURL":"https://garizon.com","shortName":"gar-test-s2","chainId":902,"networkId":902,"explorers":[{"name":"explorer","url":"https://explorer-testnet.garizon.com","icon":"garizon","standard":"EIP3091"}],"parent":{"chain":"eip155-900","type":"shard"}},{"name":"Garizon Testnet Stage3","chain":"GAR","network":"testnet","icon":"garizon","rpc":["https://s3-testnet.garizon.net/rpc"],"faucets":["https://faucet-testnet.garizon.com"],"nativeCurrency":{"name":"Garizon","symbol":"GAR","decimals":18},"infoURL":"https://garizon.com","shortName":"gar-test-s3","chainId":903,"networkId":903,"explorers":[{"name":"explorer","url":"https://explorer-testnet.garizon.com","icon":"garizon","standard":"EIP3091"}],"parent":{"chain":"eip155-900","type":"shard"}},{"name":"PulseChain Testnet","shortName":"tpls","chain":"tPLS","chainId":940,"networkId":940,"infoURL":"https://pulsechain.com/","rpc":["https://rpc.v2.testnet.pulsechain.com/","wss://rpc.v2.testnet.pulsechain.com/"],"faucets":["https://faucet.v2.testnet.pulsechain.com/"],"nativeCurrency":{"name":"Test Pulse","symbol":"tPLS","decimals":18}},{"name":"PulseChain Testnet v2b","shortName":"t2bpls","chain":"t2bPLS","network":"testnet-2b","chainId":941,"networkId":941,"infoURL":"https://pulsechain.com/","rpc":["https://rpc.v2b.testnet.pulsechain.com/","wss://rpc.v2b.testnet.pulsechain.com/"],"faucets":["https://faucet.v2b.testnet.pulsechain.com/"],"nativeCurrency":{"name":"Test Pulse","symbol":"tPLS","decimals":18}},{"name":"PulseChain Testnet v3","shortName":"t3pls","chain":"t3PLS","network":"testnet-3","chainId":942,"networkId":942,"infoURL":"https://pulsechain.com/","rpc":["https://rpc.v3.testnet.pulsechain.com/","wss://rpc.v3.testnet.pulsechain.com/"],"faucets":["https://faucet.v3.testnet.pulsechain.com/"],"nativeCurrency":{"name":"Test Pulse","symbol":"tPLS","decimals":18}},{"name":"Nepal Blockchain Network","chain":"YETI","rpc":["https://api.nepalblockchain.dev","https://api.nepalblockchain.network"],"faucets":["https://faucet.nepalblockchain.network"],"nativeCurrency":{"name":"Nepal Blockchain Network Ether","symbol":"YETI","decimals":18},"infoURL":"https://nepalblockchain.network","shortName":"yeti","chainId":977,"networkId":977},{"name":"Lucky Network","chain":"LN","rpc":["https://rpc.luckynetwork.org","wss://ws.lnscan.org","https://rpc.lnscan.org"],"faucets":[],"nativeCurrency":{"name":"Lucky","symbol":"L99","decimals":18},"infoURL":"https://luckynetwork.org","shortName":"ln","chainId":998,"networkId":998,"icon":"lucky","explorers":[{"name":"blockscout","url":"https://explorer.luckynetwork.org","standard":"none"},{"name":"expedition","url":"https://lnscan.org","standard":"none"}]},{"name":"Wanchain Testnet","chain":"WAN","rpc":["https://gwan-ssl.wandevs.org:46891/"],"faucets":[],"nativeCurrency":{"name":"Wancoin","symbol":"WAN","decimals":18},"infoURL":"https://testnet.wanscan.org","shortName":"twan","chainId":999,"networkId":999},{"name":"Klaytn Testnet Baobab","chain":"KLAY","rpc":["https://api.baobab.klaytn.net:8651"],"faucets":["https://baobab.wallet.klaytn.com/access?next=faucet"],"nativeCurrency":{"name":"KLAY","symbol":"KLAY","decimals":18},"infoURL":"https://www.klaytn.com/","shortName":"Baobab","chainId":1001,"networkId":1001},{"name":"Newton Testnet","chain":"NEW","rpc":["https://rpc1.newchain.newtonproject.org"],"faucets":[],"nativeCurrency":{"name":"Newton","symbol":"NEW","decimals":18},"infoURL":"https://www.newtonproject.org/","shortName":"tnew","chainId":1007,"networkId":1007},{"name":"Evrice Network","chain":"EVC","rpc":["https://meta.evrice.com"],"faucets":[],"nativeCurrency":{"name":"Evrice","symbol":"EVC","decimals":18},"infoURL":"https://evrice.com","shortName":"EVC","chainId":1010,"networkId":1010,"slip44":1020},{"name":"Newton","chain":"NEW","rpc":["https://global.rpc.mainnet.newtonproject.org"],"faucets":[],"nativeCurrency":{"name":"Newton","symbol":"NEW","decimals":18},"infoURL":"https://www.newtonproject.org/","shortName":"new","chainId":1012,"networkId":1012},{"name":"Sakura","chain":"Sakura","rpc":[],"faucets":[],"nativeCurrency":{"name":"Sakura","symbol":"SKU","decimals":18},"infoURL":"https://clover.finance/sakura","shortName":"sku","chainId":1022,"networkId":1022},{"name":"Clover Testnet","chain":"Clover","rpc":[],"faucets":[],"nativeCurrency":{"name":"Clover","symbol":"CLV","decimals":18},"infoURL":"https://clover.finance","shortName":"tclv","chainId":1023,"networkId":1023},{"name":"Clover Mainnet","chain":"Clover","rpc":["https://rpc-ivy.clover.finance","https://rpc-ivy-2.clover.finance","https://rpc-ivy-3.clover.finance"],"faucets":[],"nativeCurrency":{"name":"Clover","symbol":"CLV","decimals":18},"infoURL":"https://clover.finance","shortName":"clv","chainId":1024,"networkId":1024},{"name":"BitTorrent Chain Testnet","chain":"BTTC","rpc":["https://testrpc.bittorrentchain.io/"],"faucets":[],"nativeCurrency":{"name":"BitTorrent","symbol":"BTT","decimals":18},"infoURL":"https://bittorrentchain.io/","shortName":"tbtt","chainId":1028,"networkId":1028,"explorers":[{"name":"testbttcscan","url":"https://testscan.bittorrentchain.io","standard":"none"}]},{"name":"Conflux eSpace","chain":"Conflux","network":"mainnet","rpc":["https://evm.confluxrpc.com"],"faucets":[],"nativeCurrency":{"name":"CFX","symbol":"CFX","decimals":18},"infoURL":"https://confluxnetwork.org","shortName":"cfx","chainId":1030,"networkId":1030,"icon":"conflux","explorers":[{"name":"Conflux Scan","url":"https://evm.confluxscan.net","standard":"none"}]},{"name":"Metis Andromeda Mainnet","chain":"ETH","rpc":["https://andromeda.metis.io/?owner=1088"],"faucets":[],"nativeCurrency":{"name":"Metis","symbol":"METIS","decimals":18},"infoURL":"https://www.metis.io","shortName":"metis-andromeda","chainId":1088,"networkId":1088,"explorers":[{"name":"blockscout","url":"https://andromeda-explorer.metis.io","standard":"EIP3091"}],"parent":{"type":"L2","chain":"eip155-1","bridges":[{"url":"https://bridge.metis.io"}]}},{"name":"MathChain","chain":"MATH","rpc":["https://mathchain-asia.maiziqianbao.net/rpc","https://mathchain-us.maiziqianbao.net/rpc"],"faucets":[],"nativeCurrency":{"name":"MathChain","symbol":"MATH","decimals":18},"infoURL":"https://mathchain.org","shortName":"MATH","chainId":1139,"networkId":1139},{"name":"MathChain Testnet","chain":"MATH","rpc":["https://galois-hk.maiziqianbao.net/rpc"],"faucets":["https://scan.boka.network/#/Galois/faucet"],"nativeCurrency":{"name":"MathChain","symbol":"MATH","decimals":18},"infoURL":"https://mathchain.org","shortName":"tMATH","chainId":1140,"networkId":1140},{"name":"Iora Chain","chain":"IORA","network":"iorachain","icon":"iorachain","rpc":["https://dataseed.iorachain.com"],"faucets":[],"nativeCurrency":{"name":"Iora","symbol":"IORA","decimals":18},"infoURL":"https://iorachain.com","shortName":"iora","chainId":1197,"networkId":1197,"explorers":[{"name":"ioraexplorer","url":"https://explorer.iorachain.com","standard":"EIP3091"}]},{"name":"Evanesco Testnet","chain":"Evanesco Testnet","network":"avis","rpc":["https://seed5.evanesco.org:8547"],"faucets":[],"nativeCurrency":{"name":"AVIS","symbol":"AVIS","decimals":18},"infoURL":"https://evanesco.org/","shortName":"avis","chainId":1201,"networkId":1201},{"name":"World Trade Technical Chain Mainnet","chain":"WTT","rpc":["https://rpc.cadaut.com","wss://rpc.cadaut.com/ws"],"faucets":[],"nativeCurrency":{"name":"World Trade Token","symbol":"WTT","decimals":18},"infoURL":"http://www.cadaut.com","shortName":"wtt","chainId":1202,"networkId":2048,"explorers":[{"name":"WTTScout","url":"https://explorer.cadaut.com","standard":"EIP3091"}]},{"name":"Popcateum Mainnet","chain":"POPCATEUM","rpc":["https://dataseed.popcateum.org"],"faucets":[],"nativeCurrency":{"name":"Popcat","symbol":"POP","decimals":18},"infoURL":"https://popcateum.org","shortName":"popcat","chainId":1213,"networkId":1213,"explorers":[{"name":"popcateum explorer","url":"https://explorer.popcateum.org","standard":"none"}]},{"name":"EnterChain Mainnet","chain":"ENTER","network":"mainnet","rpc":["https://tapi.entercoin.net/"],"faucets":[],"nativeCurrency":{"name":"EnterCoin","symbol":"ENTER","decimals":18},"infoURL":"https://entercoin.net","shortName":"enter","chainId":1214,"networkId":1214,"icon":"enter","explorers":[{"name":"Enter Explorer - Expenter","url":"https://explorer.entercoin.net","icon":"enter","standard":"EIP3091"}]},{"name":"HALO Mainnet","chain":"HALO","rpc":["https://nodes.halo.land"],"faucets":[],"nativeCurrency":{"name":"HALO","symbol":"HO","decimals":18},"infoURL":"https://halo.land/#/","shortName":"HO","chainId":1280,"networkId":1280,"explorers":[{"name":"HALOexplorer","url":"https://browser.halo.land","standard":"none"}]},{"name":"Moonbeam","chain":"MOON","rpc":["https://rpc.api.moonbeam.network","wss://wss.api.moonbeam.network"],"faucets":[],"nativeCurrency":{"name":"Glimmer","symbol":"GLMR","decimals":18},"infoURL":"https://moonbeam.network/networks/moonbeam/","shortName":"mbeam","chainId":1284,"networkId":1284,"explorers":[{"name":"moonscan","url":"https://moonbeam.moonscan.io","standard":"none"}]},{"name":"Moonriver","chain":"MOON","rpc":["https://rpc.api.moonriver.moonbeam.network","wss://wss.api.moonriver.moonbeam.network"],"faucets":[],"nativeCurrency":{"name":"Moonriver","symbol":"MOVR","decimals":18},"infoURL":"https://moonbeam.network/networks/moonriver/","shortName":"mriver","chainId":1285,"networkId":1285,"explorers":[{"name":"moonscan","url":"https://moonriver.moonscan.io","standard":"none"}]},{"name":"Moonrock old","chain":"MOON","rpc":[],"faucets":[],"nativeCurrency":{"name":"Rocs","symbol":"ROC","decimals":18},"infoURL":"","shortName":"mrock-old","chainId":1286,"networkId":1286,"deprecated":true},{"name":"Moonbase Alpha","chain":"MOON","rpc":["https://rpc.api.moonbase.moonbeam.network","wss://wss.api.moonbase.moonbeam.network"],"faucets":[],"nativeCurrency":{"name":"Dev","symbol":"DEV","decimals":18},"infoURL":"https://docs.moonbeam.network/networks/testnet/","shortName":"mbase","chainId":1287,"networkId":1287,"explorers":[{"name":"moonscan","url":"https://moonbase.moonscan.io","standard":"none"}]},{"name":"Moonrock","chain":"MOON","rpc":["https://rpc.api.moonrock.moonbeam.network","wss://wss.api.moonrock.moonbeam.network"],"faucets":[],"nativeCurrency":{"name":"Rocs","symbol":"ROC","decimals":18},"infoURL":"https://docs.moonbeam.network/learn/platform/networks/overview/","shortName":"mrock","chainId":1288,"networkId":1288},{"name":"CENNZnet Azalea","chain":"CENNZnet","network":"azalea","rpc":["https://cennznet.unfrastructure.io/public"],"faucets":[],"nativeCurrency":{"name":"CPAY","symbol":"CPAY","decimals":18},"infoURL":"https://cennz.net","shortName":"cennz-a","chainId":1337,"networkId":1337,"icon":"cennz","explorers":[{"name":"UNcover","url":"https://uncoverexplorer.com","standard":"none"}]},{"name":"Catecoin Chain Mainnet","chain":"Catechain","rpc":["https://send.catechain.com"],"faucets":[],"nativeCurrency":{"name":"Catecoin","symbol":"CATE","decimals":18},"infoURL":"https://catechain.com","shortName":"cate","chainId":1618,"networkId":1618},{"name":"Atheios","chain":"ATH","rpc":["https://wallet.atheios.com:8797"],"faucets":[],"nativeCurrency":{"name":"Atheios Ether","symbol":"ATH","decimals":18},"infoURL":"https://atheios.com","shortName":"ath","chainId":1620,"networkId":11235813,"slip44":1620},{"name":"Btachain","chain":"btachain","rpc":["https://dataseed1.btachain.com/"],"faucets":[],"nativeCurrency":{"name":"Bitcoin Asset","symbol":"BTA","decimals":18},"infoURL":"https://bitcoinasset.io/","shortName":"bta","chainId":1657,"networkId":1657},{"name":"LUDAN Mainnet","chain":"LUDAN","rpc":["http://rpc.ludan.org:55001/"],"faucets":[],"nativeCurrency":{"name":"LUDAN","symbol":"LUDAN","decimals":18},"infoURL":"https://www.ludan.org/","shortName":"LUDAN","icon":"ludan","chainId":1688,"networkId":1688},{"name":"Teslafunds","chain":"TSF","rpc":["https://tsfapi.europool.me"],"faucets":[],"nativeCurrency":{"name":"Teslafunds Ether","symbol":"TSF","decimals":18},"infoURL":"https://teslafunds.io","shortName":"tsf","chainId":1856,"networkId":1},{"name":"BON Network","chain":"BON","network":"testnet","rpc":["http://8.210.150.70:8545"],"faucets":[],"nativeCurrency":{"name":"BOYACoin","symbol":"BOY","decimals":18},"infoURL":"https://boyanet.org","shortName":"boya","chainId":1898,"networkId":1,"explorers":[{"name":"explorer","url":"https://explorer.boyanet.org:4001","standard":"EIP3091"}]},{"name":"EtherGem","chain":"EGEM","rpc":["https://jsonrpc.egem.io/custom"],"faucets":[],"nativeCurrency":{"name":"EtherGem Ether","symbol":"EGEM","decimals":18},"infoURL":"https://egem.io","shortName":"egem","chainId":1987,"networkId":1987,"slip44":1987},{"name":"Milkomeda C1 Mainnet","chain":"milkAda","icon":"milkomeda","network":"mainnet","rpc":["https://rpc-mainnet-cardano-evm.c1.milkomeda.com","wss://rpc-mainnet-cardano-evm.c1.milkomeda.com"],"faucets":[],"nativeCurrency":{"name":"milkAda","symbol":"milkAda","decimals":18},"infoURL":"https://milkomeda.com","shortName":"milkAda","chainId":2001,"networkId":2001,"explorers":[{"name":"Blockscout","url":"https://explorer-mainnet-cardano-evm.c1.milkomeda.com","standard":"none"}]},{"name":"420coin","chain":"420","rpc":[],"faucets":[],"nativeCurrency":{"name":"Fourtwenty","symbol":"420","decimals":18},"infoURL":"https://420integrated.com","shortName":"420","chainId":2020,"networkId":2020},{"name":"Edgeware Mainnet","chain":"EDG","rpc":["https://mainnet1.edgewa.re"],"faucets":[],"nativeCurrency":{"name":"Edge","symbol":"EDG","decimals":18},"infoURL":"http://edgewa.re","shortName":"edg","chainId":2021,"networkId":2021},{"name":"Beresheet Testnet","chain":"EDG","rpc":["https://beresheet1.edgewa.re"],"faucets":[],"nativeCurrency":{"name":"Testnet Edge","symbol":"tEDG","decimals":18},"infoURL":"http://edgewa.re","shortName":"edgt","chainId":2022,"networkId":2022},{"name":"Rangers Protocol Mainnet","chain":"Rangers","icon":"rangers","rpc":["https://mainnet.rangersprotocol.com/api/jsonrpc"],"faucets":[],"nativeCurrency":{"name":"Rangers Protocol Gas","symbol":"RPG","decimals":18},"infoURL":"https://rangersprotocol.com","shortName":"rpg","chainId":2025,"networkId":2025,"slip44":1008,"explorers":[{"name":"rangersscan","url":"https://scan.rangersprotocol.com","standard":"none"}]},{"name":"Ecoball Mainnet","chain":"ECO","rpc":["https://api.ecoball.org/ecoball/"],"faucets":[],"nativeCurrency":{"name":"Ecoball Coin","symbol":"ECO","decimals":18},"infoURL":"https://ecoball.org","shortName":"eco","chainId":2100,"networkId":2100,"explorers":[{"name":"Ecoball Explorer","url":"https://scan.ecoball.org","standard":"EIP3091"}]},{"name":"Ecoball Testnet Espuma","chain":"ECO","rpc":["https://api.ecoball.org/espuma/"],"faucets":[],"nativeCurrency":{"name":"Espuma Coin","symbol":"ECO","decimals":18},"infoURL":"https://ecoball.org","shortName":"esp","chainId":2101,"networkId":2101,"explorers":[{"name":"Ecoball Testnet Explorer","url":"https://espuma-scan.ecoball.org","standard":"EIP3091"}]},{"name":"Evanesco Mainnet","chain":"EVA","network":"mainnet","rpc":["https://seed4.evanesco.org:8546"],"faucets":[],"nativeCurrency":{"name":"EVA","symbol":"EVA","decimals":18},"infoURL":"https://evanesco.org/","shortName":"evanesco","chainId":2213,"networkId":2213,"icon":"evanesco","explorers":[{"name":"Evanesco Explorer","url":"https://explorer.evanesco.org","standard":"none"}]},{"name":"Kava EVM Testnet","chain":"KAVA","network":"testnet","rpc":["https://evm.evm-alpha.kava.io","wss://evm-ws.evm-alpha.kava.io"],"faucets":["https://faucet.kava.io"],"nativeCurrency":{"name":"Kava","symbol":"KAVA","decimals":18},"infoURL":"https://www.kava.io","shortName":"kava","chainId":2221,"networkId":2221,"icon":"kava","explorers":[{"name":"Kava Testnet Explorer","url":"https://explorer.evm-alpha.kava.io","standard":"EIP3091","icon":"kava"}]},{"name":"Kortho Mainnet","chain":"Kortho Chain","rpc":["https://www.kortho-chain.com"],"faucets":[],"nativeCurrency":{"name":"KorthoChain","symbol":"KTO","decimals":11},"infoURL":"https://www.kortho.io/","shortName":"ktoc","chainId":2559,"networkId":2559},{"name":"CENNZnet Rata","chain":"CENNZnet","network":"rata","rpc":["https://rata.centrality.me/public"],"faucets":["https://app-faucet.centrality.me"],"nativeCurrency":{"name":"CPAY","symbol":"CPAY","decimals":18},"infoURL":"https://cennz.net","shortName":"cennz-r","chainId":3000,"networkId":3000,"icon":"cennz"},{"name":"CENNZnet Nikau","chain":"CENNZnet","network":"nikau","rpc":["https://nikau.centrality.me/public"],"faucets":["https://app-faucet.centrality.me"],"nativeCurrency":{"name":"CPAY","symbol":"CPAY","decimals":18},"infoURL":"https://cennz.net","shortName":"cennz-n","chainId":3001,"networkId":3001,"icon":"cennz","explorers":[{"name":"UNcover","url":"https://www.uncoverexplorer.com/?network=Nikau","standard":"none"}]},{"name":"ZCore Testnet","chain":"Beach","icon":"zcore","rpc":["https://rpc-testnet.zcore.cash"],"faucets":["https://faucet.zcore.cash"],"nativeCurrency":{"name":"ZCore","symbol":"ZCR","decimals":18},"infoURL":"https://zcore.cash","shortName":"zcrbeach","chainId":3331,"networkId":3331},{"name":"Web3Q Testnet","chain":"Web3Q","rpc":["https://testnet.web3q.io:8545"],"faucets":[],"nativeCurrency":{"name":"Web3Q","symbol":"W3Q","decimals":18},"infoURL":"https://testnet.web3q.io/home.w3q/","shortName":"w3q-t","chainId":3333,"networkId":3333,"explorers":[{"name":"w3q-testnet","url":"https://explorer.testnet.web3q.io","standard":"EIP3091"}]},{"name":"Web3Q Galileo","chain":"Web3Q","rpc":["https://galileo.web3q.io:8545"],"faucets":[],"nativeCurrency":{"name":"Web3Q","symbol":"W3Q","decimals":18},"infoURL":"https://galileo.web3q.io/home.w3q/","shortName":"w3q-g","chainId":3334,"networkId":3334,"explorers":[{"name":"w3q-galileo","url":"https://explorer.galileo.web3q.io","standard":"EIP3091"}]},{"name":"Paribu Net Mainnet","chain":"PRB","network":"Paribu Net","rpc":["https://rpc.paribu.network"],"faucets":[],"nativeCurrency":{"name":"PRB","symbol":"PRB","decimals":18},"infoURL":"https://net.paribu.com","shortName":"prb","chainId":3400,"networkId":3400,"icon":"prb","explorers":[{"name":"Paribu Net Explorer","url":"https://explorer.paribu.network","icon":"explorer","standard":"EIP3091"}]},{"name":"Paribu Net Testnet","chain":"PRB","network":"Paribu Net","rpc":["https://rpc.testnet.paribuscan.com"],"faucets":["https://faucet.paribuscan.com"],"nativeCurrency":{"name":"PRB","symbol":"PRB","decimals":18},"infoURL":"https://net.paribu.com","shortName":"prbtestnet","chainId":3500,"networkId":3500,"icon":"prb","explorers":[{"name":"Paribu Net Testnet Explorer","url":"https://testnet.paribuscan.com","icon":"explorer","standard":"EIP3091"}]},{"name":"Bittex Mainnet","chain":"BTX","rpc":["https://rpc1.bittexscan.info","https://rpc2.bittexscan.info"],"faucets":[],"nativeCurrency":{"name":"Bittex","symbol":"BTX","decimals":18},"infoURL":"https://bittexscan.com","shortName":"btx","chainId":3690,"networkId":3690,"icon":"ethereum","explorers":[{"name":"bittexscan","url":"https://bittexscan.com","icon":"etherscan","standard":"EIP3091"}]},{"name":"DYNO Mainnet","chain":"DYNO","rpc":["https://api.dynoprotocol.com"],"faucets":["https://faucet.dynoscan.io"],"nativeCurrency":{"name":"DYNO Token","symbol":"DYNO","decimals":18},"infoURL":"https://dynoprotocol.com","shortName":"dyno","chainId":3966,"networkId":3966,"explorers":[{"name":"DYNO Explorer","url":"https://dynoscan.io","standard":"EIP3091"}]},{"name":"DYNO Testnet","chain":"DYNO","rpc":["https://tapi.dynoprotocol.com"],"faucets":["https://faucet.dynoscan.io"],"nativeCurrency":{"name":"DYNO Token","symbol":"tDYNO","decimals":18},"infoURL":"https://dynoprotocol.com","shortName":"tdyno","chainId":3967,"networkId":3967,"explorers":[{"name":"DYNO Explorer","url":"https://testnet.dynoscan.io","standard":"EIP3091"}]},{"name":"Fantom Testnet","chain":"FTM","rpc":["https://rpc.testnet.fantom.network"],"faucets":["https://faucet.fantom.network"],"nativeCurrency":{"name":"Fantom","symbol":"FTM","decimals":18},"infoURL":"https://docs.fantom.foundation/quick-start/short-guide#fantom-testnet","shortName":"tftm","chainId":4002,"networkId":4002,"icon":"fantom","explorers":[{"name":"ftmscan","url":"https://testnet.ftmscan.com","icon":"ftmscan","standard":"EIP3091"}]},{"name":"AIOZ Network Testnet","chain":"AIOZ","network":"testnet","icon":"aioz","rpc":["https://eth-ds.testnet.aioz.network"],"faucets":[],"nativeCurrency":{"name":"testAIOZ","symbol":"AIOZ","decimals":18},"infoURL":"https://aioz.network","shortName":"aioz-testnet","chainId":4102,"networkId":4102,"slip44":60,"explorers":[{"name":"AIOZ Network Testnet Explorer","url":"https://testnet.explorer.aioz.network","standard":"EIP3091"}]},{"name":"IoTeX Network Mainnet","chain":"iotex.io","rpc":["https://babel-api.mainnet.iotex.io"],"faucets":[],"nativeCurrency":{"name":"IoTeX","symbol":"IOTX","decimals":18},"infoURL":"https://iotex.io","shortName":"iotex-mainnet","chainId":4689,"networkId":4689,"explorers":[{"name":"iotexscan","url":"https://iotexscan.io","standard":"EIP3091"}]},{"name":"IoTeX Network Testnet","chain":"iotex.io","rpc":["https://babel-api.testnet.iotex.io"],"faucets":["https://faucet.iotex.io/"],"nativeCurrency":{"name":"IoTeX","symbol":"IOTX","decimals":18},"infoURL":"https://iotex.io","shortName":"iotex-testnet","chainId":4690,"networkId":4690,"explorers":[{"name":"testnet iotexscan","url":"https://testnet.iotexscan.io","standard":"EIP3091"}]},{"name":"Venidium Testnet","chain":"XVM","rpc":["https://rpc-evm-testnet.venidium.io"],"faucets":[],"nativeCurrency":{"name":"Venidium","symbol":"XVM","decimals":18},"infoURL":"https://venidium.io","shortName":"xvm","chainId":4918,"networkId":4918,"explorers":[{"name":"Venidium EVM Testnet Explorer","url":"https://evm-testnet.venidiumexplorer.com","standard":"EIP3091"}]},{"name":"EraSwap Mainnet","chain":"ESN","icon":"eraswap","rpc":["https://mainnet.eraswap.network","https://rpc-mumbai.mainnet.eraswap.network"],"faucets":[],"nativeCurrency":{"name":"EraSwap","symbol":"ES","decimals":18},"infoURL":"https://eraswap.info/","shortName":"es","chainId":5197,"networkId":5197},{"name":"Uzmi Network Mainnet","chain":"UZMI","rpc":["https://network.uzmigames.com.br/"],"faucets":[],"nativeCurrency":{"name":"UZMI","symbol":"UZMI","decimals":18},"infoURL":"https://uzmigames.com.br/","shortName":"UZMI","chainId":5315,"networkId":5315},{"name":"Syscoin Tanenbaum Testnet","chain":"SYS","rpc":["https://rpc.tanenbaum.io","wss://rpc.tanenbaum.io/wss"],"faucets":["https://faucet.tanenbaum.io"],"nativeCurrency":{"name":"Testnet Syscoin","symbol":"tSYS","decimals":18},"infoURL":"https://syscoin.org","shortName":"tsys","chainId":5700,"networkId":5700,"explorers":[{"name":"Syscoin Testnet Block Explorer","url":"https://tanenbaum.io","standard":"EIP3091"}]},{"name":"Digest Swarm Chain","chain":"DSC","icon":"swarmchain","rpc":["https://rpc.digestgroup.ltd"],"faucets":[],"nativeCurrency":{"name":"DigestCoin","symbol":"DGCC","decimals":18},"infoURL":"https://digestgroup.ltd","shortName":"dgcc","chainId":5777,"networkId":5777,"explorers":[{"name":"swarmexplorer","url":"https://explorer.digestgroup.ltd","standard":"EIP3091"}]},{"name":"Ontology Testnet","chain":"Ontology","rpc":["https://polaris1.ont.io:20339","https://polaris2.ont.io:20339","https://polaris3.ont.io:20339","https://polaris4.ont.io:20339"],"faucets":["https://developer.ont.io/"],"nativeCurrency":{"name":"ONG","symbol":"ONG","decimals":9},"infoURL":"https://ont.io/","shortName":"Ontology Testnet","chainId":5851,"networkId":5851,"explorers":[{"name":"explorer","url":"https://explorer.ont.io/testnet","standard":"EIP3091"}]},{"name":"Wegochain Rubidium Mainnet","chain":"RBD","rpc":["https://proxy.wegochain.io","http://wallet.wegochain.io:7764"],"faucets":[],"nativeCurrency":{"name":"Rubid","symbol":"RBD","decimals":18},"infoURL":"https://www.wegochain.io","shortName":"rbd","chainId":5869,"networkId":5869,"explorers":[{"name":"wegoscan2","url":"https://scan2.wegochain.io","standard":"EIP3091"}]},{"name":"Pixie Chain Mainnet","chain":"PixieChain","rpc":["https://http-mainnet.chain.pixie.xyz","wss://ws-mainnet.chain.pixie.xyz"],"faucets":[],"nativeCurrency":{"name":"Pixie Chain Native Token","symbol":"PIX","decimals":18},"infoURL":"https://chain.pixie.xyz","shortName":"pixie-chain","chainId":6626,"networkId":6626,"explorers":[{"name":"blockscout","url":"https://scan.chain.pixie.xyz","standard":"none"}]},{"name":"Shyft Mainnet","chain":"SHYFT","icon":"shyft","rpc":["https://rpc.shyft.network/"],"faucets":[],"nativeCurrency":{"name":"Shyft","symbol":"SHYFT","decimals":18},"infoURL":"https://shyft.network","shortName":"shyft","chainId":7341,"networkId":7341,"slip44":2147490989,"explorers":[{"name":"Shyft BX","url":"https://bx.shyft.network","standard":"EIP3091"}]},{"name":"Hazlor Testnet","chain":"SCAS","rpc":["https://hatlas.rpc.hazlor.com:8545","wss://hatlas.rpc.hazlor.com:8546"],"faucets":["https://faucet.hazlor.com"],"nativeCurrency":{"name":"Hazlor Test Coin","symbol":"TSCAS","decimals":18},"infoURL":"https://hazlor.com","shortName":"tscas","chainId":7878,"networkId":7878,"explorers":[{"name":"Hazlor Testnet Explorer","url":"https://explorer.hazlor.com","standard":"none"}]},{"name":"Teleport","chain":"Teleport","rpc":["https://evm-rpc.teleport.network"],"faucets":[],"nativeCurrency":{"name":"Tele","symbol":"TELE","decimals":18},"infoURL":"https://teleport.network","shortName":"teleport","chainId":8000,"networkId":8000,"icon":"teleport","explorers":[{"name":"Teleport EVM Explorer (Blockscout)","url":"https://evm-explorer.teleport.network","standard":"none","icon":"teleport"},{"name":"Teleport Cosmos Explorer (Big Dipper)","url":"https://explorer.teleport.network","standard":"none","icon":"teleport"}]},{"name":"Teleport Testnet","chain":"Teleport","rpc":["https://evm-rpc.testnet.teleport.network"],"faucets":["https://chain-docs.teleport.network/testnet/faucet.html"],"nativeCurrency":{"name":"Tele","symbol":"TELE","decimals":18},"infoURL":"https://teleport.network","shortName":"teleport-testnet","chainId":8001,"networkId":8001,"icon":"teleport","explorers":[{"name":"Teleport EVM Explorer (Blockscout)","url":"https://evm-explorer.testnet.teleport.network","standard":"none","icon":"teleport"},{"name":"Teleport Cosmos Explorer (Big Dipper)","url":"https://explorer.testnet.teleport.network","standard":"none","icon":"teleport"}]},{"name":"MDGL Testnet","chain":"MDGL","rpc":["https://testnet.mdgl.io"],"faucets":[],"nativeCurrency":{"name":"MDGL Token","symbol":"MDGLT","decimals":18},"infoURL":"https://mdgl.io","shortName":"mdgl","chainId":8029,"networkId":8029},{"name":"GeneChain Adenine Testnet","chain":"GeneChain","rpc":["https://rpc-testnet.genechain.io"],"faucets":["https://faucet.genechain.io"],"nativeCurrency":{"name":"Testnet RNA","symbol":"tRNA","decimals":18},"infoURL":"https://scan-testnet.genechain.io/","shortName":"GeneChainAdn","chainId":8080,"networkId":8080,"explorers":[{"name":"GeneChain Adenine Testnet Scan","url":"https://scan-testnet.genechain.io","standard":"EIP3091"}]},{"name":"Klaytn Mainnet Cypress","chain":"KLAY","rpc":["https://public-node-api.klaytnapi.com/v1/cypress"],"faucets":[],"nativeCurrency":{"name":"KLAY","symbol":"KLAY","decimals":18},"infoURL":"https://www.klaytn.com/","shortName":"Cypress","chainId":8217,"networkId":8217,"slip44":8217,"explorers":[{"name":"Klaytnscope","url":"https://scope.klaytn.com","standard":"none"}]},{"name":"KorthoTest","chain":"Kortho","rpc":["https://www.krotho-test.net"],"faucets":[],"nativeCurrency":{"name":"Kortho Test","symbol":"KTO","decimals":11},"infoURL":"https://www.kortho.io/","shortName":"Kortho","chainId":8285,"networkId":8285},{"name":"TOOL Global Mainnet","chain":"OLO","rpc":["https://mainnet-web3.wolot.io"],"faucets":[],"nativeCurrency":{"name":"TOOL Global","symbol":"OLO","decimals":18},"infoURL":"https://ibdt.io","shortName":"olo","chainId":8723,"networkId":8723,"slip44":479,"explorers":[{"name":"OLO Block Explorer","url":"https://www.olo.network","standard":"EIP3091"}]},{"name":"TOOL Global Testnet","chain":"OLO","rpc":["https://testnet-web3.wolot.io"],"faucets":["https://testnet-explorer.wolot.io"],"nativeCurrency":{"name":"TOOL Global","symbol":"OLO","decimals":18},"infoURL":"https://testnet-explorer.wolot.io","shortName":"tolo","chainId":8724,"networkId":8724,"slip44":479},{"name":"Ambros Chain Testnet","chain":"ambroschain","rpc":["https://testnet.ambroschain.com"],"faucets":[],"nativeCurrency":{"name":"AMBROS","symbol":"AMBR","decimals":18},"infoURL":"https://bcmhunt.com/","shortName":"ambrostestnet","chainId":8888,"networkId":8888,"explorers":[{"name":"Ambros Chain Explorer","url":"https://testexplorer.ambroschain.com","standard":"none"}]},{"name":"bloxberg","chain":"bloxberg","rpc":["https://core.bloxberg.org"],"faucets":["https://faucet.bloxberg.org/"],"nativeCurrency":{"name":"BERG","symbol":"U+25B3","decimals":18},"infoURL":"https://bloxberg.org","shortName":"berg","chainId":8995,"networkId":8995},{"name":"Evmos Testnet","chain":"Evmos","rpc":["https://evmos-archive-testnet.api.bdnodes.net:8545"],"faucets":["https://faucet.evmos.dev"],"nativeCurrency":{"name":"test-Evmos","symbol":"tEVMOS","decimals":18},"infoURL":"https://evmos.org","shortName":"evmos-testnet","chainId":9000,"networkId":9000,"icon":"evmos","explorers":[{"name":"Evmos EVM Explorer (Blockscout)","url":"https://evm.evmos.dev","standard":"none","icon":"evmos"},{"name":"Evmos Cosmos Explorer","url":"https://explorer.evmos.dev","standard":"none","icon":"evmos"}]},{"name":"Evmos","chain":"Evmos","rpc":["https://eth.bd.evmos.org:8545"],"faucets":[],"nativeCurrency":{"name":"Evmos","symbol":"EVMOS","decimals":18},"infoURL":"https://evmos.org","shortName":"evmos","chainId":9001,"networkId":9001,"icon":"evmos","explorers":[{"name":"Evmos EVM Explorer (Blockscout)","url":"https://evm.evmos.org","standard":"none","icon":"evmos"},{"name":"Evmos Cosmos Explorer (Mintscan)","url":"https://www.mintscan.io/evmos","standard":"none","icon":"evmos"}]},{"name":"Genesis Coin","chain":"Genesis","rpc":["https://genesis-gn.com","wss://genesis-gn.com"],"faucets":[],"nativeCurrency":{"name":"GN Coin","symbol":"GNC","decimals":18},"infoURL":"https://genesis-gn.com","shortName":"GENEC","chainId":9100,"networkId":9100},{"name":"Rangers Protocol Testnet Robin","chain":"Rangers","icon":"rangers","rpc":["https://robin.rangersprotocol.com/api/jsonrpc"],"faucets":["https://robin-faucet.rangersprotocol.com"],"nativeCurrency":{"name":"Rangers Protocol Gas","symbol":"tRPG","decimals":18},"infoURL":"https://rangersprotocol.com","shortName":"trpg","chainId":9527,"networkId":9527,"explorers":[{"name":"rangersscan-robin","url":"https://robin-rangersscan.rangersprotocol.com","standard":"none"}]},{"name":"myOwn Testnet","chain":"myOwn","rpc":["https://geth.dev.bccloud.net"],"faucets":[],"nativeCurrency":{"name":"MYN","symbol":"MYN","decimals":18},"infoURL":"https://docs.bccloud.net/","shortName":"myn","chainId":9999,"networkId":9999},{"name":"Smart Bitcoin Cash","chain":"smartBCH","rpc":["https://smartbch.greyh.at","https://rpc-mainnet.smartbch.org","https://smartbch.fountainhead.cash/mainnet","https://smartbch.devops.cash/mainnet"],"faucets":[],"nativeCurrency":{"name":"Bitcoin Cash","symbol":"BCH","decimals":18},"infoURL":"https://smartbch.org/","shortName":"smartbch","chainId":10000,"networkId":10000},{"name":"Smart Bitcoin Cash Testnet","chain":"smartBCHTest","rpc":["https://rpc-testnet.smartbch.org","https://smartbch.devops.cash/testnet"],"faucets":[],"nativeCurrency":{"name":"Bitcoin Cash Test Token","symbol":"BCHT","decimals":18},"infoURL":"http://smartbch.org/","shortName":"smartbchtest","chainId":10001,"networkId":10001},{"name":"Blockchain Genesis Mainnet","chain":"GEN","rpc":["https://eu.mainnet.xixoio.com","https://us.mainnet.xixoio.com","https://asia.mainnet.xixoio.com"],"faucets":[],"nativeCurrency":{"name":"GEN","symbol":"GEN","decimals":18},"infoURL":"https://www.xixoio.com/","shortName":"GEN","chainId":10101,"networkId":10101},{"name":"CryptoCoinPay","chain":"CCP","rpc":["http://node106.cryptocoinpay.info:8545","ws://node106.cryptocoinpay.info:8546"],"faucets":[],"icon":"ccp","nativeCurrency":{"name":"CryptoCoinPay","symbol":"CCP","decimals":18},"infoURL":"https://www.cryptocoinpay.co","shortName":"CCP","chainId":10823,"networkId":10823,"explorers":[{"name":"CCP Explorer","url":"https://cryptocoinpay.info","standard":"EIP3091"}]},{"name":"WAGMI","chain":"WAGMI","icon":"wagmi","rpc":["https://subnets.avax.network/wagmi/wagmi-chain-testnet/rpc"],"faucets":["https://faucet.trywagmi.xyz"],"nativeCurrency":{"name":"WAGMI","symbol":"WGM","decimals":18},"infoURL":"https://trywagmi.xyz","shortName":"WAGMI","chainId":11111,"networkId":11111,"explorers":[{"name":"WAGMI Explorer","url":"https://subnets.avax.network/wagmi/wagmi-chain-testnet/explorer","standard":"EIP3091"}]},{"name":"Shyft Testnet","chain":"SHYFTT","icon":"shyft","rpc":["https://rpc.testnet.shyft.network/"],"faucets":[],"nativeCurrency":{"name":"Shyft Test Token","symbol":"SHYFTT","decimals":18},"infoURL":"https://shyft.network","shortName":"shyftt","chainId":11437,"networkId":11437,"explorers":[{"name":"Shyft Testnet BX","url":"https://bx.testnet.shyft.network","standard":"EIP3091"}]},{"name":"Singularity ZERO Testnet","chain":"ZERO","rpc":["https://betaenv.singularity.gold:18545"],"faucets":["https://nft.singularity.gold"],"nativeCurrency":{"name":"ZERO","symbol":"tZERO","decimals":18},"infoURL":"https://www.singularity.gold","shortName":"tZERO","chainId":12051,"networkId":12051,"explorers":[{"name":"zeroscan","url":"https://betaenv.singularity.gold:18002","standard":"EIP3091"}]},{"name":"Singularity ZERO Mainnet","chain":"ZERO","rpc":["https://zerorpc.singularity.gold"],"faucets":["https://zeroscan.singularity.gold"],"nativeCurrency":{"name":"ZERO","symbol":"ZERO","decimals":18},"infoURL":"https://www.singularity.gold","shortName":"ZERO","chainId":12052,"networkId":12052,"slip44":621,"explorers":[{"name":"zeroscan","url":"https://zeroscan.singularity.gold","standard":"EIP3091"}]},{"name":"Phoenix Mainnet","chain":"Phoenix","network":"mainnet","rpc":["https://rpc.phoenixplorer.com/"],"faucets":[],"nativeCurrency":{"name":"Phoenix","symbol":"PHX","decimals":18},"infoURL":"https://cryptophoenix.org/phoenix","shortName":"Phoenix","chainId":13381,"networkId":13381,"icon":"phoenix","explorers":[{"name":"phoenixplorer","url":"https://phoenixplorer.com","icon":"phoenixplorer","standard":"EIP3091"}]},{"name":"MetaDot Mainnet","chain":"MTT","rpc":["https://mainnet.metadot.network"],"faucets":[],"nativeCurrency":{"name":"MetaDot Token","symbol":"MTT","decimals":18},"infoURL":"https://metadot.network","shortName":"mtt","chainId":16000,"networkId":16000},{"name":"MetaDot Testnet","chain":"MTTTest","rpc":["https://testnet.metadot.network"],"faucets":["https://faucet.metadot.network/"],"nativeCurrency":{"name":"MetaDot Token TestNet","symbol":"MTT-test","decimals":18},"infoURL":"https://metadot.network","shortName":"mtttest","chainId":16001,"networkId":16001},{"name":"BTCIX Network","chain":"BTCIX","rpc":["https://seed.btcix.org/rpc"],"faucets":[],"nativeCurrency":{"name":"BTCIX Network","symbol":"BTCIX","decimals":18},"infoURL":"https://bitcolojix.org","shortName":"btcix","chainId":19845,"networkId":19845,"explorers":[{"name":"BTCIXScan","url":"https://btcixscan.com","standard":"none"}]},{"name":"omChain Mainnet","chain":"OML","icon":"omlira","rpc":["https://seed.omlira.com"],"faucets":[],"nativeCurrency":{"name":"Omlira","symbol":"OML","decimals":18},"infoURL":"https://omlira.com","shortName":"oml","chainId":21816,"networkId":21816,"explorers":[{"name":"omChain Explorer","url":"https://explorer.omlira.com","standard":"EIP3091"}]},{"name":"Webchain","chain":"WEB","rpc":["https://node1.webchain.network"],"faucets":[],"nativeCurrency":{"name":"Webchain Ether","symbol":"WEB","decimals":18},"infoURL":"https://webchain.network","shortName":"web","chainId":24484,"networkId":37129,"slip44":227},{"name":"MintMe.com Coin","chain":"MINTME","rpc":["https://node1.mintme.com"],"faucets":[],"nativeCurrency":{"name":"MintMe.com Coin","symbol":"MINTME","decimals":18},"infoURL":"https://www.mintme.com","shortName":"mintme","chainId":24734,"networkId":37480},{"name":"Ethersocial Network","chain":"ESN","rpc":["https://api.esn.gonspool.com"],"faucets":[],"nativeCurrency":{"name":"Ethersocial Network Ether","symbol":"ESN","decimals":18},"infoURL":"https://ethersocial.org","shortName":"esn","chainId":31102,"networkId":1,"slip44":31102},{"name":"GoChain Testnet","chain":"GO","rpc":["https://testnet-rpc.gochain.io"],"faucets":[],"nativeCurrency":{"name":"GoChain Coin","symbol":"GO","decimals":18},"infoURL":"https://gochain.io","shortName":"got","chainId":31337,"networkId":31337,"slip44":6060,"explorers":[{"name":"GoChain Testnet Explorer","url":"https://testnet-explorer.gochain.io","standard":"EIP3091"}]},{"name":"Fusion Mainnet","chain":"FSN","rpc":["https://mainnet.anyswap.exchange","https://fsn.dev/api"],"faucets":[],"nativeCurrency":{"name":"Fusion","symbol":"FSN","decimals":18},"infoURL":"https://www.fusion.org/","shortName":"fsn","chainId":32659,"networkId":32659},{"name":"Energi Mainnet","chain":"NRG","rpc":["https://nodeapi.energi.network"],"faucets":[],"nativeCurrency":{"name":"Energi","symbol":"NRG","decimals":18},"infoURL":"https://www.energi.world/","shortName":"nrg","chainId":39797,"networkId":39797,"slip44":39797},{"name":"pegglecoin","chain":"42069","rpc":[],"faucets":[],"nativeCurrency":{"name":"pegglecoin","symbol":"peggle","decimals":18},"infoURL":"https://teampeggle.com","shortName":"PC","chainId":42069,"networkId":42069},{"name":"Arbitrum One","chainId":42161,"shortName":"arb1","chain":"ETH","networkId":42161,"nativeCurrency":{"name":"Ether","symbol":"ETH","decimals":18},"rpc":["https://arbitrum-mainnet.infura.io/v3/${INFURA_API_KEY}","https://arb-mainnet.g.alchemy.com/v2/${ALCHEMY_API_KEY}","https://arb1.arbitrum.io/rpc","wss://arb1.arbitrum.io/ws"],"faucets":[],"explorers":[{"name":"Arbiscan","url":"https://arbiscan.io","standard":"EIP3091"},{"name":"Arbitrum Explorer","url":"https://explorer.arbitrum.io","standard":"EIP3091"}],"infoURL":"https://arbitrum.io","parent":{"type":"L2","chain":"eip155-1","bridges":[{"url":"https://bridge.arbitrum.io"}]}},{"name":"Celo Mainnet","chainId":42220,"shortName":"CELO","chain":"CELO","networkId":42220,"nativeCurrency":{"name":"CELO","symbol":"CELO","decimals":18},"rpc":["https://forno.celo.org","wss://forno.celo.org/ws"],"faucets":["https://free-online-app.com/faucet-for-eth-evm-chains/"],"infoURL":"https://docs.celo.org/","explorers":[{"name":"blockscout","url":"https://explorer.celo.org","standard":"none"}]},{"name":"Emerald Paratime Testnet","chain":"Emerald","icon":"oasis","rpc":["https://testnet.emerald.oasis.dev/","wss://testnet.emerald.oasis.dev/ws"],"faucets":[],"nativeCurrency":{"name":"Emerald Rose","symbol":"ROSE","decimals":18},"infoURL":"https://docs.oasis.dev/general/developer-resources/overview","shortName":"emerald","chainId":42261,"networkId":42261,"explorers":[{"name":"Emerald Paratime Testnet Explorer","url":"https://testnet.explorer.emerald.oasis.dev","standard":"EIP3091"}]},{"name":"Emerald Paratime Mainnet","chain":"Emerald","icon":"oasis","rpc":["https://emerald.oasis.dev","wss://emerald.oasis.dev/ws"],"faucets":[],"nativeCurrency":{"name":"Emerald Rose","symbol":"ROSE","decimals":18},"infoURL":"https://docs.oasis.dev/general/developer-resources/overview","shortName":"oasis","chainId":42262,"networkId":42262,"explorers":[{"name":"Emerald Paratime Mainnet Explorer","url":"https://explorer.emerald.oasis.dev","standard":"EIP3091"}]},{"name":"Athereum","chain":"ATH","rpc":["https://ava.network:21015/ext/evm/rpc"],"faucets":["http://athfaucet.ava.network//?address=${ADDRESS}"],"nativeCurrency":{"name":"Athereum Ether","symbol":"ATH","decimals":18},"infoURL":"https://athereum.ava.network","shortName":"avaeth","chainId":43110,"networkId":43110},{"name":"Avalanche Fuji Testnet","chain":"AVAX","rpc":["https://api.avax-test.network/ext/bc/C/rpc"],"faucets":["https://faucet.avax-test.network/"],"nativeCurrency":{"name":"Avalanche","symbol":"AVAX","decimals":18},"infoURL":"https://cchain.explorer.avax-test.network","shortName":"Fuji","chainId":43113,"networkId":1,"explorers":[{"name":"snowtrace","url":"https://testnet.snowtrace.io","standard":"EIP3091"}]},{"name":"Avalanche C-Chain","chain":"AVAX","rpc":["https://api.avax.network/ext/bc/C/rpc"],"faucets":["https://free-online-app.com/faucet-for-eth-evm-chains/"],"nativeCurrency":{"name":"Avalanche","symbol":"AVAX","decimals":18},"infoURL":"https://www.avax.network/","shortName":"Avalanche","chainId":43114,"networkId":43114,"slip44":9005,"explorers":[{"name":"snowtrace","url":"https://snowtrace.io","standard":"EIP3091"}]},{"name":"Celo Alfajores Testnet","chainId":44787,"shortName":"ALFA","chain":"CELO","networkId":44787,"nativeCurrency":{"name":"CELO","symbol":"CELO","decimals":18},"rpc":["https://alfajores-forno.celo-testnet.org","wss://alfajores-forno.celo-testnet.org/ws"],"faucets":["https://celo.org/developers/faucet","https://cauldron.pretoriaresearchlab.io/alfajores-faucet"],"infoURL":"https://docs.celo.org/"},{"name":"Autobahn Network","chain":"BNB","network":"mainnet","rpc":["https://rpc.autobahn.network"],"faucets":[],"nativeCurrency":{"name":"BNB","symbol":"BNB","decimals":18},"infoURL":"https://autobahn.network","shortName":"autobahn","chainId":45000,"networkId":45000,"icon":"autobahn","explorers":[{"name":"autobahn explorer","url":"https://explorer.autobahn.network","icon":"autobahn","standard":"EIP3091"}]},{"name":"REI Network","chain":"REI","rpc":["https://rpc.rei.network","wss://rpc.rei.network"],"faucets":[],"nativeCurrency":{"name":"REI","symbol":"REI","decimals":18},"infoURL":"https://rei.network/","shortName":"REI","chainId":47805,"networkId":47805,"explorers":[{"name":"rei-scan","url":"https://scan.rei.network","standard":"none"}]},{"name":"Energi Testnet","chain":"NRG","rpc":["https://nodeapi.test.energi.network"],"faucets":[],"nativeCurrency":{"name":"Energi","symbol":"NRG","decimals":18},"infoURL":"https://www.energi.world/","shortName":"tnrg","chainId":49797,"networkId":49797,"slip44":49797},{"name":"DFK Chain","chain":"DFK","icon":"dfk","network":"mainnet","rpc":["https://subnets.avax.network/defi-kingdoms/dfk-chain/rpc"],"faucets":[],"nativeCurrency":{"name":"Jewel","symbol":"JEWEL","decimals":18},"infoURL":"https://defikingdoms.com","shortName":"DFK","chainId":53935,"networkId":53935,"explorers":[{"name":"ethernal","url":"https://explorer.dfkchain.com","icon":"ethereum","standard":"none"}]},{"name":"REI Chain Mainnet","chain":"REI","icon":"reichain","rpc":["https://rei-rpc.moonrhythm.io"],"faucets":["http://kururu.finance/faucet?chainId=55555"],"nativeCurrency":{"name":"Rei","symbol":"REI","decimals":18},"infoURL":"https://reichain.io","shortName":"rei","chainId":55555,"networkId":55555,"explorers":[{"name":"reiscan","url":"https://reiscan.com","standard":"EIP3091"}]},{"name":"REI Chain Testnet","chain":"REI","icon":"reichain","rpc":["https://rei-testnet-rpc.moonrhythm.io"],"faucets":["http://kururu.finance/faucet?chainId=55556"],"nativeCurrency":{"name":"tRei","symbol":"tREI","decimals":18},"infoURL":"https://reichain.io","shortName":"trei","chainId":55556,"networkId":55556,"explorers":[{"name":"reiscan","url":"https://testnet.reiscan.com","standard":"EIP3091"}]},{"name":"Thinkium Testnet Chain 0","chain":"Thinkium","rpc":["https://test.thinkiumrpc.net/"],"faucets":["https://www.thinkiumdev.net/faucet"],"nativeCurrency":{"name":"TKM","symbol":"TKM","decimals":18},"infoURL":"https://thinkium.net/","shortName":"TKM-test0","chainId":60000,"networkId":60000,"explorers":[{"name":"thinkiumscan","url":"https://test0.thinkiumscan.net","standard":"EIP3091"}]},{"name":"Thinkium Testnet Chain 1","chain":"Thinkium","rpc":["https://test1.thinkiumrpc.net/"],"faucets":["https://www.thinkiumdev.net/faucet"],"nativeCurrency":{"name":"TKM","symbol":"TKM","decimals":18},"infoURL":"https://thinkium.net/","shortName":"TKM-test1","chainId":60001,"networkId":60001,"explorers":[{"name":"thinkiumscan","url":"https://test1.thinkiumscan.net","standard":"EIP3091"}]},{"name":"Thinkium Testnet Chain 2","chain":"Thinkium","rpc":["https://test2.thinkiumrpc.net/"],"faucets":["https://www.thinkiumdev.net/faucet"],"nativeCurrency":{"name":"TKM","symbol":"TKM","decimals":18},"infoURL":"https://thinkium.net/","shortName":"TKM-test2","chainId":60002,"networkId":60002,"explorers":[{"name":"thinkiumscan","url":"https://test2.thinkiumscan.net","standard":"EIP3091"}]},{"name":"Thinkium Testnet Chain 103","chain":"Thinkium","rpc":["https://test103.thinkiumrpc.net/"],"faucets":["https://www.thinkiumdev.net/faucet"],"nativeCurrency":{"name":"TKM","symbol":"TKM","decimals":18},"infoURL":"https://thinkium.net/","shortName":"TKM-test103","chainId":60103,"networkId":60103,"explorers":[{"name":"thinkiumscan","url":"https://test103.thinkiumscan.net","standard":"EIP3091"}]},{"name":"Celo Baklava Testnet","chainId":62320,"shortName":"BKLV","chain":"CELO","networkId":62320,"nativeCurrency":{"name":"CELO","symbol":"CELO","decimals":18},"rpc":["https://baklava-forno.celo-testnet.org"],"faucets":["https://docs.google.com/forms/d/e/1FAIpQLSdfr1BwUTYepVmmvfVUDRCwALejZ-TUva2YujNpvrEmPAX2pg/viewform","https://cauldron.pretoriaresearchlab.io/baklava-faucet"],"infoURL":"https://docs.celo.org/"},{"name":"eCredits Mainnet","chain":"ECS","network":"mainnet","rpc":["https://rpc.ecredits.com"],"faucets":[],"nativeCurrency":{"name":"eCredits","symbol":"ECS","decimals":18},"infoURL":"https://ecredits.com","shortName":"ecs","chainId":63000,"networkId":63000,"explorers":[{"name":"eCredits MainNet Explorer","url":"https://explorer.ecredits.com","standard":"EIP3091"}]},{"name":"eCredits Testnet","chain":"ECS","network":"testnet","rpc":["https://rpc.tst.ecredits.com"],"faucets":["https://faucet.tst.ecredits.com"],"nativeCurrency":{"name":"eCredits","symbol":"ECS","decimals":18},"infoURL":"https://ecredits.com","shortName":"ecs-testnet","chainId":63001,"networkId":63001,"explorers":[{"name":"eCredits TestNet Explorer","url":"https://explorer.tst.ecredits.com","standard":"EIP3091"}]},{"name":"Thinkium Mainnet Chain 0","chain":"Thinkium","rpc":["https://proxy.thinkiumrpc.net/"],"faucets":[],"nativeCurrency":{"name":"TKM","symbol":"TKM","decimals":18},"infoURL":"https://thinkium.net/","shortName":"TKM0","chainId":70000,"networkId":70000,"explorers":[{"name":"thinkiumscan","url":"https://chain0.thinkiumscan.net","standard":"EIP3091"}]},{"name":"Thinkium Mainnet Chain 1","chain":"Thinkium","rpc":["https://proxy1.thinkiumrpc.net/"],"faucets":[],"nativeCurrency":{"name":"TKM","symbol":"TKM","decimals":18},"infoURL":"https://thinkium.net/","shortName":"TKM1","chainId":70001,"networkId":70001,"explorers":[{"name":"thinkiumscan","url":"https://chain1.thinkiumscan.net","standard":"EIP3091"}]},{"name":"Thinkium Mainnet Chain 2","chain":"Thinkium","rpc":["https://proxy2.thinkiumrpc.net/"],"faucets":[],"nativeCurrency":{"name":"TKM","symbol":"TKM","decimals":18},"infoURL":"https://thinkium.net/","shortName":"TKM2","chainId":70002,"networkId":70002,"explorers":[{"name":"thinkiumscan","url":"https://chain2.thinkiumscan.net","standard":"EIP3091"}]},{"name":"Thinkium Mainnet Chain 103","chain":"Thinkium","rpc":["https://proxy103.thinkiumrpc.net/"],"faucets":[],"nativeCurrency":{"name":"TKM","symbol":"TKM","decimals":18},"infoURL":"https://thinkium.net/","shortName":"TKM103","chainId":70103,"networkId":70103,"explorers":[{"name":"thinkiumscan","url":"https://chain103.thinkiumscan.net","standard":"EIP3091"}]},{"name":"Polyjuice Testnet","chain":"CKB","icon":"polyjuice","rpc":["https://godwoken-testnet-web3-rpc.ckbapp.dev","ws://godwoken-testnet-web3-rpc.ckbapp.dev/ws"],"faucets":["https://faucet.nervos.org/"],"nativeCurrency":{"name":"CKB","symbol":"CKB","decimals":8},"infoURL":"https://github.com/nervosnetwork/godwoken","shortName":"ckb","chainId":71393,"networkId":1},{"name":"Energy Web Volta Testnet","chain":"Volta","rpc":["https://volta-rpc.energyweb.org","wss://volta-rpc.energyweb.org/ws"],"faucets":["https://voltafaucet.energyweb.org"],"nativeCurrency":{"name":"Volta Token","symbol":"VT","decimals":18},"infoURL":"https://energyweb.org","shortName":"vt","chainId":73799,"networkId":73799},{"name":"Firenze test network","chain":"ETH","rpc":["https://ethnode.primusmoney.com/firenze"],"faucets":[],"nativeCurrency":{"name":"Firenze Ether","symbol":"FIN","decimals":18},"infoURL":"https://primusmoney.com","shortName":"firenze","chainId":78110,"networkId":78110},{"name":"Mumbai","title":"Polygon Testnet Mumbai","chain":"Polygon","rpc":["https://matic-mumbai.chainstacklabs.com","https://rpc-mumbai.maticvigil.com","https://matic-testnet-archive-rpc.bwarelabs.com"],"faucets":["https://faucet.polygon.technology/"],"nativeCurrency":{"name":"MATIC","symbol":"MATIC","decimals":18},"infoURL":"https://polygon.technology/","shortName":"maticmum","chainId":80001,"networkId":80001,"explorers":[{"name":"polygonscan","url":"https://mumbai.polygonscan.com","standard":"EIP3091"}]},{"name":"UB Smart Chain(testnet)","chain":"USC","network":"testnet","rpc":["https://testnet.rpc.uschain.network"],"faucets":[],"nativeCurrency":{"name":"UBC","symbol":"UBC","decimals":18},"infoURL":"https://www.ubchain.site","shortName":"usctest","chainId":99998,"networkId":99998},{"name":"UB Smart Chain","chain":"USC","network":"mainnet","rpc":["https://rpc.uschain.network"],"faucets":[],"nativeCurrency":{"name":"UBC","symbol":"UBC","decimals":18},"infoURL":"https://www.ubchain.site/","shortName":"usc","chainId":99999,"networkId":99999},{"name":"QuarkChain Mainnet Root","chain":"QuarkChain","rpc":["http://jrpc.mainnet.quarkchain.io:38391/"],"faucets":[],"nativeCurrency":{"name":"QKC","symbol":"QKC","decimals":18},"infoURL":"https://www.quarkchain.io/","shortName":"qkc-r","chainId":100000,"networkId":100000},{"name":"QuarkChain Mainnet Shard 0","chain":"QuarkChain","rpc":["https://mainnet-s0-ethapi.quarkchain.io","http://eth-jrpc.mainnet.quarkchain.io:39000/"],"faucets":[],"nativeCurrency":{"name":"QKC","symbol":"QKC","decimals":18},"infoURL":"https://www.quarkchain.io/","shortName":"qkc-s0","chainId":100001,"networkId":100001,"parent":{"chain":"eip155-100000","type":"shard"},"explorers":[{"name":"quarkchain-mainnet","url":"https://mainnet.quarkchain.io/0","standard":"EIP3091"}]},{"name":"QuarkChain Mainnet Shard 1","chain":"QuarkChain","rpc":["https://mainnet-s1-ethapi.quarkchain.io","http://eth-jrpc.mainnet.quarkchain.io:39001/"],"faucets":[],"nativeCurrency":{"name":"QKC","symbol":"QKC","decimals":18},"infoURL":"https://www.quarkchain.io/","shortName":"qkc-s1","chainId":100002,"networkId":100002,"parent":{"chain":"eip155-100000","type":"shard"},"explorers":[{"name":"quarkchain-mainnet","url":"https://mainnet.quarkchain.io/1","standard":"EIP3091"}]},{"name":"QuarkChain Mainnet Shard 2","chain":"QuarkChain","rpc":["https://mainnet-s2-ethapi.quarkchain.io","http://eth-jrpc.mainnet.quarkchain.io:39002/"],"faucets":[],"nativeCurrency":{"name":"QKC","symbol":"QKC","decimals":18},"infoURL":"https://www.quarkchain.io/","shortName":"qkc-s2","chainId":100003,"networkId":100003,"parent":{"chain":"eip155-100000","type":"shard"},"explorers":[{"name":"quarkchain-mainnet","url":"https://mainnet.quarkchain.io/2","standard":"EIP3091"}]},{"name":"QuarkChain Mainnet Shard 3","chain":"QuarkChain","rpc":["https://mainnet-s3-ethapi.quarkchain.io","http://eth-jrpc.mainnet.quarkchain.io:39003/"],"faucets":[],"nativeCurrency":{"name":"QKC","symbol":"QKC","decimals":18},"infoURL":"https://www.quarkchain.io/","shortName":"qkc-s3","chainId":100004,"networkId":100004,"parent":{"chain":"eip155-100000","type":"shard"},"explorers":[{"name":"quarkchain-mainnet","url":"https://mainnet.quarkchain.io/3","standard":"EIP3091"}]},{"name":"QuarkChain Mainnet Shard 4","chain":"QuarkChain","rpc":["https://mainnet-s4-ethapi.quarkchain.io","http://eth-jrpc.mainnet.quarkchain.io:39004/"],"faucets":[],"nativeCurrency":{"name":"QKC","symbol":"QKC","decimals":18},"infoURL":"https://www.quarkchain.io/","shortName":"qkc-s4","chainId":100005,"networkId":100005,"parent":{"chain":"eip155-100000","type":"shard"},"explorers":[{"name":"quarkchain-mainnet","url":"https://mainnet.quarkchain.io/4","standard":"EIP3091"}]},{"name":"QuarkChain Mainnet Shard 5","chain":"QuarkChain","rpc":["https://mainnet-s5-ethapi.quarkchain.io","http://eth-jrpc.mainnet.quarkchain.io:39005/"],"faucets":[],"nativeCurrency":{"name":"QKC","symbol":"QKC","decimals":18},"infoURL":"https://www.quarkchain.io/","shortName":"qkc-s5","chainId":100006,"networkId":100006,"parent":{"chain":"eip155-100000","type":"shard"},"explorers":[{"name":"quarkchain-mainnet","url":"https://mainnet.quarkchain.io/5","standard":"EIP3091"}]},{"name":"QuarkChain Mainnet Shard 6","chain":"QuarkChain","rpc":["https://mainnet-s6-ethapi.quarkchain.io","http://eth-jrpc.mainnet.quarkchain.io:39006/"],"faucets":[],"nativeCurrency":{"name":"QKC","symbol":"QKC","decimals":18},"infoURL":"https://www.quarkchain.io/","shortName":"qkc-s6","chainId":100007,"networkId":100007,"parent":{"chain":"eip155-100000","type":"shard"},"explorers":[{"name":"quarkchain-mainnet","url":"https://mainnet.quarkchain.io/6","standard":"EIP3091"}]},{"name":"QuarkChain Mainnet Shard 7","chain":"QuarkChain","rpc":["https://mainnet-s7-ethapi.quarkchain.io","http://eth-jrpc.mainnet.quarkchain.io:39007/"],"faucets":[],"nativeCurrency":{"name":"QKC","symbol":"QKC","decimals":18},"infoURL":"https://www.quarkchain.io/","shortName":"qkc-s7","chainId":100008,"networkId":100008,"parent":{"chain":"eip155-100000","type":"shard"},"explorers":[{"name":"quarkchain-mainnet","url":"https://mainnet.quarkchain.io/7","standard":"EIP3091"}]},{"name":"BROChain Mainnet","chain":"BRO","network":"mainnet","rpc":["https://rpc.brochain.org","http://rpc.brochain.org","https://rpc.brochain.org/mainnet","http://rpc.brochain.org/mainnet"],"faucets":[],"nativeCurrency":{"name":"Brother","symbol":"BRO","decimals":18},"infoURL":"https://brochain.org","shortName":"bro","chainId":108801,"networkId":108801,"explorers":[{"name":"BROChain Explorer","url":"https://explorer.brochain.org","standard":"EIP3091"}]},{"name":"QuarkChain Devnet Root","chain":"QuarkChain","rpc":["http://jrpc.devnet.quarkchain.io:38391/"],"faucets":[],"nativeCurrency":{"name":"QKC","symbol":"QKC","decimals":18},"infoURL":"https://www.quarkchain.io/","shortName":"qkc-d-r","chainId":110000,"networkId":110000},{"name":"QuarkChain Devnet Shard 0","chain":"QuarkChain","rpc":["https://devnet-s0-ethapi.quarkchain.io","http://eth-jrpc.devnet.quarkchain.io:39900/"],"faucets":[],"nativeCurrency":{"name":"QKC","symbol":"QKC","decimals":18},"infoURL":"https://www.quarkchain.io/","shortName":"qkc-d-s0","chainId":110001,"networkId":110001,"parent":{"chain":"eip155-110000","type":"shard"},"explorers":[{"name":"quarkchain-devnet","url":"https://devnet.quarkchain.io/0","standard":"EIP3091"}]},{"name":"QuarkChain Devnet Shard 1","chain":"QuarkChain","rpc":["https://devnet-s1-ethapi.quarkchain.io","http://eth-jrpc.devnet.quarkchain.io:39901/"],"faucets":[],"nativeCurrency":{"name":"QKC","symbol":"QKC","decimals":18},"infoURL":"https://www.quarkchain.io/","shortName":"qkc-d-s1","chainId":110002,"networkId":110002,"parent":{"chain":"eip155-110000","type":"shard"},"explorers":[{"name":"quarkchain-devnet","url":"https://devnet.quarkchain.io/1","standard":"EIP3091"}]},{"name":"QuarkChain Devnet Shard 2","chain":"QuarkChain","rpc":["https://devnet-s2-ethapi.quarkchain.io","http://eth-jrpc.devnet.quarkchain.io:39902/"],"faucets":[],"nativeCurrency":{"name":"QKC","symbol":"QKC","decimals":18},"infoURL":"https://www.quarkchain.io/","shortName":"qkc-d-s2","chainId":110003,"networkId":110003,"parent":{"chain":"eip155-110000","type":"shard"},"explorers":[{"name":"quarkchain-devnet","url":"https://devnet.quarkchain.io/2","standard":"EIP3091"}]},{"name":"QuarkChain Devnet Shard 3","chain":"QuarkChain","rpc":["https://devnet-s3-ethapi.quarkchain.io","http://eth-jrpc.devnet.quarkchain.io:39903/"],"faucets":[],"nativeCurrency":{"name":"QKC","symbol":"QKC","decimals":18},"infoURL":"https://www.quarkchain.io/","shortName":"qkc-d-s3","chainId":110004,"networkId":110004,"parent":{"chain":"eip155-110000","type":"shard"},"explorers":[{"name":"quarkchain-devnet","url":"https://devnet.quarkchain.io/3","standard":"EIP3091"}]},{"name":"QuarkChain Devnet Shard 4","chain":"QuarkChain","rpc":["https://devnet-s4-ethapi.quarkchain.io","http://eth-jrpc.devnet.quarkchain.io:39904/"],"faucets":[],"nativeCurrency":{"name":"QKC","symbol":"QKC","decimals":18},"infoURL":"https://www.quarkchain.io/","shortName":"qkc-d-s4","chainId":110005,"networkId":110005,"parent":{"chain":"eip155-110000","type":"shard"},"explorers":[{"name":"quarkchain-devnet","url":"https://devnet.quarkchain.io/4","standard":"EIP3091"}]},{"name":"QuarkChain Devnet Shard 5","chain":"QuarkChain","rpc":["https://devnet-s5-ethapi.quarkchain.io","http://eth-jrpc.devnet.quarkchain.io:39905/"],"faucets":[],"nativeCurrency":{"name":"QKC","symbol":"QKC","decimals":18},"infoURL":"https://www.quarkchain.io/","shortName":"qkc-d-s5","chainId":110006,"networkId":110006,"parent":{"chain":"eip155-110000","type":"shard"},"explorers":[{"name":"quarkchain-devnet","url":"https://devnet.quarkchain.io/5","standard":"EIP3091"}]},{"name":"QuarkChain Devnet Shard 6","chain":"QuarkChain","rpc":["https://devnet-s6-ethapi.quarkchain.io","http://eth-jrpc.devnet.quarkchain.io:39906/"],"faucets":[],"nativeCurrency":{"name":"QKC","symbol":"QKC","decimals":18},"infoURL":"https://www.quarkchain.io/","shortName":"qkc-d-s6","chainId":110007,"networkId":110007,"parent":{"chain":"eip155-110000","type":"shard"},"explorers":[{"name":"quarkchain-devnet","url":"https://devnet.quarkchain.io/6","standard":"EIP3091"}]},{"name":"QuarkChain Devnet Shard 7","chain":"QuarkChain","rpc":["https://devnet-s7-ethapi.quarkchain.io","http://eth-jrpc.devnet.quarkchain.io:39907/"],"faucets":[],"nativeCurrency":{"name":"QKC","symbol":"QKC","decimals":18},"infoURL":"https://www.quarkchain.io/","shortName":"qkc-d-s7","chainId":110008,"networkId":110008,"parent":{"chain":"eip155-110000","type":"shard"},"explorers":[{"name":"quarkchain-devnet","url":"https://devnet.quarkchain.io/7","standard":"EIP3091"}]},{"name":"Milkomeda C1 Testnet","chain":"milkTAda","icon":"milkomeda","network":"testnet","rpc":["https://rpc-devnet-cardano-evm.c1.milkomeda.com","wss://rpc-devnet-cardano-evm.c1.milkomeda.com"],"faucets":[],"nativeCurrency":{"name":"milkTAda","symbol":"milkTAda","decimals":18},"infoURL":"https://milkomeda.com","shortName":"milkTAda","chainId":200101,"networkId":200101,"explorers":[{"name":"Blockscout","url":"https://explorer-devnet-cardano-evm.c1.milkomeda.com","standard":"none"}]},{"name":"Akroma","chain":"AKA","rpc":["https://remote.akroma.io"],"faucets":[],"nativeCurrency":{"name":"Akroma Ether","symbol":"AKA","decimals":18},"infoURL":"https://akroma.io","shortName":"aka","chainId":200625,"networkId":200625,"slip44":200625},{"name":"Alaya Mainnet","chain":"Alaya","rpc":["https://openapi.alaya.network/rpc","wss://openapi.alaya.network/ws"],"faucets":[],"nativeCurrency":{"name":"ATP","symbol":"atp","decimals":18},"infoURL":"https://www.alaya.network/","shortName":"alaya","chainId":201018,"networkId":1,"icon":"alaya","explorers":[{"name":"alaya explorer","url":"https://scan.alaya.network","standard":"none"}]},{"name":"Alaya Dev Testnet","chain":"Alaya","rpc":["https://devnetopenapi.alaya.network/rpc","wss://devnetopenapi.alaya.network/ws"],"faucets":["https://faucet.alaya.network/faucet/?id=f93426c0887f11eb83b900163e06151c"],"nativeCurrency":{"name":"ATP","symbol":"atp","decimals":18},"infoURL":"https://www.alaya.network/","shortName":"alayadev","chainId":201030,"networkId":1,"icon":"alaya","explorers":[{"name":"alaya explorer","url":"https://devnetscan.alaya.network","standard":"none"}]},{"name":"PlatON Mainnet","chain":"PlatON","network":"mainnet","rpc":["https://openapi.platon.network/rpc","wss://openapi.platon.network/ws"],"faucets":[],"nativeCurrency":{"name":"LAT","symbol":"lat","decimals":18},"infoURL":"https://www.platon.network","shortName":"platon","chainId":210425,"networkId":1,"icon":"platon","explorers":[{"name":"PlatON explorer","url":"https://scan.platon.network","standard":"none"}]},{"name":"Haymo Testnet","chain":"tHYM","network":"testnet","rpc":["https://testnet1.haymo.network"],"faucets":[],"nativeCurrency":{"name":"HAYMO","symbol":"HYM","decimals":18},"infoURL":"https://haymoswap.web.app/","shortName":"hym","chainId":234666,"networkId":234666},{"name":"ARTIS sigma1","chain":"ARTIS","rpc":["https://rpc.sigma1.artis.network"],"faucets":[],"nativeCurrency":{"name":"ARTIS sigma1 Ether","symbol":"ATS","decimals":18},"infoURL":"https://artis.eco","shortName":"ats","chainId":246529,"networkId":246529,"slip44":246529},{"name":"ARTIS Testnet tau1","chain":"ARTIS","rpc":["https://rpc.tau1.artis.network"],"faucets":[],"nativeCurrency":{"name":"ARTIS tau1 Ether","symbol":"tATS","decimals":18},"infoURL":"https://artis.network","shortName":"atstau","chainId":246785,"networkId":246785},{"name":"Social Smart Chain Mainnet","chain":"SoChain","rpc":["https://socialsmartchain.digitalnext.business"],"faucets":[],"nativeCurrency":{"name":"SoChain","symbol":"$OC","decimals":18},"infoURL":"https://digitalnext.business/SocialSmartChain","shortName":"SoChain","chainId":281121,"networkId":281121,"explorers":[]},{"name":"Polis Testnet","chain":"Sparta","icon":"polis","rpc":["https://sparta-rpc.polis.tech"],"faucets":["https://faucet.polis.tech"],"nativeCurrency":{"name":"tPolis","symbol":"tPOLIS","decimals":18},"infoURL":"https://polis.tech","shortName":"sparta","chainId":333888,"networkId":333888},{"name":"Polis Mainnet","chain":"Olympus","icon":"polis","rpc":["https://rpc.polis.tech"],"faucets":["https://faucet.polis.tech"],"nativeCurrency":{"name":"Polis","symbol":"POLIS","decimals":18},"infoURL":"https://polis.tech","shortName":"olympus","chainId":333999,"networkId":333999},{"name":"Arbitrum Rinkeby","title":"Arbitrum Testnet Rinkeby","chainId":421611,"shortName":"arb-rinkeby","chain":"ETH","networkId":421611,"nativeCurrency":{"name":"Arbitrum Rinkeby Ether","symbol":"ARETH","decimals":18},"rpc":["https://rinkeby.arbitrum.io/rpc","wss://rinkeby.arbitrum.io/ws"],"faucets":["http://fauceth.komputing.org?chain=421611&amp;address=${ADDRESS}"],"infoURL":"https://arbitrum.io","explorers":[{"name":"arbitrum-rinkeby","url":"https://rinkeby-explorer.arbitrum.io","standard":"EIP3091"}],"parent":{"type":"L2","chain":"eip155-4","bridges":[{"url":"https://bridge.arbitrum.io"}]}},{"name":"Weelink Testnet","chain":"WLK","rpc":["https://weelinknode1c.gw002.oneitfarm.com"],"faucets":["https://faucet.weelink.gw002.oneitfarm.com"],"nativeCurrency":{"name":"Weelink Chain Token","symbol":"tWLK","decimals":18},"infoURL":"https://weelink.cloud","shortName":"wlkt","chainId":444900,"networkId":444900,"explorers":[{"name":"weelink-testnet","url":"https://weelink.cloud/#/blockView/overview","standard":"none"}]},{"name":"Vision - Vpioneer Test Chain","chain":"Vision-Vpioneer","rpc":["https://vpioneer.infragrid.v.network/ethereum/compatible"],"faucets":["https://vpioneerfaucet.visionscan.org"],"nativeCurrency":{"name":"VS","symbol":"VS","decimals":18},"infoURL":"https://visionscan.org","shortName":"vpioneer","chainId":666666,"networkId":666666,"slip44":60},{"name":"Vision - Mainnet","chain":"Vision","rpc":["https://infragrid.v.network/ethereum/compatible"],"faucets":[],"nativeCurrency":{"name":"VS","symbol":"VS","decimals":18},"infoURL":"https://www.v.network","explorers":[{"name":"Visionscan","url":"https://www.visionscan.org","standard":"EIP3091"}],"shortName":"vision","chainId":888888,"networkId":888888,"slip44":60},{"name":"Eluvio Content Fabric","chain":"Eluvio","rpc":["https://host-76-74-28-226.contentfabric.io/eth/","https://host-76-74-28-232.contentfabric.io/eth/","https://host-76-74-29-2.contentfabric.io/eth/","https://host-76-74-29-8.contentfabric.io/eth/","https://host-76-74-29-34.contentfabric.io/eth/","https://host-76-74-29-35.contentfabric.io/eth/","https://host-154-14-211-98.contentfabric.io/eth/","https://host-154-14-192-66.contentfabric.io/eth/","https://host-60-240-133-202.contentfabric.io/eth/","https://host-64-235-250-98.contentfabric.io/eth/"],"faucets":[],"nativeCurrency":{"name":"ELV","symbol":"ELV","decimals":18},"infoURL":"https://eluv.io","shortName":"elv","chainId":955305,"networkId":955305,"slip44":1011,"explorers":[{"name":"blockscout","url":"https://explorer.eluv.io","standard":"EIP3091"}]},{"name":"Etho Protocol","chain":"ETHO","rpc":["https://rpc.ethoprotocol.com"],"faucets":[],"nativeCurrency":{"name":"Etho Protocol","symbol":"ETHO","decimals":18},"infoURL":"https://ethoprotocol.com","shortName":"etho","chainId":1313114,"networkId":1313114,"slip44":1313114,"explorers":[{"name":"blockscout","url":"https://explorer.ethoprotocol.com","standard":"none"}]},{"name":"Xerom","chain":"XERO","rpc":["https://rpc.xerom.org"],"faucets":[],"nativeCurrency":{"name":"Xerom Ether","symbol":"XERO","decimals":18},"infoURL":"https://xerom.org","shortName":"xero","chainId":1313500,"networkId":1313500},{"name":"Kintsugi","title":"Kintsugi merge testnet","chain":"ETH","rpc":["https://rpc.kintsugi.themerge.dev"],"faucets":["http://fauceth.komputing.org?chain=1337702&amp;address=${ADDRESS}","https://faucet.kintsugi.themerge.dev"],"nativeCurrency":{"name":"kintsugi Ethere","symbol":"kiETH","decimals":18},"infoURL":"https://kintsugi.themerge.dev/","shortName":"kintsugi","chainId":1337702,"networkId":1337702,"explorers":[{"name":"kintsugi explorer","url":"https://explorer.kintsugi.themerge.dev","standard":"EIP3091"}]},{"name":"PlatON Dev Testnet","chain":"PlatON","rpc":["https://devnetopenapi.platon.network/rpc","wss://devnetopenapi.platon.network/ws"],"faucets":["https://faucet.platon.network/faucet/?id=e5d32df10aee11ec911142010a667c03"],"nativeCurrency":{"name":"LAT","symbol":"lat","decimals":18},"infoURL":"https://www.platon.network","shortName":"platondev","chainId":2203181,"networkId":1,"icon":"platon","explorers":[{"name":"PlatON explorer","url":"https://devnetscan.platon.network","standard":"none"}]},{"name":"Musicoin","chain":"MUSIC","rpc":["https://mewapi.musicoin.tw"],"faucets":[],"nativeCurrency":{"name":"Musicoin","symbol":"MUSIC","decimals":18},"infoURL":"https://musicoin.tw","shortName":"music","chainId":7762959,"networkId":7762959,"slip44":184},{"name":"Sepolia","title":"Ethereum Testnet Sepolia","chain":"ETH","rpc":[],"faucets":["http://fauceth.komputing.org?chain=11155111&amp;address=${ADDRESS}"],"nativeCurrency":{"name":"Sepolia Ether","symbol":"SEP","decimals":18},"infoURL":"https://sepolia.otterscan.io","shortName":"sep","chainId":11155111,"networkId":11155111,"explorers":[{"name":"otterscan-sepolia","url":"https://sepolia.otterscan.io","standard":"EIP3091"}]},{"name":"PepChain Churchill","chain":"PEP","rpc":["https://churchill-rpc.pepchain.io"],"faucets":[],"nativeCurrency":{"name":"PepChain Churchill Ether","symbol":"TPEP","decimals":18},"infoURL":"https://pepchain.io","shortName":"tpep","chainId":13371337,"networkId":13371337},{"name":"IOLite","chain":"ILT","rpc":["https://net.iolite.io"],"faucets":[],"nativeCurrency":{"name":"IOLite Ether","symbol":"ILT","decimals":18},"infoURL":"https://iolite.io","shortName":"ilt","chainId":18289463,"networkId":18289463},{"name":"quarkblockchain","chain":"QKI","rpc":["https://hz.rpc.qkiscan.cn","https://jp.rpc.qkiscan.io"],"faucets":[],"nativeCurrency":{"name":"quarkblockchain Native Token","symbol":"QKI","decimals":18},"infoURL":"https://quarkblockchain.org/","shortName":"qki","chainId":20181205,"networkId":20181205},{"name":"Auxilium Network Mainnet","chain":"AUX","rpc":["https://rpc.auxilium.global"],"faucets":[],"nativeCurrency":{"name":"Auxilium coin","symbol":"AUX","decimals":18},"infoURL":"https://auxilium.global","shortName":"auxi","chainId":28945486,"networkId":28945486,"slip44":344},{"name":"Joys Digital Mainnet","chain":"JOYS","rpc":["https://node.joys.digital"],"faucets":[],"nativeCurrency":{"name":"JOYS","symbol":"JOYS","decimals":18},"infoURL":"https://joys.digital","shortName":"JOYS","chainId":35855456,"networkId":35855456},{"name":"Aquachain","chain":"AQUA","rpc":["https://c.onical.org","https://tx.aquacha.in/api"],"faucets":["https://aquacha.in/faucet"],"nativeCurrency":{"name":"Aquachain Ether","symbol":"AQUA","decimals":18},"infoURL":"https://aquachain.github.io","shortName":"aqua","chainId":61717561,"networkId":61717561,"slip44":61717561},{"name":"Joys Digital TestNet","chain":"TOYS","rpc":["https://toys.joys.cash/"],"faucets":["https://faucet.joys.digital/"],"nativeCurrency":{"name":"TOYS","symbol":"TOYS","decimals":18},"infoURL":"https://joys.digital","shortName":"TOYS","chainId":99415706,"networkId":99415706},{"name":"Gather Mainnet Network","chain":"GTH","rpc":["https://mainnet.gather.network"],"faucets":[],"nativeCurrency":{"name":"Gather","symbol":"GTH","decimals":18},"infoURL":"https://gather.network","shortName":"GTH","chainId":192837465,"networkId":192837465,"explorers":[{"name":"Blockscout","url":"https://explorer.gather.network","standard":"none"}]},{"name":"Neon EVM DevNet","chain":"Solana","rpc":["https://proxy.devnet.neonlabs.org/solana"],"faucets":["https://neonswap.live/#/get-tokens"],"nativeCurrency":{"name":"Neon","symbol":"NEON","decimals":18},"infoURL":"https://neon-labs.org/","shortName":"neonevm-devnet","chainId":245022926,"networkId":245022926},{"name":"Neon EVM MainNet","chain":"Solana","rpc":["https://proxy.mainnet.neonlabs.org/solana"],"faucets":[],"nativeCurrency":{"name":"Neon","symbol":"NEON","decimals":18},"infoURL":"https://neon-labs.org/","shortName":"neonevm-mainnet","chainId":245022934,"networkId":245022934},{"name":"Neon EVM TestNet","chain":"Solana","rpc":["https://proxy.testnet.neonlabs.org/solana"],"faucets":[],"nativeCurrency":{"name":"Neon","symbol":"NEON","decimals":18},"infoURL":"https://neon-labs.org/","shortName":"neonevm-testnet","chainId":245022940,"networkId":245022940},{"name":"OneLedger Mainnet","chain":"OLT","icon":"oneledger","rpc":["https://mainnet-rpc.oneledger.network"],"faucets":[],"nativeCurrency":{"name":"OLT","symbol":"OLT","decimals":18},"infoURL":"https://oneledger.io","shortName":"oneledger","chainId":311752642,"networkId":311752642,"explorers":[{"name":"OneLedger Block Explorer","url":"https://mainnet-explorer.oneledger.network","standard":"EIP3091"}]},{"name":"Gather Testnet Network","chain":"GTH","rpc":["https://testnet.gather.network"],"faucets":[],"nativeCurrency":{"name":"Gather","symbol":"GTH","decimals":18},"infoURL":"https://gather.network","shortName":"tGTH","chainId":356256156,"networkId":356256156,"explorers":[{"name":"Blockscout","url":"https://testnet-explorer.gather.network","standard":"none"}]},{"name":"Gather Devnet Network","chain":"GTH","rpc":["https://devnet.gather.network"],"faucets":[],"nativeCurrency":{"name":"Gather","symbol":"GTH","decimals":18},"infoURL":"https://gather.network","shortName":"dGTH","chainId":486217935,"networkId":486217935,"explorers":[{"name":"Blockscout","url":"https://devnet-explorer.gather.network","standard":"none"}]},{"name":"IPOS Network","chain":"IPOS","rpc":["https://rpc.iposlab.com","https://rpc2.iposlab.com"],"faucets":[],"nativeCurrency":{"name":"IPOS Network Ether","symbol":"IPOS","decimals":18},"infoURL":"https://iposlab.com","shortName":"ipos","chainId":1122334455,"networkId":1122334455},{"name":"Aurora Mainnet","chain":"NEAR","rpc":["https://mainnet.aurora.dev"],"faucets":[],"nativeCurrency":{"name":"Ether","symbol":"ETH","decimals":18},"infoURL":"https://aurora.dev","shortName":"aurora","chainId":1313161554,"networkId":1313161554,"explorers":[{"name":"aurorascan.dev","url":"https://aurorascan.dev","standard":"EIP3091"}]},{"name":"Aurora Testnet","chain":"NEAR","rpc":["https://testnet.aurora.dev/"],"faucets":[],"nativeCurrency":{"name":"Ether","symbol":"ETH","decimals":18},"infoURL":"https://aurora.dev","shortName":"aurora-testnet","chainId":1313161555,"networkId":1313161555,"explorers":[{"name":"aurorascan.dev","url":"https://testnet.aurorascan.dev","standard":"EIP3091"}]},{"name":"Aurora Betanet","chain":"NEAR","rpc":["https://betanet.aurora.dev/"],"faucets":[],"nativeCurrency":{"name":"Ether","symbol":"ETH","decimals":18},"infoURL":"https://aurora.dev","shortName":"aurora-betanet","chainId":1313161556,"networkId":1313161556},{"name":"Harmony Mainnet Shard 0","chain":"Harmony","rpc":["https://api.harmony.one"],"faucets":["https://free-online-app.com/faucet-for-eth-evm-chains/"],"nativeCurrency":{"name":"ONE","symbol":"ONE","decimals":18},"infoURL":"https://www.harmony.one/","shortName":"hmy-s0","chainId":1666600000,"networkId":1666600000,"explorers":[{"name":"Harmony Block Explorer","url":"https://explorer.harmony.one","standard":"EIP3091"}]},{"name":"Harmony Mainnet Shard 1","chain":"Harmony","rpc":["https://s1.api.harmony.one"],"faucets":[],"nativeCurrency":{"name":"ONE","symbol":"ONE","decimals":18},"infoURL":"https://www.harmony.one/","shortName":"hmy-s1","chainId":1666600001,"networkId":1666600001},{"name":"Harmony Mainnet Shard 2","chain":"Harmony","rpc":["https://s2.api.harmony.one"],"faucets":[],"nativeCurrency":{"name":"ONE","symbol":"ONE","decimals":18},"infoURL":"https://www.harmony.one/","shortName":"hmy-s2","chainId":1666600002,"networkId":1666600002},{"name":"Harmony Mainnet Shard 3","chain":"Harmony","rpc":["https://s3.api.harmony.one"],"faucets":[],"nativeCurrency":{"name":"ONE","symbol":"ONE","decimals":18},"infoURL":"https://www.harmony.one/","shortName":"hmy-s3","chainId":1666600003,"networkId":1666600003},{"name":"Harmony Testnet Shard 0","chain":"Harmony","rpc":["https://api.s0.b.hmny.io"],"faucets":["https://faucet.pops.one"],"nativeCurrency":{"name":"ONE","symbol":"ONE","decimals":18},"infoURL":"https://www.harmony.one/","shortName":"hmy-b-s0","chainId":1666700000,"networkId":1666700000,"explorers":[{"name":"Harmony Testnet Block Explorer","url":"https://explorer.pops.one","standard":"EIP3091"}]},{"name":"Harmony Testnet Shard 1","chain":"Harmony","rpc":["https://api.s1.b.hmny.io"],"faucets":[],"nativeCurrency":{"name":"ONE","symbol":"ONE","decimals":18},"infoURL":"https://www.harmony.one/","shortName":"hmy-b-s1","chainId":1666700001,"networkId":1666700001},{"name":"Harmony Testnet Shard 2","chain":"Harmony","rpc":["https://api.s2.b.hmny.io"],"faucets":[],"nativeCurrency":{"name":"ONE","symbol":"ONE","decimals":18},"infoURL":"https://www.harmony.one/","shortName":"hmy-b-s2","chainId":1666700002,"networkId":1666700002},{"name":"Harmony Testnet Shard 3","chain":"Harmony","rpc":["https://api.s3.b.hmny.io"],"faucets":[],"nativeCurrency":{"name":"ONE","symbol":"ONE","decimals":18},"infoURL":"https://www.harmony.one/","shortName":"hmy-b-s3","chainId":1666700003,"networkId":1666700003},{"name":"DataHopper","chain":"HOP","rpc":["https://23.92.21.121:8545"],"faucets":[],"nativeCurrency":{"name":"DataHoppers","symbol":"HOP","decimals":18},"infoURL":"https://www.DataHopper.com","shortName":"hop","chainId":2021121117,"networkId":2021121117},{"name":"Pirl","chain":"PIRL","rpc":["https://wallrpc.pirl.io"],"faucets":[],"nativeCurrency":{"name":"Pirl Ether","symbol":"PIRL","decimals":18},"infoURL":"https://pirl.io","shortName":"pirl","chainId":3125659152,"networkId":3125659152,"slip44":164},{"name":"OneLedger Testnet Frankenstein","chain":"OLT","icon":"oneledger","rpc":["https://frankenstein-rpc.oneledger.network"],"faucets":["https://frankenstein-faucet.oneledger.network"],"nativeCurrency":{"name":"OLT","symbol":"OLT","decimals":18},"infoURL":"https://oneledger.io","shortName":"frankenstein","chainId":4216137055,"networkId":4216137055,"explorers":[{"name":"OneLedger Block Explorer","url":"https://frankenstein-explorer.oneledger.network","standard":"EIP3091"}]},{"name":"Palm Testnet","chain":"Palm","icon":"palm","rpc":["https://palm-testnet.infura.io/v3/{INFURA_API_KEY}"],"faucets":[],"nativeCurrency":{"name":"PALM","symbol":"PALM","decimals":18},"infoURL":"https://palm.io","shortName":"tpalm","chainId":11297108099,"networkId":11297108099,"explorers":[{"name":"Palm Testnet Explorer","url":"https://explorer.palm-uat.xyz","standard":"EIP3091","icon":"palm"}]},{"name":"Palm","chain":"Palm","icon":"palm","rpc":["https://palm-mainnet.infura.io/v3/{INFURA_API_KEY}"],"faucets":[],"nativeCurrency":{"name":"PALM","symbol":"PALM","decimals":18},"infoURL":"https://palm.io","shortName":"palm","chainId":11297108109,"networkId":11297108109,"explorers":[{"name":"Palm Explorer","url":"https://explorer.palm.io","standard":"EIP3091","icon":"palm"}]},{"name":"Ntity Mainnet","chain":"Ntity","rpc":["https://rpc.ntity.io"],"faucets":[],"nativeCurrency":{"name":"Ntity","symbol":"NTT","decimals":18},"infoURL":"https://ntity.io","shortName":"ntt","chainId":197710212030,"networkId":197710212030,"icon":"ntity","explorers":[{"name":"Ntity Blockscout","url":"https://blockscout.ntity.io","icon":"ntity","standard":"EIP3091"}]},{"name":"Haradev Testnet","chain":"Ntity","rpc":["https://blockchain.haradev.com"],"faucets":[],"nativeCurrency":{"name":"Ntity Haradev","symbol":"NTTH","decimals":18},"infoURL":"https://ntity.io","shortName":"ntt-haradev","chainId":197710212031,"networkId":197710212031,"icon":"ntity","explorers":[{"name":"Ntity Haradev Blockscout","url":"https://blockscout.haradev.com","icon":"ntity","standard":"EIP3091"}]},{"name":"Molereum Network","chain":"ETH","rpc":["https://molereum.jdubedition.com"],"faucets":[],"nativeCurrency":{"name":"Molereum Ether","symbol":"MOLE","decimals":18},"infoURL":"https://github.com/Jdubedition/molereum","shortName":"mole","chainId":6022140761023,"networkId":6022140761023},{"name":"Godwoken Testnet (V1)","chain":"GWT","rpc":["https://godwoken-testnet-web3-v1-rpc.ckbapp.dev"],"faucets":["https://homura.github.io/light-godwoken"],"nativeCurrency":{"name":"CKB","symbol":"CKB","decimals":8},"infoURL":"https://www.nervos.org","shortName":"gw-testnet-v1","chainId":868455272153094,"networkId":868455272153094,"explorers":[{"name":"GWScan Block Explorer","url":"https://v1.aggron.gwscan.com","standard":"none"}]}]</t>
  </si>
  <si>
    <t>dcmp</t>
  </si>
  <si>
    <t>https://github.com/bermufine/dcmp</t>
  </si>
  <si>
    <t>{"categories":[{"name":"Movies","videos":[{"description":"La Radio-Télévision nationale congolaise est créée en 1945. Elle prend le nom de « Office zaïrois de radiodiffusion et de télévision (OZRT) » à l'époque du Zaïre de 1971 à 1997, elle était d'ailleurs la seule agence zaïroise à diffuser sur les ondes hertziennes depuis la loi de 1972. Elle a pris son nom actuel le 17 mai 1997, à la suite de l'arrivée au pouvoir d'AFDL, le parti de Laurent-Désiré Kabila.","sources":["http://178.33.237.146/rtnc1.m3u8"],"subtitle":"By Radio Télévision Nationale Congolaise","thumb":"https://od.lk/s/M18yNDU0Njk2MjZf/RTNC.jpegg","title":"RTNC"},{"description":"Tele Congo est une chaine nationale du congo brazza en diffusant des emissions, informations, sports,  theatres, musique et autres....","sources":["https://stream.mmsiptv.com/droid/rtnc/playlist.m3u8"],"subtitle":"By Channel","thumb":"https://od.lk/s/M18yNTkxODYwMjFf/telecongo.jpg","title":"TELE CONGO TV / BRAZZAVILLE"},{"description":"Bein Sports 1 est une chaine televisee sportives","sources":["https://stream.mmsiptv.com/droid/bein1/playlist.m3u8"],"subtitle":"By Channel","thumb":"https://od.lk/s/M18yNTkxODU4MzBf/beinone.png","title":"BEIN SPORT 1 / SPORTS"},{"description":"Bein Sport 2 est une chaine televisee sportives","sources":["https://stream.mmsiptv.com/droid/bein2/playlist.m3u8"],"subtitle":"By Channel","thumb":"https://od.lk/s/M18yNTkxODU4MThf/beintwo.png","title":"BEIN SPORT 2  / SPORTS"},{"description":"Bein Sport 3 est une chaine televisee sportives","sources":["https://stream.mmsiptv.com/droid/bein3/playlist.m3u8"],"subtitle":"By Channel","thumb":"https://od.lk/s/M18yNTkxODU4MDZf/beintree.png","title":"BEIN SPORTS 3 / SPORTS"},{"description":"La Radio-Télévision nationale congolaise est créée en 1945. Elle prend le nom de « Office zaïrois de radiodiffusion et de télévision (OZRT) » à l'époque du Zaïre de 1971 à 1997, elle était d'ailleurs la seule agence zaïroise à diffuser sur les ondes hertziennes depuis la loi de 1972. Elle a pris son nom actuel le 17 mai 1997, à la suite de l'arrivée au pouvoir d'AFDL, le parti de Laurent-Désiré Kabila.","sources":["https://stream.mmsiptv.com/droid/rtnc/playlist.m3u8"],"subtitle":"By Radio Télévision Nationale Congolaise","https://od.lk/s/M18yNDU0Nzc4NDZf/rtnc3.png","title":"RTNC 1 / RDC (lien2)"},{"description":"Canal Plus Sports 1 est une chaine televisee sportives","sources":["https://stream.mmsiptv.com/droid/cpsport/playlist.m3u8"],"subtitle":"By Channel","thumb":"https://od.lk/s/M18yNTkxODczMzhf/canalsport.png","title":"CANAL +  1 / SPORTS"},{"description":"Canal Plus Sports 2 est une chaine televisee sportives.","sources":["https://stream.mmsiptv.com/droid/cplus/playlist.m3u8"],"subtitle":"By Channel","thumb":"https://od.lk/s/M18yNTkxODczMzlf/canalsporttwoo.jpg","title":"CANAL +  2 / SPORTS"},{"description":"RMC 1 est une chaine televisee sportuive","sources":["https://stream.mmsiptv.com/droid/rmc1/playlist.m3u8"],"subtitle":"By Channel","thumb":"https://od.lk/s/M18yNTkxODc2MjBf/rmcone.png","title":"RMC 1 / SPORTS"},{"description":"RMC 2 est une chaine televisee sportuive","sources":["https://stream.mmsiptv.com/droid/rmc2/playlist.m3u8"],"subtitle":"By Channel","thumb":"https://od.lk/s/M18yNTkxODc2MzVf/rmctwo.png","title":"RMC 2 / SPORTS"},{"description":"RMC 3 est une chaine televisee sportuive","sources":["https://stream.mmsiptv.com/droid/rmc3/playlist.m3u8"],"subtitle":"By Channel","thumb":"https://od.lk/s/M18yNTkxODc2NDVf/rmctree.png","title":"RMC 3 / SPORTS"},{"description":"RMC 4 est une chaine televisee sportuive","sources":["https://stream.mmsiptv.com/droid/rmc4/playlist.m3u8"],"subtitle":"By Channel","thumb":"https://od.lk/s/M18yNTkxODc2NTFf/rmcfour.png","title":"RMC 4 / SPORTS"},{"description":"EuroSports 1 est une chaine televisee sportives","sources":["https://stream.mmsiptv.com/droid/eurosport2/playlist.m3u"],"subtitle":"By Channel","thumb":"https://od.lk/s/M18yNTkxODgxOTlf/eurone.png","title":"EUROSPORTS 1 / SPORTS"},{"description":"EuroSports 2 est une chaine televisee sportives","sources":["https://stream.mmsiptv.com/droid/eurosport1/playlist.m3u8"],"subtitle":"By Channel","thumb":"https://od.lk/s/M18yNTkxODgxNTdf/eurotwo.jpg","title":"EUROSPORTS 2 / SPORTS"},{"description":"EuroSports 3 est une chaine televisee sportives","sources":["http://stream.tvtap.live:8081/live/eurosport1.stream/playlist.m3u8"],"subtitle":"By Channel","thumb":"https://od.lk/s/M18yNTkxODgxODJf/eurotree.jpg","title":"EUROSPORTS 3 / SPORTS"},{"description":"EuroSports 4 est une chaine televisee sportives","sources":["http://stream.tvtap.live:8081/live/es-eurosport2.stream/playlist.m3u8"],"subtitle":"By Channel","https://od.lk/s/M18yNTkxODgxMzJf/eurofour.png","title":"EUROSPORTS 4 / SPORTS"},{"description":"L'Equipe est une chaine televisee sportives emettant en France","sources":["https://stream.mmsiptv.com/droid/equipe/playlist.m3u8"],"subtitle":"By Channel","thumb":"https://od.lk/s/M18yNTkxODg0ODhf/equipe.png","title":"L'EQUIPE TV / SPORTS"},{"description":"Sky Sport est une chaine televisee sportives","sources":["http://stream.tvtap.live:8081/live/skysports-premier-league.stream/playlist.m3u8"],"subtitle":"By Channel","thumb":"https://od.lk/s/M18yNTkxODg2MjNf/skysport.jpg","title":"SKY SPORTS / SPORTS"},{"description":"Azam Sports 1 Tanzanie est l'une des chaines privées que l'on retrouve en tanzanie, possédant des émissions Sportives variées","sources":["https://1446000130.rsc.cdn77.org/1446000130/index.m3u8"],"subtitle":"By Channel","thumb":"https://od.lk/s/M18yNDg1NzQwMjJf/azam.jpg","title":"AZAM SPORTS / TANZANIA"},{"description":"ADSPORTS 1 est une chaine televisee sportives emettant a Dubai","sources":["http://admdn1.cdn.mangomolo.com/adsports1/smil:adsports1.stream.smil/playlist.m3u8"],"subtitle":"By Channel","thumb":"https://od.lk/s/M18yNTkxODg4OTlf/adone.jpg","title":"ADSPORTS 1 / SPORTS"},{"description":"ADSPORTS 2 est une chaine televisee sportives emettant a Dubai","sources":["http://admdn5.cdn.mangomolo.com/adsports2/smil:adsports2.stream.smil/playlist.m3u8"],"subtitle":"By Channel","thumb":"https://od.lk/s/M18yNTkxODg5MjFf/adtwo.jpg","title":"ADSPORTS 2 / SPORTS"},{"description":"ADSPORTS 3 est une chaine televisee sportives emettant a Dubai","sources":["http://admdn3.cdn.mangomolo.com/adsports3/smil:adsports3.stream.smil/playlist.m3u8"],"subtitle":"By Channel","thumb":"https://od.lk/s/M18yNTkxODg5NTBf/adtree.jpg","title":"ADSPORTS 3 / SPORTS"},{"description":"MAV TV est une chaine televisee sportives emettant a Dubai","sources":["https://mavtv-mavtvglobal-1-gb.samsung.wurl.com/manifest/playlist.m3u8"],"subtitle":"By Channel","thumb":"https://od.lk/s/M18yNTkxODkzNTZf/mavtv.png","title":"MAV TV / SPORTS"},{"description":"NollyWood TV est une chaine televisee qui diffuse que des film et series  Africains surtout beaucoup plus nigerians","sources":["https://stream.mmsiptv.com/droid/nollywoodfr/playlist.m3u8"],"subtitle":"By Channel","thumb":"https://od.lk/s/M18yNTkxODk3MDhf/nollywood.jpg","title":"NOLLYWOOD TV / NOVELAS"},{"description":"AfricaWood TV est une chaine televisee qui diffuse que des film et series  Africains surtout beaucoup plus nigerians","sources":["https://stream.mmsiptv.com/droid/africawood/playlist.m3u8"],"subtitle":"By Channel","thumb":"https://od.lk/s/M18yNDg1Nzc2ODJf/vision4.jpg","title":"AFRICAWOOD TV / NOVELAS"},{"description":"NOVELAS  TV 1 est une chaine televisee qui diffuse que des series mexicaines, bresiliens, phillipinesn et autres....","sources":["https://stream.mmsiptv.com/droid/novelas/playlist.m3u8"],"subtitle":"By Channel","thumb":"https://od.lk/s/M18yNTkxOTAwMDFf/novelasone.jpg","title":"NOVELAS TV 1 / SERIE"},{"description":"RTI 2 est une chaine televisee ivoiriens qui diffuse que des informations, musiques, series mexicaines, bresiliens, phillipinesn et autres....","sources":["https://stream.mmsiptv.com/droid/rti2/playlist.m3u8"],"subtitle":"By Channel","thumb":"https://od.lk/s/M18yNTkxODU4NDdf/rtid.jpg","title":"RTI 2 / COTE D'IVOIRE"},{"description":"NOVELAS TV est la chaine qui diffuset des Series Mexicaines, Philipiennes et Bresiliennes....","sources":["https://stormcast-telenovelatv-1-fr.samsung.wurl.com/manifest/playlist.m3u8"],"subtitle":"By Channel","thumb":"https://od.lk/s/M18yNTQyMjA4MDVf/novelastv.jpg","title":"NOVELAS TV{"description":"NW INFOS est la chaine du togo en diffusant des Informations Emissions et autres....","sources":["https://hls.newworldtv.com/nw-info/video/live_1024x576.m3u8"],"subtitle":"By Channel","thumb":"https://od.lk/s/M18yNTQyMjY0NzNf/nwInfos.jpg","title":"NW INFOS TV / TOGO"},{"description":"NW Muzik est la chaine du togo en diffusant des musiques Africaine et autres....","sources":["https://hls.newworldtv.com/nw-muzik/video/live_1024x576.m3u8"],"subtitle":"By Channel","thumb":"https://od.lk/s/M18yNTQyMjY0NTZf/nwMuzik.webp","title":"NW MUZIK TV / TOGO"},{"description":"Al Hadath est la chaine du Lybie en diffusant des Emissions ainsi que des infos, musique et autres....","sources":["https://master.starmena-cloud.com/hls/hd.m3u8"],"subtitle":"By Channel","thumb":"https://od.lk/s/M18yNTQyMjcxNDBf/alhad.png","title":"AL HADATH TV / LYBIE"},{"description":"Vox Of Africa est la chaine des americains qui emette a Brazzaville en diffusant des informations et autres....","sources":["https://voa-lh.akamaihd.net/i/voa_mpls_tvmc3_3@320295/master.m3u8"],"subtitle":"By Channel","thumb":"https://od.lk/s/M18yNTQyMjY1NDFf/VOX_AFRICA.jpg","title":"VOX OF AFRICA TV"},{"description":"Resurrection TV est l'une des chaines privées Chretienne que l'on retrouve dans la ville d'ACCRA, possédant des émissions variées","sources":["http://rtmp.ottdemo.rrsat.com/rrsatrtv1/rrsatrtvmulti.smil/chunklist.m3u8"],"subtitle":"By Channel","thumb":"https://od.lk/s/M18yNDg1NzczODRf/mychannel.jpg","title":"RESURRECTION TV / GHANA"},{"description":"CDIRECT TV est la chaîne une chaîne généraliste présente une vitrine positive du Congo, conçoit des programmes inédits et innovants qui s'adressent aux congolais résidents, la diaspora congolaise, ainsi qu'à l'ensemble des africains francophones à travers le monde entier. Sa ligne éditoriale est axée sur les deux Congo décomplexé, un Congo qui va de l'avant et gagne !.","sources":["http://cms-streamaniak.top/Cdirect/CDIRECT/index.m3u8"],"subtitle":"By Channel","thumb":"https://cdirect.tv/assets/img/logo-cdirect.ico","title":"CDIRECT TV / Kinshasa-Brazzaville"},{"description":"DBM TV ou digital black Music est une Chaîne TV à thématique musicale, DBM a pour vocation de révéler et promouvoir la musique Afro Urbaine, qu’elle soit d’Afrique ou d’ailleurs info@dbm-tv.com. .","sources":["https://dbmtv.vedge.infomaniak.com/livecast/smil:dbmtv.smil/manifest.m3u8"],"subtitle":"By Channel","thumb":"https://www.dbm-tv.fr/wp-content/uploads/2017/12/logo-dbm.png","title":"DBM TV / Music "},{"description":"La LUMIÈRE, ministère Chrétien pour annoncer l’évangile de Jésus Christ partout dans le monde, toucher changer et sauver des vies par la puissance de la parole de DIEU avec des enseignements prédications adorations louanges partages de prières, d’exhortations et de témoignages","sources":["https://video1.getstreamhosting.com:1936/8248/8248/playlist.m3u8"],"subtitle":"By Channel","thumb":"https://cdn.shortpixel.ai/client/q_glossy,ret_img,w_124,h_124/https://telepack.net/wp-content/uploads/2020/05/lumiere-tv.png","title":"La Lumiere TV / Gospel"},{"description":"La Télévision Togolaise (TVT) est le nom de l'unique chaîne de télévision publique togolaise, Crée depuis 1979.","sources":["http://54.38.92.12/tvt.m3u8"],"subtitle":"By Google","thumb":"https://amp.live-tv-channels.org/pt-data/uploads/logo/tg-tv.jpg","title":"Télévision Togolais"},{"description":"CRTV est un service de radio et de télévision contrôlé par le gouvernement au Cameroun. Cela a commencé sous le nom de Cameroon Television (CTV) et a ensuite fusionné avec le service de radio pour devenir CRTV. Il couvre l'ensemble des dix régions du Cameroun, ce qui en fait le diffuseur indomptable parmi plusieurs chaînes de télévision privées du pays. Sa couverture des événements est généralement considérée comme pro-gouvernementale. Les programmes de la CRTV comprennent des documentaires, des magazines, des analyses d'actualités et des séries importées d'Asie et du Brésil..","sources":["http://178.33.237.146/crtv.m3u8"],"subtitle":"By Channel","thumb":"http://www.cameroonconcordnews.com/wp-content/uploads/2018/03/CRTV-new.jpg","title":"Cameroune Radio Télévision"},{"description":"Impact TV c'est une premiere Chaine televisee chretienne diffusant au Burkina-Fasso sur satelite innauguree le 07/03/2008 par Marie Sophie.","sources":["https://edge10.vedge.infomaniak.com/livecast/impacttele/chunklist_w973675047.m3u8"],"subtitle":"By Channel","thumb":"https://i1.wp.com/www.livetvliveradio.com/wp-content/uploads/2017/07/impact-tv.jpg?fit=259%2C194","title":"Impact TV / Burkina Fasso"},{"description":"Kigali Channel 2 ( Là pour vous) est une chaine televisee Rwandaise emmetant a Kigali. KC2 se diversite par sa diffusion des emitions exceptionnelle ainsi que des films nouveautes et plein d'autres.","sources":["https://5c46fa289c89f.streamlock.net/kc2/kc2/chunklist.m3u8"],"subtitle":"By Channel","thumb":"https://encrypted-tbn0.gstatic.com/images?q=tbn%3AANd9GcQfQjI8jUhMPReWg0MOdw1xpAAXMP7YAuZKBg&amp;usqp=CAU","title":"KC2 TV / Rwanda"},{"description":"Equinox est une chaîne de télévision basée au Cameroun. Peu de temps après son lancement, il est devenu l'un des critiques les plus virulents du régime de Paul Biya. La station était connue pour avoir diffusé des images en direct d'une manifestation politique contre le changement constitutionnel au Cameroun qui favorisait le maintien au pouvoir du président Biya après 2011, alors qu'il lui était interdit par la Constitution de se présenter à nouveau. La télévision appartient au magnat des affaires de la région ouest du Cameroun, Severin Tchounke, qui possède également un quotidien critique, La Nouvelle Expression.","sources":["http://178.33.237.146/equinoxetv.m3u8"],"subtitle":"By Channel","thumb":"https://camer-press.com/wp-content/uploads/2020/04/Equinoxe-Tv.jpg","title":"Equinoxetv"},{"description":"Rwanda Télévision (RTV) est la premiere chaîne public du Rwanda qui fournit des informations et des divertissements quotidiens au public rwandais en trois langues: anglais, français et kinyarwanda géré par l'industrie de la télévision rwandaise , mais ce derniere est composée de 12 chaînes de télévision dont 84% télévisions sont détenues par des privés (10 sur 12) tandis que 8% appartiennent respectivement à des organisations publiques et religieuses. L'Agence nationale de radiodiffusion rwandaise.","sources":["https://5c46fa289c89f.streamlock.net/rtv/rtv/playlist.m3u8"],"subtitle":"By Channel","thumb":"https://maps.prodafrica.com/wp-content/uploads/2020/03/10191_RBA_002.png","title":"RTV"},{"description":"IBN TV est un radiodiffuseur islamique de télévision et de radio qui transmet IBN TV et Radio Maarifa de Dar es Salaam et Tanga respectivement. Il a été crée sous la direction de la Fondation Al Itrah et a été diffusé officiellement depuis Mars 2003. IBN TV est un média privé qui a commencé après la libéralisation de l’industrie des médias en Tanzanie. IBN TV est la première chaîne islamique en Tanzanie. Il couvre presque toute la région de Dar es Salaam, Tanga, Arusha et Mwanza. IBN TV diffuse en quatre langues différentes, à savoir l’anglais, le swahili, le gujarati et l’ourdou.","sources":["http://138.68.138.119:8080/low/5a8993709ea19/index.m3u8"],"subtitle":"By Channel","thumb":"http://www.alitrah.co.tz/wp-content/uploads/sites/3/2015/10/ibntvafrica.png","title":"IBN TV"},{"description":"RTB est une chaîne de télévision publique générale dirigée par l’Établissement public d’État. Son siège social est situé dans la capitale du Burkina Faso, à Ouagadougou. Il est diffusé en direct à la télévision terrestre et sur Internet. Cette chaîne africaine diffuse des nouvelles télévisées en Français. Mais en général, les flashs de nouvelles sont dans la langue nationale comme Lobiri, Bwamu, Gulmancéma ainsi que Bissa. RTB offre un programme avec de nombreux magazines sur le sport, l’économie, la culture, la santé et la jeunesse.","sources":["https://edge8.vedge.infomaniak.com/livecast/ik:rtbtvlive1/manifest.m3u8"],"subtitle":"By Channel","thumb":"https://upload.wikimedia.org/wikipedia/en/c/c0/RTB_Sukmaindera.png","title":"Radio Television Burkina Fasso"},{"description":"Eri-TV est une chaîne de télévision érythréenne appartenant à l'État. Basée dans la capitale du pays, Asmara, elle diffuse 24 heures sur 24. La station propose des bulletins d'information 24 heures sur 24, des émissions-débats et des programmes culturels et éducatifs. Eri-TV a une large base d'audience en dehors de l'Érythrée, que la chaîne publique reconnaît et utilise pour communiquer avec les Érythréens vivant à l'étranger. Le réseau compte environ 1 à 2 millions de téléspectateurs par semaine. Eri-TV reconnaît la culture minoritaire érythréenne et a largement adopté un partage de temps égal entre chacune des langues parlées du pays.","sources":["http://217.182.137.206/eri.m3u8"],"subtitle":"By Channel","thumb":"https://eri.tv/images/eri-tv-live.png","title":"ERITRIE TV"},{"description":"Créée au Sénégal par le GROUPE D-MEDIA, SENTV, 1ère Chaîne Urbaine au Sénégal, consacre sa programmation au traitement de l'actualité nationale et internationale et à la culture urbaine sénégalaise et africaine en générale. Elle émet sur hertzien depuis 2009 et est désormais disponible sur satellite via le bouquet Canal + Afrique et les bouquets IPTV à l'international. Une chaîne généraliste et orientée urbaine, constituant ainsi une offre originale et unique au Sénégal. Une part importante de ses programmes est constituée par des rendez-vous d’actualité sur une rythmique quotidienne et des émissions phares orientées Société et Divertissement.","sources":["http://46.105.114.82/tfm_senegal.m3u8"],"subtitle":"By Channel","thumb":"https://www.xalat.info/wp-content/uploads/2019/02/maxresdefault-2.jpg","title":"SENEGAL TV"},{"description":"RTB diffuse des emissions ainsi que les Sports, Musique, Culture et Films d'Action.","sources":["http://46.105.114.82/rtb1.m3u8"],"subtitle":"By Channel","thumb":"https://live-tv-channels.org/pt-data/uploads/logo/bf-rtb-tv-8682.jpg","title":"RTB"},{"description":"LEEEKO est un ensemble de médias web radio et tv, créé le 1er Decembre 2016 par Serges OLUBI, passionné de musiques. LEEEKO diffuse une diversité des musique telsque: Rhumba, Zouk, Ndombolo, Rnb, Classic, Jazz et autres à travers l'Afrique.","sources":["http://livetvsteam.com:1935/leeeko/leeeko/chunklist.m3u8"],"subtitle":"By Channel","thumb":"https://is2-ssl.mzstatic.com/image/thumb/Purple113/v4/c9/76/95/c9769524-8604-49ac-108e-efca1d025a99/source/512x512bb.jpg","title":"LEEKO MUSIQUE TV"},{"description":"La Radio Télévision Guinéenne (RTG), l’un des premiers organes de presse public du pays, est absente dans plusieurs villes de l’intérieur du pays. Et ce après 42 ans depuis sa création. Par endroits, les signaux de la RTG sont totalement absents depuis plusieurs années. Par contre, dans certaines préfectures, malgré la réception des signaux, faute d’énergie, les populations sont privées des émissions de la RTG, a-t-on constaté.","sources":["http://178.33.237.146/rtg.m3u8"],"subtitle":"By Blender Channel","thumb":"http://maliactu.info/wp-content/uploads/2019/08/rtg-radio-television-guineenne.png","title":"Radio Television Guinéenne "},{"description":"MTA Africa 1 (anciennement MTA Africa) est la quatrième chaîne de télévision par satellite du réseau MTA International. Il a été lancé début août 2016, diffusant spécifiquement pour les téléspectateurs africains, à travers l'Afrique et l'Europe. La chaîne a été créée sous les auspices de Mirza Masroor Ahmad, le chef spirituel de la communauté musulmane Ahmadiyya. MTA Africa est géré et financé volontairement par les Ahmadis.","sources":["https://ooyalahd2-f.akamaihd.net/i/mtaengaudio_delivery@138280/index_3000_av-p.m3u8"],"subtitle":"By Blender Channel","thumb":"https://pbs.twimg.com/profile_images/950498775893774338/XKhzDO2.jpg","title":"MTA AFRICA"},{"description":"L’Office de Radiodiffusion et Télévision du Bénin (ORTB) est le service public de l’audiovisuel du Bénin. C’est un établissement public à caractères social, culturel et scientifique doté de la personnalité morale et de l’autonomie financière. ORTB, pas sans vous !/ Tél: +229 21 30 00 48/ Whatsapp: +229 69 70 55 55/ Email: contact@ortb.bj","sources":["http://51.77.223.83/ortb.m3u8"],"subtitle":"By Channel","thumb":"https://www.lavoixduconsommateur.org/images/services/1533219563.jpg","title":"ORTB / Bénin"},{"description":"Dream Channel est une chaine télévisée ematant au cameroune qui diffuse de la musique de toutes tendances.","sources":["http://connectiktv.ddns.net:5000/dreamchannel/dreamchannel/chunklist.m3u8"],"subtitle":"By Channel","thumb":"https://connectik.tv/wp-content/uploads/2019/06/c1b45634-2f8c-47e7-8849-e6d7ea620465-300x169.jpg","title":"DREAM CHANNEL TV / Cameroune"},{"description":"Canal Algérie est la deuxième chaîne de télévision nationale grand public algérienne. La chaîne fait partie du groupe EPTV qui comprend également TV1, TV3, TV4, TV5, TV6 et TV7. C'est une chaîne francophone. La chaîne diffuse ses programmes 24h / 24 et 7j / 7 via différentes plateformes et partout dans le monde.","sources":["http://46.105.114.82/canal_algerie.m3u8"],"subtitle":"By Channel","thumb":"https://upload.wikimedia.org/wikipedia/commons/thumb/2/22/Logo_Canal_Algerie.svg/800px-Logo_Canal_Algerie.svg.png","title":"Canal Algerie"},{"description":"Radio Télévision Sénegalaise est une station de radio diffusée sur le réseau de Radiodiffusion Télévision Sénégalaise (RTS1 HD) de Dakar, au Sénégal, fournissant des informations, des sports, des débats, des émissions en direct et des informations sur la culture ainsi que la musique.","sources":["http://46.105.114.82/rts1.m3u8"],"subtitle":"By Channel","thumb":"https://lh3.googleusercontent.com/VZyPxURRRo-C0lEWHggT8C-dDJvFNFTVxKrn1yKUNROoT85XnOl9VcmM5HFzyRDwvgs","title":"Radio Télévision Sénegalaise 1 HD"},{"description":"Kalsan est une chaîne de télévision Somalienne dont le siège est à Londres. Elle a commencé à diffuser en 2013. La chaîne est axée sur les Somaliens. La programmation est principalement axée sur les actualités et les divertissements.","sources":["http://cdn.mediavisionuae.com:1935/live/kalsantv.stream/chunklist.m3u8"],"subtitle":"By Channel","thumb":"https://xogdoonnews.net/wp-content/uploads/2017/11/kalsan-tv.jpg","title":"KALSAN TV / Somalie"},{"description":"One Africa Television est une chaine de television namibien crée en 2003 et couvrant à l'origine uniquement Windhoek, Rehoboth et Okahandja, One Africa Television a connu une croissance significative, avec son signal diffusé via 29 émetteurs analogiques à travers la Namibie. En 2013, One Africa Television a rejoint l'ère numérique, et la chaîne est depuis disponible sur le réseau de télévision numérique terrestre de la Namibian Broadcasting Corporation (Channel 301) ainsi que sur la plateforme DStv Namibia de MultiChoice (Channel 284) ainsi que sur le réseau numérique terrestre GoTV de MultiChoice. Président du groupe d'Africa Television, Paul van Schalkwyk, a été tué dans un accident d'avion le 10 mars 2014.","sources":["https://za-tv2a-wowza-origin02.akamaized.net/oneafrica/smil:oneafrica/playlist.m3u8"],"subtitle":"By Channel","thumb":"https://neweralive.na/uploads/2016/11/Untitled-1.jpg","title":"ONE AFRICA TV / Namibia"},{"description":"VISION4 TV est une chaine television panafricanisme Camerounais crée en 2008. qui diffuse des Émissions hauts de gamme telsque : Afro Café, Matinale infos, le journal d'afrique, tour d'horizon, journal de 12, women's story, The 6h00 pm news, Let's talk, Meeting point le grand live, le grand journal de 20h, santé spirituelle, sport time, Arrêt majeur, Au cœur du mystère, parole d'artistes, Femme attitude, Panafritude, Rendez-vous santé, afro zik, Club d'élites, Plateau du Jaguar, Dimanche bonheur, face aux dinosaures. Vision 4 Le Groupe Anecdote Vision 4 TV, Satelite FM, Africa Express Siège social : Yaoundé - Cameroun (Nsam) Secrétariat PDG : Tel : +237 242 71 88 13 / Fax : +237 222 31 67 81 Service de l'information : Tel : +237 242 71 87 68 Yaoundé Centre B.P 25070 Cameroun","sources":["http://cdnamd-hls-globecast.akamaized.net/live/ramdisk/vision4/hls_video/index.m3u8"],"subtitle":"By Channel","thumb":"https://upload.wikimedia.org/wikipedia/commons/thumb/9/94/Vision_4.jpg/600px-Vision_4.jpg","title":"VISION 4"},{"description":"Nago TV is a Haitian television channel 100% devoted to music videos(Compass, Rap Creole, Racine).","sources":["http://haititivi.com:8088/haititv/tele6NY/index.m3u8"],"subtitle":"By Channel","thumb":"https://lh3.googleusercontent.com/GdAVtX7AU8834RaKoUC4c3itv2A_R1k8XATBf26G_IgQKnvxEtAew0cJOr_kWOpWkpY","title":"NAGO TV / Haiti"},{"description":"Lagos Television has been a trail blazer right from inception. Apart from being the first TV station outside the NTA family, the station took the Nigerian TV industry by storm in the early 80s with the introduction of a 60-hour non stop weekend from 7pm on Fridays till 7am on Mondays. The then Lagos weekend Television was the first marathon TV station in Africa. It’s unprecedented public approval transformed TV viewership especially within the Lagos precinct and brought a change in the call sign LTV/LWT.","sources":["http://185.105.4.193:1935/ltv/myStream/playlist.m3u8"],"subtitle":"By Channel","thumb":"https://www.lagostelevision.com/wp-content/uploads/2015/10/logo.png","title":"Lagos Television"},{"description":"Emmanuel TV is the television station of The Synagogue, Church Of All Nations, broadcasting 24/7 around the globe via satellite and on the internet. The purpose of Emmanuel TV is to preach the Good News to all mankind. That is what we are born for, living for and what we shall die for. Emmanuel TV is committed to changing lives, changing nations and changing the whole world through the Gospel of our Lord Jesus Christ. Jesus Christ is the inspiration behind Emmanuel TV; as such, God’s purpose is our purpose.","sources":["https://api.new.livestream.com/accounts/23202872/events/7200883/live.m3u8"],"subtitle":"By Channel","thumb":"https://scoan-website-emmanueltv.netdna-ssl.com/wp-content/blogs.dir/12/files/2016/09/emmanuel_tv_icon.png","title":"Emmanuel TV"},{"description":"Addis TV is a City Channel based in Addis Ababa, Ethiopia, which broadcasts News and Programs 24/7.","sources":["https://rrsatrtmp.tulix.tv/addis1/addis1multi.smil/playlist.m3u8"],"subtitle":"By Channel","thumb":"https://et.heytv.org/wp-content/uploads/2019/04/Addis-webtvonlive-com.jpg","title":"Addis TV / Ethiopia"},{"description":"Resurrection TV is a Christian based station aimed at uplifting your soul with an unadulterated word of God. it ensures a distinction between sin and righteousness.","sources":["http://rtmp.ottdemo.rrsat.com/rrsatrtv1/rrsatrtvmulti.smil/chunklist.m3u8"],"subtitle":"By Channel","thumb":"https://i.pinimg.com/564x/9e/f5/ae/9ef5aeb5c1ddd05a20d27faaf5d9b931.jpg","title":"Résurrection TV/ Ghana"},{"description":"CTV frique est une television camerounaise basee a yaounde.","sources":["http://connectiktv.ddns.me:8080/ctv-africa/index.m3u8"],"subtitle":"By Channel","thumb":"http://connectik.tv/wp-content/uploads/2020/01/CTV-1-300x212.jpeg","title":"CTV AFRICA"},{"description":"BEL TV est une station de télévision haïtienne qui diffuse sur le web via diverses plateformes et par câble. Notre vision est de créer une télévision standard dont la qualité du programme est aussi instructive que divertissante. À cote de cette vision, BEL TV s’est fixé pour mission de promouvoir la Culture haïtienne, à savoir le Cinéma, la musique, la littérature et bien plus encore, ce à travers la Caraïbe et le monde entier. BEL TV c’est une toute autre façon de faire la télé.","sources":["http://connectiktv.ddns.me:8080/afriqueplustv/index.m3u8"],"subtitle":"By Channel","thumb":"http://connectik.tv/wp-content/uploads/2019/07/NEW-LOGO0047_00000_00000-300x169.png","title":"AFRICA PLUS TV "},{"description":"1 ok.","sources":["http://connectiktv.ddns.me:8080/mygospel/index.m3u8"],"subtitle":"By Channel","thumb":"http://connectik.tv/wp-content/uploads/2020/05/mygospel-300x140.png","title":"MY GOSPEL TV"},{"description":"2 ok.","sources":["http://connectiktv.ddns.me:8080/media-prime/index.m3u8"],"subtitle":"By Channel","thumb":"http://connectik.tv/wp-content/uploads/2020/05/myprime15-300x140.png","title":"MEDIA PRIME TV"},{"description":"3 ok.","sources":["http://connectiktv.ddns.me:8080/mymusic/index.m3u8"],"subtitle":"By Channel","thumb":"http://connectik.tv/wp-content/uploads/2020/05/mymusic1.png","title":"MY MUSIC TV "},{"description":"4 ok.","sources":["http://connectiktv.ddns.me:8080/mymovie-en/index.m3u8"],"subtitle":"By Channel","thumb":"http://connectik.tv/wp-content/uploads/2020/05/myenglish-300x140.png","title":"MY MOVIE TV / English"},{"description":"5 ok.","sources":["http://connectiktv.ddns.me:8080/mymovie-fr/index.m3u8"],"subtitle":"By Channel","thumb":"http://connectik.tv/wp-content/uploads/2020/05/myfresh-300x140.png","title":"MY MOVIE TV / Francais"},{"description":"6 ok","sources":["http://connectiktv.ddns.me:8080/bikutsitv/index.m3u8"],"subtitle":"By Channel","thumb":"http://connectik.tv/wp-content/uploads/2019/09/bikutsi-300x63.jpeg","title":"BIKUTSI TV"},{"description":"7 ok.","sources":["http://connectiktv.ddns.me:8080/cam10tv/index.m3u8"],"subtitle":"By Channel","thumb":"http://connectik.tv/wp-content/uploads/2020/07/CAM10-REVUE.jpg","title":"CAM 10 TV / Cameroune"},{"description":"8 ok.","sources":["http://connectiktv.ddns.me:8080/leadergospel/index.m3u8"],"subtitle":"By Channel","thumb":"http://connectik.tv/wp-content/uploads/2020/05/leader-cable.jpg","title":"LEADER GOSPEL TV / Religion"},{"description":"9 ok.","sources":["http://connectiktv.ddns.me:8080/vstv/index.m3u8"],"subtitle":"By Channel","thumb":"http://connectik.tv/wp-content/uploads/2020/05/VS-TV-300x168.jpg","title":"VS tv"},{"description":"10 0k.","sources":["http://connectiktv.ddns.me:8080/mytv/index.m3u8"],"subtitle":"By Channel","thumb":"http://connectik.tv/wp-content/uploads/2019/04/mytv-channel-hd-300x169.jpg","title":"MY TV CHANNEL"},{"description":"Radio Tele Puissance est une chaine chrétienne qui diffuse en direct des programmes chrétien avec des vidéos et des films Gospel de premier ordre, des documentaires. radio Tele Puissance est une station très divertissante..","sources":["https://video1.getstreamhosting.com:1936/8560/8560/chunklist.m3u8"],"subtitle":"By Channel","thumb":"https://radioendirect.net/assets/images/radio/item/119251.jpg","title":"Radio Tele Puissance"},{"description":"Christ live est une chaine télévision de divertissement chrétienne disponible sur le satellite.","sources":["https://raw.githubusercontent.com/exodiver/IPTV/master/M3U8/Token/Cliv.m3u8"],"subtitle":"By Channel","thumb":"http://www.centraltv.fr/wp-content/uploads/christ-tv_logo.jpg","title":"CHRIST TV / Religion"},{"description":"QTV Gambia is the First Private Television Station","sources":["https://player.qtv.gm/hls/live.stream.m3u8"],"subtitle":"By Channel","thumb":"https://standard.gm/wp-content/uploads/2020/08/QTV-696x495.jpg","title":"QTV / Gambia"},{"description":"TVM International, or TVM Internacional, is the international channel of Mozambique's national TV broadcaster, Televisão de Moçambique (TVM), broadcasting for 24 hours per day. The channel will showcase local programming featuring Mozambican culture, tourism and sports.","sources":["http://196.28.226.121:1935/live/smil:Channel2.smil/chunklist_b714000_slpor.m3u8"],"subtitle":"By Channel","thumb":"https://clubofmozambique.com/wp-content/uploads/2020/03/tvmint.rm.jpg","title":"TVM Internacional"},{"description":"K24 TV est une chaine de télévision généraliste Kényane fondée en 2007 basé à Longonot Place, P. O. Box 49640 Kijabe St Tél : +254 20 2124801. K24 TV diffuse sur la télévision terrestre et en streaming sur Dailymotion et sur son site internet..","sources":["https://raw.githubusercontent.com/exodiver/IPTV/master/M3U8/Token/K24.m3u8"],"subtitle":"By Channel","thumb":"http://www.centraltv.fr/wp-content/uploads/k24-tv_logo.jpg","title":"K24 TV / Kenya"},{"description":"Afrobeat tv is a division of kaycee records .Kaycee Records is an independent record label established in the United Kingdom, and Nigeria Owned by Kennedy Kesidi Richard from Oguta in Imo State Nigeria .Afro beat tv is the new musical innovation to promote African art and and as a platform to promote and create awareness for up coming African artist all around the globe","sources":["http://connectiktv.ddns.net:8080/afrobit/index.m3u8"],"subtitle":"By Channel","thumb":"http://connectik.tv/wp-content/uploads/2019/05/AFROBIT-png-300x168.png","title":"AFROBITS / Music"},{"description":"Dunamis International Gospel Centre (DIGC) Jos Central is a powerfully anointed church, where God's Presence and power are saving, healing and restoring human destinies and dignities! Located in Alheri, Jos, Plateau State with HQT in Abuja Nigeria. Dunamis (Doo'na-mis) is the Greek word that means POWER.","sources":["https://christianworld.ashttp9.visionip.tv/live/visiontvuk-religion-dunamistv-SD/chunklist.m3u8"],"subtitle":"By Channel","thumb":"https://live-tv-channels.org/pt-data/uploads/logo/ng-dunamis-tv-2163-300x225.jpg","title":"DUNAMIS TV / Religion"},{"description":"France tv sport, c’est d’abord l’actualité de TOUS les sports. De l’analyse en temps réel, du live ou encore des replays vidéo sont disponibles à tout moment. Enrichissez votre expérience et plongez au cœur de l'actualité du sport.","sources":["https://streamserv.mytvchain.com/sportenfrance/SP1564435593_720p/playlist.m3u8"],"subtitle":"By Channel","thumb":"https://liberador.net/media/images/FranceTv_Sport.max-640x640.jpg","title":"SPORTS FRANCE TV"},{"description":"Darut Tarbiyah La télévision en direct du Réseau islamique de Trinité-et-Tobago Chaîne de télévision religieuse / Darut Tarbiyah Le Réseau islamique (T.I.N.) est une chaîne de télévision câblée locale de Trinité-et-Tobago diffusant des programmes islamiques. La station est transportée sur le canal 96 ou 116 sur le système de câble Flow Trinidad. DARUT TARBIYAH - LE RÉSEAU ISLAMIQUE. Darut Tarbiyah Drive, Ramgoolie Trace North, Cunupia, Trinidad Antilles. Tél: (868) 693-1722, 693-1393","sources":["http://162.244.81.145:2215/live/livestream/playlist.m3u8"],"subtitle":"By Channel","thumb":"http://theislamicnetwork.org/wp-content/uploads/musicpro/bd-uploads/logo_logo_TIN-Logo-White-Text.png","title":"THE ISLAMIC NETWORK"},{"description":"D Sports HD est une chaine qui se fcalise sur les Sports en General : WWE, BOX, Football: Ligue brésilienne, Super League chinoise, Ligue portugaise, Major League Soccer (USA) Courses hippiques: courses quotidiennes diffusées en direct du Royaume-Uni et d'Irlande Golf: British Open (The Open Championship), US Open, PGA Championship, LPGA Motorsports: NASCAR, Championnat du Monde de Rallycross FIA Rugby: 6 Nations Rugby Cyclisme: Tour de France (propriété d'Eurosport).","sources":["http://jiocgehub.jio.ril.com/Dsports_HD/Dsports_HD.m3u8?fluxustv.m3u8"],"subtitle":"By Channel","thumb":"https://kccl.tv/sites/default/files/dsportjpg.jpg","title":"D Sports TV"},{"description":"Africa Sports TV est la première chaîne francophone d’information en continue de sport en Afrique. C’est un média fédérateur des sports africains. On parle de compétition locales, des ligues nationales sur toutes les disciplines du continent, dont le basketball, le football, la lutte… Il y aura beaucoup de lutte, qui prend un essor important sur le continent. Il y a tout un lobby autour de la lutte. Africa Sports TV est disponible Sur Le Canal 56 de la BbOX – Sur Le Canal 614 du Bouquet Africain Max de TV ORANGE.","sources":["https://strhls.streamakaci.tv/str_africasportstv_africasportstv/str_africasportstv_multi/str_africasportstv_africasportstv/str_africasportstv_player_1080p/chunks.m3u8"],"subtitle":"By Channel","thumb":"https://pbs.twimg.com/profile_images/1215646342812401668/SOnvVloX_400x400.jpg","title":"Africa Sports TV"},{"description":"Real Madrid TV est une chaîne de télévision numérique gratuite, exploitée par le Real Madrid, spécialisée dans le club de football espagnol. La chaîne est disponible en espagnol et en anglais. Il est situé à Ciudad Real Madrid à Valdebebas (Madrid), le centre de formation du Real Madrid.","sources":["http://rmtv24hweblive-lh.akamaihd.net/i/rmtv24hwebes_1@300661/index_3_av-b.m3u8"],"subtitle":"By Channel","thumb":"https://files.cults3d.com/uploaders/13539675/illustration-file/9c08780f-eb52-427b-aad7-b0a8c0fb83a1/real_madrid_ref1_large.JPG","title":"Real Madrid TV"},{"description":"Real Madrid Club de Fútbol, ce qui signifie Royal Madrid Football Club), communément appelé Real Madrid, est un club de football professionnel espagnol basé à Madrid. Fondé le 6 mars 1902 sous le nom de Madrid Football Club, le club porte traditionnellement un maillot blanc à domicile depuis sa création. Le mot réel est espagnol pour royal et a été accordé au club par le roi Alfonso XIII en 1920 avec la couronne royale dans l'emblème. L'équipe a disputé ses matchs à domicile dans le stade Santiago Bernabéu d'une capacité de 81 044 places au centre-ville de Madrid depuis 1947.","sources":["http://rmtv24hweblive-lh.akamaihd.net/i/rmtv24hweben_1@300662/master.m3u8"],"subtitle":"By Channel","thumb":"https://i.pinimg.com/564x/e4/de/18/e4de1869c0eba3beab9ffc9d01660e65.jpg","title":"Real Madrid TV"},{"description":" EPT SPORTS HD est la nouvelle chaîne exclusivement sportive de l’audiovisuel public, ERT Sports HD, sa première officielle à 06h00 le matin du samedi 9 février 2019.","sources":["https://ert-live.siliconweb.com/media/ert_sports/ert_sportshigh.m3u8"],"subtitle":"By Channel","thumb":"https://png.pngitem.com/pimgs/s/681-6814150_ert-sports-hd-logo-ert-sports-hd-hd.png","title":"EPT Sports HD"},{"description":"Sports Tonight Live, branded simply as Sports Tonight, was a British television show and channel, owned by VISION247 based in Central London. It was launched online on 29 August 2011.","sources":["http://sports.ashttp9.visionip.tv/live/visiontvuk-sports-sportstonightlive-hsslive-25f-4x3-SD/chunklist.m3u8"],"subtitle":"By Channel","thumb":"https://embeddedplayer.visionip.tv/portals/Sports_Tonight_Live/Sports_Tonight_Live/overlay_logos/Sports%20Tonight%20Live-plBackground-1308.png","title":"Sports Tonight"},{"description":"Arryadia HD TV est une chaîne sportive de télévision publique marocaine. Il fait partie du groupe public SNRT avec Al Aoula, Athaqafia, Al Maghribia, Assadissa, Aflam TV, Tamazight TV et Laayoune TV. La chaîne a été lancée le 16 septembre 2006. Arryadia est le diffuseur officiel de la ligue marocaine Botola.","sources":["http://cdn-hls.globecast.tv/live/ramdisk/arriadia/hls_snrt/index.m3u8"],"subtitle":"By Channel","thumb":"https://4.bp.blogspot.com/-lnh_8LWuXaw/WZ09LDkMsZI/AAAAAAAAEeI/9FKtxdQjbl4UVqmZjqN4R-fE9uOLG2ccQCLcBGAs/s1600/FB_IMG_1503465850383.jpg","title":"Arryadia TV / Maroc"},{"description":"Assadissa TV est une chaîne de télévision publique marocaine dédiée aux affaires religieuses. Il fait partie du groupe public SNRT avec Al Aoula, Arryadia, Athaqafia, Al Maghribia, Aflam TV, Tamazight TV et Laayoune TV. La chaîne a été lancée le 3 novembre 2005. Outre les lectures du Coran, il existe également des programmes de services religieux, de débats et de documentaires. Il est diffusé tous les jours de 2h00 à 23h00. Le samedi, il est de 6h00 à 21h00.","sources":["http://cdn-hls.globecast.tv/live/ramdisk/assadissa/hls_snrt/index.m3u8"],"subtitle":"By Channel","thumb":"https://upload.wikimedia.org/wikipedia/commons/7/7e/Assadissa.png","title":"Assadissa TV/ Maroc"},{"description":"Al Aoula, anciennement appelée TVM (Télévision marocaine, arabe: ??????? ????????), est la première chaîne de télévision publique marocaine. Il fait partie du groupe public SNRT avec Arryadia, Athaqafia, Al Maghribia, Assadissa, Aflam TV, Tamazight TV et Laayoune TV. Le réseau diffuse des programmes en arabe, berbère, français et espagnol. Son siège est situé à Rabat. Lancé en 1962, Al Aoula a été le premier réseau de télévision à produire et à diffuser ses propres programmes dans le pays. En 1962, il a commencé des émissions en couleur.","sources":["http://cdn-hls.globecast.tv/live/ramdisk/al_aoula_inter/hls_snrt/index.m3u8"],"subtitle":"By Channel","thumb":"https://live.staticflickr.com/1853/44065447112_7a93bb434f.jpg","title":"Al Aoula TV/ Maroc"},{"description":"2M TV est une chaîne de télévision marocaine gratuite. Il a été créé par le conglomérat royal, ONA, avant d'être en partie vendu à l'État marocain. 20,7% de 2M appartiennent à la société holding de Mohammed VI SNI. Alors qu'environ 60% sont contrôlés par l'État marocain. Il est basé à Casablanca. Il est disponible gratuitement localement sur signal numérique avec une couverture sur tout le Maroc et sur la télévision par satellite via Globecast, Nilesat et Arabsat. 2M propose des services en arabe, français et berbère.","sources":["https://cdnamd-hls-globecast.akamaized.net/live/ramdisk/2m_monde/hls_video_ts/2m_monde.m3u8"],"subtitle":"By Channel","thumb":"https://caidal.ma/wp-content/uploads/2019/04/ob_febd69_2-m-maroc-en-ligne.jpg","title":"2M TV / Maroc"},{"description":"La chaîne Al Magharibia diffuse des programmes politiques, sociaux et économiques depuis sa base privée de Londres. La chaîne est diffusée en arabe et s'adresse aux pays du Mahgreb, l'Algérie en particulier. Le ton d'Al Magharibia est fermement basé sur un discours politique et idéologique. Le ton d'Al Magharibia est fermement basé sur un discours politique et idéologique.","sources":["https://cdnamd-hls-globecast.akamaized.net/live/ramdisk/al_maghribia_snrt/hls_snrt/index.m3u8"],"subtitle":"By Channel","thumb":"https://cdn.sat.tv/wp-content/uploads/2016/05/SNRT-AlMaghribia.png","title":"Al maghribia TV / Maroc"},{"description":"Athaqafia TV est une chaîne gratuite disponible sur le satellite Hotbird et propose une gamme de programmes allant des documentaires et des programmes éducatifs ainsi que de la musique, des dessins animés et des divertissements familiaux. La chaîne s'adresse principalement aux familles et est diffusée principalement en arabe mais parfois en langue française et berbère. La chaîne a été créée par la société de production marocaine appartenant à l'État, SNRT.","sources":["http://cdn-hls.globecast.tv/live/ramdisk/arrabiaa/hls_snrt/index.m3u8"],"subtitle":"By Channel","thumb":"https://cdn.sat.tv/wp-content/uploads/2016/05/SNRTAThaqafia.png","title":"Athaqafia TV / Maroc"},{"description":"Tele Maroc est la nouvelle chaîne satellitaire généraliste marocaine créée par rachid Niny. Siège à Madrid. « C’est donc une chaéne de télévision légalement espagnole avec un contenu marocain.","sources":["https://api.new.livestream.com/accounts/27130247/events/8196478/live.m3u8"],"subtitle":"By Channel","thumb":"https://i.pinimg.com/564x/9e/1d/b5/9e1db51201d4debce634f6e8b44a2424.jpg","title":"Tele Maroc"},{"description":"Tamazinght TV est une chaîne de télévision publique marocaine créée le 6 janvier 2010, propriété de la Société nationale de radiodiffusion et de télévision. La chaîne a pour objectif la promotion et la préservation de la culture amazighe au Maroc et dans la région de l'Afrique du Nord. en langue berbère. 70% en tashelhit, tarifit et tamazight (les 3 variantes du berbère du Maroc), le reste en arabe.","sources":["https://cdnamd-hls-globecast.akamaized.net/live/ramdisk/tamazight_tv8_snrt/hls_snrt/index.m3u8"],"subtitle":"By Channel","thumb":"http://hub.tv-ark.org.uk/images/International/international_images/morocco_images/tamazight/Tamazight_TV_ident4_060912a.jpg","title":"Tamazight TV / Maroc"},{"description":"EMCI TV est une chaîne de télévision chrétienne évangélique francophone. Les studios de la chaîne se trouvent dans la ville de Québec, Canada. Le contenu de la programmation est assez varié et provient de divers pays francophones d’Afrique, d’Europe et d’Amérique. Des clips musicaux, des enseignements bibliques, des prédications, la Bible en vidéo, des temps de prière, des reportages, des documentaires, des films ainsi que des séries y sont présentés.","sources":["https://emci-fr-hls.akamaized.net/hls/live/2007265/emcifrhls/index.m3u8"],"subtitle":"By Channel","thumb":"https://www.enseignemoi-files.com/site/view/images/dyn-cache/pages/image/img/23/62/1522940482_236277_1200x630x1.f.jpg?v=2018021301","title":"EMCI TV / Religion"},{"description":"CIS TV est une chaine tv guinéen consacré au sport et à la culture. basée à Conakry, fondé en 2016 par Mamadou Antonio Souaré. CIS TV est diffuse via le satellite Fréquence Tv 3689: Symbole 1083: Satelite eutelsat 10a ZONES DE DIFFUSION : tiers d'Afrique.","sources":["http://51.81.109.113:1935/CDNLIVE/CISTV/playlist.m3u8"],"subtitle":"By Channel","thumb":"https://www.senegal7.com/wp-content/uploads/2019/03/f9180cb9286c49c4f3a6c793798b9ddf.png","title":"CIS TV / Guinee"},{"description":"Faso TV est une initiative de Magic Communication et Médias, une société à responsabilité limitée basée à Ouagadougou, capitale du Burkina Faso. C’est une chaîne de télévision en ligne destinée à l’événementiel. Nous entendons par événementiel toutes manifestations ou activités à caractère culturel, économique, éducatif ou sportif dont l’objectif est de susciter la mobilisation, l’adhésion, l’engouement de la population ou d’un public cible au plan local, national ou international. Autrement dit, notre stratégie éditoriale consiste à faire la promotion de toutes activités qui contribuent au développement socio-économique et culturel, à l’éducation, au divertissement et au bien être de la population burkinabé et de sa diaspora.","sources":["https://playtv4kpro.com:5443/LiveApp/streams/163893638025530331068059.m3u8"],"subtitle":"By Channel","thumb":"https://fasotv.net/wp-content/uploads/2019/10/logo-final-sans-slogan.png","title":"FASO TV / Burkina Fasso "},{"description":"Plex tv une chaîne généraliste spécialisé dans la retransmissions des événement. émission et qui diffuse aussi des films, musiques, divertissement, sport, magasine etc et une multitude de programme en haute définition.","sources":["http://connectiktv.ddns.net:5000/plextv/@plextv/playlist.m3u8"],"subtitle":"By Channel","thumb":"https://www.lifetimepremiumaccounts.com/wp-content/uploads/2019/03/plex-logo.jpg","title":"PLEX TV / "},{"description":"PLAY TV est une chaine de télévision musicale Camerounaise basée à Yaoundé, elle diffuse un programme 100% musicale la musique d’ici et d’ailleurs en haute définition..","sources":["http://connectiktv.ddns.net:5000/playtv/@playtv/playlist.m3u8"],"subtitle":"By Channel","thumb":"http://connectik.tv/wp-content/uploads/2019/04/logo-play-tv-300x113.jpg","title":"PLAT TV / Cameroune "},{"description":"TVR Rennes 35 Bretagne est une chaîne de télévision locale née en mars 1987 sous le nom de TV Rennes. TVR Rennes 35 Bretagne fut inaugurée à son lancement par le président de la République, elle fut la première télévision locale créée en France elle est diffusée Canal 35 sur la TNT / Canal 30 sur Orange, Freebox et BBox / Canal 95 sur Numéricable et en direct streaming sur son site Internet.","sources":["https://streamtv.cdn.dvmr.fr/TVR/ngrp:tvr.stream_all/master.m3u8"],"subtitle":"By Channel","thumb":"https://w0.pngwave.com/png/890/19/tvr-tv-rennes-35-logo-television-channel-tvr-t350-png-clip-art.png","title":"Rennes TV / France Sports "},{"description":"Chaîne franco-marocaine basée à Tanger et destinée au Maghreb. Programmation culturelle avec information, reportages et documentaires. En arabe et en Français. Fin 2010, elle a également commencé à diffuser à la télévision analogique terrestre au Maroc, en plus de la télévision numérique par satellite. Il a été rebaptisé Medi 1 TV.","sources":["http://streaming.medi1tv.com/live/Medi1tvmaghreb.sdp/chunklist.m3u8"],"subtitle":"By Channel","thumb":"http://www.logotypes101.com/logos/807/C85CC3231EAD10CEC61C182C7DED072D/medi1tvlogo.png","title":"Medi 1 TV / Maroc"},{"description":"M24 Television est la chaîne d’info en continu de l’agence marocaine de presse (MAP). Une chaîne qui couvre l’actualité marocaine et internationale. Une chaîne fidèle aux valeurs de la MAP qui est le premier producteur d'information au Maroc. Le fil de la MAP se décline en cinq langues : Arabe, Amazighe, Français, Anglais et Espagnol. la MAP présente dans toutes les régions du Royaume et dans les cinq continents, elle fournit tous les médias en informations, reportages, analyses et portraits.","sources":["https://www.m24tv.ma/live/smil:OutStream1.smil/chunklist.m3u8"],"subtitle":"By Channel","thumb":"https://is5-ssl.mzstatic.com/image/thumb/Purple114/v4/e4/c6/3e/e4c63e4e-b8ff-a14e-cacd-3593f09c1f78/source/512x512bb.jpg","title":"M24 TV / Maroc"},{"description":"La chaîne Al Magharibia diffuse des programmes politiques, sociaux et économiques depuis sa base privée de Londres. La chaîne est diffusée en arabe et s'adresse aux pays du Mahgreb, l'Algérie en particulier. Le ton d'Al Magharibia est fermement basé sur un discours politique et idéologique. Le ton d'Al Magharibia est fermement basé sur un discours politique et idéologique.","sources":["https://cdnamd-hls-globecast.akamaized.net/live/ramdisk/al_maghribia_snrt/hls_snrt/index.m3u8"],"subtitle":"By Channel","thumb":"https://cdn.sat.tv/wp-content/uploads/2016/05/SNRT-AlMaghribia.png","title":"Al maghribia TV / Maroc"},{"description":"Athaqafia TV est une chaîne gratuite disponible sur le satellite Hotbird et propose une gamme de programmes allant des documentaires et des programmes éducatifs ainsi que de la musique, des dessins animés et des divertissements familiaux. La chaîne s'adresse principalement aux familles et est diffusée principalement en arabe mais parfois en langue française et berbère. La chaîne a été créée par la société de production marocaine appartenant à l'État, SNRT.","sources":["http://cdn-hls.globecast.tv/live/ramdisk/arrabiaa/hls_snrt/index.m3u8"],"subtitle":"By Channel","thumb":"https://cdn.sat.tv/wp-content/uploads/2016/05/SNRTAThaqafia.png","title":"Athaqafia TV / Maroc"},{"description":"Al-Fath channel is the property of Sheikh Ahmed Awad Abdo, and is considered the satellite channel of the Islamic religious channels that follow the Sunnah, and offers a series of programs interpretation for the Quran Al-Kareem, and many true prophetic and the CEO is Prof. Ahmed Abdou Awad, the Islamic Scholar.","sources":["https://svs.itworkscdn.net/alfatehlive/fatehtv/playlist.m3u8"],"subtitle":"By Channel","thumb":"https://live-tv-channels.org/pt-data/uploads/logo/eg-alfath-tv.jpg","title":"Al Fath TV / Egypte"},{"description":"Al Hayah started broadcasting in 2008 during the last years of Mubarak's rule, which saw a revival in the ownership of the media. It was founded by businessman El Sayed El Badawi as part of Al Hayah Channels Network. El Badawi assumed the presidency of the Wafd Party from May 2010 until March 2018. El Badawi is one of the businessmen who played political roles in addition to owning media outlets, such as Al Dostor (link to profile). ","sources":["http://media.islamexplained.com:1935/live/_definst_mp4:ahme.stream_360p/playlist.m3u8"],"subtitle":"By Channel","thumb":"https://i.pinimg.com/474x/76/1a/a4/761aa46eb54c24d21ca5866f21442426.jpg","title":"Al hayat TV / Maroc"},{"description":"The El Sharq channel broadcasts Various programs, from Egypt country in the Arabic language, last updated time on March 25, 2016. El Sharq which considered to view as a Free to air satellite TV channel.","sources":["https://mn-nl.mncdn.com/elsharq_live/live/playlist.m3u8"],"subtitle":"By Channel","thumb":"https://egytvs.com/wp-content/uploads/2014/06/al-sharq-200x75.jpg","title":"Al sharq TV / Maroc"},{"description":"Guinée TV1 est une chaine de télévision généraliste Guinéenne basée à Conakry. Elle diffuse de la musique des informations des documentaires. des programmes religieux et autre.","sources":["https://playtv4kpro.com:5443/LiveApp/streams/664825404798849938149128.m3u8"],"subtitle":"By Channel","thumb":"https://gtv1love.com/wp-content/uploads/2019/10/logo4.png","title":"GUINEE TV / Guinee "},{"description":"Inooro TV chaînes de télévision généraliste Kényane en langue Kikuyu lancé le 26 octobre 2015. Elle diffuse 24 heures sur 24. Inooro TV est une chaine du groupe Royal Media Services (RMS).","sources":["https://vidcdn.vidgyor.com/inoorotv-origin/liveabr/playlist.m3u8"],"subtitle":"By Channel","thumb":"https://royalmedia.s3.amazonaws.com/wp-content/uploads/2019/10/inoorotv.jpg","title":"INOORO TV / Kenya "},{"description":"Citizen TV Kenya est une station nationale Kényane détenue par Royal Media Services Ltd.Elle diffuse principalement en anglais et en swahili. Elle a été lancé en 1999 et relancé en Juin 2006 c’est la station de télévision avec la plus forte croissance au Kenya avec un fort accent sur ??la programmation locale Basé au Communication Centre,Maalim Juma Road,Off Dennis Pritt Road, Nairobi, 7498-00300.","sources":["https://vidcdn.vidgyor.com/citizentv-origin/liveabr/playlist.m3u8"],"subtitle":"By Channel","thumb":"https://www.innocirc.com/wp-content/uploads/2017/07/citizen.jpg","title":"CITIZEN TV / Kenya "},{"description":"RTJ TV ( Radio Télévision Jeune ) est une chaine de télévision culturel Sénégalaise. Elle diffuse des programme de divertissement( WatZapp le Zapping), Musique (playlist Mix Afro Mix Zouk Mix Hip Hop Musique sénégalaise), bien être, documentaire, Émission éducatif qui consiste à joindre l’utile à l’agréable à travers l'éducation des enfants, interviews ect.","sources":["http://public.acangroup.org:1935/output/rtjtv.stream/playlist.m3u8"],"subtitle":"By Channel","thumb":"http://rtjtv.com/images/rtjtv.png","title":"RTJ TV / Senegal"},{"description":"Mouride tv est une chaine de télévision généraliste sénégalaise basé à touba, Senegal. Mouride tv c’est la télévision base au coeur des événement mourides magal, thiante, wakhtane, khassaide, kourel en direct..","sources":["http://51.81.109.113:1935/Livemouridetv/mouridetv/playlist.m3u8"],"subtitle":"By Channel","thumb":"https://live-tv-channels.org/pt-data/uploads/logo/sn-mouride-tv.jpg","title":"MOURIDE TV / Senegal"},{"description":"ANN TV est une chaîne d’Informations générales et de Divertissement. Elle est produite par JUUF COMMUNICATION et diffusée sur le site d’informations générales multimédia ANN. La plateforme ANN comporte un journal en ligne (ANN), une WebRadio (ANN FM) et une WebTV (ANN TV).","sources":["http://vod.acangroup.org:1935/output/anntv.stream/playlist.m3u8"],"subtitle":"By Channel","thumb":"https://an-news.com/wp-content/uploads/2019/05/aan.png","title":"ANN TV / Senegal"},{"description":"Louga TV est une chaine culturelle et religieuse Senegalaise qui se veut attractive et objective. En temps réel, elle produit des vidéos de qualité qui tiennent compte de la spécificité de l’information et de la crédibilité de ses sources. Également, l’équipe technique et rédactionnelle est constituée de techniciens chevronnés aux compétences avérées. Dans son approche des enjeux de l’information capitale, la chaine louga tv offre des vidéos qui informent, forment et transforment le citoyen dans l’approche de son monde en devenir..","sources":["http://ira.dyndns.tv:8080/live/louga/CAnhiMtR6C/1708.m3u8"],"subtitle":"By Channel","thumb":"https://i.ytimg.com/vi/3Gnt2_SndXw/maxresdefault.jpg","title":"LOUGA TV / Senegal"},{"description":"Dieu TV est une chaine de télévision généraliste chrétienne pour la Francophonie.Elle proclame la Bonne Nouvelle du Salut en Jésus-Christ pour atteindre les 400 millions de Francophones dans le monde. Fondée en 2007. Dieu TV diffuse sur le Satellite Eutelsat 5WA (Europe et Afrique du Nord), et le Satellite Amos 5 et en streaming sur son site interne","sources":["https://katapy.hs.llnwd.net/dieutvwza1/DIEUTVLIVE/smil:dieutv.smil/playlist.m3u8"],"subtitle":"By Channel","thumb":"https://live-tv-channels.org/pt-data/uploads/logo/fr-dieu-tv.jpg","title":"DIEU TV / Religion "},{"description":"Radio Télévision Hirondelle : La nouvelle couleur du Sud. Elle diffuse des émissions pour divers catégories nouvelles locales, nationales et internationales le sport du monde Entier la musique et videos clips Promotions des artistes Locaux.","sources":["http://play.acwstream.com:2000/live/acw_01/index.m3u8"],"subtitle":"By Channel","thumb":"https://radiotelehirondelle.com/wp-content/uploads/2020/08/logo.png","title":"HIRONDELLE TV"},{"description":"BEL TV est une station de télévision haïtienne qui diffuse sur le web via diverses plateformes et par câble. Notre vision est de créer une télévision standard dont la qualité du programme est aussi instructive que divertissante. À cote de cette vision, BEL TV s’est fixé pour mission de promouvoir la Culture haïtienne, à savoir le Cinéma, la musique, la littérature et bien plus encore, ce à travers la Caraïbe et le monde entier. BEL TV c’est une toute autre façon de faire la télé.","sources":["https://hbiptv.live/player/sakchotv/index.m3u8"],"subtitle":"By Channel","thumb":"https://image.roku.com/developer_channels/prod/1de97a21d9bd773a115a5467974be0b859d1157256316bd1e72ed48965c0191a.png","title":"BEL TV / Haiti "},{"description":"The Middle East Broadcasting Center (MBC) Group is the first private free-to-air satellite broadcasting company in the Arab World. It was launched in London in 1991 and later moved to its headquarters in Dubai in 2002. MBC Group provides multiple channels of information, interaction and entertainment. MBC Group includes 10 television channels: MBC1 (general family entertainment via terrestrial), MBC2 and MBC MAX (24-hour movies), MBC3 (children’s entertainment), MBC4 (entertainment for new Arab women via terrestrial).","sources":["https://shls-masr-prod.shahid.net/masr-prod.m3u8"],"subtitle":"By Channel","thumb":"https://upload.wikimedia.org/wikipedia/commons/7/7c/MBC_Masr_Logo.png","title":"MBC MSR 1 / Egypte"},{"description":"The Middle East Broadcasting Center (MBC) Group is the first private free-to-air satellite broadcasting company in the Arab World. It was launched in London in 1991 and later moved to its headquarters in Dubai in 2002. MBC Group provides multiple channels of information, interaction and entertainment. MBC Group includes 10 television channels: MBC1 (general family entertainment via terrestrial), MBC2 and MBC MAX (24-hour movies), MBC3 (children’s entertainment), MBC4 (entertainment for new Arab women via terrestrial).","sources":["https://shls-masr2-prod.shahid.net/masr2-prod.m3u8"],"subtitle":"By Channel","thumb":"https://i.pinimg.com/564x/01/3c/21/013c218c3ce9b3cfc883bdcdb121e5e6.jpg","title":"MBC MSR 2 / Egypte"},{"description":"Mekameleen TV is an Egyptian opposition TV Channel. It is based in Istanbul. It's known to be supportive of the Muslim Brotherhood","sources":["https://mn-nl.mncdn.com/mekameleen/smil:mekameleentv.smil/playlist.m3u8"],"subtitle":"By Channel","thumb":"https://i.pinimg.com/564x/12/5b/1f/125b1febb8ada3a4f83475c2643adeb7.jpg","title":"Mekameleen TV / Egypte"},{"description":"The Kingdome Sat is television from Egypte founded in 2009 by Dr. Michael Yousef, the KingdomSat channel aims to introduce written teachings from the East and West to complement the vision given by God to the loss of the faraway and to encourage believers in the Middle East and North Africa region.","sources":["https://bcovlive-a.akamaihd.net/87f7c114719b4646b7c4263c26515cf3/eu-central-1/6008340466001/profile_0/chunklist.m3u8"],"subtitle":"By Channel","thumb":"https://live-tv-channels.org/pt-data/uploads/logo/eg-kingdom-sat-channe.jpg","title":"The Kingdom Sat TV / Egypt"},{"description":"D5 TV Music est une nouvelle chaîne de télévision musicale internationale, elle est dédiée aux musiques et aux cultures urbaines du monde entier (Rap, R&amp;B, Hip-Hop, Pop, Rai, Naija, Olschool etc.) ciblant un public très large. D5Music entend devenir la chaîne référence musicale des 5 continents","sources":["https://www.rti.ci/direct_rti2.html"],"subtitle":"By Channel","thumb":"https://d5music.tv/wp-content/uploads/2020/07/cropped-LOGO-D5-MUSIC-BLANCROUGE_carre-192x192.png","title":"RTI 2 TV"},{"description":"A2iTV la chaine 100% immigration Senegalais, qui est née de la synergie de personnes qui ont décidé d’ unir leur force, leur compétence et leur ressources matérielles et financiéres pour participer avec l’aide des nouvelles technologies à informer sur l’ immigration .","sources":["http://51.158.31.93:1935/a2itv/myStream/playlist.m3u8"],"subtitle":"By Channel","thumb":"http://www.centraltv.fr/wp-content/uploads/A2itv_logo.jpg","title":"A2i TV / Senegal"},{"description":"A2i music est une chaine culturelle destinée à la Diaspora avec des programmes musicales et des dramatiques. A2i music couvre aussi les autres parties du monde, notament les Etats Unis, le Canada, l’Asie, etc. à travers les boitiers Roku fournis par AfricaAstv, Acantv, My African pack de Invevo et Sénégal.","sources":["http://51.158.31.93:1935/a2itvtwo/myStream/playlist.m3u8"],"subtitle":"By Channel","thumb":"http://www.centraltv.fr/wp-content/uploads/a2i-music_logo.jpg","title":"A2i TV / Music "},{"description":"A2i tv Relegion est une chaine culturelle destinée à la Diasporat senegalais avec des programme chretiens.","sources":["http://51.158.31.93:1935/a2itvthree/myStream/playlist.m3u8"],"subtitle":"By Channel","thumb":"https://lh3.googleusercontent.com/wwumXcAbY83D0q-NgUv2veS-p54FJTq6LAvsPRwYwWo-70ggeDkCM1VdhqhibRQNk4o=s180-rw","title":"A2i TV / Religion "},{"description":"Love World Plus TV is your Christian faith and lifestyle channel destined to bring a new level of dynamism into Christian television programming through satellite and the internet. The reach of LoveWorld Plus is limitless.","sources":["http://hls.live.metacdn.com/2450C7/bedkcjfty/lwplus_628.m3u8"],"subtitle":"By Channel","thumb":"https://d3c5pcohbexzc4.cloudfront.net/videos/thumbs/be214-loveworldplus.jpg","title":"Love World Plus TV"},{"description":"A2i naija est une nouvelle chaîne de télévision musicale internationale, elle est dédiée aux musiques et aux cultures urbaines du monde entier (Rap, R&amp;B, Hip-Hop, Pop, Rai, Naija, Olschool etc.) ciblant un public très large. D5Music entend devenir la chaîne référence musicale des 5 continents","sources":["http://51.158.31.93:1935/devtv/myStream/playlist.m3u8"],"subtitle":"By Channel","thumb":"https://image.winudf.com/v2/image/YTVjZW50cy5hMmlfc2NyZWVuXzVfMTUxNTk5NTEyNl8wNTQ/screen-5.jpg?fakeurl=1&amp;type=.jpg","title":"A2i / naija Music"},{"description":"BOK TV is an online and public access variety show and the show's log line what would happen if In Living Color and The Daily Show had a bastard child! BOKTV is what would happen and he show is split into segments: MONOLOGUE, SKETCH, ROUND TABLE, COMMERCIAL, BLACK TWITTER. create a platform of discourse that encourages exchange as opposed to polarity, and to showcase the talents of the host and other cast members.","sources":["http://boktv.interworks.in:1935/live/boktv/playlist.m3u8"],"subtitle":"By Channel","thumb":"https://bokradio.co.za/wp-content/uploads/2017/07/button_cameratv.jpg","title":"BOK TV"},{"description":"Salt TV is a Christian television channel station from Uganda. Salt TV is based in Kampala. Matthew 5:13-16 (NKJV) Believers Are Salt and Light 13 You are the salt of the earth, but if the salt loses its flavor, how shall it be seasoned? It is then good for nothing but to be thrown out and trampled underfoot by men.","sources":["http://dcunilive38-lh.akamaihd.net/i/dclive_1@692676/index_150_av-p.m3u8"],"subtitle":"By Channel","thumb":"https://www.saltmedia.ug/images/NOV/SALT-TV.jpg","title":"Salt TV/ Uganda"},{"description":"TFM is Senegal’s privately-owned television channel.Owned by Senegalese musician Youssou N Dour, who owns a major media group in Dakar.","sources":["http://46.105.114.82/tfm_senegal.m3u8"],"subtitle":"By Channel","thumb":"https://3.bp.blogspot.com/-eyo4UyKqjlI/WWTobvXxLqI/AAAAAAAAB_g/BFn1KiR6vcYQMilgX4nWhGJHbHMEP_l0ACLcBGAs/s1600/tfm%2Bsenegal.png","title":"TFM TV/ Senegal"},{"description":"Africa tv1 est une télévision africaine qui travaille pour aider les peuples a se communiquer avec DIEU et surtout sensibiliser les Africains musulmans de partout.","sources":["http://africatv.live.net.sa:1935/live/africatv/playlist.m3u8"],"subtitle":"By Channel","thumb":"http://www.africagroup.tv/img/bgTV1.png","title":"Africa TV 1"},{"description":"Africa tv2 est une télévision africaine qui travaille pour aider les peuples a se communiquer avec DIEU et surtout sensibiliser les Africains musulmans de partout.","sources":["http://africatv.live.net.sa:1935/live/africatv2/playlist.m3u8"],"subtitle":"By Channel","thumb":"http://www.africagroup.tv/img/bgTV2.png","title":"Africa TV 2"},{"description":"Africa tv3 est une télévision africaine qui travaille pour aider les peuples a se communiquer avec DIEU et surtout sensibiliser les Africains de langue haoussa.","sources":["http://africatv.live.net.sa:1935/live/africatv3/playlist.m3u8"],"subtitle":"By Channel","thumb":"https://www.africagroup.tv/img/bgTV3.png","title":"Africa TV 3"},{"description":"La télévision nationale tunisienne 1 est la chaîne publique nationale tunisienne. Il a été officiellement lancé le 31 mai 1966, mais diffuse des programmes pilotes de manière irrégulière depuis octobre 1965, puis régulièrement depuis janvier 1966 et s’appelle la radio et la télévision tunisienne (ATT). Elle est devenue Channel 7 en 1992 et Tunisia 7 en 1997, mais elle est restée une filiale de la Société tunisienne de radio et de télévision jusqu’en 2008, a conservé le siège qu’elle partageait et la Société tunisienne de télévision avec ses chaînes de télévision nationales tunisiennes et La Tunisie 21 plus tard connue sous le nom de Télévision nationale tunisienne 2 est devenue son nouveau siège. Après le déclenchement de la révolution populaire tunisienne et la défection de zine El Abidine Ben Ali du pays, il est devenu Télévision nationale tunisienne.","sources":["http://54.36.122.126/tunisie1.m3u8"],"subtitle":"By Channel.","thumb":"https://www.histoiredesfax.com/wp-content/uploads/2015/11/Television-nationale-watania.jpg","title":"TUNISIA 1"},{"description":"Sahel TV est la plateforme unique, ouverte à la société civile, aux citoyens et à l'autorité locale de la ville et de sa région pour leur permettre de s’exprimer librement, proposer leurs idées et accéder à toutes les informations économiques, environnementale, culturelle, sportive. Vos idées et vos propositions sont les bienvenues.","sources":["http://142.44.214.231:1935/saheltv/myStream/playlist.m3u8"],"subtitle":"By Channel","thumb":"https://mobiletv.mobibase.com/html/logo/hd/channel_ld_747.png","title":"SAHEL TV / Tunisie"},{"description":"NIGERIA TELEVISION AUTORTEAutorité a commencé sous le nom de Western Nigerian Television Services (WNTV), qui a transmis ses premiers signaux au peuple nigérian et à toute l'Afrique le 31 octobre 1959. Au début de 1962, les trois gouvernements régionaux qui existaient au Nigéria avaient mis en place le Service de télévision nigérian (NTS). Télévision ont été créés et en 1976, l'Autorité de la télévision nigériane est née en tant que seule entité responsable de Diffusion télévisée au Nigéria.","sources":["http://54.38.93.93/nta.m3u8"],"subtitle":"By Channel","thumb":"https://static.squarespace.com/static/53d2a092e4b0125510bfe57d/53d2a2c6e4b018cd23e33d7b/53d2a2c6e4b018cd23e33f6f/1362042333867/1000w/nta.jpg","title":"NTA TV / Nigeria"},{"description":"ESPACE TV est une télévision basée à Conakry dans la commune de Matoto Kondeboungny au bord de l'autoroute Fidèle Castro (République de Guinée). La télé diffuse des informations du pays et du monde en temps réel. Des magazines axés sur les réalités des terroirs et des séries de divertissement. Détenue par le groupe Hadafo Médias, cette chaîne est la première du pays en terme d'audience; selon le rapport de Stat view international en 2019.","sources":["http://46.105.114.82/espacetv.m3u8"],"subtitle":"By Channel","thumb":"https://lh3.googleusercontent.com/ric-bS2gzvt-UyrhBIEdWENN9U-fL9Bnlhv12GEYSzSkZFWEIr7hc74k83kfLPqZDk0","title":"Espace TV / Guinée"},{"description":" Movies Now is an Indian high-definition television channel featuring Hollywood films. It was launched on 19 December 2010 with a picture quality of 1080i and 5.1 surround sound. The channel is owned by The Times Group. It has exclusive content licensing from films produced or distributed by MGM and has content licensing from Universal Studios, Walt Disney Studios, Marvel Studios, 20th Century Studios, Warner Bros and Paramount Pictures.","sources":["https://timesnow.airtel.tv/live/MN_pull/master.m3u8"],"subtitle":"By Channel","thumb":"https://upload.wikimedia.org/wikipedia/en/4/49/Movies_Now_logo.png","title":"Movies Now HD"},{"description":"Tunisie Immobilier TV, la première chaîne de l’immobilier en Tunisie Vous présente toutes les semaines, les actualités immobilières et économiques en Tunisie et dans le monde à travers des reportages.contact; E-mail:tunisieimmob@planet.tn/ Tel:(+216) 71 894500.","sources":["https://5ac31d8a4c9af.streamlock.net/tunimmob/myStream/chunklist.m3u8"],"subtitle":"By Channel","thumb":"https://i2.wp.com/www.tunisieimmobiliertv.net/wp-content/uploads/2016/10/fb.jpg?fit=1024%2C500&amp;ssl=1","title":"Tunisie Immobilier TV"}]}]}</t>
  </si>
  <si>
    <t>python-dlipower</t>
  </si>
  <si>
    <t>https://github.com/dwighthubbard/python-dlipower</t>
  </si>
  <si>
    <t>Python modules to manage Digital Loggers Web Power Switch</t>
  </si>
  <si>
    <t>thunderbit</t>
  </si>
  <si>
    <t>https://github.com/thunderbit/thunderbit</t>
  </si>
  <si>
    <t>A web application for digital assets management.</t>
  </si>
  <si>
    <t>Certificate-Locker-Management</t>
  </si>
  <si>
    <t>https://github.com/thinakaranmanokaran/Certificate-Locker-Management</t>
  </si>
  <si>
    <t>A secure web app 💻 for storing and managing certificates 🏅, built using PHP for the frontend and Python for backend encryption 🔐. Ensures safe storage of digital certificates, with features like password protection and file encryption 🔒.</t>
  </si>
  <si>
    <t>hello-world</t>
  </si>
  <si>
    <t>https://github.com/Juneau-Empire/hello-world</t>
  </si>
  <si>
    <t xml:space="preserve">Host :204.61.63.40:443  Certificate:     Data:         Version: 3 (0x2)         Serial Number:             09:b8:74:e9:1b:e9:ff:b4:74:b1:3e:25:4d:27:4c:5d     Signature Algorithm: sha256WithRSAEncryption         Issuer: C=GB, ST=Greater Manchester, L=Salford, O=Sectigo Limited, CN=Sectigo RSA Organization Validation Secure Server CA         Validity             Not Before: May 29 00:00:00 2020 GMT             Not After : May 29 23:59:59 2021 GMT         Subject: C=US/postalCode=98004, ST=Washington, L=Bellevue/street=10885 NE 4th St, O=Puget Sound Energy, Inc., OU=Web, CN=pse.com         Subject Public Key Info:             Public Key Algorithm: rsaEncryption                 Public-Key: (2048 bit)                 Modulus:                     00:a1:53:5e:2d:8e:fb:6f:5c:11:66:8b:dd:ea:5d:                     fa:06:6f:78:a6:87:81:15:3a:3c:d0:84:05:d4:cc:                     25:7a:3d:96:7e:ca:78:12:1a:e6:28:44:61:2e:81:                     68:e4:df:d3:9f:76:29:1c:f4:74:ab:e8:f5:78:90:                     4c:27:ed:1d:ea:0f:c8:8b:ac:da:1a:49:52:81:b6:                     f9:0f:87:7c:66:e3:60:31:32:cb:cf:7a:cd:62:5f:                     ad:96:99:85:8c:19:eb:bf:40:0e:c2:27:dc:2f:43:                     7e:a0:48:75:ec:fa:70:e4:27:fe:20:c6:f5:63:39:                     c9:0d:68:ac:dd:3a:21:ac:06:4e:da:21:ff:68:c5:                     67:bf:5f:c6:3b:2b:bd:3f:66:8e:a1:0c:6f:34:db:                     18:5a:8e:29:df:1f:ef:3d:41:57:a3:a7:0d:75:bd:                     7b:6b:f4:bc:50:4e:9d:37:01:b1:b3:35:88:67:bd:                     2e:1e:69:c3:68:26:fc:58:b1:98:f7:be:dc:30:e4:                     a3:39:87:5c:19:58:b1:ef:b5:06:2a:4d:2b:a6:e3:                     fd:81:b5:3a:9e:0b:13:9f:26:18:05:e0:89:30:20:                     16:1a:ff:aa:09:9b:31:de:08:51:49:27:52:d5:cd:                     4a:fd:6f:51:33:20:a4:ec:7c:01:60:57:61:f1:77:                     b5:a5                 Exponent: 65537 (0x10001)         X509v3 extensions:             X509v3 Authority Key Identifier:                  keyid:17:D9:D6:25:27:67:F9:31:C2:49:43:D9:30:36:44:8C:6C:A9:4F:EB              X509v3 Subject Key Identifier:                  5E:3B:40:96:C6:2B:7C:F7:CD:54:5A:87:47:0C:97:7F:5D:2E:96:1B             X509v3 Key Usage: critical                 Digital Signature, Key Encipherment             X509v3 Basic Constraints: critical                 CA:FALSE             X509v3 Extended Key Usage:                  TLS Web Server Authentication, TLS Web Client Authentication             X509v3 Certificate Policies:                  Policy: 1.3.6.1.4.1.6449.1.2.1.3.4                   CPS: https://sectigo.com/CPS                 Policy: 2.23.140.1.2.2              X509v3 CRL Distribution Points:                   Full Name:                   URI:http://crl.sectigo.com/SectigoRSAOrganizationValidationSecureServerCA.crl              Authority Information Access:                  CA Issuers - URI:http://crt.sectigo.com/SectigoRSAOrganizationValidationSecureServerCA.crt                 OCSP - URI:http://ocsp.sectigo.com              1.3.6.1.4.1.11129.2.4.2:                  ......u.}&gt;.....Uh$....R.y+..x...j.h.~".....rb%.*.....F0D. .[e.Bj...a..8v#.Gq.k...h....U... ..A.a.+.%......P.\...7[.[.t..Uo..w.. .....l.s...",..M^lO.=a.N/XM.....rb%.......H0F.!......e4....h....DI....r.??...8.".!..a8).|.7..y........&lt;-vAq".&lt;}.D..             X509v3 Subject Alternative Name:                  DNS:pse.com, DNS:www.prod.aws.pse.com, DNS:www.pse.com, DNS:wwwa.prod.aws.pse.com, DNS:wwwb.prod.aws.pse.com     Signature Algorithm: sha256WithRSAEncryption          8c:9e:a3:0a:af:cf:fc:4b:29:7f:b1:76:37:ff:68:dc:8f:c3:          ca:e9:d9:ad:19:ba:a5:b3:14:4a:01:cf:04:2c:3a:5c:e8:d2:          a9:94:8e:7b:9c:f1:4d:d6:39:d0:82:3f:4a:d8:8a:3a:b2:d5:          60:90:4b:81:47:15:16:dc:84:55:1d:84:9a:4d:5d:6a:1e:d1:          48:ef:73:bb:c3:a0:18:a7:26:16:86:7d:19:f2:71:f5:00:8a:          82:3a:0f:9b:99:eb:af:75:8e:8e:7b:73:f3:11:d7:a5:7b:f3:          92:27:01:a4:d8:3c:f4:b2:12:8f:5a:b3:74:77:e4:a0:3e:dd:          f2:37:26:de:9e:24:d6:03:55:fe:40:24:7d:b7:f8:47:da:7a:          eb:0a:3e:e2:e7:3c:5c:85:21:d9:20:1c:ea:2b:5a:be:1d:7b:          e4:d8:1e:77:bd:0c:a0:24:2a:2e:ad:e1:0b:8e:b1:54:e4:8e:          31:09:b1:60:3b:58:74:4a:4f:b7:e7:6c:93:d0:2b:ab:4f:56:          0a:c0:0b:94:d2:a9:5f:ea:7c:e3:4d:ee:76:e7:b9:9f:2c:ca:          c7:04:db:25:09:14:37:da:34:9b:6a:5d:9d:98:55:c1:2e:bd:          e3:cf:3a:37:36:fe:f2:8d:2a:de:cc:23:79:c8:9b:aa:bb:82:          a6:f3:e7:8e Certificate is active Certificate:     Data:         Version: 3 (0x2)         Serial Number:             13:7d:53:9c:aa:7c:31:a9:a4:33:70:19:68:84:7a:8d     Signature Algorithm: sha384WithRSAEncryption         Issuer: C=US, ST=New Jersey, L=Jersey City, O=The USERTRUST Network, CN=USERTrust RSA Certification Authority         Validity             Not Before: Nov  2 00:00:00 2018 GMT             Not After : Dec 31 23:59:59 2030 GMT         Subject: C=GB, ST=Greater Manchester, L=Salford, O=Sectigo Limited, CN=Sectigo RSA Organization Validation Secure Server CA         Subject Public Key Info:             Public Key Algorithm: rsaEncryption                 Public-Key: (2048 bit)                 Modulus:                     00:9c:93:02:46:45:4a:52:48:92:fc:57:8d:f9:2d:                     ea:53:be:b3:2c:d5:d8:a8:a5:ec:5b:69:03:c0:1d:                     10:f6:59:33:de:fe:07:48:a8:e8:8c:7a:67:4a:f1:                     f5:8d:c3:37:66:d0:32:91:f7:c4:9d:04:60:c4:b5:                     4a:e2:83:8b:a7:ae:26:d4:5d:3a:5e:f8:d1:16:71:                     bb:8a:bd:71:a2:7d:c8:ce:a2:60:24:b0:52:a0:3a:                     45:51:de:78:93:6c:62:60:f1:e4:56:9c:b7:3b:f7:                     3c:55:d8:df:d5:7a:31:7c:35:7f:12:51:70:e1:2c:                     be:04:ac:cb:fa:4f:e1:7c:65:6a:c0:40:a7:d9:7c:                     a5:63:84:19:e1:f7:ca:ef:aa:b4:e8:58:5a:d9:99:                     e3:26:df:8e:12:b2:b8:dc:33:b2:36:da:14:1d:96:                     58:42:40:6e:0b:22:85:1c:51:22:ae:c4:c8:06:45:                     6d:92:e6:67:b7:19:23:e4:d8:36:6b:85:d0:7f:c7:                     52:e3:cf:b0:75:01:e0:89:b4:a8:bf:8a:36:4e:a3:                     e0:6c:eb:84:41:ce:a5:2f:48:22:13:97:50:62:45:                     1e:09:a5:cc:9f:6c:57:70:40:06:db:20:e8:1b:d6:                     f3:93:8b:a7:32:9e:b7:44:15:09:d7:af:fd:7c:01:                     1c:db                 Exponent: 65537 (0x10001)         X509v3 extensions:             X509v3 Authority Key Identifier:                  keyid:53:79:BF:5A:AA:2B:4A:CF:54:80:E1:D8:9B:C0:9D:F2:B2:03:66:CB              X509v3 Subject Key Identifier:                  17:D9:D6:25:27:67:F9:31:C2:49:43:D9:30:36:44:8C:6C:A9:4F:EB             X509v3 Key Usage: critical                 Digital Signature, Certificate Sign, CRL Sign             X509v3 Basic Constraints: critical                 CA:TRUE, pathlen:0             X509v3 Extended Key Usage:                  TLS Web Server Authentication, TLS Web Client Authentication             X509v3 Certificate Policies:                  Policy: X509v3 Any Policy                 Policy: 2.23.140.1.2.2              X509v3 CRL Distribution Points:                   Full Name:                   URI:http://crl.usertrust.com/USERTrustRSACertificationAuthority.crl              Authority Information Access:                  CA Issuers - URI:http://crt.usertrust.com/USERTrustRSAAddTrustCA.crt                 OCSP - URI:http://ocsp.usertrust.com      Signature Algorithm: sha384WithRSAEncryption          4e:13:40:96:c9:c3:e6:6e:5b:c0:e3:ba:f4:17:e1:ae:09:1f:          c9:bf:cb:0c:25:16:f2:73:53:b3:76:1a:b7:ab:48:06:d6:cd:          00:7c:20:45:43:45:6c:16:5a:1b:13:61:d7:49:ba:a4:02:a4:          ac:e8:ce:ce:2d:c9:2a:74:a3:dc:de:ae:ab:d0:68:36:f8:91:          af:3c:01:f7:77:d5:0b:cf:97:ab:eb:87:e7:15:a8:fa:30:5a:          61:71:20:b1:c0:43:c4:b9:8f:6d:8a:31:eb:15:36:24:fb:62:          d5:0b:9c:8f:e9:66:bd:e6:61:51:97:93:b6:1d:87:bd:b0:b5:          6c:fe:a6:11:29:06:61:34:31:30:3d:20:27:73:51:d0:de:85:          83:d3:77:39:20:46:96:da:a7:c6:5a:16:27:85:b2:cf:4e:0f:          4e:8c:5c:be:be:38:00:f8:4b:f9:72:7b:d4:f2:7a:d7:a2:29:          85:d0:04:ba:d3:42:2c:51:88:52:2e:d1:3d:24:67:47:ec:55:          cc:1b:f4:ca:34:ea:26:c1:de:dd:c4:21:89:f6:ba:7b:32:1e:          8e:96:5e:84:45:38:cf:80:aa:37:69:8b:60:17:74:15:48:91:          9c:6d:f0:4e:a3:77:ca:1b:1c:48:fa:f9:cf:49:e8:5f:4f:85:          0a:e2:8f:90:1b:ab:70:4c:9a:eb:b7:a6:3f:b4:ac:5d:a4:5f:          cf:e6:d8:8a:96:90:f7:4f:26:81:60:76:5d:0f:24:77:91:b3:          2a:31:9f:16:5a:b2:5d:8c:1c:29:aa:48:9c:8e:6f:d3:78:40:          70:db:77:ec:dd:e3:d1:57:05:70:2d:e6:49:98:88:05:84:62:          05:70:56:76:86:39:4e:d3:22:6f:1d:fe:6d:f1:0e:b3:62:c4:          3c:cb:c0:85:b9:61:1e:ba:e1:15:80:59:94:0c:ae:05:bb:8c:          7f:56:be:1c:d2:5a:bf:97:f2:6a:4c:b0:c6:70:76:b0:90:8d:          c1:0b:36:b9:11:d8:d6:28:5c:ea:4f:fe:24:b7:18:0a:9b:0c:          d0:c1:7c:5c:fb:69:bd:cc:a2:4d:c6:90:bc:a6:4d:f2:b1:ba:          d6:9a:67:5b:96:02:52:d0:82:f9:c4:0a:5c:0d:28:e0:3f:c8:          fa:95:95:89:d5:a4:be:49:6c:40:b2:3e:a8:6b:b8:d5:25:b2:          c4:fe:f1:d3:d7:e7:d6:dc:43:01:76:30:fb:3b:8b:5d:f7:4a:          89:7c:9a:35:be:fc:ca:f0:57:01:f0:8d:3f:a0:87:32:7b:47:          5a:97:4b:82:d2:66:c2:c4:2d:ea:3f:24:f4:a7:f9:a8:b9:e3:          6a:d9:18:61:a0:3b:8c:15 Certificate is active Certificate:     Data:         Version: 3 (0x2)         Serial Number:             01:fd:6d:30:fc:a3:ca:51:a8:1b:bc:64:0e:35:03:2d     Signature Algorithm: sha384WithRSAEncryption         Issuer: C=US, ST=New Jersey, L=Jersey City, O=The USERTRUST Network, CN=USERTrust RSA Certification Authority         Validity             Not Before: Feb  1 00:00:00 2010 GMT             Not After : Jan 18 23:59:59 2038 GMT         Subject: C=US, ST=New Jersey, L=Jersey City, O=The USERTRUST Network, CN=USERTrust RSA Certification Authority         Subject Public Key Info:             Public Key Algorithm: rsaEncryption                 Public-Key: (4096 bit)                 Modulus:                 </t>
  </si>
  <si>
    <t>GalleryServer</t>
  </si>
  <si>
    <t>https://github.com/rdogmartin/GalleryServer</t>
  </si>
  <si>
    <t>Digital Asset Management web application written with ASP.NET/C#/WebForms.</t>
  </si>
  <si>
    <t>oobee-desktop</t>
  </si>
  <si>
    <t>https://github.com/GovTechSG/oobee-desktop</t>
  </si>
  <si>
    <t>Oobee Desktop (formerly Purple A11y) is a customisable, automated web accessibility testing tool that allows software development teams to find and fix accessibility problems to improve persons with disabilities (PWDs) access to digital services.</t>
  </si>
  <si>
    <t>beets</t>
  </si>
  <si>
    <t>https://github.com/brandongregoryscott/beets</t>
  </si>
  <si>
    <t>Web-based DAW (Digital Audio Workstation) written in React for making music.</t>
  </si>
  <si>
    <t>A-Smart-Framework-for-Digital-Gold-Investment-and-Asset-Tracking</t>
  </si>
  <si>
    <t>https://github.com/abrarahamed007/A-Smart-Framework-for-Digital-Gold-Investment-and-Asset-Tracking</t>
  </si>
  <si>
    <t>A web-based academic prototype that simulates digital gold investment and asset tracking with a simple UI and conceptual AI assistance.</t>
  </si>
  <si>
    <t>shinage-server</t>
  </si>
  <si>
    <t>https://github.com/michz/shinage-server</t>
  </si>
  <si>
    <t>PHP based server side software for web based digital signage systems.</t>
  </si>
  <si>
    <t>xPOURY4-recon</t>
  </si>
  <si>
    <t>https://github.com/xPOURY4/xPOURY4-recon</t>
  </si>
  <si>
    <t>Elite Cyber Intelligence &amp; Digital Forensics Platform - Next-gen OSINT framework for cybersecurity professionals and ethical hackers🔥 with web-interface</t>
  </si>
  <si>
    <t>Smart-Attendance-Web-App</t>
  </si>
  <si>
    <t>https://github.com/Yuva1117/Smart-Attendance-Web-App</t>
  </si>
  <si>
    <t>**Smart Attendance Web App** is a simple web-based system that helps teachers manage student attendance digitally. It allows an admin to add students, mark daily attendance as present or absent, and view attendance records. This system reduces paperwork, saves time, and ensures accurate attendance management using a database</t>
  </si>
  <si>
    <t>digital-canada-ca</t>
  </si>
  <si>
    <t>https://github.com/cds-snc/digital-canada-ca</t>
  </si>
  <si>
    <t>Website for the Canadian Digital Service / Site Web du Service numérique canadien</t>
  </si>
  <si>
    <t>TEI-Simple</t>
  </si>
  <si>
    <t>https://github.com/TEIC/TEI-Simple</t>
  </si>
  <si>
    <t>Legacy Repository: TEI SimplePrint now merged into TEI Repository. Originally TEI Simple aimed to define a new highly-constrained and  prescriptive subset of the Text Encoding Initiative (TEI) Guidelines suited to the representation of early modern and modern books, a formally-defined set of processing model rules that enable web applications to easily present and analyze the encoded texts, mapping to other ontologies, and processes to describe the encoding status and richness of a TEI digital text.</t>
  </si>
  <si>
    <t>buzzyblog</t>
  </si>
  <si>
    <t>https://github.com/buzzycloud/buzzyblog</t>
  </si>
  <si>
    <t>React + WordPress REST API, a new endeavor to provide a better experience to content creators, web masters and digital marketers, etc</t>
  </si>
  <si>
    <t>Websocket-Smart-Card-Signer</t>
  </si>
  <si>
    <t>https://github.com/damianofalcioni/Websocket-Smart-Card-Signer</t>
  </si>
  <si>
    <t>Websocket based (NO APPLET) Smart Card Digital Signature Framework</t>
  </si>
  <si>
    <t>web-eid.js</t>
  </si>
  <si>
    <t>https://github.com/web-eid/web-eid.js</t>
  </si>
  <si>
    <t>Add secure authentication and digital signing with electronic ID smart cards to web apps with the Web eID JavaScript library</t>
  </si>
  <si>
    <t>AWS-Basic-for-Beginners</t>
  </si>
  <si>
    <t>https://github.com/javonn13/AWS-Basic-for-Beginners</t>
  </si>
  <si>
    <t>This course will teach you AWS basics right through to advanced cloud computing concepts.  Ideal for beginners - absolutely no cloud computing experience is required!  There are lots of hands-on exercises using an AWS free tier account to give you practical experience with Amazon Web Services.   Visual slides and animations will help you gain a deep understanding of Cloud Computing.  This is the perfect course for Beginners to the Cloud who want to learn the fundamentals of AWS - putting you in the perfect position to launch your AWS Certification journey and career in cloud computing.  👍 Download the course code and files here: https://digitalcloud.training/aws-bas... 👍 Access your free Guide to AWS Certifications (ebook) here: https://digitalcloud.training/aws-fre...  🎥 Course developed by Neal Davis - Founder of Digital Cloud Training 🔗 Check out the Digital Cloud Training YouTube channel: https://www.youtube.com/c/digitalclou...  ⭐️ Course Contents ⭐️  (00:00:00) Course Introduction   Section 1 - AWS Basics (00:00:53) Introduction (00:01:19) Amazon Web Services Overview (00:04:26) AWS Global Infrastructure (00:07:35) AWS Pricing (00:15:37) Setup your AWS Free Tier Account (00:21:19) Create a Billing Alarm (00:27:34) IAM Overview (00:32:47) Create IAM User and Group (00:37:38) Amazon Virtual Private Cloud (VPC) (00:48:36) Security Groups and Network ACLs (00:58:40) AWS Public and Private Services (01:00:51) Install the AWS Command Line Interface   Section 2 - Amazon Elastic Compute Cloud (EC2) (01:02:08) Introduction (01:02:36) Amazon EC2 Overview (01:08:00) Launching an Amazon EC2 Instance (01:16:42) Connecting to Amazon EC2 Instances (01:27:48) Create a Website Using User Data (01:33:52) Using Access Keys with EC2 (01:34:50) Using IAM Roles with EC2 (01:39:05) Scale Elastically with Amazon EC2 Auto Scaling (01:47:47) Create a Target Tracking Scaling Policy (01:55:43) Add Load Balancing with Amazon ELB   Section 3 - AWS Storage Services (02:09:52) Introduction (02:10:28) AWS Storage Services Overview (02:12:40) Create an Attach EBS Volume (02:20:47) Instance Store Volumes (02:23:34) EBS Snapshots and AMIs (02:31:38) Create Amazon EFS File System (02:40:26) Amazon S3 Create Bucket and Make Public (02:47:32) Working with S3 Objects from the AWS CLI   Section 4 - AWS Databases (02:52:49) Introduction (02:53:28) Amazon RDS Overview (02:59:52) Create Amazon RDS Multi-AZ (03:10:35) Add an Amazon RDS Read Replica (03:16:18) Install WordPress on EC2 with RDS Database (03:23:56) Amazon DynamoDB   Section 5 - Automation on AWS (03:34:34) Introduction (03:35:34) How to Deploy Infrastructure Using AWS CloudFormation (03:37:36) Create Simple Stacks with AWS CloudFormation (03:47:52) Create Complex Stack with AWS CloudFormation  (03:56:45) Deploy an Application Using AWS Elastic Beanstalk   Section 6 - DevOps on AWS (04:02:00) Introduction (04:02:43) Continuous Integration and Continuous Delivery (CI/CD) (04:05:55) AWS CodePipeline with AWS Elastic Beanstalk (04:15:26) Create AWS CodeStar Project   Section 7 - DNS Services and Content Delivery (04:25:47) Introduction (04:26:23) Amazon Route 53 Overview and Routing Policies (04:30:22) Register Domain Using Route 53 (04:35:44) Create Amazon CloudFront Distribution with S3 Static Website (04:44:30) Add an SSL/TLS Certificate and Route 53 Alias Record   Section 8 - Docker Containers and Serverless Computing (04:53:35) Introduction (04:54:34) Docker Containers on Amazon ECS (05:06:06) Serverless with AWS Lambda   Section 9 - Application Integration and Loose Coupling (05:13:12) Introduction (05:14:01) Amazon SNS and Amazon SQS (05:16:32) AWS Lambda to Amazon SQS Event Source Mapping (05:22:49) Serverless Application - Amazon SQS, SNS, and Lambda  🔗 Digital Cloud Training: https://digitalcloud.training/ 🔗 LinkedIn: https://www.linkedin.com/in/nealkdavis/ 🔗 Twitter: https://twitter.com/nealkdavis 🔗 Instagram: https://www.instagram.com/digitalclou...  👍 AWS Cloud Practitioner - https://digitalcloud.training/amazon-... 👍 AWS Solutions Architect Associate - https://digitalcloud.training/amazon-...</t>
  </si>
  <si>
    <t>viewshare</t>
  </si>
  <si>
    <t>https://github.com/LibraryOfCongress/viewshare</t>
  </si>
  <si>
    <t>A web application developed by Zepheira for the Library of Congress National Digital Information Infrastructure and Preservation Program (NDIIPP) which allows users to create and share embeddable interfaces to digital cultural heritage collections. A project of the Library of Congress; the project was retired in March 2018. Note: project members may work on both official Library of Congress projects and non-LC projects.</t>
  </si>
  <si>
    <t>digital-resources</t>
  </si>
  <si>
    <t>https://github.com/ViorelMocanu/digital-resources</t>
  </si>
  <si>
    <t>A web-based version of the digital resources document found in https://bit.ly/vio-digital</t>
  </si>
  <si>
    <t>DCC-green-pass-decoder</t>
  </si>
  <si>
    <t>https://github.com/floysh/DCC-green-pass-decoder</t>
  </si>
  <si>
    <t>A simple web app to decode EU Digital Covid Certificate/Green Pass QR codes.</t>
  </si>
  <si>
    <t>anthem</t>
  </si>
  <si>
    <t>https://github.com/anthem-audio/anthem</t>
  </si>
  <si>
    <t>A modern digital audio workstation for Windows, macOS, Linux, and web.</t>
  </si>
  <si>
    <t>NC.js</t>
  </si>
  <si>
    <t>https://github.com/steptools/NC.js</t>
  </si>
  <si>
    <t>Web interface for the Digital Thread</t>
  </si>
  <si>
    <t>digitalpalireader</t>
  </si>
  <si>
    <t>https://github.com/digitalpalireader/digitalpalireader</t>
  </si>
  <si>
    <t>A downloadable web application for immersive study of the Pāli language and the Tipitaka.</t>
  </si>
  <si>
    <t>Raspberry-Pi-Kiosk-Display-System</t>
  </si>
  <si>
    <t>https://github.com/TOLDOTECHNIK/Raspberry-Pi-Kiosk-Display-System</t>
  </si>
  <si>
    <t>Transform your Raspberry Pi into a professional kiosk display with hardware-accelerated graphics, Wayland compositor, and Chromium browser - perfect for digital signage, info screens, and web-based displays.</t>
  </si>
  <si>
    <t>TVSeriesRenamer</t>
  </si>
  <si>
    <t>https://github.com/meermanr/TVSeriesRenamer</t>
  </si>
  <si>
    <t>Perl</t>
  </si>
  <si>
    <t>Script for renaming files in a digital video collection. Automatically fetches episode titles from the web.</t>
  </si>
  <si>
    <t>AWSIM</t>
  </si>
  <si>
    <t>https://github.com/tier4/AWSIM</t>
  </si>
  <si>
    <t>Open sourced digital twin simulator for Autoware</t>
  </si>
  <si>
    <t>Digital-Twin-of-Anthropomorphic-Robotic-Arm</t>
  </si>
  <si>
    <t>https://github.com/yudhisteer/Digital-Twin-of-Anthropomorphic-Robotic-Arm</t>
  </si>
  <si>
    <t>This project consists of research on a 6 degree of freedom robot. A 3D model of the robot has been made on Unity to demonstrate Forward and Inverse Kinematics. Important concepts in robotics like Singularities, Path planning and Motion Control are explained as well.</t>
  </si>
  <si>
    <t>mslearn-mr-adt-in-unity</t>
  </si>
  <si>
    <t>https://github.com/MicrosoftDocs/mslearn-mr-adt-in-unity</t>
  </si>
  <si>
    <t>This is a repo that holds the sample code for the Mixed Reality and Azure Digital Twins in Unity Learn Path</t>
  </si>
  <si>
    <t>3DAmsterdam</t>
  </si>
  <si>
    <t>https://github.com/Amsterdam/3DAmsterdam</t>
  </si>
  <si>
    <t>Repository for the 3D Amsterdam Unity viewer project</t>
  </si>
  <si>
    <t>CityOfLight</t>
  </si>
  <si>
    <t>https://github.com/iliassarbout/CityOfLight</t>
  </si>
  <si>
    <t>City of Light (COL) is a geospatially faithful, Unity-based digital twin of Paris enabling high-performance embodied simulation for AI and XR research.</t>
  </si>
  <si>
    <t>GEMINI</t>
  </si>
  <si>
    <t>https://github.com/WEKIT-ECS/GEMINI</t>
  </si>
  <si>
    <t>A Unity framework for the creation of Digital Twins.</t>
  </si>
  <si>
    <t>unity-arduboat-sim</t>
  </si>
  <si>
    <t>https://github.com/chrisdalke/unity-arduboat-sim</t>
  </si>
  <si>
    <t>Unity simulation of an ArduRover boogie board boat. Digital twin to https://github.com/chrisdalke/boogie-board-rover</t>
  </si>
  <si>
    <t>DigitalTwin_Unity_ProductionLineSystem</t>
  </si>
  <si>
    <t>https://github.com/SuYuuuuuu/DigitalTwin_Unity_ProductionLineSystem</t>
  </si>
  <si>
    <t>这是一款基于unity的手机生产线数字孪生，只包含了Unity客户端部分</t>
  </si>
  <si>
    <t>digital_twin_BIM_IoT</t>
  </si>
  <si>
    <t>https://github.com/mac999/digital_twin_BIM_IoT</t>
  </si>
  <si>
    <t>digital twin based building env management etc</t>
  </si>
  <si>
    <t>ABB-IRB120_DigitalTwin</t>
  </si>
  <si>
    <t>https://github.com/Conglin-Li/ABB-IRB120_DigitalTwin</t>
  </si>
  <si>
    <t>Based on the IRB120 robotic arm model provided by ABB's official website, use Maya to integrate the model and import it into Unity; use RobotStudio and the actual robotic arm as the server to provide data sources for the twin robotic arms and drive the twin robotic arms to move.</t>
  </si>
  <si>
    <t>Reachy2-UnityDigitalTwin</t>
  </si>
  <si>
    <t>https://github.com/pollen-robotics/Reachy2-UnityDigitalTwin</t>
  </si>
  <si>
    <t>Reachy2 Unity package to mirror a real or fake robot's state</t>
  </si>
  <si>
    <t>R2mvE04WindTurbineProject</t>
  </si>
  <si>
    <t>https://github.com/RoadToTheMetaverse/R2mvE04WindTurbineProject</t>
  </si>
  <si>
    <t>Episode 4 - How to bring your real-time digital twin data into Unity</t>
  </si>
  <si>
    <t>City-Simulator</t>
  </si>
  <si>
    <t>https://github.com/Faezeh-Rezaei/City-Simulator</t>
  </si>
  <si>
    <t>City Simulator, Digital twin of a city in Unity 3D</t>
  </si>
  <si>
    <t>Digital-Twin-Unity</t>
  </si>
  <si>
    <t>https://github.com/jsyishan/Digital-Twin-Unity</t>
  </si>
  <si>
    <t>Application of Digital Twin in Naval Simulation</t>
  </si>
  <si>
    <t>hakoniwa-digital-twin</t>
  </si>
  <si>
    <t>https://github.com/toppers/hakoniwa-digital-twin</t>
  </si>
  <si>
    <t>This repository provides a demo environment where virtual drones and real robots (TB3) interact via the Hakoniwa framework, enabling seamless data sharing.</t>
  </si>
  <si>
    <t>HoloCrane-V0-Unity-Demo</t>
  </si>
  <si>
    <t>https://github.com/Plan-T42/HoloCrane-V0-Unity-Demo</t>
  </si>
  <si>
    <t>A mixed reality interface running on Microsoft HoloLens 1 device for digital twin based industrial crane operation,</t>
  </si>
  <si>
    <t>digital-twin-assginment</t>
  </si>
  <si>
    <t>https://github.com/vjolavelikaj/digital-twin-assginment</t>
  </si>
  <si>
    <t>Digital Twin with Unity</t>
  </si>
  <si>
    <t>UnityDigitalTwinsDemo</t>
  </si>
  <si>
    <t>https://github.com/AmbiensVR/UnityDigitalTwinsDemo</t>
  </si>
  <si>
    <t>ColivriDigitalTwin</t>
  </si>
  <si>
    <t>https://github.com/imagine-uniandes/ColivriDigitalTwin</t>
  </si>
  <si>
    <t>Unity project that aims to create a digital replica of the Colivri laboratory at Uniandes</t>
  </si>
  <si>
    <t>https://github.com/RaminM/City-Simulator</t>
  </si>
  <si>
    <t>Digital twin of a city in Unity 3D</t>
  </si>
  <si>
    <t>UniversalRobots.Unity</t>
  </si>
  <si>
    <t>https://github.com/underautomation/UniversalRobots.Unity</t>
  </si>
  <si>
    <t>Unity integration for Universal Robots using UnderAutomation SDK. Real-time RTDE, URScript, Dashboard, 3D URDF models — perfect for digital twins &amp; simulation.</t>
  </si>
  <si>
    <t>MyUnityFramework</t>
  </si>
  <si>
    <t>https://github.com/daibitx/MyUnityFramework</t>
  </si>
  <si>
    <t>Digital Twin / Dispose</t>
  </si>
  <si>
    <t>OmniTwin</t>
  </si>
  <si>
    <t>https://github.com/nixonyh/OmniTwin</t>
  </si>
  <si>
    <t>OmniTwin is a digital twin made in Unity for the Rescue AI project for disaster awareness and disaster prediction.</t>
  </si>
  <si>
    <t>io.realvirtual.mcp</t>
  </si>
  <si>
    <t>https://github.com/game4automation/io.realvirtual.mcp</t>
  </si>
  <si>
    <t>Unity MCP Server - AI agent integration for Unity Digital Twin simulations via MCP protocol</t>
  </si>
  <si>
    <t>eurobot-unity-digitalTwin</t>
  </si>
  <si>
    <t>https://github.com/Eurobot-Reset/eurobot-unity-digitalTwin</t>
  </si>
  <si>
    <t>Gemini</t>
  </si>
  <si>
    <t>https://github.com/ManuelPozor/Gemini</t>
  </si>
  <si>
    <t>https://github.com/mins271/Design-and-Implementation-of-Digital-Twin-for-a-Line-Follower-Robot</t>
  </si>
  <si>
    <t>DigitalTwin_unity</t>
  </si>
  <si>
    <t>https://github.com/junaid9248/DigitalTwin_unity</t>
  </si>
  <si>
    <t>Codes for Digital Twin model of robotic arm constructed in unity and scripted using C#.</t>
  </si>
  <si>
    <t>DigitalTwinUnity2</t>
  </si>
  <si>
    <t>https://github.com/fahrulmr/DigitalTwinUnity2</t>
  </si>
  <si>
    <t>Unity-DigitalTwin4SmartFarmSimulation</t>
  </si>
  <si>
    <t>https://github.com/hwany1458/Unity-DigitalTwin4SmartFarmSimulation</t>
  </si>
  <si>
    <t>스마트팜 시뮬레이션을 위한 디지털 트윈 (Digital Twin for Smart Farm Simulation)</t>
  </si>
  <si>
    <t>Digital-twin-of-a-Fischertechnik-factory</t>
  </si>
  <si>
    <t>https://github.com/Florent-JIA/Digital-twin-of-a-Fischertechnik-factory</t>
  </si>
  <si>
    <t>We have built a digital twin and a monitoring dashboard for the Fishertechnik factory model to remotely display the working status of the project in real time.</t>
  </si>
  <si>
    <t>com.vwds.twinalign</t>
  </si>
  <si>
    <t>https://github.com/VWDG-TU-Ilmenau/com.vwds.twinalign</t>
  </si>
  <si>
    <t>A Unity package that uses Azure Spatial Anchors in aligning the digital twin with the physical world.</t>
  </si>
  <si>
    <t>Virtual-Museum-of-Geology</t>
  </si>
  <si>
    <t>https://github.com/aapopei/Virtual-Museum-of-Geology</t>
  </si>
  <si>
    <t>An interactive digital twin of a Geology Museum, showcasing the use of 3D Gaussian Splatting (3DGS) for creating immersive geoheritage experiences in Unity.</t>
  </si>
  <si>
    <t>digital-twin-greenhouse</t>
  </si>
  <si>
    <t>https://github.com/Sodiq179/digital-twin-greenhouse</t>
  </si>
  <si>
    <t>Unity 3D digital-twin framework with Thompson Sampling for dynamic sensor selection in a 56-node strawberry greenhouse. Includes Unity C# scripts, Python RL module, and AWS deployment files for reproducibility.</t>
  </si>
  <si>
    <t>hl1-adt</t>
  </si>
  <si>
    <t>https://github.com/atx-barnes/hl1-adt</t>
  </si>
  <si>
    <t>Azure Digital Twin Wind Turbine Demo for HoloLens (1st gen.)</t>
  </si>
  <si>
    <t>UR_ROS_Unity</t>
  </si>
  <si>
    <t>https://github.com/TriKnight/UR_ROS_Unity</t>
  </si>
  <si>
    <t>This is the Unity Package for creating a Digital Twin UR10e Robot to communicate with ROS</t>
  </si>
  <si>
    <t>machine-control-monitoring</t>
  </si>
  <si>
    <t>https://github.com/EncryptEx/machine-control-monitoring</t>
  </si>
  <si>
    <t>Assembled a 3D printed conveyor belt machine, created a digital-twin in Unity and used a chatbot with a small LLM to also interact with the machine remotely.</t>
  </si>
  <si>
    <t>AySRobots</t>
  </si>
  <si>
    <t>https://github.com/adrialemany/AySRobots</t>
  </si>
  <si>
    <t>A high-fidelity Unity Digital Twin for a marine vehicle. Features physical buoyancy, ballast systems, and differential drive, fully teleoperated via ROS 2 with simulated 4D LiDAR and camera feeds. Developed for Aerial and Submarine Robotics subject at Universitat Jaume I.</t>
  </si>
  <si>
    <t>digitalTwinsUnity</t>
  </si>
  <si>
    <t>https://github.com/CLC-666/digitalTwinsUnity</t>
  </si>
  <si>
    <t>guidance-for-industrial-digital-twin-on-aws</t>
  </si>
  <si>
    <t>https://github.com/aws-solutions-library-samples/guidance-for-industrial-digital-twin-on-aws</t>
  </si>
  <si>
    <t xml:space="preserve">This Guidance provides a set of artifacts that will guide customers in building a production monitoring architecture with AWS IoT TwinMaker and supporting services. </t>
  </si>
  <si>
    <t>Awesome-AECO</t>
  </si>
  <si>
    <t>https://github.com/osama-ata/Awesome-AECO</t>
  </si>
  <si>
    <t>A curated index of high-quality open-source tools empowering BIM workflows, CAD modeling, simulation, smart buildings, digital twins, and robotics in the built environment.</t>
  </si>
  <si>
    <t>JavaDigitalTwinCore</t>
  </si>
  <si>
    <t>https://github.com/scaleoutsoftware/JavaDigitalTwinCore</t>
  </si>
  <si>
    <t>Class model for ScaleOut digital twin architecture</t>
  </si>
  <si>
    <t>solidity-digital-twin</t>
  </si>
  <si>
    <t>https://github.com/block-foundation/solidity-digital-twin</t>
  </si>
  <si>
    <t>Solidity</t>
  </si>
  <si>
    <t>Solidity Smart Contract: Digital Twin</t>
  </si>
  <si>
    <t>Behavioral-Architecture-for-Reality</t>
  </si>
  <si>
    <t>https://github.com/BarAI-official/Behavioral-Architecture-for-Reality</t>
  </si>
  <si>
    <t>BarAI is a futuristic AI system that models human behavior, emotional context, and decision-making. It combines behavioral intelligence, digital twins, and blockchain-based governance to build conscious, human-centric technology.</t>
  </si>
  <si>
    <t>source-persona</t>
  </si>
  <si>
    <t>https://github.com/vero-code/source-persona</t>
  </si>
  <si>
    <t>♊ Voice-Interactive AI Digital Twin powered by Google Gemini 3. Talks to recruiters via Neural TTS, visualizes architecture, and defends against prompt injection.</t>
  </si>
  <si>
    <t>digi</t>
  </si>
  <si>
    <t>https://github.com/abcsys/digi</t>
  </si>
  <si>
    <t>An open source framework for building lightweight digital twins ("digi") and running them in a cloud-native architecture. Digis are programmable in Python, configurable via declarative API, and queryable for fast data analytics. One can compose digis to form control hierarchies and model sophisticated real-world interactions. Mirror @digi-project.</t>
  </si>
  <si>
    <t>DLinkEm</t>
  </si>
  <si>
    <t>https://github.com/ptrsen/DLinkEm</t>
  </si>
  <si>
    <t>Dynamic Link Emulation: This repository contains the information and tutorials of DLinkEm, a dynamic link network emulator. The emulator architecture is discussed in the paper entitled "Satellite Communication Digital Twin for Evaluating Novel Solutions: Dynamic Link Emulation Architecture"[PLKLPZ+23]</t>
  </si>
  <si>
    <t>Digital_Twins_Repo</t>
  </si>
  <si>
    <t>https://github.com/ITU-AI-ML-in-5G-Challenge/Digital_Twins_Repo</t>
  </si>
  <si>
    <t>Digital Twins Repository. We present a Proof of Concept (PoC) of the decentralized controller evolution architecture for Autonomous Networks (AN) using a distributed Marketplace.</t>
  </si>
  <si>
    <t>digital-twin-agentic-rag</t>
  </si>
  <si>
    <t>https://github.com/AratiSankaliya12/digital-twin-agentic-rag</t>
  </si>
  <si>
    <t>A production-grade AI Digital Twin built from scratch. Features an evolutionary architecture: starting from raw RAG &amp; Memory experiments, evolving into an Agentic Workflow with Tool Calling with a Streamlit UI. Powered by LangChain, OpenAI, and ChromaDB.</t>
  </si>
  <si>
    <t>jar-el</t>
  </si>
  <si>
    <t>https://github.com/ProfEngel/jar-el</t>
  </si>
  <si>
    <t>Personal Semantic OS (S-OS) &amp; Digital Twin. Features "Self-Baking" memory, hybrid architecture, and agentic workflows via the Model Context Protocol (MCP).</t>
  </si>
  <si>
    <t>Single-Shot-Digital-In-Line-Holography_using_DL</t>
  </si>
  <si>
    <t>https://github.com/RAHULJOGI-CODE/Single-Shot-Digital-In-Line-Holography_using_DL</t>
  </si>
  <si>
    <t>A deep learning-based approach for reconstructing 3D holographic images using autoencoder architectures. This project focuses on single-shot reconstruction to overcome twin image artifacts and reduce dependency on large training datasets, with applications in biomedical imaging and diagnostics.</t>
  </si>
  <si>
    <t>ravven-documentation</t>
  </si>
  <si>
    <t>https://github.com/aeyonblack/ravven-documentation</t>
  </si>
  <si>
    <t>Official Engineering Data Package (EDP) for RAVVEN: A Rust-based autonomous vehicle with Digital Twin integration. Includes System Architecture Specs (SAS), Interface Control Documents (ICD), and Hardware Schematics.</t>
  </si>
  <si>
    <t>iot-dt-thesis</t>
  </si>
  <si>
    <t>https://github.com/oliviariccomi/iot-dt-thesis</t>
  </si>
  <si>
    <t>Investigation and evaluation on how Digital Twins can be effectively applied to solve physical assets, heterogeneity and support real-time biosignals analysis in Human-Machine interaction scenarios. The thesis focused on biomedical signal analysis (ECG and EDA) and development of a Digital Twin architecture to process and handle data to a machine.</t>
  </si>
  <si>
    <t>berlin-grid-project</t>
  </si>
  <si>
    <t>https://github.com/omari91/berlin-grid-project</t>
  </si>
  <si>
    <t>Real-time grid digital twin for Germany's energy transition. Features &lt;50ms physics loop, VDE-AR-N 4110 compliance validation, Monte Carlo robustness testing (n=50 AR(1) uncertainty), and production-ready CI/CD architecture.</t>
  </si>
  <si>
    <t>DTOps</t>
  </si>
  <si>
    <t>https://github.com/SINTEF-9012/DTOps</t>
  </si>
  <si>
    <t>DTOps: A Digital Twin dashboard for measuring Architectural Technical Debt for microservices (and DevOps metrics) based on neodash</t>
  </si>
  <si>
    <t>transport-digital-twin-communication-architecture</t>
  </si>
  <si>
    <t>https://github.com/Conor-Fennell/transport-digital-twin-communication-architecture</t>
  </si>
  <si>
    <t>Automotive-Digital-Twin</t>
  </si>
  <si>
    <t>https://github.com/McSCert/Automotive-Digital-Twin</t>
  </si>
  <si>
    <t>Automotive Digital Twin based on the ISO 23247 Reference Architecture</t>
  </si>
  <si>
    <t>factorylm</t>
  </si>
  <si>
    <t>https://github.com/Mikecranesync/factorylm</t>
  </si>
  <si>
    <t>FactoryLM - Industrial AI Platform (Digital Twin Architecture)</t>
  </si>
  <si>
    <t>BrewHub.DigitalTwins</t>
  </si>
  <si>
    <t>https://github.com/jcoliz/BrewHub.DigitalTwins</t>
  </si>
  <si>
    <t>This repository contains the code and configuration needed to drive an Azure Digital Twins instance from a site running the BrewHub.Net IoT Reference Architecture.</t>
  </si>
  <si>
    <t>DT_API</t>
  </si>
  <si>
    <t>https://github.com/Mobinzarreh/DT_API</t>
  </si>
  <si>
    <t>creating an API for a Digital Twin architecture.</t>
  </si>
  <si>
    <t>DigitalTwinTrafficSim</t>
  </si>
  <si>
    <t>https://github.com/clymber/DigitalTwinTrafficSim</t>
  </si>
  <si>
    <t>A dissertation project developing a Digital Twins Framework to simulate motorway traffic, focusing on the impact of connected and autonomous vehicles. Utilizes SUMO for traffic modeling and a custom communication architecture for data analysis.</t>
  </si>
  <si>
    <t>digital-twin-microservice</t>
  </si>
  <si>
    <t>https://github.com/Matt1204/digital-twin-microservice</t>
  </si>
  <si>
    <t>A microservice-based simulation framework for Mobility-on-Demand (MoD), built with Java, Spring Boot, and RabbitMQ. Designed to simulate and coordinate rider/vehicle agents in real-time using an event-driven architecture.</t>
  </si>
  <si>
    <t>unreal-engine-digital-twin</t>
  </si>
  <si>
    <t>https://github.com/Zahra-Zare-digitaltwin/unreal-engine-digital-twin</t>
  </si>
  <si>
    <t>Interactive digital twin simulations developed with Unreal Engine 5.  Combining architectural visualization, environmental data, and real-time interaction for research on hurricanes, floods, and immersive environments.  Includes blueprint systems, C++ scripts, VR prototypes, and procedural tools.</t>
  </si>
  <si>
    <t>Hybrid-Digital-Twin-Seismic-RC</t>
  </si>
  <si>
    <t>https://github.com/Mikisbell/Hybrid-Digital-Twin-Seismic-RC</t>
  </si>
  <si>
    <t>Hybrid Digital Twin framework for real-time seismic IDR prediction of RC buildings. OpenSeesPy fiber-section NLTHA + Physics-Guided Neural Network (PgNN) surrogate. Published in HRPUB Civil Engineering and Architecture.</t>
  </si>
  <si>
    <t>DigiTwin</t>
  </si>
  <si>
    <t>https://github.com/Vagvedi/DigiTwin</t>
  </si>
  <si>
    <t>AI-powered digital twin of a student that predicts burnout, attendance risk, and academic performance using real-world data, machine learning, and a modern full-stack cloud architecture.</t>
  </si>
  <si>
    <t>TetraKlein-Unified-Architecture-Whitepaper</t>
  </si>
  <si>
    <t>https://github.com/Abraxas618/TetraKlein-Unified-Architecture-Whitepaper</t>
  </si>
  <si>
    <t>TetraKlein is a unified post-quantum, zero-knowledge, multidomain verification architecture integrating PQC identity, XR physics proofs, digital-twin convergence, and hypercube-ledger synchronization. This repository publishes the full research corpus, AIR tables, and VM specifications for academic review and long-term validation. Early R&amp;D</t>
  </si>
  <si>
    <t>https://github.com/BaramayStationResearchInc/TetraKlein-Unified-Architecture-Whitepaper</t>
  </si>
  <si>
    <t>rocket-flight-simulation</t>
  </si>
  <si>
    <t>https://github.com/javujavichi/rocket-flight-simulation</t>
  </si>
  <si>
    <t>A real-time digital twin system for simulating and monitoring rocket launches. Features a distributed microservices architecture with event streaming, telemetry validation, data persistence, and live visualization.</t>
  </si>
  <si>
    <t>Datum-AI</t>
  </si>
  <si>
    <t>https://github.com/Daksh-Aneja-Projects/Datum-AI</t>
  </si>
  <si>
    <t>Autonomous cyber-physical system for Grade 00 granite manufacturing. Integrates impedance-controlled robotics, grazing incidence interferometry, and Deep RL to achieve nanometer precision. Features a GCP-native, immutable architecture with NVIDIA Isaac Sim digital twins for closed-loop, adaptive polishing</t>
  </si>
  <si>
    <t>Virtual-CAN-Bus-Data-Acquisition-System</t>
  </si>
  <si>
    <t>https://github.com/Gautham-8066/Virtual-CAN-Bus-Data-Acquisition-System</t>
  </si>
  <si>
    <t>A simulation of an automotive CAN (Controller Area Network) architecture running entirely in software. This project implements a Digital Twin of a vehicle's telemetry system, featuring a simulated Engine Control Unit (ECU) and a real-time Dashboard with Signal Processing.</t>
  </si>
  <si>
    <t>Sudar</t>
  </si>
  <si>
    <t>https://github.com/Dhanikesh-Karunanithi/Sudar</t>
  </si>
  <si>
    <t>Sudar - The open-source learning platform that learns with you, for you. Combines a persistent Digital Learner Twin, adaptive sequencing, multimodal delivery, and an AI tutor with cross-session memory - plus ALP, a plugin architecture to bring these capabilities to any existing LMS.</t>
  </si>
  <si>
    <t>AMPEL360-Q100</t>
  </si>
  <si>
    <t>https://github.com/AmedeoPelliccia/AMPEL360-Q100</t>
  </si>
  <si>
    <t>AMPEL360 is a program-native extended platform delivering a Full Digital Information Twin Architecture to support EU Clean Aviation and Net-Zero objectives, integrating knowledge, product, and data GENESIS with end-to-end lifecycle management and a governed transition from exploration to execution.</t>
  </si>
  <si>
    <t>Deterministic-Physics-and-Machine-Learning</t>
  </si>
  <si>
    <t>https://github.com/Suhsing-Shell/Deterministic-Physics-and-Machine-Learning</t>
  </si>
  <si>
    <t>This software implements a Hybrid Digital Twin architecture designed for the operational safety of nuclear reactors. The system's objective is to provide early diagnosis of thermohydraulic faults and reactivity anomalies, overcoming the sensitivity limitations of classic protection systems without compromising immunity to false alarms.</t>
  </si>
  <si>
    <t>AMPEL360-BWB-Q</t>
  </si>
  <si>
    <t>https://github.com/AmedeoPelliccia/AMPEL360-BWB-Q</t>
  </si>
  <si>
    <t>Algorithmic aerospace framework for hydrogen Blended Wing Body (BWB) optimization using a feasible-first enumeration + risk-aware selection approach. OPTIME decomposes the digital-twin architecture across six pillars—O-Organizational, P-Procedural, T-Technological (AMEDEO PELLICCIA, 15 domains), I-Intelligent, M-Machine, E-Executing</t>
  </si>
  <si>
    <t>classroom-occupancy-monitor</t>
  </si>
  <si>
    <t>https://github.com/sabarish-codes/classroom-occupancy-monitor</t>
  </si>
  <si>
    <t>A real-time classroom occupancy monitoring system that uses Azure Digital Twins and simulated data to help students and faculty find available rooms, with admin analytics and microservice-based architecture. (i have no idea that this is a useful project, just assigned to me by a visiting professor)</t>
  </si>
  <si>
    <t>2-AI-CONSTRUCTIN-MONITORING</t>
  </si>
  <si>
    <t>https://github.com/techyPinakjoshi/2-AI-CONSTRUCTIN-MONITORING</t>
  </si>
  <si>
    <t>ConstructAI Monitor is an advanced "Digital Twin" application designed to bridge the gap between architectural design (BIM) and on-site reality. Powered by Google Gemini 2.5, it utilizes drone photogrammetry, live camera feeds, and AI vision to monitor construction progress, audit inventory, and ensure regulatory compliance in real-time.</t>
  </si>
  <si>
    <t>Humanoid-Digital-Twin</t>
  </si>
  <si>
    <t>https://github.com/sudarshan-sridhar/Humanoid-Digital-Twin</t>
  </si>
  <si>
    <t>Client-server architecture for a 16-DOF humanoid robot with synchronized motor control over I2C and real-time state exchange over LAN. IEEE Published.</t>
  </si>
  <si>
    <t>SoftwareArchitectures</t>
  </si>
  <si>
    <t>https://github.com/guidomariadifiore/SoftwareArchitectures</t>
  </si>
  <si>
    <t>Software Architectures prototype for Digital Twins</t>
  </si>
  <si>
    <t>digital_twin_architecture</t>
  </si>
  <si>
    <t>https://github.com/shadymohammed75/digital_twin_architecture</t>
  </si>
  <si>
    <t>digital_twins_architectures</t>
  </si>
  <si>
    <t>https://github.com/ManuelePasini/digital_twins_architectures</t>
  </si>
  <si>
    <t>DTReferenceArchitecture</t>
  </si>
  <si>
    <t>https://github.com/CN1-HPC-UNINA/DTReferenceArchitecture</t>
  </si>
  <si>
    <t>Digital Twin Reference Architecture outlining the structure of a Digital Twin composed of multiple subsystems, including key building blocks necessary for developing an operational Digital Twin across various domains.</t>
  </si>
  <si>
    <t>bact-twin-architecture</t>
  </si>
  <si>
    <t>https://github.com/hz-b/bact-twin-architecture</t>
  </si>
  <si>
    <t>Architecture of the digital twin and associated middle layer</t>
  </si>
  <si>
    <t>DigitalTwinForAircraftMaintenance</t>
  </si>
  <si>
    <t>https://github.com/GhitaMezzourDT/DigitalTwinForAircraftMaintenance</t>
  </si>
  <si>
    <t xml:space="preserve">Digital Twin MAS architecture for applications in maintenance </t>
  </si>
  <si>
    <t>greonomy-architecture</t>
  </si>
  <si>
    <t>https://github.com/GS-Tejas-hub/greonomy-architecture</t>
  </si>
  <si>
    <t>Digital Sustainability Twin Architecture - AI-Powered Lifecycle Assessment Platform</t>
  </si>
  <si>
    <t>STM32-Zonal-Architecture-Digital-Twin</t>
  </si>
  <si>
    <t>https://github.com/LakshyaTaneja/STM32-Zonal-Architecture-Digital-Twin</t>
  </si>
  <si>
    <t>Hardware-in-the-Loop (HIL) Digital Twin for EV Zonal Architecture. Features Sensor Fusion (EKF), Regenerative Braking Arbitration, and Real-Time Battery Modeling on STM32F446RE.</t>
  </si>
  <si>
    <t>Consumer-Sentiment-Digital-Twin</t>
  </si>
  <si>
    <t>https://github.com/M01314/Consumer-Sentiment-Digital-Twin</t>
  </si>
  <si>
    <t>AI Agent 기반 소비자동향조사 시뮬레이션 시스템 (Hybrid Architecture)</t>
  </si>
  <si>
    <t>StructuralDigitalTwin</t>
  </si>
  <si>
    <t>https://github.com/patmic/StructuralDigitalTwin</t>
  </si>
  <si>
    <t>Structural Digital Twin–Driven Validation for a Multidimensional LegalTech Governance Architecture Ontology</t>
  </si>
  <si>
    <t>Digital-Twin-Project</t>
  </si>
  <si>
    <t>https://github.com/AlexandreRosasCosta/Digital-Twin-Project</t>
  </si>
  <si>
    <t>Open-source Digital Twin architecture for a Smart Classroom scenario, integrating MQTT, Eclipse Ditto, InfluxDB, Grafana, Node-RED, Unity and LLMs (Ollama).</t>
  </si>
  <si>
    <t>SimpleDT4VR</t>
  </si>
  <si>
    <t>https://github.com/drdukegledhill/SimpleDT4VR</t>
  </si>
  <si>
    <t>Low-cost open-source digital twin demo using a Raspberry Pi server and real-time TCP sync across Unity, Python, iOS, and macOS clients — built for VR/XR research and teaching.</t>
  </si>
  <si>
    <t>Unity-PythonNet</t>
  </si>
  <si>
    <t>https://github.com/shiena/Unity-PythonNet</t>
  </si>
  <si>
    <t>.Net-Python</t>
  </si>
  <si>
    <t>https://github.com/CursedPrograms/.Net-Python</t>
  </si>
  <si>
    <t>.NET - Python</t>
  </si>
  <si>
    <t>Unison</t>
  </si>
  <si>
    <t>https://github.com/sho7noka/Unison</t>
  </si>
  <si>
    <t>Python.Passing is a python game programming solution for C# (Unity, Godot and .NET) extends for pythonnet</t>
  </si>
  <si>
    <t>https://github.com/germanfica/Unity-PythonNet</t>
  </si>
  <si>
    <t>ILSpy</t>
  </si>
  <si>
    <t>https://github.com/icsharpcode/ILSpy</t>
  </si>
  <si>
    <t>.NET Decompiler with support for PDB generation, ReadyToRun, Metadata (&amp;more) - cross-platform!</t>
  </si>
  <si>
    <t>xLua</t>
  </si>
  <si>
    <t>https://github.com/Tencent/xLua</t>
  </si>
  <si>
    <t>xLua is a lua programming solution for  C# ( Unity, .Net, Mono) , it supports android, ios, windows, linux, osx, etc.</t>
  </si>
  <si>
    <t>MultiplayerNetworkingResources</t>
  </si>
  <si>
    <t>https://github.com/0xFA11/MultiplayerNetworkingResources</t>
  </si>
  <si>
    <t>A curated list of Multiplayer Game Network Programming Resources</t>
  </si>
  <si>
    <t>MessagePack-CSharp</t>
  </si>
  <si>
    <t>https://github.com/MessagePack-CSharp/MessagePack-CSharp</t>
  </si>
  <si>
    <t>Extremely Fast MessagePack Serializer for C#(.NET, .NET Core, Unity, Xamarin). / msgpack.org[C#]</t>
  </si>
  <si>
    <t>Harmony</t>
  </si>
  <si>
    <t>https://github.com/pardeike/Harmony</t>
  </si>
  <si>
    <t>A library for patching, replacing and decorating .NET and Mono methods during runtime</t>
  </si>
  <si>
    <t>ZLinq</t>
  </si>
  <si>
    <t>https://github.com/Cysharp/ZLinq</t>
  </si>
  <si>
    <t>Zero allocation LINQ with LINQ to Span, LINQ to SIMD, and LINQ to Tree (FileSystem, JSON, GameObject, etc.) for all .NET platforms and Unity, Godot.</t>
  </si>
  <si>
    <t>MagicOnion</t>
  </si>
  <si>
    <t>https://github.com/Cysharp/MagicOnion</t>
  </si>
  <si>
    <t>Unified Realtime/API framework for .NET platform and Unity.</t>
  </si>
  <si>
    <t>Steamworks.NET</t>
  </si>
  <si>
    <t>https://github.com/rlabrecque/Steamworks.NET</t>
  </si>
  <si>
    <t>Steamworks wrapper for Unity / C#</t>
  </si>
  <si>
    <t>ZString</t>
  </si>
  <si>
    <t>https://github.com/Cysharp/ZString</t>
  </si>
  <si>
    <t>Zero Allocation StringBuilder for .NET and Unity.</t>
  </si>
  <si>
    <t>ZeroFormatter</t>
  </si>
  <si>
    <t>https://github.com/neuecc/ZeroFormatter</t>
  </si>
  <si>
    <t>Infinitely Fast Deserializer for .NET, .NET Core and Unity.</t>
  </si>
  <si>
    <t>Utf8Json</t>
  </si>
  <si>
    <t>https://github.com/neuecc/Utf8Json</t>
  </si>
  <si>
    <t>Definitely Fastest and Zero Allocation JSON Serializer for C#(NET, .NET Core, Unity, Xamarin).</t>
  </si>
  <si>
    <t>com.unity.netcode.gameobjects</t>
  </si>
  <si>
    <t>https://github.com/Unity-Technologies/com.unity.netcode.gameobjects</t>
  </si>
  <si>
    <t>Netcode for GameObjects is a high-level netcode SDK that provides networking capabilities to GameObject/MonoBehaviour workflows within Unity and sits on top of underlying transport layer.</t>
  </si>
  <si>
    <t>FishNet</t>
  </si>
  <si>
    <t>https://github.com/FirstGearGames/FishNet</t>
  </si>
  <si>
    <t xml:space="preserve">FishNet: Unity Networking Evolved. </t>
  </si>
  <si>
    <t>odin-serializer</t>
  </si>
  <si>
    <t>https://github.com/TeamSirenix/odin-serializer</t>
  </si>
  <si>
    <t>Fast, robust, powerful and extendible .NET serializer built for Unity</t>
  </si>
  <si>
    <t>MasterMemory</t>
  </si>
  <si>
    <t>https://github.com/Cysharp/MasterMemory</t>
  </si>
  <si>
    <t>Source Generator based Embedded Typed Readonly In-Memory Document Database for .NET and Unity.</t>
  </si>
  <si>
    <t>MessagePipe</t>
  </si>
  <si>
    <t>https://github.com/Cysharp/MessagePipe</t>
  </si>
  <si>
    <t>High performance in-memory/distributed messaging pipeline for .NET and Unity.</t>
  </si>
  <si>
    <t>libvlcsharp</t>
  </si>
  <si>
    <t>https://github.com/videolan/libvlcsharp</t>
  </si>
  <si>
    <t>Cross-platform .NET/Mono bindings for LibVLC</t>
  </si>
  <si>
    <t>Ulid</t>
  </si>
  <si>
    <t>https://github.com/Cysharp/Ulid</t>
  </si>
  <si>
    <t>Fast .NET C# Implementation of ULID for .NET and Unity.</t>
  </si>
  <si>
    <t>ForgeNetworkingRemastered</t>
  </si>
  <si>
    <t>https://github.com/BeardedManStudios/ForgeNetworkingRemastered</t>
  </si>
  <si>
    <t>See various forks, also please join the Forge Community fork of Forge Alloy! -&gt; https://github.com/ForgeAlloyCommunity/ForgeAlloy</t>
  </si>
  <si>
    <t>fo-dicom</t>
  </si>
  <si>
    <t>https://github.com/fo-dicom/fo-dicom</t>
  </si>
  <si>
    <t>Fellow Oak DICOM for .NET, .NET Core, Universal Windows, Android, iOS, Mono and Unity</t>
  </si>
  <si>
    <t>Json.Net.Unity3D</t>
  </si>
  <si>
    <t>https://github.com/SaladLab/Json.Net.Unity3D</t>
  </si>
  <si>
    <t>Forked Newtonsoft.Json to support Unity3D</t>
  </si>
  <si>
    <t>csbindgen</t>
  </si>
  <si>
    <t>https://github.com/Cysharp/csbindgen</t>
  </si>
  <si>
    <t>Rust</t>
  </si>
  <si>
    <t>Generate C# FFI from Rust for automatically brings native code and C native library to .NET and Unity.</t>
  </si>
  <si>
    <t>DotRecast</t>
  </si>
  <si>
    <t>https://github.com/ikpil/DotRecast</t>
  </si>
  <si>
    <t>DotRecast - a C# port of Recast &amp; Detour, Industry-standard navigation mesh toolset for .NET, Unity3D, games, servers</t>
  </si>
  <si>
    <t>Pure.DI</t>
  </si>
  <si>
    <t>https://github.com/DevTeam/Pure.DI</t>
  </si>
  <si>
    <t>Pure DI for .NET</t>
  </si>
  <si>
    <t>ECS-Network-Racing-Sample</t>
  </si>
  <si>
    <t>https://github.com/Unity-Technologies/ECS-Network-Racing-Sample</t>
  </si>
  <si>
    <t>ECS multiplayer racing sample to showcase using Unity Entities and netcode with best practices</t>
  </si>
  <si>
    <t>Lua-CSharp</t>
  </si>
  <si>
    <t>https://github.com/nuskey8/Lua-CSharp</t>
  </si>
  <si>
    <t>High performance Lua interpreter implemented in C# for .NET and Unity</t>
  </si>
  <si>
    <t>morpeh</t>
  </si>
  <si>
    <t>https://github.com/scellecs/morpeh</t>
  </si>
  <si>
    <t>🎲 ECS Framework for Unity Game Engine and .Net Platform</t>
  </si>
  <si>
    <t>net.peeweek.gameplay-ingredients</t>
  </si>
  <si>
    <t>https://github.com/peeweek/net.peeweek.gameplay-ingredients</t>
  </si>
  <si>
    <t>Gameplay Ingredients for your Unity Games - A collection of runtime and editor scripts that ease simple tasks while making games and prototypes.</t>
  </si>
  <si>
    <t>AssetsTools.NET</t>
  </si>
  <si>
    <t>https://github.com/nesrak1/AssetsTools.NET</t>
  </si>
  <si>
    <t>Read and write unity assets/bundle files, based on https://github.com/SeriousCache/UABE</t>
  </si>
  <si>
    <t>GameFrameX</t>
  </si>
  <si>
    <t>https://github.com/GameFrameX/GameFrameX</t>
  </si>
  <si>
    <t>Lua</t>
  </si>
  <si>
    <t>Unity前后端+管理端一体化解决方案-HybridCLR+YooAssets+LuBan+ProtoBuff+FairyGUI+DoTween+GameAnalytics+LitJson+UniTask+GameFramework+GeekServer+Admin.Net。</t>
  </si>
  <si>
    <t>ecsrx</t>
  </si>
  <si>
    <t>https://github.com/EcsRx/ecsrx</t>
  </si>
  <si>
    <t>A reactive take on the ECS pattern for .net game developers</t>
  </si>
  <si>
    <t>UnityVolumeRendering</t>
  </si>
  <si>
    <t>https://github.com/mlavik1/UnityVolumeRendering</t>
  </si>
  <si>
    <t>Volume rendering, implemented in Unity3D.  Want to support the project? Donate a small sum to Save The Children(https://www.savethechildren.net/) or another charity, and send me a message, and I will be greatly motivated!</t>
  </si>
  <si>
    <t>libplanet</t>
  </si>
  <si>
    <t>https://github.com/planetarium/libplanet</t>
  </si>
  <si>
    <t>Blockchain in C#/.NET for on-chain, decentralized gaming</t>
  </si>
  <si>
    <t>PurrNet</t>
  </si>
  <si>
    <t>https://github.com/PurrNet/PurrNet</t>
  </si>
  <si>
    <t>A Purrfect Unity Networking Solution</t>
  </si>
  <si>
    <t>ecslite</t>
  </si>
  <si>
    <t>https://github.com/Leopotam/ecslite</t>
  </si>
  <si>
    <t>Entity Component System (ECS) for Unity, Godot, MonoGame, .Net Platform</t>
  </si>
  <si>
    <t>BitMono</t>
  </si>
  <si>
    <t>https://github.com/sunnamed434/BitMono</t>
  </si>
  <si>
    <t>Obfuscator for .NET and Mono, with a customizable engine for building your own obfuscators.</t>
  </si>
  <si>
    <t>YetAnotherHttpHandler</t>
  </si>
  <si>
    <t>https://github.com/Cysharp/YetAnotherHttpHandler</t>
  </si>
  <si>
    <t>YetAnotherHttpHandler brings the power of HTTP/2 (and gRPC) to Unity and .NET Standard.</t>
  </si>
  <si>
    <t>uimgui</t>
  </si>
  <si>
    <t>https://github.com/psydack/uimgui</t>
  </si>
  <si>
    <t>UImGui (Unity ImGui) is an UPM package for the immediate mode GUI library using ImGui.NET. This project is based on RG.ImGui project.</t>
  </si>
  <si>
    <t>Networker</t>
  </si>
  <si>
    <t>https://github.com/markiodev/Networker</t>
  </si>
  <si>
    <t>A simple to use TCP and UDP networking library for .NET. Compatible with Unity.</t>
  </si>
  <si>
    <t>unity-dark-skin</t>
  </si>
  <si>
    <t>https://github.com/gluschenko/unity-dark-skin</t>
  </si>
  <si>
    <t>Switcher of UI theme in Unity Editor (light -&gt; dark) (.NET, WPF)</t>
  </si>
  <si>
    <t>VYaml</t>
  </si>
  <si>
    <t>https://github.com/hadashiA/VYaml</t>
  </si>
  <si>
    <t>The extra fast, low memory footprint YAML library for C#,  focued on .NET and Unity.</t>
  </si>
  <si>
    <t>NetickForUnity</t>
  </si>
  <si>
    <t>https://github.com/NetickNetworking/NetickForUnity</t>
  </si>
  <si>
    <t>Netick is a C# networking solution for Unity.</t>
  </si>
  <si>
    <t>VitalRouter</t>
  </si>
  <si>
    <t>https://github.com/hadashiA/VitalRouter</t>
  </si>
  <si>
    <t>A fast, zero-allocation, in-memory messaging library. Declarative async pipeline with source generator for Unity and .NET.</t>
  </si>
  <si>
    <t>Parse-SDK-dotNET</t>
  </si>
  <si>
    <t>https://github.com/parse-community/Parse-SDK-dotNET</t>
  </si>
  <si>
    <t>Parse SDK for .NET</t>
  </si>
  <si>
    <t>protobuf3-for-unity</t>
  </si>
  <si>
    <t>https://github.com/bitcraftCoLtd/protobuf3-for-unity</t>
  </si>
  <si>
    <t>Google Protocol Buffers runtime library version 3 for Unity (targeting .NET 3.5)</t>
  </si>
  <si>
    <t>NativeMemoryArray</t>
  </si>
  <si>
    <t>https://github.com/Cysharp/NativeMemoryArray</t>
  </si>
  <si>
    <t>Utilized native-memory backed array for .NET and Unity - over the 2GB limitation and support the modern API(IBufferWriter, ReadOnlySequence, scatter/gather I/O, etc...).</t>
  </si>
  <si>
    <t>StructureOfArraysGenerator</t>
  </si>
  <si>
    <t>https://github.com/Cysharp/StructureOfArraysGenerator</t>
  </si>
  <si>
    <t>Structure of arrays source generator to make CPU Cache and SIMD friendly data structure for high-performance code in .NET and Unity.</t>
  </si>
  <si>
    <t>NetStack</t>
  </si>
  <si>
    <t>https://github.com/nxrighthere/NetStack</t>
  </si>
  <si>
    <t>Lightweight toolset for creating concurrent networking systems for multiplayer games</t>
  </si>
  <si>
    <t>.config</t>
  </si>
  <si>
    <t>https://github.com/zszszszsz/.config</t>
  </si>
  <si>
    <t># # Automatically generated file; DO NOT EDIT. # OpenWrt Configuration # CONFIG_MODULES=y CONFIG_HAVE_DOT_CONFIG=y # CONFIG_TARGET_sunxi is not set # CONFIG_TARGET_apm821xx is not set # CONFIG_TARGET_ath25 is not set CONFIG_TARGET_ar71xx=y # CONFIG_TARGET_ath79 is not set # CONFIG_TARGET_bcm27xx is not set # CONFIG_TARGET_bcm53xx is not set # CONFIG_TARGET_brcm47xx is not set # CONFIG_TARGET_brcm63xx is not set # CONFIG_TARGET_cns3xxx is not set # CONFIG_TARGET_octeon is not set # CONFIG_TARGET_gemini is not set # CONFIG_TARGET_mpc85xx is not set # CONFIG_TARGET_imx6 is not set # CONFIG_TARGET_mxs is not set # CONFIG_TARGET_ixp4xx is not set # CONFIG_TARGET_lantiq is not set # CONFIG_TARGET_malta is not set # CONFIG_TARGET_pistachio is not set # CONFIG_TARGET_mvebu is not set # CONFIG_TARGET_kirkwood is not set # CONFIG_TARGET_mediatek is not set # CONFIG_TARGET_ramips is not set # CONFIG_TARGET_at91 is not set # CONFIG_TARGET_rb532 is not set # CONFIG_TARGET_tegra is not set # CONFIG_TARGET_layerscape is not set # CONFIG_TARGET_octeontx is not set # CONFIG_TARGET_oxnas is not set # CONFIG_TARGET_armvirt is not set # CONFIG_TARGET_ipq40xx is not set # CONFIG_TARGET_ipq806x is not set # CONFIG_TARGET_ipq807x is not set # CONFIG_TARGET_samsung is not set # CONFIG_TARGET_arc770 is not set # CONFIG_TARGET_archs38 is not set # CONFIG_TARGET_ar7 is not set # CONFIG_TARGET_omap is not set # CONFIG_TARGET_uml is not set # CONFIG_TARGET_zynq is not set # CONFIG_TARGET_x86 is not set CONFIG_TARGET_ar71xx_generic=y # CONFIG_TARGET_ar71xx_tiny is not set # CONFIG_TARGET_ar71xx_nand is not set # CONFIG_TARGET_ar71xx_mikrotik is not set # CONFIG_TARGET_MULTI_PROFILE is not set # CONFIG_TARGET_ar71xx_generic_Default is not set # CONFIG_TARGET_ar71xx_generic_DEVICE_carambola2 is not set # CONFIG_TARGET_ar71xx_generic_DEVICE_lima is not set # CONFIG_TARGET_ar71xx_generic_DEVICE_ALFAAP120C is not set # CONFIG_TARGET_ar71xx_generic_DEVICE_ap121f is not set # CONFIG_TARGET_ar71xx_generic_DEVICE_ap91-5g is not set # CONFIG_TARGET_ar71xx_generic_DEVICE_ALFAAP96 is not set # CONFIG_TARGET_ar71xx_generic_DEVICE_HORNETUB is not set # CONFIG_TARGET_ar71xx_generic_DEVICE_HORNETUBx2 is not set # CONFIG_TARGET_ar71xx_generic_DEVICE_ALFANX is not set # CONFIG_TARGET_ar71xx_generic_DEVICE_n5q is not set # CONFIG_TARGET_ar71xx_generic_DEVICE_r36a is not set # CONFIG_TARGET_ar71xx_generic_DEVICE_TUBE2H16M is not set # CONFIG_TARGET_ar71xx_generic_DEVICE_TUBE2H8M is not set # CONFIG_TARGET_ar71xx_generic_DEVICE_fritz4020 is not set # CONFIG_TARGET_ar71xx_generic_DEVICE_fritz300e is not set # CONFIG_TARGET_ar71xx_generic_DEVICE_fritz450e is not set # CONFIG_TARGET_ar71xx_generic_DEVICE_sc1750 is not set # CONFIG_TARGET_ar71xx_generic_DEVICE_sc300m is not set # CONFIG_TARGET_ar71xx_generic_DEVICE_sc450 is not set # CONFIG_TARGET_ar71xx_generic_DEVICE_c-55 is not set # CONFIG_TARGET_ar71xx_generic_DEVICE_ALL0258N is not set # CONFIG_TARGET_ar71xx_generic_DEVICE_ALL0305 is not set # CONFIG_TARGET_ar71xx_generic_DEVICE_ALL0315N is not set # CONFIG_TARGET_ar71xx_generic_DEVICE_antminer-s1 is not set # CONFIG_TARGET_ar71xx_generic_DEVICE_antminer-s3 is not set # CONFIG_TARGET_ar71xx_generic_DEVICE_antrouter-r1 is not set # CONFIG_TARGET_ar71xx_generic_DEVICE_arduino-yun is not set # CONFIG_TARGET_ar71xx_generic_DEVICE_AP121_16M is not set # CONFIG_TARGET_ar71xx_generic_DEVICE_AP121_8M is not set # CONFIG_TARGET_ar71xx_generic_DEVICE_AP132 is not set # CONFIG_TARGET_ar71xx_generic_DEVICE_AP135 is not set # CONFIG_TARGET_ar71xx_generic_DEVICE_AP136_010 is not set # CONFIG_TARGET_ar71xx_generic_DEVICE_AP136_020 is not set # CONFIG_TARGET_ar71xx_generic_DEVICE_AP96 is not set # CONFIG_TARGET_ar71xx_generic_DEVICE_DB120 is not set # CONFIG_TARGET_ar71xx_generic_DEVICE_PB42 is not set # CONFIG_TARGET_ar71xx_generic_DEVICE_PB44 is not set # CONFIG_TARGET_ar71xx_generic_DEVICE_BXU2000N2 is not set # CONFIG_TARGET_ar71xx_generic_DEVICE_WZR450HP2 is not set # CONFIG_TARGET_ar71xx_generic_DEVICE_WZR600DHP is not set # CONFIG_TARGET_ar71xx_generic_DEVICE_WZRHPAG300H is not set # CONFIG_TARGET_ar71xx_generic_DEVICE_WZRHPG300NH is not set # CONFIG_TARGET_ar71xx_generic_DEVICE_WZRHPG300NH2 is not set # CONFIG_TARGET_ar71xx_generic_DEVICE_WZRHPG450H is not set # CONFIG_TARGET_ar71xx_generic_DEVICE_cf-e316n-v2 is not set # CONFIG_TARGET_ar71xx_generic_DEVICE_cf-e320n-v2 is not set # CONFIG_TARGET_ar71xx_generic_DEVICE_cf-e355ac-v1 is not set # CONFIG_TARGET_ar71xx_generic_DEVICE_cf-e355ac-v2 is not set # CONFIG_TARGET_ar71xx_generic_DEVICE_cf-e375ac is not set # CONFIG_TARGET_ar71xx_generic_DEVICE_cf-e380ac-v1 is not set # CONFIG_TARGET_ar71xx_generic_DEVICE_cf-e380ac-v2 is not set # CONFIG_TARGET_ar71xx_generic_DEVICE_cf-e385ac is not set # CONFIG_TARGET_ar71xx_generic_DEVICE_cf-e520n is not set # CONFIG_TARGET_ar71xx_generic_DEVICE_cf-e530n is not set # CONFIG_TARGET_ar71xx_generic_DEVICE_WP543_16M is not set # CONFIG_TARGET_ar71xx_generic_DEVICE_WP543_8M is not set # CONFIG_TARGET_ar71xx_generic_DEVICE_WPE72_16M is not set # CONFIG_TARGET_ar71xx_generic_DEVICE_WPE72_8M is not set # CONFIG_TARGET_ar71xx_generic_DEVICE_wpj342 is not set # CONFIG_TARGET_ar71xx_generic_DEVICE_wpj344 is not set # CONFIG_TARGET_ar71xx_generic_DEVICE_wpj531 is not set # CONFIG_TARGET_ar71xx_generic_DEVICE_wpj558 is not set # CONFIG_TARGET_ar71xx_generic_DEVICE_wpj563 is not set # CONFIG_TARGET_ar71xx_generic_DEVICE_dap-1330-a1 is not set # CONFIG_TARGET_ar71xx_generic_DEVICE_dap-2695-a1 is not set # CONFIG_TARGET_ar71xx_generic_DEVICE_DGL5500A1 is not set # CONFIG_TARGET_ar71xx_generic_DEVICE_DHP1565A1 is not set # CONFIG_TARGET_ar71xx_generic_DEVICE_DIR505A1 is not set # CONFIG_TARGET_ar71xx_generic_DEVICE_DIR825B1 is not set # CONFIG_TARGET_ar71xx_generic_DEVICE_DIR825C1 is not set # CONFIG_TARGET_ar71xx_generic_DEVICE_DIR835A1 is not set # CONFIG_TARGET_ar71xx_generic_DEVICE_dir-869-a1 is not set # CONFIG_TARGET_ar71xx_generic_DEVICE_dragino2 is not set # CONFIG_TARGET_ar71xx_generic_DEVICE_el-m150 is not set # CONFIG_TARGET_ar71xx_generic_DEVICE_el-mini is not set # CONFIG_TARGET_ar71xx_generic_DEVICE_ew-balin is not set # CONFIG_TARGET_ar71xx_generic_DEVICE_ew-dorin is not set # CONFIG_TARGET_ar71xx_generic_DEVICE_ew-dorin-router is not set # CONFIG_TARGET_ar71xx_generic_DEVICE_EAP300V2 is not set # CONFIG_TARGET_ar71xx_generic_DEVICE_ens202ext is not set # CONFIG_TARGET_ar71xx_generic_DEVICE_EPG5000 is not set # CONFIG_TARGET_ar71xx_generic_DEVICE_ESR1750 is not set # CONFIG_TARGET_ar71xx_generic_DEVICE_ESR900 is not set # CONFIG_TARGET_ar71xx_generic_DEVICE_gl-inet-6408A-v1 is not set # CONFIG_TARGET_ar71xx_generic_DEVICE_gl-inet-6416A-v1 is not set # CONFIG_TARGET_ar71xx_generic_DEVICE_gl-domino is not set # CONFIG_TARGET_ar71xx_generic_DEVICE_gl-ar150 is not set # CONFIG_TARGET_ar71xx_generic_DEVICE_gl-ar300 is not set # CONFIG_TARGET_ar71xx_generic_DEVICE_gl-ar300m is not set # CONFIG_TARGET_ar71xx_generic_DEVICE_gl-ar750 is not set # CONFIG_TARGET_ar71xx_generic_DEVICE_gl-ar750s is not set # CONFIG_TARGET_ar71xx_generic_DEVICE_gl-mifi is not set # CONFIG_TARGET_ar71xx_generic_DEVICE_gl-usb150 is not set # CONFIG_TARGET_ar71xx_generic_DEVICE_SGRW500N85BV2 is not set # CONFIG_TARGET_ar71xx_generic_DEVICE_minibox-v1 is not set # CONFIG_TARGET_ar71xx_generic_DEVICE_oolite-v1 is not set # CONFIG_TARGET_ar71xx_generic_DEVICE_oolite-v5.2 is not set # CONFIG_TARGET_ar71xx_generic_DEVICE_oolite-v5.2-dev is not set # CONFIG_TARGET_ar71xx_generic_DEVICE_lan-turtle is not set # CONFIG_TARGET_ar71xx_generic_DEVICE_packet-squirrel is not set # CONFIG_TARGET_ar71xx_generic_DEVICE_wifi-pineapple-nano is not set # CONFIG_TARGET_ar71xx_generic_DEVICE_hiwifi-hc6361 is not set # CONFIG_TARGET_ar71xx_generic_DEVICE_AP147_010 is not set # CONFIG_TARGET_ar71xx_generic_DEVICE_WRT160NL is not set # CONFIG_TARGET_ar71xx_generic_DEVICE_WRT400N is not set # CONFIG_TARGET_ar71xx_generic_DEVICE_mr12 is not set # CONFIG_TARGET_ar71xx_generic_DEVICE_mr16 is not set # CONFIG_TARGET_ar71xx_generic_DEVICE_mc-mac1200r is not set # CONFIG_TARGET_ar71xx_generic_DEVICE_mc-mw4530r is not set # CONFIG_TARGET_ar71xx_generic_DEVICE_smart-300 is not set # CONFIG_TARGET_ar71xx_generic_DEVICE_WNDAP360 is not set # CONFIG_TARGET_ar71xx_generic_DEVICE_wndr3700 is not set # CONFIG_TARGET_ar71xx_generic_DEVICE_wndr3700v2 is not set # CONFIG_TARGET_ar71xx_generic_DEVICE_wndr3800 is not set # CONFIG_TARGET_ar71xx_generic_DEVICE_wndr3800ch is not set # CONFIG_TARGET_ar71xx_generic_DEVICE_wndrmac is not set # CONFIG_TARGET_ar71xx_generic_DEVICE_wndrmacv2 is not set # CONFIG_TARGET_ar71xx_generic_DEVICE_WNR2200 is not set # CONFIG_TARGET_ar71xx_generic_DEVICE_koala is not set # CONFIG_TARGET_ar71xx_generic_DEVICE_omy-g1 is not set # CONFIG_TARGET_ar71xx_generic_DEVICE_omy-x1 is not set # CONFIG_TARGET_ar71xx_generic_DEVICE_onion-omega is not set # CONFIG_TARGET_ar71xx_generic_DEVICE_som9331 is not set # CONFIG_TARGET_ar71xx_generic_DEVICE_A60 is not set # CONFIG_TARGET_ar71xx_generic_DEVICE_MR1750 is not set # CONFIG_TARGET_ar71xx_generic_DEVICE_MR600 is not set # CONFIG_TARGET_ar71xx_generic_DEVICE_MR900 is not set # CONFIG_TARGET_ar71xx_generic_DEVICE_OM2P is not set # CONFIG_TARGET_ar71xx_generic_DEVICE_OM5PAC is not set # CONFIG_TARGET_ar71xx_generic_DEVICE_OM5P is not set # CONFIG_TARGET_ar71xx_generic_DEVICE_cpe505n is not set # CONFIG_TARGET_ar71xx_generic_DEVICE_r602n is not set # CONFIG_TARGET_ar71xx_generic_DEVICE_ts-d084 is not set # CONFIG_TARGET_ar71xx_generic_DEVICE_pqi-air-pen is not set # CONFIG_TARGET_ar71xx_generic_DEVICE_k2t is not set # CONFIG_TARGET_ar71xx_generic_DEVICE_MZKW04NU is not set # CONFIG_TARGET_ar71xx_generic_DEVICE_MZKW300NH is not set # CONFIG_TARGET_ar71xx_generic_DEVICE_cap324 is not set # CONFIG_TARGET_ar71xx_generic_DEVICE_cr3000 is not set # CONFIG_TARGET_ar71xx_generic_DEVICE_cr5000 is not set # CONFIG_TARGET_ar71xx_generic_DEVICE_DLRTDEV01 is not set # CONFIG_TARGET_ar71xx_generic_DEVICE_qihoo-c301 is not set # CONFIG_TARGET_ar71xx_generic_DEVICE_AP143_16M is not set # CONFIG_TARGET_ar71xx_generic_DEVICE_AP143_8M is not set # CONFIG_TARGET_ar71xx_generic_DEVICE_AP152_16M is not set # CONFIG_TARGET_ar71xx_generic_DEVICE_e1700ac-v2-16M is not set # CONFIG_TARGET_ar71xx_generic_DEVICE_e1700ac-v2-8M is not set # CONFIG_TARGET_ar71xx_generic_DEVICE_e558-v2-16M is not set # CONFIG_TARGET_ar71xx_generic_DEVICE_e558-v2-8M is not set # CONFIG_TARGET_ar71xx_generic_DEVICE_e600g-v2-16M is not set # CONFIG_TARGET_ar71xx_generic_DEVICE_e600g-v2-8M is not set # CONFIG_TARGET_ar71xx_generic_DEVICE_e600gac-v2-16M is not set # CONFIG_TARGET_ar71xx_generic_DEVICE_e600gac-v2-8M is not set # CONFIG_TARGET_ar71xx_generic_DEVICE_e750a-v4-16M is not set # CONFIG_TARGET_ar71xx_generic_DEVICE_e750a-v4-8M is not set # CONFIG_TARGET_ar71xx_generic_DEVICE_e750g-v8-16M is not set # CONFIG_TARGET_ar71xx_generic_DEVICE_e750g-v8-8M is not set # CONFIG_TARGET_ar71xx_generic_DEVICE_ap531b0 is not set # CONFIG_TARGET_ar71xx_generic_DEVICE_wam250 is not set # CONFIG_TARGET_ar71xx_generic_DEVICE_CAP4200AG is not set # CONFIG_TARGET_ar71xx_generic_DEVICE_EAP7660D is not set # CONFIG_TARGET_ar71xx_generic_DEVICE_wlr8100 is not set # CONFIG_TARGET_ar71xx_generic_DEVICE_bsb is not set # CONFIG_TARGET_ar71xx_generic_DEVICE_archer-c25-v1 is not set # CONFIG_TARGET_ar71xx_generic_DEVICE_archer-c5-v1 is not set # CONFIG_TARGET_ar71xx_generic_DEVICE_archer-c58-v1 is not set # CONFIG_TARGET_ar71xx_generic_DEVICE_archer-c59-v1 is not set # CONFIG_TARGET_ar71xx_generic_DEVICE_archer-c59-v2 is not set # CONFIG_TARGET_ar71xx_generic_DEVICE_archer-c60-v1 is not set # CONFIG_TARGET_ar71xx_generic_DEVICE_archer-c60-v2 is not set # CONFIG_TARGET_ar71xx_generic_DEVICE_archer-c7-v1 is not set # CONFIG_TARGET_ar71xx_generic_DEVICE_archer-c7-v2 is not set # CONFIG_TARGET_ar71xx_generic_DEVICE_archer-c7-v2-il is not set # CONFIG_TARGET_ar71xx_generic_DEVICE_tl-wdr7500-v3 is not set # CONFIG_TARGET_ar71xx_generic_DEVICE_archer-c7-v4 is not set # CONFIG_TARGET_ar71xx_generic_DEVICE_archer-c7-v5 is not set # CONFIG_TARGET_ar71xx_generic_DEVICE_cpe210-v2 is not set # CONFIG_TARGET_ar71xx_generic_DEVICE_cpe210-220-v1 is not set # CONFIG_TARGET_ar71xx_generic_DEVICE_cpe510-520-v1 is not set # CONFIG_TARGET_ar71xx_generic_DEVICE_eap120-v1 is not set # CONFIG_TARGET_ar71xx_generic_DEVICE_re355-v1 is not set # CONFIG_TARGET_ar71xx_generic_DEVICE_re450-v1 is not set # CONFIG_TARGET_ar71xx_generic_DEVICE_tl-mr6400-v1 is not set # CONFIG_TARGET_ar71xx_generic_DEVICE_tl-wdr3227-v2 is not set # CONFIG_TARGET_ar71xx_generic_DEVICE_tl-wdr3500-v1 is not set # CONFIG_TARGET_ar71xx_generic_DEVICE_tl-wdr3600-v1 is not set # CONFIG_TARGET_ar71xx_generic_DEVICE_tl-wdr4300-v1 is not set # CONFIG_TARGET_ar71xx_generic_DEVICE_tl-wdr4300-v1-il is not set # CONFIG_TARGET_ar71xx_generic_DEVICE_tl-wdr4310-v1 is not set # CONFIG_TARGET_ar71xx_generic_DEVICE_tl-wdr4900-v2 is not set # CONFIG_TARGET_ar71xx_generic_DEVICE_tl-wdr5800-v1 is not set CONFIG_TARGET_ar71xx_generic_DEVICE_tl-wdr6500-v2=y # CONFIG_TARGET_ar71xx_generic_DEVICE_tl-wdr6500-v6 is not set # CONFIG_TARGET_ar71xx_generic_DEVICE_tl-wdr8500-v1 is not set # CONFIG_TARGET_ar71xx_generic_DEVICE_tl-wpa8630-v1 is not set # CONFIG_TARGET_ar71xx_generic_DEVICE_tl-wr1043n-v5 is not set # CONFIG_TARGET_ar71xx_generic_DEVICE_tl-wr1043nd-v1 is not set # CONFIG_TARGET_ar71xx_generic_DEVICE_tl-wr1043nd-v2 is not set # CONFIG_TARGET_ar71xx_generic_DEVICE_tl-wr1043nd-v3 is not set # CONFIG_TARGET_ar71xx_generic_DEVICE_tl-wr1043nd-v4 is not set # CONFIG_TARGET_ar71xx_generic_DEVICE_tl-wr2041n-v1 is not set # CONFIG_TARGET_ar71xx_generic_DEVICE_tl-wr2041n-v2 is not set # CONFIG_TARGET_ar71xx_generic_DEVICE_tl-wr2543-v1 is not set # CONFIG_TARGET_ar71xx_generic_DEVICE_tl-wr710n-v1 is not set # CONFIG_TARGET_ar71xx_generic_DEVICE_tl-wr710n-v2.1 is not set # CONFIG_TARGET_ar71xx_generic_DEVICE_tl-wr810n-v1 is not set # CONFIG_TARGET_ar71xx_generic_DEVICE_tl-wr810n-v2 is not set # CONFIG_TARGET_ar71xx_generic_DEVICE_tl-wr842n-v1 is not set # CONFIG_TARGET_ar71xx_generic_DEVICE_tl-wr842n-v2 is not set # CONFIG_TARGET_ar71xx_generic_DEVICE_tl-wr842n-v3 is not set # CONFIG_TARGET_ar71xx_generic_DEVICE_tl-wr880n-v1 is not set # CONFIG_TARGET_ar71xx_generic_DEVICE_tl-wr881n-v1 is not set # CONFIG_TARGET_ar71xx_generic_DEVICE_tl-wr902ac-v1 is not set # CONFIG_TARGET_ar71xx_generic_DEVICE_tl-wr941n-v7 is not set # CONFIG_TARGET_ar71xx_generic_DEVICE_tl-wr942n-v1 is not set # CONFIG_TARGET_ar71xx_generic_DEVICE_wbs210-v1 is not set # CONFIG_TARGET_ar71xx_generic_DEVICE_wbs510-v1 is not set # CONFIG_TARGET_ar71xx_generic_DEVICE_TEW673GRU is not set # CONFIG_TARGET_ar71xx_generic_DEVICE_TEW732BR is not set # CONFIG_TARGET_ar71xx_generic_DEVICE_TEW823DRU is not set # CONFIG_TARGET_ar71xx_generic_DEVICE_tellstick-znet-lite is not set # CONFIG_TARGET_ar71xx_generic_DEVICE_rut900 is not set # CONFIG_TARGET_ar71xx_generic_DEVICE_ubnt-air-gateway is not set # CONFIG_TARGET_ar71xx_generic_DEVICE_ubnt-air-gateway-pro is not set # CONFIG_TARGET_ar71xx_generic_DEVICE_ubnt-airrouter is not set # CONFIG_TARGET_ar71xx_generic_DEVICE_ubnt-bullet-m is not set # CONFIG_TARGET_ar71xx_generic_DEVICE_ubnt-ls-sr71 is not set # CONFIG_TARGET_ar71xx_generic_DEVICE_ubnt-lbe-m5 is not set # CONFIG_TARGET_ar71xx_generic_DEVICE_ubnt-loco-m-xw is not set # CONFIG_TARGET_ar71xx_generic_DEVICE_ubnt-nano-m-xw is not set # CONFIG_TARGET_ar71xx_generic_DEVICE_ubnt-nano-m is not set # CONFIG_TARGET_ar71xx_generic_DEVICE_rw2458n is not set # CONFIG_TARGET_ar71xx_generic_DEVICE_ubnt-rocket-m-ti is not set # CONFIG_TARGET_ar71xx_generic_DEVICE_ubnt-rocket-m-xw is not set # CONFIG_TARGET_ar71xx_generic_DEVICE_ubnt-rocket-m is not set # CONFIG_TARGET_ar71xx_generic_DEVICE_ubnt-rs is not set # CONFIG_TARGET_ar71xx_generic_DEVICE_ubnt-rspro is not set # CONFIG_TARGET_ar71xx_generic_DEVICE_ubnt-uap-pro is not set # CONFIG_TARGET_ar71xx_generic_DEVICE_ubnt-unifi is not set # CONFIG_TARGET_ar71xx_generic_DEVICE_ubnt-unifiac-lite is not set # CONFIG_TARGET_ar71xx_generic_DEVICE_ubnt-unifiac-mesh is not set # CONFIG_TARGET_ar71xx_generic_DEVICE_ubnt-unifiac-pro is not set # CONFIG_TARGET_ar71xx_generic_DEVICE_ubnt-unifi-outdoor is not set # CONFIG_TARGET_ar71xx_generic_DEVICE_ubnt-unifi-outdoor-plus is not set # CONFIG_TARGET_ar71xx_generic_DEVICE_ubdev01 is not set # CONFIG_TARGET_ar71xx_generic_DEVICE_wrtnode2q is not set # CONFIG_TARGET_ar71xx_generic_DEVICE_dr342 is not set # CONFIG_TARGET_ar71xx_generic_DEVICE_dr531 is not set # CONFIG_TARGET_ar71xx_generic_DEVICE_weio is not set # CONFIG_TARGET_ar71xx_generic_DEVICE_mynet-n600 is not set # CONFIG_TARGET_ar71xx_generic_DEVICE_mynet-n750 is not set # CONFIG_TARGET_ar71xx_generic_DEVICE_MYNETREXT is not set # CONFIG_TARGET_ar71xx_generic_DEVICE_ap90q is not set # CONFIG_TARGET_ar71xx_generic_DEVICE_cpe830 is not set # CONFIG_TARGET_ar71xx_generic_DEVICE_cpe870 is not set # CONFIG_TARGET_ar71xx_generic_DEVICE_sr3200 is not set # CONFIG_TARGET_ar71xx_generic_DEVICE_t830 is not set # CONFIG_TARGET_ar71xx_generic_DEVICE_xd3200 is not set # CONFIG_TARGET_ar71xx_generic_DEVICE_ZCN1523H28 is not set # CONFIG_TARGET_ar71xx_generic_DEVICE_ZCN1523H516 is not set # CONFIG_TARGET_ar71xx_generic_DEVICE_NBG6616 is not set # CONFIG_TARGET_ar71xx_generic_DEVICE_dLAN_Hotspot is not set # CONFIG_TARGET_ar71xx_generic_DEVICE_dLAN_pro_1200_ac is not set # CONFIG_TARGET_ar71xx_generic_DEVICE_dLAN_pro_500_wp is not set # CONFIG_TARGET_ar71xx_generic_DEVICE_rme-eg200 is not set # CONFIG_TARGET_ar71xx_generic_DEVICE_JA76PF is not set # CONFIG_TARGET_ar71xx_generic_DEVICE_JA76PF2 is not set # CONFIG_TARGET_ar71xx_generic_DEVICE_JWAP003 is not set # CONFIG_TARGET_ar71xx_generic_DEVICE_jwap230 is not set CONFIG_HAS_SUBTARGETS=y CONFIG_HAS_DEVICES=y CONFIG_TARGET_BOARD="ar71xx" CONFIG_TARGET_SUBTARGET="generic" CONFIG_TARGET_PROFILE="DEVICE_tl-wdr6500-v2" CONFIG_TARGET_ARCH_PACKAGES="mips_24kc" CONFIG_DEFAULT_TARGET_OPTIMIZATION="-Os -pipe -mno-branch-likely -mips32r2 -mtune=24kc" CONFIG_CPU_TYPE="24kc" CONFIG_LINUX_4_9=y CONFIG_DEFAULT_ath10k-firmware-qca988x=y CONFIG_DEFAULT_base-files=y CONFIG_DEFAULT_block-mount=y CONFIG_DEFAULT_busybox=y CONFIG_DEFAULT_ca-certificates=y CONFIG_DEFAULT_coremark=y CONFIG_DEFAULT_ddns-scripts_aliyun=y CONFIG_DEFAULT_ddns-scripts_dnspod=y CONFIG_DEFAULT_default-settings=y CONFIG_DEFAULT_dnsmasq-full=y CONFIG_DEFAULT_dropbear=y CONFIG_DEFAULT_firewall=y CONFIG_DEFAULT_fstools=y CONFIG_DEFAULT_iptables=y CONFIG_DEFAULT_kmod-ath10k=y CONFIG_DEFAULT_kmod-ath9k=y CONFIG_DEFAULT_kmod-gpio-button-hotplug=y CONFIG_DEFAULT_kmod-ipt-offload=y CONFIG_DEFAULT_kmod-ipt-raw=y CONFIG_DEFAULT_kmod-nf-nathelper=y CONFIG_DEFAULT_kmod-nf-nathelper-extra=y CONFIG_DEFAULT_kmod-tcp-bbr=y CONFIG_DEFAULT_kmod-usb-core=y CONFIG_DEFAULT_kmod-usb-ledtrig-usbport=y CONFIG_DEFAULT_kmod-usb2=y CONFIG_DEFAULT_libc=y CONFIG_DEFAULT_libgcc=y CONFIG_DEFAULT_libustream-openssl=y CONFIG_DEFAULT_logd=y CONFIG_DEFAULT_luci=y CONFIG_DEFAULT_luci-app-accesscontrol=y CONFIG_DEFAULT_luci-app-adbyby-plus=y CONFIG_DEFAULT_luci-app-arpbind=y CONFIG_DEFAULT_luci-app-autoreboot=y CONFIG_DEFAULT_luci-app-cpufreq=y CONFIG_DEFAULT_luci-app-ddns=y CONFIG_DEFAULT_luci-app-filetransfer=y CONFIG_DEFAULT_luci-app-flowoffload=y CONFIG_DEFAULT_luci-app-nlbwmon=y CONFIG_DEFAULT_luci-app-ramfree=y CONFIG_DEFAULT_luci-app-sfe=y CONFIG_DEFAULT_luci-app-ssr-plus=y CONFIG_DEFAULT_luci-app-unblockmusic=y CONFIG_DEFAULT_luci-app-upnp=y CONFIG_DEFAULT_luci-app-vlmcsd=y CONFIG_DEFAULT_luci-app-vsftpd=y CONFIG_DEFAULT_luci-app-wol=y CONFIG_DEFAULT_mtd=y CONFIG_DEFAULT_netifd=y CONFIG_DEFAULT_opkg=y CONFIG_DEFAULT_ppp=y CONFIG_DEFAULT_ppp-mod-pppoe=y CONFIG_DEFAULT_swconfig=y CONFIG_DEFAULT_uboot-envtools=y CONFIG_DEFAULT_uci=y CONFIG_DEFAULT_uclient-fetch=y CONFIG_DEFAULT_urandom-seed=y CONFIG_DEFAULT_urngd=y CONFIG_DEFAULT_wget=y CONFIG_DEFAULT_wpad-openssl=y CONFIG_AUDIO_SUPPORT=y CONFIG_GPIO_SUPPORT=y CONFIG_PCI_SUPPORT=y CONFIG_USB_SUPPORT=y CONFIG_USB_GADGET_SUPPORT=y CONFIG_BIG_ENDIAN=y CONFIG_USES_SQUASHFS=y CONFIG_SMALL_FLASH=y CONFIG_HAS_MIPS16=y CONFIG_mips=y CONFIG_ARCH="mips"  # # Target Images # # CONFIG_TARGET_ROOTFS_INITRAMFS is not set CONFIG_EXTERNAL_CPIO=""  # # Root filesystem archives # # CONFIG_TARGET_ROOTFS_CPIOGZ is not set # CONFIG_TARGET_ROOTFS_TARGZ is not set  # # Root filesystem images # # CONFIG_TARGET_ROOTFS_EXT4FS is not set CONFIG_TARGET_ROOTFS_SQUASHFS=y CONFIG_TARGET_SQUASHFS_BLOCK_SIZE=1024 CONFIG_TARGET_UBIFS_FREE_SPACE_FIXUP=y CONFIG_TARGET_UBIFS_JOURNAL_SIZE=""  # # Image Options #  # # Global build settings # # CONFIG_JSON_ADD_IMAGE_INFO is not set # CONFIG_ALL_NONSHARED is not set # CONFIG_ALL_KMODS is not set # CONFIG_ALL is not set # CONFIG_BUILDBOT is not set # CONFIG_SIGNED_PACKAGES is not set # CONFIG_SIGNATURE_CHECK is not set  # # General build options # # CONFIG_DISPLAY_SUPPORT is not set CONFIG_BUILD_PATENTED=y # CONFIG_BUILD_NLS is not set CONFIG_SHADOW_PASSWORDS=y # CONFIG_CLEAN_IPKG is not set # CONFIG_INCLUDE_CONFIG is not set # CONFIG_COLLECT_KERNEL_DEBUG is not set  # # Kernel build options # CONFIG_KERNEL_BUILD_USER="" CONFIG_KERNEL_BUILD_DOMAIN="" CONFIG_KERNEL_PRINTK=y CONFIG_KERNEL_CRASHLOG=y # CONFIG_KERNEL_SWAP is not set CONFIG_KERNEL_DEBUG_FS=y CONFIG_KERNEL_MIPS_FPU_EMULATOR=y # CONFIG_KERNEL_PERF_EVENTS is not set # CONFIG_KERNEL_PROFILING is not set # CONFIG_KERNEL_TASKSTATS is not set # CONFIG_KERNEL_KALLSYMS is not set # CONFIG_KERNEL_FTRACE is not set # CONFIG_KERNEL_DEBUG_KERNEL is not set # CONFIG_KERNEL_DEBUG_INFO is not set # CONFIG_KERNEL_DYNAMIC_DEBUG is not set # CONFIG_KERNEL_KPROBES is not set # CONFIG_KERNEL_AIO is not set # CONFIG_KERNEL_FHANDLE is not set # CONFIG_KERNEL_FANOTIFY is not set # CONFIG_KERNEL_BLK_DEV_BSG is not set CONFIG_KERNEL_MAGIC_SYSRQ=y # CONFIG_KERNEL_DEBUG_PINCTRL is not set # CONFIG_KERNEL_DEBUG_GPIO is not set # CONFIG_KERNEL_ELF_CORE is not set # CONFIG_KERNEL_PROVE_LOCKING is not set CONFIG_KERNEL_PRINTK_TIME=y # CONFIG_KERNEL_SLABINFO is not set # CONFIG_KERNEL_PROC_PAGE_MONITOR is not set # CONFIG_KERNEL_KEXEC is not set # CONFIG_USE_RFKILL is not set # CONFIG_USE_SPARSE is not set # CONFIG_KERNEL_DEVTMPFS is not set CONFIG_KERNEL_KEYS=y # CONFIG_KERNEL_PERSISTENT_KEYRINGS is not set # CONFIG_KERNEL_BIG_KEYS is not set # CONFIG_KERNEL_ENCRYPTED_KEYS is not set CONFIG_KERNEL_CGROUPS=y # CONFIG_KERNEL_CGROUP_DEBUG is not set CONFIG_KERNEL_FREEZER=y CONFIG_KERNEL_CGROUP_FREEZER=y CONFIG_KERNEL_CGROUP_DEVICE=y CONFIG_KERNEL_CGROUP_PIDS=y CONFIG_KERNEL_CPUSETS=y # CONFIG_KERNEL_PROC_PID_CPUSET is not set CONFIG_KERNEL_CGROUP_CPUACCT=y # CONFIG_KERNEL_RESOURCE_COUNTERS is not set CONFIG_KERNEL_MM_OWNER=y CONFIG_KERNEL_MEMCG=y # CONFIG_KERNEL_MEMCG_SWAP is not set # CONFIG_KERNEL_MEMCG_KMEM is not set # CONFIG_KERNEL_CGROUP_PERF is not set CONFIG_KERNEL_CGROUP_SCHED=y # CONFIG_KERNEL_FAIR_GROUP_SCHED is not set # CONFIG_KERNEL_RT_GROUP_SCHED is not set CONFIG_KERNEL_BLK_CGROUP=y # CONFIG_KERNEL_CFQ_GROUP_IOSCHED is not set # CONFIG_KERNEL_BLK_DEV_THROTTLING is not set # CONFIG_KERNEL_DEBUG_BLK_CGROUP is not set CONFIG_KERNEL_NET_CLS_CGROUP=y CONFIG_KERNEL_NETPRIO_CGROUP=y CONFIG_KERNEL_NAMESPACES=y CONFIG_KERNEL_UTS_NS=y CONFIG_KERNEL_IPC_NS=y CONFIG_KERNEL_USER_NS=y CONFIG_KERNEL_PID_NS=y CONFIG_KERNEL_NET_NS=y CONFIG_KERNEL_DEVPTS_MULTIPLE_INSTANCES=y CONFIG_KERNEL_POSIX_MQUEUE=y # CONFIG_KERNEL_SECCOMP_FILTER is not set # CONFIG_KERNEL_SECCOMP is not set CONFIG_KERNEL_IP_MROUTE=y CONFIG_KERNEL_IPV6=y CONFIG_KERNEL_IPV6_MULTIPLE_TABLES=y CONFIG_KERNEL_IPV6_SUBTREES=y CONFIG_KERNEL_IPV6_MROUTE=y # CONFIG_KERNEL_IPV6_PIMSM_V2 is not set # CONFIG_KERNEL_IP_PNP is not set  # # Filesystem ACL and attr support options # # CONFIG_USE_FS_ACL_ATTR is not set # CONFIG_KERNEL_FS_POSIX_ACL is not set # CONFIG_KERNEL_BTRFS_FS_POSIX_ACL is not set # CONFIG_KERNEL_EXT4_FS_POSIX_ACL is not set # CONFIG_KERNEL_F2FS_FS_POSIX_ACL is not set # CONFIG_KERNEL_JFFS2_FS_POSIX_ACL is not set # CONFIG_KERNEL_TMPFS_POSIX_ACL is not set # CONFIG_KERNEL_CIFS_ACL is not set # CONFIG_KERNEL_HFS_FS_POSIX_ACL is not set # CONFIG_KERNEL_HFSPLUG_FS_POSIX_ACL is not set # CONFIG_KERNEL_NFS_ACL_SUPPORT is not set # CONFIG_KERNEL_NFS_V3_ACL_SUPPORT is not set # CONFIG_KERNEL_NFSD_V2_ACL_SUPPORT is not set # CONFIG_KERNEL_NFSD_V3_ACL_SUPPORT is not set # CONFIG_KERNEL_REISER_FS_POSIX_ACL is not set # CONFIG_KERNEL_XFS_POSIX_ACL is not set # CONFIG_KERNEL_JFS_POSIX_ACL is not set # CONFIG_KERNEL_DEVMEM is not set # CONFIG_KERNEL_DEVKMEM is not set CONFIG_KERNEL_SQUASHFS_FRAGMENT_CACHE_SIZE=2 # CONFIG_KERNEL_CC_OPTIMIZE_FOR_PERFORMANCE is not set CONFIG_KERNEL_CC_OPTIMIZE_FOR_SIZE=y  # # Package build options # # CONFIG_DEBUG is not set CONFIG_IPV6=y  # # Stripping options # # CONFIG_NO_STRIP is not set # CONFIG_USE_STRIP is not set CONFIG_USE_SSTRIP=y # CONFIG_STRIP_KERNEL_EXPORTS is not set # CONFIG_USE_MKLIBS is not set CONFIG_USE_UCLIBCXX=y # CONFIG_USE_LIBCXX is not set # CONFIG_USE_LIBSTDCXX is not set  # # Hardening build options # CONFIG_PKG_CHECK_FORMAT_SECURITY=y CONFIG_PKG_ASLR_PIE_NONE=y # CONFIG_PKG_ASLR_PIE_REGULAR is not set # CONFIG_PKG_ASLR_PIE_ALL is not set # CONFIG_PKG_CC_STACKPROTECTOR_NONE is not set CONFIG_PKG_CC_STACKPROTECTOR_REGULAR=y # CONFIG_KERNEL_CC_STACKPROTECTOR_NONE is not set CONFIG_KERNEL_CC_STACKPROTECTOR_REGULAR=y # CONFIG_KERNEL_CC_STACKPROTECTOR_STRONG is not set CONFIG_KERNEL_STACKPROTECTOR=y # CONFIG_KERNEL_STACKPROTECTOR_STRONG is not set # CONFIG_PKG_FORTIFY_SOURCE_NONE is not set CONFIG_PKG_FORTIFY_SOURCE_1=y # CONFIG_PKG_FORTIFY_SOURCE_2 is not set # CONFIG_PKG_RELRO_NONE is not set # CONFIG_PKG_RELRO_PARTIAL is not set CONFIG_PKG_RELRO_FULL=y # CONFIG_DEVEL is not set # CONFIG_BROKEN is not set CONFIG_BINARY_FOLDER="" CONFIG_DOWNLOAD_FOLDER="" CONFIG_LOCALMIRROR="" CONFIG_AUTOREBUILD=y # CONFIG_AUTOREMOVE is not set CONFIG_BUILD_SUFFIX="" CONFIG_TARGET_ROOTFS_DIR="" # CONFIG_CCACHE is not set CONFIG_EXTERNAL_KERNEL_TREE="" CONFIG_KERNEL_GIT_CLONE_URI="" CONFIG_EXTRA_OPTIMIZATION="-fno-caller-saves -fno-plt" CONFIG_TARGET_OPTIMIZATION="-Os -pipe -mno-branch-likely -mips32r2 -mtune=24kc" CONFIG_SOFT_FLOAT=y CONFIG_USE_MIPS16=y # CONFIG_EXTRA_TARGET_ARCH is not set CONFIG_EXTRA_BINUTILS_CONFIG_OPTIONS="" CONFIG_EXTRA_GCC_CONFIG_OPTIONS="" # CONFIG_GCC_DEFAULT_PIE is not set # CONFIG_GCC_DEFAULT_SSP is not set # CONFIG_SJLJ_EXCEPTIONS is not set # CONFIG_INSTALL_GFORTRAN is not set CONFIG_GDB=y CONFIG_USE_MUSL=y CONFIG_SSP_SUPPORT=y CONFIG_BINUTILS_VERSION_2_31_1=y CONFIG_BINUTILS_VERSION="2.31.1" # CONFIG_GCC_USE_EMBEDDED_PATH_REMAP is not set CONFIG_GCC_VERSION="7.5.0" CONFIG_LIBC="musl" CONFIG_TARGET_SUFFIX="musl" # CONFIG_IB is not set # CONFIG_SDK is not set # CONFIG_MAKE_TOOLCHAIN is not set # CONFIG_IMAGEOPT is not set # CONFIG_PREINITOPT is not set CONFIG_TARGET_PREINIT_SUPPRESS_STDERR=y # CONFIG_TARGET_PREINIT_DISABLE_FAILSAFE is not set CONFIG_TARGET_PREINIT_TIMEOUT=2 # CONFIG_TARGET_PREINIT_SHOW_NETMSG is not set # CONFIG_TARGET_PREINIT_SUPPRESS_FAILSAFE_NETMSG is not set CONFIG_TARGET_PREINIT_IFNAME="" CONFIG_TARGET_PREINIT_IP="192.168.1.1" CONFIG_TARGET_PREINIT_NETMASK="255.255.255.0" CONFIG_TARGET_PREINIT_BROADCAST="192.168.1.255" # CONFIG_INITOPT is not set CONFIG_TARGET_INIT_PATH="/usr/sbin:/usr/bin:/sbin:/bin" CONFIG_TARGET_INIT_ENV="" CONFIG_TARGET_INIT_CMD="/sbin/init" CONFIG_TARGET_INIT_SUPPRESS_STDERR=y # CONFIG_VERSIONOPT is not set CONFIG_PER_FEED_REPO=y CONFIG_FEED_packages=y CONFIG_FEED_luci=y CONFIG_FEED_routing=y  # # Base system # # CONFIG_PACKAGE_attendedsysupgrade-common is not set # CONFIG_PACKAGE_auc is not set CONFIG_PACKAGE_base-files=y CONFIG_PACKAGE_block-mount=y # CONFIG_PACKAGE_blockd is not set # CONFIG_PACKAGE_bridge is not set CONFIG_PACKAGE_busybox=y # CONFIG_BUSYBOX_CUSTOM is not set CONFIG_BUSYBOX_DEFAULT_HAVE_DOT_CONFIG=y # CONFIG_BUSYBOX_DEFAULT_DESKTOP is not set # CONFIG_BUSYBOX_DEFAULT_EXTRA_COMPAT is not set # CONFIG_BUSYBOX_DEFAULT_FEDORA_COMPAT is not set CONFIG_BUSYBOX_DEFAULT_INCLUDE_SUSv2=y CONFIG_BUSYBOX_DEFAULT_LONG_OPTS=y CONFIG_BUSYBOX_DEFAULT_SHOW_USAGE=y CONFIG_BUSYBOX_DEFAULT_FEATURE_VERBOSE_USAGE=y CONFIG_BUSYBOX_DEFAULT_FEATURE_COMPRESS_USAGE=y CONFIG_BUSYBOX_DEFAULT_LFS=y # CONFIG_BUSYBOX_DEFAULT_PAM is not set CONFIG_BUSYBOX_DEFAULT_FEATURE_DEVPTS=y # CONFIG_BUSYBOX_DEFAULT_FEATURE_UTMP is not set # CONFIG_BUSYBOX_DEFAULT_FEATURE_WTMP is not set CONFIG_BUSYBOX_DEFAULT_FEATURE_PIDFILE=y CONFIG_BUSYBOX_DEFAULT_PID_FILE_PATH="/var/run" # CONFIG_BUSYBOX_DEFAULT_BUSYBOX is not set # CONFIG_BUSYBOX_DEFAULT_FEATURE_SHOW_SCRIPT is not set # CONFIG_BUSYBOX_DEFAULT_FEATURE_INSTALLER is not set # CONFIG_BUSYBOX_DEFAULT_INSTALL_NO_USR is not set CONFIG_BUSYBOX_DEFAULT_FEATURE_SUID=y # CONFIG_BUSYBOX_DEFAULT_FEATURE_SUID_CONFIG is not set # CONFIG_BUSYBOX_DEFAULT_FEATURE_SUID_CONFIG_QUIET is not set CONFIG_BUSYBOX_DEFAULT_FEATURE_PREFER_APPLETS=y CONFIG_BUSYBOX_DEFAULT_BUSYBOX_EXEC_PATH="/proc/self/exe" # CONFIG_BUSYBOX_DEFAULT_SELINUX is not set # CONFIG_BUSYBOX_DEFAULT_FEATURE_CLEAN_UP is not set CONFIG_BUSYBOX_DEFAULT_FEATURE_SYSLOG=y CONFIG_BUSYBOX_DEFAULT_PLATFORM_LINUX=y # CONFIG_BUSYBOX_DEFAULT_STATIC is not set # CONFIG_BUSYBOX_DEFAULT_PIE is not set # CONFIG_BUSYBOX_DEFAULT_NOMMU is not set # CONFIG_BUSYBOX_DEFAULT_BUILD_LIBBUSYBOX is not set # CONFIG_BUSYBOX_DEFAULT_FEATURE_LIBBUSYBOX_STATIC is not set # CONFIG_BUSYBOX_DEFAULT_FEATURE_INDIVIDUAL is not set # CONFIG_BUSYBOX_DEFAULT_FEATURE_SHARED_BUSYBOX is not set CONFIG_BUSYBOX_DEFAULT_CROSS_COMPILER_PREFIX="" CONFIG_BUSYBOX_DEFAULT_SYSROOT="" CONFIG_BUSYBOX_DEFAULT_EXTRA_CFLAGS="" CONFIG_BUSYBOX_DEFAULT_EXTRA_LDFLAGS="" CONFIG_BUSYBOX_DEFAULT_EXTRA_LDLIBS="" # CONFIG_BUSYBOX_DEFAULT_USE_PORTABLE_CODE is not set # CONFIG_BUSYBOX_DEFAULT_STACK_OPTIMIZATION_386 is not set CONFIG_BUSYBOX_DEFAULT_INSTALL_APPLET_SYMLINKS=y # CONFIG_BUSYBOX_DEFAULT_INSTALL_APPLET_HARDLINKS is not set # CONFIG_BUSYBOX_DEFAULT_INSTALL_APPLET_SCRIPT_WRAPPERS is not set # CONFIG_BUSYBOX_DEFAULT_INSTALL_APPLET_DONT is not set # CONFIG_BUSYBOX_DEFAULT_INSTALL_SH_APPLET_SYMLINK is not set # CONFIG_BUSYBOX_DEFAULT_INSTALL_SH_APPLET_HARDLINK is not set # CONFIG_BUSYBOX_DEFAULT_INSTALL_SH_APPLET_SCRIPT_WRAPPER is not set CONFIG_BUSYBOX_DEFAULT_PREFIX="./_install" # CONFIG_BUSYBOX_DEFAULT_DEBUG is not set # CONFIG_BUSYBOX_DEFAULT_DEBUG_PESSIMIZE is not set # CONFIG_BUSYBOX_DEFAULT_DEBUG_SANITIZE is not set # CONFIG_BUSYBOX_DEFAULT_UNIT_TEST is not set # CONFIG_BUSYBOX_DEFAULT_WERROR is not set CONFIG_BUSYBOX_DEFAULT_NO_DEBUG_LIB=y # CONFIG_BUSYBOX_DEFAULT_DMALLOC is not set # CONFIG_BUSYBOX_DEFAULT_EFENCE is not set # CONFIG_BUSYBOX_DEFAULT_FEATURE_USE_BSS_TAIL is not set # CONFIG_BUSYBOX_DEFAULT_FLOAT_DURATION is not set # CONFIG_BUSYBOX_DEFAULT_FEATURE_RTMINMAX is not set # CONFIG_BUSYBOX_DEFAULT_FEATURE_RTMINMAX_USE_LIBC_DEFINITIONS is not set # CONFIG_BUSYBOX_DEFAULT_FEATURE_BUFFERS_USE_MALLOC is not set CONFIG_BUSYBOX_DEFAULT_FEATURE_BUFFERS_GO_ON_STACK=y # CONFIG_BUSYBOX_DEFAULT_FEATURE_BUFFERS_GO_IN_BSS is not set CONFIG_BUSYBOX_DEFAULT_PASSWORD_MINLEN=6 CONFIG_BUSYBOX_DEFAULT_MD5_SMALL=1 CONFIG_BUSYBOX_DEFAULT_SHA3_SMALL=1 CONFIG_BUSYBOX_DEFAULT_FEATURE_FAST_TOP=y # CONFIG_BUSYBOX_DEFAULT_FEATURE_ETC_NETWORKS is not set # CONFIG_BUSYBOX_DEFAULT_FEATURE_ETC_SERVICES is not set CONFIG_BUSYBOX_DEFAULT_FEATURE_EDITING=y CONFIG_BUSYBOX_DEFAULT_FEATURE_EDITING_MAX_LEN=512 # CONFIG_BUSYBOX_DEFAULT_FEATURE_EDITING_VI is not set CONFIG_BUSYBOX_DEFAULT_FEATURE_EDITING_HISTORY=256 # CONFIG_BUSYBOX_DEFAULT_FEATURE_EDITING_SAVEHISTORY is not set # CONFIG_BUSYBOX_DEFAULT_FEATURE_EDITING_SAVE_ON_EXIT is not set # CONFIG_BUSYBOX_DEFAULT_FEATURE_REVERSE_SEARCH is not set CONFIG_BUSYBOX_DEFAULT_FEATURE_TAB_COMPLETION=y # CONFIG_BUSYBOX_DEFAULT_FEATURE_USERNAME_COMPLETION is not set CONFIG_BUSYBOX_DEFAULT_FEATURE_EDITING_FANCY_PROMPT=y # CONFIG_BUSYBOX_DEFAULT_FEATURE_EDITING_WINCH is not set # CONFIG_BUSYBOX_DEFAULT_FEATURE_EDITING_ASK_TERMINAL is not set # CONFIG_BUSYBOX_DEFAULT_LOCALE_SUPPORT is not set # CONFIG_BUSYBOX_DEFAULT_UNICODE_SUPPORT is not set # CONFIG_BUSYBOX_DEFAULT_UNICODE_USING_LOCALE is not set # CONFIG_BUSYBOX_DEFAULT_FEATURE_CHECK_UNICODE_IN_ENV is not set CONFIG_BUSYBOX_DEFAULT_SUBST_WCHAR=0 CONFIG_BUSYBOX_DEFAULT_LAST_SUPPORTED_WCHAR=0 # CONFIG_BUSYBOX_DEFAULT_UNICODE_COMBINING_WCHARS is not set # CONFIG_BUSYBOX_DEFAULT_UNICODE_WIDE_WCHARS is not set # CONFIG_BUSYBOX_DEFAULT_UNICODE_BIDI_SUPPORT is not set # CONFIG_BUSYBOX_DEFAULT_UNICODE_NEUTRAL_TABLE is not set # CONFIG_BUSYBOX_DEFAULT_UNICODE_PRESERVE_BROKEN is not set CONFIG_BUSYBOX_DEFAULT_FEATURE_NON_POSIX_CP=y # CONFIG_BUSYBOX_DEFAULT_FEATURE_VERBOSE_CP_MESSAGE is not set CONFIG_BUSYBOX_DEFAULT_FEATURE_USE_SENDFILE=y CONFIG_BUSYBOX_DEFAULT_FEATURE_COPYBUF_KB=4 # CONFIG_BUSYBOX_DEFAULT_FEATURE_SKIP_ROOTFS is not set # CONFIG_BUSYBOX_DEFAULT_MONOTONIC_SYSCALL is not set CONFIG_BUSYBOX_DEFAULT_IOCTL_HEX2STR_ERROR=y # CONFIG_BUSYBOX_DEFAULT_FEATURE_HWIB is not set # CONFIG_BUSYBOX_DEFAULT_FEATURE_SEAMLESS_XZ is not set # CONFIG_BUSYBOX_DEFAULT_FEATURE_SEAMLESS_LZMA is not set # CONFIG_BUSYBOX_DEFAULT_FEATURE_SEAMLESS_BZ2 is not set CONFIG_BUSYBOX_DEFAULT_FEATURE_SEAMLESS_GZ=y # CONFIG_BUSYBOX_DEFAULT_FEATURE_SEAMLESS_Z is not set # CONFIG_BUSYBOX_DEFAULT_AR is not set # CONFIG_BUSYBOX_DEFAULT_FEATURE_AR_LONG_FILENAMES is not set # CONFIG_BUSYBOX_DEFAULT_FEATURE_AR_CREATE is not set # CONFIG_BUSYBOX_DEFAULT_UNCOMPRESS is not set CONFIG_BUSYBOX_DEFAULT_GUNZIP=y CONFIG_BUSYBOX_DEFAULT_ZCAT=y # CONFIG_BUSYBOX_DEFAULT_FEATURE_GUNZIP_LONG_OPTIONS is not set CONFIG_BUSYBOX_DEFAULT_BUNZIP2=y CONFIG_BUSYBOX_DEFAULT_BZCAT=y # CONFIG_BUSYBOX_DEFAULT_UNLZMA is not set # CONFIG_BUSYBOX_DEFAULT_LZCAT is not set # CONFIG_BUSYBOX_DEFAULT_LZMA is not set # CONFIG_BUSYBOX_DEFAULT_UNXZ is not set # CONFIG_BUSYBOX_DEFAULT_XZCAT is not set # CONFIG_BUSYBOX_DEFAULT_XZ is not set # CONFIG_BUSYBOX_DEFAULT_BZIP2 is not set CONFIG_BUSYBOX_DEFAULT_BZIP2_SMALL=0 CONFIG_BUSYBOX_DEFAULT_FEATURE_BZIP2_DECOMPRESS=y # CONFIG_BUSYBOX_DEFAULT_CPIO is not set # CONFIG_BUSYBOX_DEFAULT_FEATURE_CPIO_O is not set # CONFIG_BUSYBOX_DEFAULT_FEATURE_CPIO_P is not set # CONFIG_BUSYBOX_DEFAULT_DPKG is not set # CONFIG_BUSYBOX_DEFAULT_DPKG_DEB is not set CONFIG_BUSYBOX_DEFAULT_GZIP=y # CONFIG_BUSYBOX_DEFAULT_FEATURE_GZIP_LONG_OPTIONS is not set CONFIG_BUSYBOX_DEFAULT_GZIP_FAST=0 # CONFIG_BUSYBOX_DEFAULT_FEATURE_GZIP_LEVELS is not set CONFIG_BUSYBOX_DEFAULT_FEATURE_GZIP_DECOMPRESS=y # CONFIG_BUSYBOX_DEFAULT_LZOP is not set # CONFIG_BUSYBOX_DEFAULT_UNLZOP is not set # CONFIG_BUSYBOX_DEFAULT_LZOPCAT is not set # CONFIG_BUSYBOX_DEFAULT_LZOP_COMPR_HIGH is not set # CONFIG_BUSYBOX_DEFAULT_RPM is not set # CONFIG_BUSYBOX_DEFAULT_RPM2CPIO is not set CONFIG_BUSYBOX_DEFAULT_TAR=y # CONFIG_BUSYBOX_DEFAULT_FEATURE_TAR_LONG_OPTIONS is not set CONFIG_BUSYBOX_DEFAULT_FEATURE_TAR_CREATE=y # CONFIG_BUSYBOX_DEFAULT_FEATURE_TAR_AUTODETECT is not set CONFIG_BUSYBOX_DEFAULT_FEATURE_TAR_FROM=y # CONFIG_BUSYBOX_DEFAULT_FEATURE_TAR_OLDGNU_COMPATIBILITY is not set # CONFIG_BUSYBOX_DEFAULT_FEATURE_TAR_OLDSUN_COMPATIBILITY is not set CONFIG_BUSYBOX_DEFAULT_FEATURE_TAR_GNU_EXTENSIONS=y # CONFIG_BUSYBOX_DEFAULT_FEATURE_TAR_TO_COMMAND is not set # CONFIG_BUSYBOX_DEFAULT_FEATURE_TAR_UNAME_GNAME is not set # CONFIG_BUSYBOX_DEFAULT_FEATURE_TAR_NOPRESERVE_TIME is not set # CONFIG_BUSYBOX_DEFAULT_FEATURE_TAR_SELINUX is not set # CONFIG_BUSYBOX_DEFAULT_UNZIP is not set # CONFIG_BUSYBOX_DEFAULT_FEATURE_UNZIP_CDF is not set # CONFIG_BUSYBOX_DEFAULT_FEATURE_UNZIP_BZIP2 is not set # CONFIG_BUSYBOX_DEFAULT_FEATURE_UNZIP_LZMA is not set # CONFIG_BUSYBOX_DEFAULT_FEATURE_UNZIP_XZ is not set # CONFIG_BUSYBOX_DEFAULT_FEATURE_LZMA_FAST is not set CONFIG_BUSYBOX_DEFAULT_BASENAME=y CONFIG_BUSYBOX_DEFAULT_CAT=y # CONFIG_BUSYBOX_DEFAULT_FEATURE_CATN is not set # CONFIG_BUSYBOX_DEFAULT_FEATURE_CATV is not set CONFIG_BUSYBOX_DEFAULT_CHGRP=y CONFIG_BUSYBOX_DEFAULT_CHMOD=y CONFIG_BUSYBOX_DEFAULT_CHOWN=y # CONFIG_BUSYBOX_DEFAULT_FEATURE_CHOWN_LONG_OPTIONS is not set CONFIG_BUSYBOX_DEFAULT_CHROOT=y # CONFIG_BUSYBOX_DEFAULT_CKSUM is not set # CONFIG_BUSYBOX_DEFAULT_COMM is not set CONFIG_BUSYBOX_DEFAULT_CP=y # CONFIG_BUSYBOX_DEFAULT_FEATURE_CP_LONG_OPTIONS is not set # CONFIG_BUSYBOX_DEFAULT_FEATURE_CP_REFLINK is not set CONFIG_BUSYBOX_DEFAULT_CUT=y CONFIG_BUSYBOX_DEFAULT_DATE=y CONFIG_BUSYBOX_DEFAULT_FEATURE_DATE_ISOFMT=y # CONFIG_BUSYBOX_DEFAULT_FEATURE_DATE_NANO is not set # CONFIG_BUSYBOX_DEFAULT_FEATURE_DATE_COMPAT is not set CONFIG_BUSYBOX_DEFAULT_DD=y CONFIG_BUSYBOX_DEFAULT_FEATURE_DD_SIGNAL_HANDLING=y # CONFIG_BUSYBOX_DEFAULT_FEATURE_DD_THIRD_STATUS_LINE is not set CONFIG_BUSYBOX_DEFAULT_FEATURE_DD_IBS_OBS=y # CONFIG_BUSYBOX_DEFAULT_FEATURE_DD_STATUS is not set CONFIG_BUSYBOX_DEFAULT_DF=y # CONFIG_BUSYBOX_DEFAULT_FEATURE_DF_FANCY is not set CONFIG_BUSYBOX_DEFAULT_DIRNAME=y # CONFIG_BUSYBOX_DEFAULT_DOS2UNIX is not set # CONFIG_BUSYBOX_DEFAULT_UNIX2DOS is not set CONFIG_BUSYBOX_DEFAULT_DU=y CONFIG_BUSYBOX_DEFAULT_FEATURE_DU_DEFAULT_BLOCKSIZE_1K=y CONFIG_BUSYBOX_DEFAULT_ECHO=y CONFIG_BUSYBOX_DEFAULT_FEATURE_FANCY_ECHO=y CONFIG_BUSYBOX_DEFAULT_ENV=y # CONFIG_BUSYBOX_DEFAULT_EXPAND is not set # CONFIG_BUSYBOX_DEFAULT_UNEXPAND is not set CONFIG_BUSYBOX_DEFAULT_EXPR=y CONFIG_BUSYBOX_DEFAULT_EXPR_MATH_SUPPORT_64=y # CONFIG_BUSYBOX_DEFAULT_FACTOR is not set CONFIG_BUSYBOX_DEFAULT_FALSE=y # CONFIG_BUSYBOX_DEFAULT_FOLD is not set CONFIG_BUSYBOX_DEFAULT_FSYNC=y CONFIG_BUSYBOX_DEFAULT_HEAD=y CONFIG_BUSYBOX_DEFAULT_FEATURE_FANCY_HEAD=y # CONFIG_BUSYBOX_DEFAULT_HOSTID is not set CONFIG_BUSYBOX_DEFAULT_ID=y # CONFIG_BUSYBOX_DEFAULT_GROUPS is not set # CONFIG_BUSYBOX_DEFAULT_INSTALL is not set # CONFIG_BUSYBOX_DEFAULT_FEATURE_INSTALL_LONG_OPTIONS is not set # CONFIG_BUSYBOX_DEFAULT_LINK is not set CONFIG_BUSYBOX_DEFAULT_LN=y # CONFIG_BUSYBOX_DEFAULT_LOGNAME is not set CONFIG_BUSYBOX_DEFAULT_LS=y CONFIG_BUSYBOX_DEFAULT_FEATURE_LS_FILETYPES=y CONFIG_BUSYBOX_DEFAULT_FEATURE_LS_FOLLOWLINKS=y CONFIG_BUSYBOX_DEFAULT_FEATURE_LS_RECURSIVE=y CONFIG_BUSYBOX_DEFAULT_FEATURE_LS_WIDTH=y CONFIG_BUSYBOX_DEFAULT_FEATURE_LS_SORTFILES=y CONFIG_BUSYBOX_DEFAULT_FEATURE_LS_TIMESTAMPS=y CONFIG_BUSYBOX_DEFAULT_FEATURE_LS_USERNAME=y CONFIG_BUSYBOX_DEFAULT_FEATURE_LS_COLOR=y CONFIG_BUSYBOX_DEFAULT_FEATURE_LS_COLOR_IS_DEFAULT=y CONFIG_BUSYBOX_DEFAULT_MD5SUM=y # CONFIG_BUSYBOX_DEFAULT_SHA1SUM is not set CONFIG_BUSYBOX_DEFAULT_SHA256SUM=y # CONFIG_BUSYBOX_DEFAULT_SHA512SUM is not set # CONFIG_BUSYBOX_DEFAULT_SHA3SUM is not set CONFIG_BUSYBOX_DEFAULT_FEATURE_MD5_SHA1_SUM_CHECK=y CONFIG_BUSYBOX_DEFAULT_MKDIR=y CONFIG_BUSYBOX_DEFAULT_MKFIFO=y CONFIG_BUSYBOX_DEFAULT_MKNOD=y CONFIG_BUSYBOX_DEFAULT_MKTEMP=y CONFIG_BUSYBOX_DEFAULT_MV=y CONFIG_BUSYBOX_DEFAULT_NICE=y # CONFIG_BUSYBOX_DEFAULT_NL is not set # CONFIG_BUSYBOX_DEFAULT_NOHUP is not set # CONFIG_BUSYBOX_DEFAULT_NPROC is not set # CONFIG_BUSYBOX_DEFAULT_OD is not set # CONFIG_BUSYBOX_DEFAULT_PASTE is not set # CONFIG_BUSYBOX_DEFAULT_PRINTENV is not set CONFIG_BUSYBOX_DEFAULT_PRINTF=y CONFIG_BUSYBOX_DEFAULT_PWD=y CONFIG_BUSYBOX_DEFAULT_READLINK=y CONFIG_BUSYBOX_DEFAULT_FEATURE_READLINK_FOLLOW=y # CONFIG_BUSYBOX_DEFAULT_REALPATH is not set CONFIG_BUSYBOX_DEFAULT_RM=y CONFIG_BUSYBOX_DEFAULT_RMDIR=y CONFIG_BUSYBOX_DEFAULT_SEQ=y # CONFIG_BUSYBOX_DEFAULT_SHRED is not set # CONFIG_BUSYBOX_DEFAULT_SHUF is not set CONFIG_BUSYBOX_DEFAULT_SLEEP=y CONFIG_BUSYBOX_DEFAULT_FEATURE_FANCY_SLEEP=y CONFIG_BUSYBOX_DEFAULT_SORT=y # CONFIG_BUSYBOX_DEFAULT_FEATURE_SORT_BIG is not set # CONFIG_BUSYBOX_DEFAULT_FEATURE_SORT_OPTIMIZE_MEMORY is not set # CONFIG_BUSYBOX_DEFAULT_SPLIT is not set # CONFIG_BUSYBOX_DEFAULT_FEATURE_SPLIT_FANCY is not set # CONFIG_BUSYBOX_DEFAULT_STAT is not set # CONFIG_BUSYBOX_DEFAULT_FEATURE_STAT_FORMAT is not set # CONFIG_BUSYBOX_DEFAULT_FEATURE_STAT_FILESYSTEM is not set # CONFIG_BUSYBOX_DEFAULT_STTY is not set # CONFIG_BUSYBOX_DEFAULT_SUM is not set CONFIG_BUSYBOX_DEFAULT_SYNC=y # CONFIG_BUSYBOX_DEFAULT_FEATURE_SYNC_FANCY is not set # CONFIG_BUSYBOX_DEFAULT_TAC is not set CONFIG_BUSYBOX_DEFAULT_TAIL=y CONFIG_BUSYBOX_DEFAULT_FEATURE_FANCY_TAIL=y CONFIG_BUSYBOX_DEFAULT_TEE=y CONFIG_BUSYBOX_DEFAULT_FEATURE_TEE_USE_BLOCK_IO=y CONFIG_BUSYBOX_DEFAULT_TEST=y CONFIG_BUSYBOX_DEFAULT_TEST1=y CONFIG_BUSYBOX_DEFAULT_TEST2=y CONFIG_BUSYBOX_DEFAULT_FEATURE_TEST_64=y # CONFIG_BUSYBOX_DEFAULT_TIMEOUT is not set CONFIG_BUSYBOX_DEFAULT_TOUCH=y # CONFIG_BUSYBOX_DEFAULT_FEATURE_TOUCH_NODEREF is not set CONFIG_BUSYBOX_DEFAULT_FEATURE_TOUCH_SUSV3=y CONFIG_BUSYBOX_DEFAULT_TR=y # CONFIG_BUSYBOX_DEFAULT_FEATURE_TR_CLASSES is not set # CONFIG_BUSYBOX_DEFAULT_FEATURE_TR_EQUIV is not set CONFIG_BUSYBOX_DEFAULT_TRUE=y # CONFIG_BUSYBOX_DEFAULT_TRUNCATE is not set # CONFIG_BUSYBOX_DEFAULT_TTY is not set CONFIG_BUSYBOX_DEFAULT_UNAME=y CONFIG_BUSYBOX_DEFAULT_UNAME_OSNAME="GNU/Linux" # CONFIG_BUSYBOX_DEFAULT_BB_ARCH is not set CONFIG_BUSYBOX_DEFAULT_UNIQ=y # CONFIG_BUSYBOX_DEFAULT_UNLINK is not set # CONFIG_BUSYBOX_DEFAULT_USLEEP is not set # CONFIG_BUSYBOX_DEFAULT_UUDECODE is not set # CONFIG_BUSYBOX_DEFAULT_BASE64 is not set # CONFIG_BUSYBOX_DEFAULT_UUENCODE is not set CONFIG_BUSYBOX_DEFAULT_WC=y # CONFIG_BUSYBOX_DEFAULT_FEATURE_WC_LARGE is not set # CONFIG_BUSYBOX_DEFAULT_WHO is not set # CONFIG_BUSYBOX_DEFAULT_W is not set # CONFIG_BUSYBOX_DEFAULT_USERS is not set # CONFIG_BUSYBOX_DEFAULT_WHOAMI is not set CONFIG_BUSYBOX_DEFAULT_YES=y # CONFIG_BUSYBOX_DEFAULT_FEATURE_VERBOSE is not set CONFIG_BUSYBOX_DEFAULT_FEATURE_PRESERVE_HARDLINKS=y CONFIG_BUSYBOX_DEFAULT_FEATURE_HUMAN_READABLE=y # CONFIG_BUSYBOX_DEFAULT_CHVT is not set CONFIG_BUSYBOX_DEFAULT_CLEAR=y # CONFIG_BUSYBOX_DEFAULT_DEALLOCVT is not set # CONFIG_BUSYBOX_DEFAULT_DUMPKMAP is not set # CONFIG_BUSYBOX_DEFAULT_FGCONSOLE is not set # CONFIG_BUSYBOX_DEFAULT_KBD_MODE is not set # CONFIG_BUSYBOX_DEFAULT_LOADFONT is not set # CONFIG_BUSYBOX_DEFAULT_SETFONT is not set # CONFIG_BUSYBOX_DEFAULT_FEATURE_SETFONT_TEXTUAL_MAP is not set CONFIG_BUSYBOX_DEFAULT_DEFAULT_SETFONT_DIR="" # CONFIG_BUSYBOX_DEFAULT_FEATURE_LOADFONT_PSF2 is not set # CONFIG_BUSYBOX_DEFAULT_FEATURE_LOADFONT_RAW is not set # CONFIG_BUSYBOX_DEFAULT_LOADKMAP is not set # CONFIG_BUSYBOX_DEFAULT_OPENVT is not set CONFIG_BUSYBOX_DEFAULT_RESET=y # CONFIG_BUSYBOX_DEFAULT_RESIZE is not set # CONFIG_BUSYBOX_DEFAULT_FEATURE_RESIZE_PRINT is not set # CONFIG_BUSYBOX_DEFAULT_SETCONSOLE is not set # CONFIG_BUSYBOX_DEFAULT_FEATURE_SETCONSOLE_LONG_OPTIONS is not set # CONFIG_BUSYBOX_DEFAULT_SETKEYCODES is not set # CONFIG_BUSYBOX_DEFAULT_SETLOGCONS is not set # CONFIG_BUSYBOX_DEFAULT_SHOWKEY is not set # CONFIG_BUSYBOX_DEFAULT_PIPE_PROGRESS is not set # CONFIG_BUSYBOX_DEFAULT_RUN_PARTS is not set # CONFIG_BUSYBOX_DEFAULT_FEATURE_RUN_PARTS_LONG_OPTIONS is not set # CONFIG_BUSYBOX_DEFAULT_FEATURE_RUN_PARTS_FANCY is not set CONFIG_BUSYBOX_DEFAULT_START_STOP_DAEMON=y # CONFIG_BUSYBOX_DEFAULT_FEATURE_START_STOP_DAEMON_LONG_OPTIONS is not set # CONFIG_BUSYBOX_DEFAULT_FEATURE_START_STOP_DAEMON_FANCY is not set CONFIG_BUSYBOX_DEFAULT_WHICH=y # CONFIG_BUSYBOX_DEFAULT_MINIPS is not set # CONFIG_BUSYBOX_DEFAULT_NUKE is not set # CONFIG_BUSYBOX_DEFAULT_RESUME is not set # CONFIG_BUSYBOX_DEFAULT_RUN_INIT is not set CONFIG_BUSYBOX_DEFAULT_AWK=y CONFIG_BUSYBOX_DEFAULT_FEATURE_AWK_LIBM=y CONFIG_BUSYBOX_DEFAULT_FEATURE_AWK_GNU_EXTENSIONS=y CONFIG_BUSYBOX_DEFAULT_CMP=y # CONFIG_BUSYBOX_DEFAULT_DIFF is not set # CONFIG_BUSYBOX_DEFAULT_FEATURE_DIFF_LONG_OPTIONS is not set # CONFIG_BUSYBOX_DEFAULT_FEATURE_DIFF_DIR is not set # CONFIG_BUSYBOX_DEFAULT_ED is not set # CONFIG_BUSYBOX_DEFAULT_PATCH is not set CONFIG_BUSYBOX_DEFAULT_SED=y CONFIG_BUSYBOX_DEFAULT_VI=y CONFIG_BUSYBOX_DEFAULT_FEATURE_VI_MAX_LEN=1024 # CONFIG_BUSYBOX_DEFAULT_FEATURE_VI_8BIT is not set CONFIG_BUSYBOX_DEFAULT_FEATURE_VI_COLON=y CONFIG_BUSYBOX_DEFAULT_FEATURE_VI_YANKMARK=y CONFIG_BUSYBOX_DEFAULT_FEATURE_VI_SEARCH=y # CONFIG_BUSYBOX_DEFAULT_FEATURE_VI_REGEX_SEARCH is not set CONFIG_BUSYBOX_DEFAULT_FEATURE_VI_USE_SIGNALS=y CONFIG_BUSYBOX_DEFAULT_FEATURE_VI_DOT_CMD=y CONFIG_BUSYBOX_DEFAULT_FEATURE_VI_READONLY=y CONFIG_BUSYBOX_DEFAULT_FEATURE_VI_SETOPTS=y CONFIG_BUSYBOX_DEFAULT_FEATURE_VI_SET=y CONFIG_BUSYBOX_DEFAULT_FEATURE_VI_WIN_RESIZE=y CONFIG_BUSYBOX_DEFAULT_FEATURE_VI_ASK_TERMINAL=y # CONFIG_BUSYBOX_DEFAULT_FEATURE_VI_UNDO is not set # CONFIG_BUSYBOX_DEFAULT_FEATURE_VI_UNDO_QUEUE is not set CONFIG_BUSYBOX_DEFAULT_FEATURE_VI_UNDO_QUEUE_MAX=0 CONFIG_BUSYBOX_DEFAULT_FEATURE_ALLOW_EXEC=y CONFIG_BUSYBOX_DEFAULT_FIND=y CONFIG_BUSYBOX_DEFAULT_FEATURE_FIND_PRINT0=y CONFIG_BUSYBOX_DEFAULT_FEATURE_FIND_MTIME=y # CONFIG_BUSYBOX_DEFAULT_FEATURE_FIND_MMIN is not set CONFIG_BUSYBOX_DEFAULT_FEATURE_FIND_PERM=y CONFIG_BUSYBOX_DEFAULT_FEATURE_FIND_TYPE=y # CONFIG_BUSYBOX_DEFAULT_FEATURE_FIND_EXECUTABLE is not set CONFIG_BUSYBOX_DEFAULT_FEATURE_FIND_XDEV=y CONFIG_BUSYBOX_DEFAULT_FEATURE_FIND_MAXDEPTH=y CONFIG_BUSYBOX_DEFAULT_FEATURE_FIND_NEWER=y # CONFIG_BUSYBOX_DEFAULT_FEATURE_FIND_INUM is not set CONFIG_BUSYBOX_DEFAULT_FEATURE_FIND_EXEC=y # CONFIG_BUSYBOX_DEFAULT_FEATURE_FIND_EXEC_PLUS is not set CONFIG_BUSYBOX_DEFAULT_FEATURE_FIND_USER=y CONFIG_BUSYBOX_DEFAULT_FEATURE_FIND_GROUP=y CONFIG_BUSYBOX_DEFAULT_FEATURE_FIND_NOT=y CONFIG_BUSYBOX_DEFAULT_FEATURE_FIND_DEPTH=y CONFIG_BUSYBOX_DEFAULT_FEATURE_FIND_PAREN=y CONFIG_BUSYBOX_DEFAULT_FEATURE_FIND_SIZE=y CONFIG_BUSYBOX_DEFAULT_FEATURE_FIND_PRUNE=y # CONFIG_BUSYBOX_DEFAULT_FEATURE_FIND_QUIT is not set # CONFIG_BUSYBOX_DEFAULT_FEATURE_FIND_DELETE is not set CONFIG_BUSYBOX_DEFAULT_FEATURE_FIND_PATH=y CONFIG_BUSYBOX_DEFAULT_FEATURE_FIND_REGEX=y # CONFIG_BUSYBOX_DEFAULT_FEATURE_FIND_CONTEXT is not set # CONFIG_BUSYBOX_DEFAULT_FEATURE_FIND_LINKS is not set CONFIG_BUSYBOX_DEFAULT_GREP=y CONFIG_BUSYBOX_DEFAULT_EGREP=y CONFIG_BUSYBOX_DEFAULT_FGREP=y CONFIG_BUSYBOX_DEFAULT_FEATURE_GREP_CONTEXT=y CONFIG_BUSYBOX_DEFAULT_XARGS=y CONFIG_BUSYBOX_DEFAULT_FEATURE_XARGS_SUPPORT_CONFIRMATION=y CONFIG_BUSYBOX_DEFAULT_FEATURE_XARGS_SUPPORT_QUOTES=y CONFIG_BUSYBOX_DEFAULT_FEATURE_XARGS_SUPPORT_TERMOPT=y CONFIG_BUSYBOX_DEFAULT_FEATURE_XARGS_SUPPORT_ZERO_TERM=y # CONFIG_BUSYBOX_DEFAULT_FEATURE_XARGS_SUPPORT_REPL_STR is not set # CONFIG_BUSYBOX_DEFAULT_FEATURE_XARGS_SUPPORT_PARALLEL is not set # CONFIG_BUSYBOX_DEFAULT_FEATURE_XARGS_SUPPORT_ARGS_FILE is not set # CONFIG_BUSYBOX_DEFAULT_BOOTCHARTD is not set # CONFIG_BUSYBOX_DEFAULT_FEATURE_BOOTCHARTD_BLOATED_HEADER is not set # CONFIG_BUSYBOX_DEFAULT_FEATURE_BOOTCHARTD_CONFIG_FILE is not set CONFIG_BUSYBOX_DEFAULT_HALT=y CONFIG_BUSYBOX_DEFAULT_POWEROFF=y CONFIG_BUSYBOX_DEFAULT_REBOOT=y # CONFIG_BUSYBOX_DEFAULT_FEATURE_WAIT_FOR_INIT is not set # CONFIG_BUSYBOX_DEFAULT_FEATURE_CALL_TELINIT is not set CONFIG_BUSYBOX_DEFAULT_TELINIT_PATH="" # CONFIG_BUSYBOX_DEFAULT_INIT is not set # CONFIG_BUSYBOX_DEFAULT_LINUXRC is not set # CONFIG_BUSYBOX_DEFAULT_FEATURE_USE_INITTAB is not set # CONFIG_BUSYBOX_DEFAULT_FEATURE_KILL_REMOVED is not set CONFIG_BUSYBOX_DEFAULT_FEATURE_KILL_DELAY=0 # CONFIG_BUSYBOX_DEFAULT_FEATURE_INIT_SCTTY is not set # CONFIG_BUSYBOX_DEFAULT_FEATURE_INIT_SYSLOG is not set # CONFIG_BUSYBOX_DEFAULT_FEATURE_INIT_QUIET is not set # CONFIG_BUSYBOX_DEFAULT_FEATURE_INIT_COREDUMPS is not set CONFIG_BUSYBOX_DEFAULT_INIT_TERMINAL_TYPE="" # CONFIG_BUSYBOX_DEFAULT_FEATURE_INIT_MODIFY_CMDLINE is not set CONFIG_BUSYBOX_DEFAULT_FEATURE_SHADOWPASSWDS=y # CONFIG_BUSYBOX_DEFAULT_USE_BB_PWD_GRP is not set # CONFIG_BUSYBOX_DEFAULT_USE_BB_SHADOW is not set # CONFIG_BUSYBOX_DEFAULT_USE_BB_CRYPT is not set # CONFIG_BUSYBOX_DEFAULT_USE_BB_CRYPT_SHA is not set # CONFIG_BUSYBOX_DEFAULT_ADD_SHELL is not set # CONFIG_BUSYBOX_DEFAULT_REMOVE_SHELL is not set # CONFIG_BUSYBOX_DEFAULT_ADDGROUP is not set # CONFIG_BUSYBOX_DEFAULT_FEATURE_ADDUSER_TO_GROUP is not set # CONFIG_BUSYBOX_DEFAULT_ADDUSER is not set # CONFIG_BUSYBOX_DEFAULT_FEATURE_CHECK_NAMES is not set CONFIG_BUSYBOX_DEFAULT_LAST_ID=0 CONFIG_BUSYBOX_DEFAULT_FIRST_SYSTEM_ID=0 CONFIG_BUSYBOX_DEFAULT_LAST_SYSTEM_ID=0 # CONFIG_BUSYBOX_DEFAULT_CHPASSWD is not set CONFIG_BUSYBOX_DEFAULT_FEATURE_DEFAULT_PASSWD_ALGO="md5" # CONFIG_BUSYBOX_DEFAULT_CRYPTPW is not set # CONFIG_BUSYBOX_DEFAULT_MKPASSWD is not set # CONFIG_BUSYBOX_DEFAULT_DELUSER is not set # CONFIG_BUSYBOX_DEFAULT_DELGROUP is not set # CONFIG_BUSYBOX_DEFAULT_FEATURE_DEL_USER_FROM_GROUP is not set # CONFIG_BUSYBOX_DEFAULT_GETTY is not set CONFIG_BUSYBOX_DEFAULT_LOGIN=y CONFIG_BUSYBOX_DEFAULT_LOGIN_SESSION_AS_CHILD=y # CONFIG_BUSYBOX_DEFAULT_LOGIN_SCRIPTS is not set # CONFIG_BUSYBOX_DEFAULT_FEATURE_NOLOGIN is not set # CONFIG_BUSYBOX_DEFAULT_FEATURE_SECURETTY is not set CONFIG_BUSYBOX_DEFAULT_PASSWD=y CONFIG_BUSYBOX_DEFAULT_FEATURE_PASSWD_WEAK_CHECK=y # CONFIG_BUSYBOX_DEFAULT_SU is not set # CONFIG_BUSYBOX_DEFAULT_FEATURE_SU_SYSLOG is not set # CONFIG_BUSYBOX_DEFAULT_FEATURE_SU_CHECKS_SHELLS is not set # CONFIG_BUSYBOX_DEFAULT_FEATURE_SU_BLANK_PW_NEEDS_SECURE_TTY is not set # CONFIG_BUSYBOX_DEFAULT_SULOGIN is not set # CONFIG_BUSYBOX_DEFAULT_VLOCK is not set # CONFIG_BUSYBOX_DEFAULT_CHATTR is not set # CONFIG_BUSYBOX_DEFAULT_FSCK is not set # CONFIG_BUSYBOX_DEFAULT_LSATTR is not set # CONFIG_BUSYBOX_DEFAULT_TUNE2FS is not set # CONFIG_BUSYBOX_DEFAULT_MODPROBE_SMALL is not set # CONFIG_BUSYBOX_DEFAULT_DEPMOD is not set # CONFIG_BUSYBOX_DEFAULT_INSMOD is not set # CONFIG_BUSYBOX_DEFAULT_LSMOD is not set # CONFIG_BUSYBOX_DEFAULT_FEATURE_LSMOD_PRETTY_2_6_OUTPUT is not set # CONFIG_BUSYBOX_DEFAULT_MODINFO is not set # CONFIG_BUSYBOX_DEFAULT_MODPROBE is not set # CONFIG_BUSYBOX_DEFAULT_FEATURE_MODPROBE_BLACKLIST is not set # CONFIG_BUSYBOX_DEFAULT_RMMOD is not set # CONFIG_BUSYBOX_DEFAULT_FEATURE_CMDLINE_MODULE_OPTIONS is not set # CONFIG_BUSYBOX_DEFAULT_FEATURE_MODPROBE_SMALL_CHECK_ALREADY_LOADED is not set # CONFIG_BUSYBOX_DEFAULT_FEATURE_2_4_MODULES is not set # CONFIG_BUSYBOX_DEFAULT_FEATURE_INSMOD_VERSION_CHECKING is not set # CONFIG_BUSYBOX_DEFAULT_FEATURE_INSMOD_KSYMOOPS_SYMBOLS is not set # CONFIG_BUSYBOX_DEFAULT_FEATURE_INSMOD_LOADINKMEM is not set # CONFIG_BUSYBOX_DEFAULT_FEATURE_INSMOD_LOAD_MAP is not set # CONFIG_BUSYBOX_DEFAULT_FEATURE_INSMOD_LOAD_MAP_FULL is not set # CONFIG_BUSYBOX_DEFAULT_FEATURE_CHECK_TAINTED_MODULE is not set # CONFIG_BUSYBOX_DEFAULT_FEATURE_INSMOD_TRY_MMAP is not set # CONFIG_BUSYBOX_DEFAULT_FEATURE_MODUTILS_ALIAS is not set # CONFIG_BUSYBOX_DEFAULT_FEATURE_MODUTILS_SYMBOLS is not set CONFIG_BUSYBOX_DEFAULT_DEFAULT_MODULES_DIR="" CONFIG_BUSYBOX_DEFAULT_DEFAULT_DEPMOD_FILE="" # CONFIG_BUSYBOX_DEFAULT_ACPID is not set # CONFIG_BUSYBOX_DEFAULT_FEATURE_ACPID_COMPAT is not set # CONFIG_BUSYBOX_DEFAULT_BLKDISCARD is not set # CONFIG_BUSYBOX_DEFAULT_BLKID is not set # CONFIG_BUSYBOX_DEFAULT_FEATURE_BLKID_TYPE is not set # CONFIG_BUSYBOX_DEFAULT_BLOCKDEV is not set # CONFIG_BUSYBOX_DEFAULT_CAL is not set # CONFIG_BUSYBOX_DEFAULT_CHRT is not set CONFIG_BUSYBOX_DEFAULT_DMESG=y CONFIG_BUSYBOX_DEFAULT_FEATURE_DMESG_PRETTY=y # CONFIG_BUSYBOX_DEFAULT_EJECT is not set # CONFIG_BUSYBOX_DEFAULT_FEATURE_EJECT_SCSI is not set # CONFIG_BUSYBOX_DEFAULT_FALLOCATE is not set # CONFIG_BUSYBOX_DEFAULT_FATATTR is not set # CONFIG_BUSYBOX_DEFAULT_FBSET is not set # CONFIG_BUSYBOX_DEFAULT_FEATURE_FBSET_FANCY is not set # CONFIG_BUSYBOX_DEFAULT_FEATURE_FBSET_READMODE is not set # CONFIG_BUSYBOX_DEFAULT_FDFORMAT is not set # CONFIG_BUSYBOX_DEFAULT_FDISK is not set # CONFIG_BUSYBOX_DEFAULT_FDISK_SUPPORT_LARGE_DISKS is not set # CONFIG_BUSYBOX_DEFAULT_FEATURE_FDISK_WRITABLE is not set # CONFIG_BUSYBOX_DEFAULT_FEATURE_AIX_LABEL is not set # CONFIG_BUSYBOX_DEFAULT_FEATURE_SGI_LABEL is not set # CONFIG_BUSYBOX_DEFAULT_FEATURE_SUN_LABEL is not set # CONFIG_BUSYBOX_DEFAULT_FEATURE_OSF_LABEL is not set # CONFIG_BUSYBOX_DEFAULT_FEATURE_GPT_LABEL is not set # CONFIG_BUSYBOX_DEFAULT_FEATURE_FDISK_ADVANCED is not set # CONFIG_BUSYBOX_DEFAULT_FINDFS is not set CONFIG_BUSYBOX_DEFAULT_FLOCK=y # CONFIG_BUSYBOX_DEFAULT_FDFLUSH is not set # CONFIG_BUSYBOX_DEFAULT_FREERAMDISK is not set # CONFIG_BUSYBOX_DEFAULT_FSCK_MINIX is not set # CONFIG_BUSYBOX_DEFAULT_FSFREEZE is not set # CONFIG_BUSYBOX_DEFAULT_FSTRIM is not set # CONFIG_BUSYBOX_DEFAULT_GETOPT is not set # CONFIG_BUSYBOX_DEFAULT_FEATURE_GETOPT_LONG is not set CONFIG_BUSYBOX_DEFAULT_HEXDUMP=y # CONFIG_BUSYBOX_DEFAULT_FEATURE_HEXDUMP_REVERSE is not set # CONFIG_BUSYBOX_DEFAULT_HD is not set # CONFIG_BUSYBOX_DEFAULT_XXD is not set CONFIG_BUSYBOX_DEFAULT_HWCLOCK=y # CONFIG_BUSYBOX_DEFAULT_FEATURE_HWCLOCK_ADJTIME_FHS is not set # CONFIG_BUSYBOX_DEFAULT_IONICE is not set # CONFIG_BUSYBOX_DEFAULT_IPCRM is not set # CONFIG_BUSYBOX_DEFAULT_IPCS is not set # CONFIG_BUSYBOX_DEFAULT_LAST is not set # CONFIG_BUSYBOX_DEFAULT_FEATURE_LAST_FANCY is not set # CONFIG_BUSYBOX_DEFAULT_LOSETUP is not set # CONFIG_BUSYBOX_DEFAULT_LSPCI is not set # CONFIG_BUSYBOX_DEFAULT_LSUSB is not set # CONFIG_BUSYBOX_DEFAULT_MDEV is not set # CONFIG_BUSYBOX_DEFAULT_FEATURE_MDEV_CONF is not set # CONFIG_BUSYBOX_DEFAULT_FEATURE_MDEV_RENAME is not set # CONFIG_BUSYBOX_DEFAULT_FEATURE_MDEV_RENAME_REGEXP is not set # CONFIG_BUSYBOX_DEFAULT_FEATURE_MDEV_EXEC is not set # CONFIG_BUSYBOX_DEFAULT_FEATURE_MDEV_LOAD_FIRMWARE is not set # CONFIG_BUSYBOX_DEFAULT_MESG is not set # CONFIG_BUSYBOX_DEFAULT_FEATURE_MESG_ENABLE_ONLY_GROUP is not set # CONFIG_BUSYBOX_DEFAULT_MKE2FS is not set # CONFIG_BUSYBOX_DEFAULT_MKFS_EXT2 is not set # CONFIG_BUSYBOX_DEFAULT_MKFS_MINIX is not set # CONFIG_BUSYBOX_DEFAULT_FEATURE_MINIX2 is not set # CONFIG_BUSYBOX_DEFAULT_MKFS_REISER is not set # CONFIG_BUSYBOX_DEFAULT_MKDOSFS is not set # CONFIG_BUSYBOX_DEFAULT_MKFS_VFAT is not set CONFIG_BUSYBOX_DEFAULT_MKSWAP=y # CONFIG_BUSYBOX_DEFAULT_FEATURE_MKSWAP_UUID is not set # CONFIG_BUSYBOX_DEFAULT_MORE is not set CONFIG_BUSYBOX_DEFAULT_MOUNT=y # CONFIG_BUSYBOX_DEFAULT_FEATURE_MOUNT_FAKE is not set # CONFIG_BUSYBOX_DEFAULT_FEATURE_MOUNT_VERBOSE is not set CONFIG_BUSYBOX_DEFAULT_FEATURE_MOUNT_HELPERS=y # CONFIG_BUSYBOX_DEFAULT_FEATURE_MOUNT_LABEL is not set # CONFIG_BUSYBOX_DEFAULT_FEATURE_MOUNT_NFS is not set CONFIG_BUSYBOX_DEFAULT_FEATURE_MOUNT_CIFS=y CONFIG_BUSYBOX_DEFAULT_FEATURE_MOUNT_FLAGS=y CONFIG_BUSYBOX_DEFAULT_FEATURE_MOUNT_FSTAB=y # CONFIG_BUSYBOX_DEFAULT_FEATURE_MOUNT_OTHERTAB is not set # CONFIG_BUSYBOX_DEFAULT_MOUNTPOINT is not set # CONFIG_BUSYBOX_DEFAULT_NOLOGIN is not set # CONFIG_BUSYBOX_DEFAULT_NOLOGIN_DEPENDENCIES is not set # CONFIG_BUSYBOX_DEFAULT_NSENTER is not set CONFIG_BUSYBOX_DEFAULT_PIVOT_ROOT=y # CONFIG_BUSYBOX_DEFAULT_RDATE is not set # CONFIG_BUSYBOX_DEFAULT_RDEV is not set # CONFIG_BUSYBOX_DEFAULT_READPROFILE is not set # CONFIG_BUSYBOX_DEFAULT_RENICE is not set # CONFIG_BUSYBOX_DEFAULT_REV is not set # CONFIG_BUSYBOX_DEFAULT_RTCWAKE is not set # CONFIG_BUSYBOX_DEFAULT_SCRIPT is not set # CONFIG_BUSYBOX_DEFAULT_SCRIPTREPLAY is not set # CONFIG_BUSYBOX_DEFAULT_SETARCH is not set # CONFIG_BUSYBOX_DEFAULT_LINUX32 is not set # CONFIG_BUSYBOX_DEFAULT_LINUX64 is not set # CONFIG_BUSYBOX_DEFAULT_SETPRIV is not set # CONFIG_BUSYBOX_DEFAULT_FEATURE_SETPRIV_DUMP is not set # CONFIG_BUSYBOX_DEFAULT_FEATURE_SETPRIV_CAPABILITIES is not set # CONFIG_BUSYBOX_DEFAULT_FEATURE_SETPRIV_CAPABILITY_NAMES is not set # CONFIG_BUSYBOX_DEFAULT_SETSID is not set # CONFIG_BUSYBOX_DEFAULT_SWAPON is not set # CONFIG_BUSYBOX_DEFAULT_FEATURE_SWAPON_DISCARD is not set # CONFIG_BUSYBOX_DEFAULT_FEATURE_SWAPON_PRI is not set # CONFIG_BUSYBOX_DEFAULT_SWAPOFF is not set # CONFIG_BUSYBOX_DEFAULT_FEATURE_SWAPONOFF_LABEL is not set CONFIG_BUSYBOX_DEFAULT_SWITCH_ROOT=y # CONFIG_BUSYBOX_DEFAULT_TASKSET is not set # CONFIG_BUSYBOX_DEFAULT_FEATURE_TASKSET_FANCY is not set # CONFIG_BUSYBOX_DEFAULT_UEVENT is not set CONFIG_BUSYBOX_DEFAULT_UMOUNT=y CONFIG_BUSYBOX_DEFAULT_FEATURE_UMOUNT_ALL=y # CONFIG_BUSYBOX_DEFAULT_UNSHARE is not set # CONFIG_BUSYBOX_DEFAULT_WALL is not set CONFIG_BUSYBOX_DEFAULT_FEATURE_MOUNT_LOOP=y # CONFIG_BUSYBOX_DEFAULT_FEATURE_MOUNT_LOOP_CREATE is not set # CONFIG_BUSYBOX_DEFAULT_FEATURE_MTAB_SUPPORT is not set # CONFIG_BUSYBOX_DEFAULT_VOLUMEID is not set # CONFIG_BUSYBOX_DEFAULT_FEATURE_VOLUMEID_BCACHE is not set # CONFIG_BUSYBOX_DEFAULT_FEATURE_VOLUMEID_BTRFS is not set # CONFIG_BUSYBOX_DEFAULT_FEATURE_VOLUMEID_CRAMFS is not set # CONFIG_BUSYBOX_DEFAULT_FEATURE_VOLUMEID_EXFAT is not set # CONFIG_BUSYBOX_DEFAULT_FEATURE_VOLUMEID_EXT is not set # CONFIG_BUSYBOX_DEFAULT_FEATURE_VOLUMEID_F2FS is not set # CONFIG_BUSYBOX_DEFAULT_FEATURE_VOLUMEID_FAT is not set # CONFIG_BUSYBOX_DEFAULT_FEATURE_VOLUMEID_HFS is not set # CONFIG_BUSYBOX_DEFAULT_FEATURE_VOLUMEID_ISO9660 is not set # CONFIG_BUSYBOX_DEFAULT_FEATURE_VOLUMEID_JFS is not set # CONFIG_BUSYBOX_DEFAULT_FEATURE_VOLUMEID_LFS is not set # CONFIG_BUSYBOX_DEFAULT_FEATURE_VOLUMEID_LINUXRAID is not set # CONFIG_BUSYBOX_DEFAULT_FEATURE_VOLUMEID_LINUXSWAP is not set # CONFIG_BUSYBOX_DEFAULT_FEATURE_VOLUMEID_LUKS is not set # CONFIG_BUSYBOX_DEFAULT_FEATURE_VOLUMEID_MINIX is not set # CONFIG_BUSYBOX_DEFAULT_FEATURE_VOLUMEID_NILFS is not set # CONFIG_BUSYBOX_DEFAULT_FEATURE_VOLUMEID_NTFS is not set # CONFIG_BUSYBOX_DEFAULT_FEATURE_VOLUMEID_OCFS2 is not set # CONFIG_BUSYBOX_DEFAULT_FEATURE_VOLUMEID_REISERFS is not set # CONFIG_BUSYBOX_DEFAULT_FEATURE_VOLUMEID_ROMFS is not set # CONFIG_BUSYBOX_DEFAULT_FEATURE_VOLUMEID_SQUASHFS is not set # CONFIG_BUSYBOX_DEFAULT_FEATURE_VOLUMEID_SYSV is not set # CONFIG_BUSYBOX_DEFAULT_FEATURE_VOLUMEID_UBIFS is not set # CONFIG_BUSYBOX_DEFAULT_FEATURE_VOLUMEID_UDF is not set # CONFIG_BUSYBOX_DEFAULT_FEATURE_VOLUMEID_XFS is not set # CONFIG_BUSYBOX_DEFAULT_ADJTIMEX is not set # CONFIG_BUSYBOX_DEFAULT_BBCONFIG is not set # CONFIG_BUSYBOX_DEFAULT_FEATURE_COMPRESS_BBCONFIG is not set # CONFIG_BUSYBOX_DEFAULT_BC is not set # CONFIG_BUSYBOX_DEFAULT_DC is not set # CONFIG_BUSYBOX_DEFAULT_FEATURE_DC_BIG is not set # CONFIG_BUSYBOX_DEFAULT_FEATURE_DC_LIBM is not set # CONFIG_BUSYBOX_DEFAULT_FEATURE_BC_INTERACTIVE is not set # CONFIG_BUSYBOX_DEFAULT_FEATURE_BC_LONG_OPTIONS is not set # CONFIG_BUSYBOX_DEFAULT_BEEP is not set CONFIG_BUSYBOX_DEFAULT_FEATURE_BEEP_FREQ=0 CONFIG_BUSYBOX_DEFAULT_FEATURE_BEEP_LENGTH_MS=0 # CONFIG_BUSYBOX_DEFAULT_CHAT is not set # CONFIG_BUSYBOX_DEFAULT_FEATURE_CHAT_NOFAIL is not set # CONFIG_BUSYBOX_DEFAULT_FEATURE_CHAT_TTY_HIFI is not set # CONFIG_BUSYBOX_DEFAULT_FEATURE_CHAT_IMPLICIT_CR is not set # CONFIG_BUSYBOX_DEFAULT_FEATURE_CHAT_SWALLOW_OPTS is not set # CONFIG_BUSYBOX_DEFAULT_FEATURE_CHAT_SEND_ESCAPES is not set # CONFIG_BUSYBOX_DEFAULT_FEATURE_CHAT_VAR_ABORT_LEN is not set # CONFIG_BUSYBOX_DEFAULT_FEATURE_CHAT_CLR_ABORT is not set # CONFIG_BUSYBOX_DEFAULT_CONSPY is not set CONFIG_BUSYBOX_DEFAULT_CROND=y # CONFIG_BUSYBOX_DEFAULT_FEATURE_CROND_D is not set # CONFIG_BUSYBOX_DEFAULT_FEATURE_CROND_CALL_SENDMAIL is not set # CONFIG_BUSYBOX_DEFAULT_FEATURE_CROND_SPECIAL_TIMES is not set CONFIG_BUSYBOX_DEFAULT_FEATURE_CROND_DIR="/etc" CONFIG_BUSYBOX_DEFAULT_CRONTAB=y # CONFIG_BUSYBOX_DEFAULT_DEVFSD is not set # CONFIG_BUSYBOX_DEFAULT_DEVFSD_MODLOAD is not set # CONFIG_BUSYBOX_DEFAULT_DEVFSD_FG_NP is not set # CONFIG_BUSYBOX_DEFAULT_DEVFSD_VERBOSE is not set # CONFIG_BUSYBOX_DEFAULT_FEATURE_DEVFS is not set # CONFIG_BUSYBOX_DEFAULT_DEVMEM is not set # CONFIG_BUSYBOX_DEFAULT_FBSPLASH is not set # CONFIG_BUSYBOX_DEFAULT_FLASH_ERASEALL is not set # CONFIG_BUSYBOX_DEFAULT_FLASH_LOCK is not set # CONFIG_BUSYBOX_DEFAULT_FLASH_UNLOCK is not set # CONFIG_BUSYBOX_DEFAULT_FLASHCP is not set # CONFIG_BUSYBOX_DEFAULT_HDPARM is not set # CONFIG_BUSYBOX_DEFAULT_FEATURE_HDPARM_GET_IDENTITY is not set # CONFIG_BUSYBOX_DEFAULT_FEATURE_HDPARM_HDIO_SCAN_HWIF is not set # CONFIG_BUSYBOX_DEFAULT_FEATURE_HDPARM_HDIO_UNREGISTER_HWIF is not set # CONFIG_BUSYBOX_DEFAULT_FEATURE_HDPARM_HDIO_DRIVE_RESET is not set # CONFIG_BUSYBOX_DEFAULT_FEATURE_HDPARM_HDIO_TRISTATE_HWIF is not set # CONFIG_BUSYBOX_DEFAULT_FEATURE_HDPARM_HDIO_GETSET_DMA is not set # CONFIG_BUSYBOX_DEFAULT_HEXEDIT is not set # CONFIG_BUSYBOX_DEFAULT_I2CGET is not set # CONFIG_BUSYBOX_DEFAULT_I2CSET is not set # CONFIG_BUSYBOX_DEFAULT_I2CDUMP is not set # CONFIG_BUSYBOX_DEFAULT_I2CDETECT is not set # CONFIG_BUSYBOX_DEFAULT_INOTIFYD is not set CONFIG_BUSYBOX_DEFAULT_LESS=y CONFIG_BUSYBOX_DEFAULT_FEATURE_LESS_MAXLINES=9999999 # CONFIG_BUSYBOX_DEFAULT_FEATURE_LESS_BRACKETS is not set # CONFIG_BUSYBOX_DEFAULT_FEATURE_LESS_FLAGS is not set # CONFIG_BUSYBOX_DEFAULT_FEATURE_LESS_TRUNCATE is not set # CONFIG_BUSYBOX_DEFAULT_FEATURE_LESS_MARKS is not set # CONFIG_BUSYBOX_DEFAULT_FEATURE_LESS_REGEXP is not set # CONFIG_BUSYBOX_DEFAULT_FEATURE_LESS_WINCH is not set # CONFIG_BUSYBOX_DEFAULT_FEATURE_LESS_ASK_TERMINAL is not set # CONFIG_BUSYBOX_DEFAULT_FEATURE_LESS_DASHCMD is not set # CONFIG_BUSYBOX_DEFAULT_FEATURE_LESS_LINENUMS is not set # CONFIG_BUSYBOX_DEFAULT_FEATURE_LESS_RAW is not set # CONFIG_BUSYBOX_DEFAULT_FEATURE_LESS_ENV is not set CONFIG_BUSYBOX_DEFAULT_LOCK=y # CONFIG_BUSYBOX_DEFAULT_LSSCSI is not set # CONFIG_BUSYBOX_DEFAULT_MAKEDEVS is not set # CONFIG_BUSYBOX_DEFAULT_FEATURE_MAKEDEVS_LEAF is not set # CONFIG_BUSYBOX_DEFAULT_FEATURE_MAKEDEVS_TABLE is not set # CONFIG_BUSYBOX_DEFAULT_MAN is not set # CONFIG_BUSYBOX_DEFAULT_MICROCOM is not set # CONFIG_BUSYBOX_DEFAULT_MT is not set # CONFIG_BUSYBOX_DEFAULT_NANDWRITE is not set # CONFIG_BUSYBOX_DEFAULT_NANDDUMP is not set # CONFIG_BUSYBOX_DEFAULT_PARTPROBE is not set # CONFIG_BUSYBOX_DEFAULT_RAIDAUTORUN is not set # CONFIG_BUSYBOX_DEFAULT_READAHEAD is not set # CONFIG_BUSYBOX_DEFAULT_RFKILL is not set # CONFIG_BUSYBOX_DEFAULT_RUNLEVEL is not set # CONFIG_BUSYBOX_DEFAULT_RX is not set # CONFIG_BUSYBOX_DEFAULT_SETFATTR is not set # CONFIG_BUSYBOX_DEFAULT_SETSERIAL is not set CONFIG_BUSYBOX_DEFAULT_STRINGS=y CONFIG_BUSYBOX_DEFAULT_TIME=y # CONFIG_BUSYBOX_DEFAULT_TTYSIZE is not set # CONFIG_BUSYBOX_DEFAULT_UBIATTACH is not set # CONFIG_BUSYBOX_DEFAULT_UBIDETACH is not set # CONFIG_BUSYBOX_DEFAULT_UBIMKVOL is not set # CONFIG_BUSYBOX_DEFAULT_UBIRMVOL is not set # CONFIG_BUSYBOX_DEFAULT_UBIRSVOL is not set # CONFIG_BUSYBOX_DEFAULT_UBIUPDATEVOL is not set # CONFIG_BUSYBOX_DEFAULT_UBIRENAME is not set # CONFIG_BUSYBOX_DEFAULT_VOLNAME is not set # CONFIG_BUSYBOX_DEFAULT_WATCHDOG is not set CONFIG_BUSYBOX_DEFAULT_FEATURE_IPV6=y # CONFIG_BUSYBOX_DEFAULT_FEATURE_UNIX_LOCAL is not set CONFIG_BUSYBOX_DEFAULT_FEATURE_PREFER_IPV4_ADDRESS=y CONFIG_BUSYBOX_DEFAULT_VERBOSE_RESOLUTION_ERRORS=y # CONFIG_BUSYBOX_DEFAULT_FEATURE_TLS_SHA1 is not set # CONFIG_BUSYBOX_DEFAULT_ARP is not set # CONFIG_BUSYBOX_DEFAULT_ARPING is not set CONFIG_BUSYBOX_DEFAULT_BRCTL=y CONFIG_BUSYBOX_DEFAULT_FEATURE_BRCTL_FANCY=y CONFIG_BUSYBOX_DEFAULT_FEATURE_BRCTL_SHOW=y # CONFIG_BUSYBOX_DEFAULT_DNSD is not set # CONFIG_BUSYBOX_DEFAULT_ETHER_WAKE is not set # CONFIG_BUSYBOX_DEFAULT_FTPD is not set # CONFIG_BUSYBOX_DEFAULT_FEATURE_FTPD_WRITE is not set # CONFIG_BUSYBOX_DEFAULT_FEATURE_FTPD_ACCEPT_BROKEN_LIST is not set # CONFIG_BUSYBOX_DEFAULT_FEATURE_FTPD_AUTHENTICATION is not set # CONFIG_BUSYBOX_DEFAULT_FTPGET is not set # CONFIG_BUSYBOX_DEFAULT_FTPPUT is not set # CONFIG_BUSYBOX_DEFAULT_FEATURE_FTPGETPUT_LONG_OPTIONS is not set # CONFIG_BUSYBOX_DEFAULT_HOSTNAME is not set # CONFIG_BUSYBOX_DEFAULT_DNSDOMAINNAME is not set # CONFIG_BUSYBOX_DEFAULT_HTTPD is not set # CONFIG_BUSYBOX_DEFAULT_FEATURE_HTTPD_RANGES is not set # CONFIG_BUSYBOX_DEFAULT_FEATURE_HTTPD_SETUID is not set # CONFIG_BUSYBOX_DEFAULT_FEATURE_HTTPD_BASIC_AUTH is not set # CONFIG_BUSYBOX_DEFAULT_FEATURE_HTTPD_AUTH_MD5 is not set # CONFIG_BUSYBOX_DEFAULT_FEATURE_HTTPD_CGI is not set # CONFIG_BUSYBOX_DEFAULT_FEATURE_HTTPD_CONFIG_WITH_SCRIPT_INTERPR is not set # CONFIG_BUSYBOX_DEFAULT_FEATURE_HTTPD_SET_REMOTE_PORT_TO_ENV is not set # CONFIG_BUSYBOX_DEFAULT_FEATURE_HTTPD_ENCODE_URL_STR is not set # CONFIG_BUSYBOX_DEFAULT_FEATURE_HTTPD_ERROR_PAGES is not set # CONFIG_BUSYBOX_DEFAULT_FEATURE_HTTPD_PROXY is not set # CONFIG_BUSYBOX_DEFAULT_FEATURE_HTTPD_GZIP is not set CONFIG_BUSYBOX_DEFAULT_IFCONFIG=y CONFIG_BUSYBOX_DEFAULT_FEATURE_IFCONFIG_STATUS=y # CONFIG_BUSYBOX_DEFAULT_FEATURE_IFCONFIG_SLIP is not set # CONFIG_BUSYBOX_DEFAULT_FEATURE_IFCONFIG_MEMSTART_IOADDR_IRQ is not set CONFIG_BUSYBOX_DEFAULT_FEATURE_IFCONFIG_HW=y CONFIG_BUSYBOX_DEFAULT_FEATURE_IFCONFIG_BROADCAST_PLUS=y # CONFIG_BUSYBOX_DEFAULT_IFENSLAVE is not set # CONFIG_BUSYBOX_DEFAULT_IFPLUGD is not set # CONFIG_BUSYBOX_DEFAULT_IFUP is not set # CONFIG_BUSYBOX_DEFAULT_IFDOWN is not set CONFIG_BUSYBOX_DEFAULT_IFUPDOWN_IFSTATE_PATH="" # CONFIG_BUSYBOX_DEFAULT_FEATURE_IFUPDOWN_IP is not set # CONFIG_BUSYBOX_DEFAULT_FEATURE_IFUPDOWN_IPV4 is not set # CONFIG_BUSYBOX_DEFAULT_FEATURE_IFUPDOWN_IPV6 is not set # CONFIG_BUSYBOX_DEFAULT_FEATURE_IFUPDOWN_MAPPING is not set # CONFIG_BUSYBOX_DEFAULT_FEATURE_IFUPDOWN_EXTERNAL_DHCP is not set # CONFIG_BUSYBOX_DEFAULT_INETD is not set # CONFIG_BUSYBOX_DEFAULT_FEATURE_INETD_SUPPORT_BUILTIN_ECHO is not set # CONFIG_BUSYBOX_DEFAULT_FEATURE_INETD_SUPPORT_BUILTIN_DISCARD is not set # CONFIG_BUSYBOX_DEFAULT_FEATURE_INETD_SUPPORT_BUILTIN_TIME is not set # CONFIG_BUSYBOX_DEFAULT_FEATURE_INETD_SUPPORT_BUILTIN_DAYTIME is not set # CONFIG_BUSYBOX_DEFAULT_FEATURE_INETD_SUPPORT_BUILTIN_CHARGEN is not set # CONFIG_BUSYBOX_DEFAULT_FEATURE_INETD_RPC is not set CONFIG_BUSYBOX_DEFAULT_IP=y # CONFIG_BUSYBOX_DEFAULT_IPADDR is not set # CONFIG_BUSYBOX_DEFAULT_IPLINK is not set # CONFIG_BUSYBOX_DEFAULT_IPROUTE is not set # CONFIG_BUSYBOX_DEFAULT_IPTUNNEL is not set # CONFIG_BUSYBOX_DEFAULT_IPRULE is not set # CONFIG_BUSYBOX_DEFAULT_IPNEIGH is not set CONFIG_BUSYBOX_DEFAULT_FEATURE_IP_ADDRESS=y CONFIG_BUSYBOX_DEFAULT_FEATURE_IP_LINK=y CONFIG_BUSYBOX_DEFAULT_FEATURE_IP_ROUTE=y CONFIG_BUSYBOX_DEFAULT_FEATURE_IP_ROUTE_DIR="/etc/iproute2" # CONFIG_BUSYBOX_DEFAULT_FEATURE_IP_TUNNEL is not set CONFIG_BUSYBOX_DEFAULT_FEATURE_IP_RULE=y CONFIG_BUSYBOX_DEFAULT_FEATURE_IP_NEIGH=y # CONFIG_BUSYBOX_DEFAULT_FEATURE_IP_RARE_PROTOCOLS is not set # CONFIG_BUSYBOX_DEFAULT_IPCALC is not set # CONFIG_BUSYBOX_DEFAULT_FEATURE_IPCALC_LONG_OPTIONS is not set # CONFIG_BUSYBOX_DEFAULT_FEATURE_IPCALC_FANCY is not set # CONFIG_BUSYBOX_DEFAULT_FAKEIDENTD is not set # CONFIG_BUSYBOX_DEFAULT_NAMEIF is not set # CONFIG_BUSYBOX_DEFAULT_FEATURE_NAMEIF_EXTENDED is not set # CONFIG_BUSYBOX_DEFAULT_NBDCLIENT is not set CONFIG_BUSYBOX_DEFAULT_NC=y # CONFIG_BUSYBOX_DEFAULT_NETCAT is not set # CONFIG_BUSYBOX_DEFAULT_NC_SERVER is not set # CONFIG_BUSYBOX_DEFAULT_NC_EXTRA is not set # CONFIG_BUSYBOX_DEFAULT_NC_110_COMPAT is not set CONFIG_BUSYBOX_DEFAULT_NETMSG=y CONFIG_BUSYBOX_DEFAULT_NETSTAT=y CONFIG_BUSYBOX_DEFAULT_FEATURE_NETSTAT_WIDE=y CONFIG_BUSYBOX_DEFAULT_FEATURE_NETSTAT_PRG=y # CONFIG_BUSYBOX_DEFAULT_NSLOOKUP is not set # CONFIG_BUSYBOX_DEFAULT_FEATURE_NSLOOKUP_BIG is not set # CONFIG_BUSYBOX_DEFAULT_FEATURE_NSLOOKUP_LONG_OPTIONS is not set CONFIG_BUSYBOX_DEFAULT_NSLOOKUP_OPENWRT=y # CONFIG_BUSYBOX_DEFAULT_FEATURE_NSLOOKUP_OPENWRT_LONG_OPTIONS is not set CONFIG_BUSYBOX_DEFAULT_NTPD=y CONFIG_BUSYBOX_DEFAULT_FEATURE_NTPD_SERVER=y # CONFIG_BUSYBOX_DEFAULT_FEATURE_NTPD_CONF is not set # CONFIG_BUSYBOX_DEFAULT_FEATURE_NTP_AUTH is not set CONFIG_BUSYBOX_DEFAULT_PING=y CONFIG_BUSYBOX_DEFAULT_PING6=y CONFIG_BUSYBOX_DEFAULT_FEATURE_FANCY_PING=y # CONFIG_BUSYBOX_DEFAULT_PSCAN is not set CONFIG_BUSYBOX_DEFAULT_ROUTE=y # CONFIG_BUSYBOX_DEFAULT_SLATTACH is not set # CONFIG_BUSYBOX_DEFAULT_SSL_CLIENT is not set # CONFIG_BUSYBOX_DEFAULT_TC is not set # CONFIG_BUSYBOX_DEFAULT_FEATURE_TC_INGRESS is not set # CONFIG_BUSYBOX_DEFAULT_TCPSVD is not set # CONFIG_BUSYBOX_DEFAULT_UDPSVD is not set # CONFIG_BUSYBOX_DEFAULT_TELNET is not set # CONFIG_BUSYBOX_DEFAULT_FEATURE_TELNET_TTYPE is not set # CONFIG_BUSYBOX_DEFAULT_FEATURE_TELNET_AUTOLOGIN is not set # CONFIG_BUSYBOX_DEFAULT_FEATURE_TELNET_WIDTH is not set # CONFIG_BUSYBOX_DEFAULT_TELNETD is not set # CONFIG_BUSYBOX_DEFAULT_FEATURE_TELNETD_STANDALONE is not set # CONFIG_BUSYBOX_DEFAULT_FEATURE_TELNETD_INETD_WAIT is not set # CONFIG_BUSYBOX_DEFAULT_TFTP is not set # CONFIG_BUSYBOX_DEFAULT_FEATURE_TFTP_PROGRESS_BAR is not set # CONFIG_BUSYBOX_DEFAULT_TFTPD is not set # CONFIG_BUSYBOX_DEFAULT_FEATURE_TFTP_GET is not set # CONFIG_BUSYBOX_DEFAULT_FEATURE_TFTP_PUT is not set # CONFIG_BUSYBOX_DEFAULT_FEATURE_TFTP_BLOCKSIZE is not set # CONFIG_BUSYBOX_DEFAULT_TFTP_DEBUG is not set # CONFIG_BUSYBOX_DEFAULT_TLS is not set CONFIG_BUSYBOX_DEFAULT_TRACEROUTE=y CONFIG_BUSYBOX_DEFAULT_TRACEROUTE6=y CONFIG_BUSYBOX_DEFAULT_FEATURE_TRACEROUTE_VERBOSE=y # CONFIG_BUSYBOX_DEFAULT_FEATURE_TRACEROUTE_USE_ICMP is not set # CONFIG_BUSYBOX_DEFAULT_TUNCTL is not set # CONFIG_BUSYBOX_DEFAULT_FEATURE_TUNCTL_UG is not set # CONFIG_BUSYBOX_DEFAULT_VCONFIG is not set # CONFIG_BUSYBOX_DEFAULT_WGET is not set # CONFIG_BUSYBOX_DEFAULT_FEATURE_WGET_LONG_OPTIONS is not set # CONFIG_BUSYBOX_DEFAULT_FEATURE_WGET_STATUSBAR is not set # CONFIG_BUSYBOX_DEFAULT_FEATURE_WGET_AUTHENTICATION is not set # CONFIG_BUSYBOX_DEFAULT_FEATURE_WGET_TIMEOUT is not set # CONFIG_BUSYBOX_DEFAULT_FEATURE_WGET_HTTPS is not set # CONFIG_BUSYBOX_DEFAULT_FEATURE_WGET_OPENSSL is not set # CONFIG_BUSYBOX_DEFAULT_WHOIS is not set # CONFIG_BUSYBOX_DEFAULT_ZCIP is not set # CONFIG_BUSYBOX_DEFAULT_UDHCPD is not set # CONFIG_BUSYBOX_DEFAULT_FEATURE_UDHCPD_BASE_IP_ON_MAC is not set # CONFIG_BUSYBOX_DEFAULT_FEATURE_UDHCPD_WRITE_LEASES_EARLY is not set CONFIG_BUSYBOX_DEFAULT_DHCPD_LEASES_FILE="" # CONFIG_BUSYBOX_DEFAULT_DUMPLEASES is not set # CONFIG_BUSYBOX_DEFAULT_DHCPRELAY is not set CONFIG_BUSYBOX_DEFAULT_UDHCPC=y # CONFIG_BUSYBOX_DEFAULT_FEATURE_UDHCPC_ARPING is not set # CONFIG_BUSYBOX_DEFAULT_FEATURE_UDHCPC_SANITIZEOPT is not set CONFIG_BUSYBOX_DEFAULT_UDHCPC_DEFAULT_SCRIPT="/usr/share/udhcpc/default.script" # CONFIG_BUSYBOX_DEFAULT_UDHCPC6 is not set # CONFIG_BUSYBOX_DEFAULT_FEATURE_UDHCPC6_RFC3646 is not set # CONFIG_BUSYBOX_DEFAULT_FEATURE_UDHCPC6_RFC4704 is not set # CONFIG_BUSYBOX_DEFAULT_FEATURE_UDHCPC6_RFC4833 is not set # CONFIG_BUSYBOX_DEFAULT_FEATURE_UDHCPC6_RFC5970 is not set # CONFIG_BUSYBOX_DEFAULT_FEATURE_UDHCP_PORT is not set CONFIG_BUSYBOX_DEFAULT_UDHCP_DEBUG=0 CONFIG_BUSYBOX_DEFAULT_UDHCPC_SLACK_FOR_BUGGY_SERVERS=80 CONFIG_BUSYBOX_DEFAULT_FEATURE_UDHCP_RFC3397=y # CONFIG_BUSYBOX_DEFAULT_FEATURE_UDHCP_8021Q is not set CONFIG_BUSYBOX_DEFAULT_IFUPDOWN_UDHCPC_CMD_OPTIONS="" # CONFIG_BUSYBOX_DEFAULT_LPD is not set # CONFIG_BUSYBOX_DEFAULT_LPR is not set # CONFIG_BUSYBOX_DEFAULT_LPQ is not set # CONFIG_BUSYBOX_DEFAULT_MAKEMIME is not set # CONFIG_BUSYBOX_DEFAULT_POPMAILDIR is not set # CONFIG_BUSYBOX_DEFAULT_FEATURE_POPMAILDIR_DELIVERY is not set # CONFIG_BUSYBOX_DEFAULT_REFORMIME is not set # CONFIG_BUSYBOX_DEFAULT_FEATURE_REFORMIME_COMPAT is not set # CONFIG_BUSYBOX_DEFAULT_SENDMAIL is not set CONFIG_BUSYBOX_DEFAULT_FEATURE_MIME_CHARSET="" CONFIG_BUSYBOX_DEFAULT_FREE=y # CONFIG_BUSYBOX_DEFAULT_FUSER is not set # CONFIG_BUSYBOX_DEFAULT_IOSTAT is not set CONFIG_BUSYBOX_DEFAULT_KILL=y CONFIG_BUSYBOX_DEFAULT_KILLALL=y # CONFIG_BUSYBOX_DEFAULT_KILLALL5 is not set # CONFIG_BUSYBOX_DEFAULT_LSOF is not set # CONFIG_BUSYBOX_DEFAULT_MPSTAT is not set # CONFIG_BUSYBOX_DEFAULT_NMETER is not set CONFIG_BUSYBOX_DEFAULT_PGREP=y # CONFIG_BUSYBOX_DEFAULT_PKILL is not set CONFIG_BUSYBOX_DEFAULT_PIDOF=y # CONFIG_BUSYBOX_DEFAULT_FEATURE_PIDOF_SINGLE is not set # CONFIG_BUSYBOX_DEFAULT_FEATURE_PIDOF_OMIT is not set # CONFIG_BUSYBOX_DEFAULT_PMAP is not set # CONFIG_BUSYBOX_DEFAULT_POWERTOP is not set # CONFIG_BUSYBOX_DEFAULT_FEATURE_POWERTOP_INTERACTIVE is not set CONFIG_BUSYBOX_DEFAULT_PS=y CONFIG_BUSYBOX_DEFAULT_FEATURE_PS_WIDE=y # CONFIG_BUSYBOX_DEFAULT_FEATURE_PS_LONG is not set # CONFIG_BUSYBOX_DEFAULT_FEATURE_PS_TIME is not set # CONFIG_BUSYBOX_DEFAULT_FEATURE_PS_UNUSUAL_SYSTEMS is not set # CONFIG_BUSYBOX_DEFAULT_FEATURE_PS_ADDITIONAL_COLUMNS is not set # CONFIG_BUSYBOX_DEFAULT_PSTREE is not set # CONFIG_BUSYBOX_DEFAULT_PWDX is not set # CONFIG_BUSYBOX_DEFAULT_SMEMCAP is not set CONFIG_BUSYBOX_DEFAULT_BB_SYSCTL=y CONFIG_BUSYBOX_DEFAULT_TOP=y # CONFIG_BUSYBOX_DEFAULT_FEATURE_TOP_INTERACTIVE is not set CONFIG_BUSYBOX_DEFAULT_FEATURE_TOP_CPU_USAGE_PERCENTAGE=y CONFIG_BUSYBOX_DEFAULT_FEATURE_TOP_CPU_GLOBAL_PERCENTS=y # CONFIG_BUSYBOX_DEFAULT_FEATURE_TOP_SMP_CPU is not set # CONFIG_BUSYBOX_DEFAULT_FEATURE_TOP_DECIMALS is not set # CONFIG_BUSYBOX_DEFAULT_FEATURE_TOP_SMP_PROCESS is not set # CONFIG_BUSYBOX_DEFAULT_FEATURE_TOPMEM is not set CONFIG_BUSYBOX_DEFAULT_UPTIME=y # CONFIG_BUSYBOX_DEFAULT_FEATURE_UPTIME_UTMP_SUPPORT is not set # CONFIG_BUSYBOX_DEFAULT_WATCH is not set # CONFIG_BUSYBOX_DEFAULT_FEATURE_SHOW_THREADS is not set # CONFIG_BUSYBOX_DEFAULT_CHPST is not set # CONFIG_BUSYBOX_DEFAULT_SETUIDGID is not set # CONFIG_BUSYBOX_DEFAULT_ENVUIDGID is not set # CONFIG_BUSYBOX_DEFAULT_ENVDIR is not set # CONFIG_BUSYBOX_DEFAULT_SOFTLIMIT is not set # CONFIG_BUSYBOX_DEFAULT_RUNSV is not set # CONFIG_BUSYBOX_DEFAULT_RUNSVDIR is not set # CONFIG_BUSYBOX_DEFAULT_FEATURE_RUNSVDIR_LOG is not set # CONFIG_BUSYBOX_DEFAULT_SV is not set CONFIG_BUSYBOX_DEFAULT_SV_DEFAULT_SERVICE_DIR="" # CONFIG_BUSYBOX_DEFAULT_SVC is not set # CONFIG_BUSYBOX_DEFAULT_SVOK is not set # CONFIG_BUSYBOX_DEFAULT_SVLOGD is not set # CONFIG_BUSYBOX_DEFAULT_CHCON is not set # CONFIG_BUSYBOX_DEFAULT_GETENFORCE is not set # CONFIG_BUSYBOX_DEFAULT_GETSEBOOL is not set # CONFIG_BUSYBOX_DEFAULT_LOAD_POLICY is not set # CONFIG_BUSYBOX_DEFAULT_MATCHPATHCON is not set # CONFIG_BUSYBOX_DEFAULT_RUNCON is not set # CONFIG_BUSYBOX_DEFAULT_SELINUXENABLED is not set # CONFIG_BUSYBOX_DEFAULT_SESTATUS is not set # CONFIG_BUSYBOX_DEFAULT_SETENFORCE is not set # CONFIG_BUSYBOX_DEFAULT_SETFILES is not set # CONFIG_BUSYBOX_DEFAULT_FEATURE_SETFILES_CHECK_OPTION is not set # CONFIG_BUSYBOX_DEFAULT_RESTORECON is not set # CONFIG_BUSYBOX_DEFAULT_SETSEBOOL is not set CONFIG_BUSYBOX_DEFAULT_SH_IS_ASH=y # CONFIG_BUSYBOX_DEFAULT_SH_IS_HUSH is not set # CONFIG_BUSYBOX_DEFAULT_SH_IS_NONE is not set # CONFIG_BUSYBOX_DEFAULT_BASH_IS_ASH is not set # CONFIG_BUSYBOX_DEFAULT_BASH_IS_HUSH is not set CONFIG_BUSYBOX_DEFAULT_BASH_IS_NONE=y CONFIG_BUSYBOX_DEFAULT_ASH=y # CONFIG_BUSYBOX_DEFAULT_ASH_OPTIMIZE_FOR_SIZE is not set CONFIG_BUSYBOX_DEFAULT_ASH_INTERNAL_GLOB=y CONFIG_BUSYBOX_DEFAULT_ASH_BASH_COMPAT=y # CONFIG_BUSYBOX_DEFAULT_ASH_BASH_SOURCE_CURDIR is not set # CONFIG_BUSYBOX_DEFAULT_ASH_BASH_NOT_FOUND_HOOK is not set CONFIG_BUSYBOX_DEFAULT_ASH_JOB_CONTROL=y CONFIG_BUSYBOX_DEFAULT_ASH_ALIAS=y # CONFIG_BUSYBOX_DEFAULT_ASH_RANDOM_SUPPORT is not set CONFIG_BUSYBOX_DEFAULT_ASH_EXPAND_PRMT=y # CONFIG_BUSYBOX_DEFAULT_ASH_IDLE_TIMEOUT is not set # CONFIG_BUSYBOX_DEFAULT_ASH_MAIL is not set CONFIG_BUSYBOX_DEFAULT_ASH_ECHO=y CONFIG_BUSYBOX_DEFAULT_ASH_PRINTF=y CONFIG_BUSYBOX_DEFAULT_ASH_TEST=y # CONFIG_BUSYBOX_DEFAULT_ASH_HELP is not set CONFIG_BUSYBOX_DEFAULT_ASH_GETOPTS=y CONFIG_BUSYBOX_DEFAULT_ASH_CMDCMD=y # CONFIG_BUSYBOX_DEFAULT_CTTYHACK is not set # CONFIG_BUSYBOX_DEFAULT_HUSH is not set # CONFIG_BUSYBOX_DEFAULT_HUSH_BASH_COMPAT is not set # CONFIG_BUSYBOX_DEFAULT_HUSH_BRACE_EXPANSION is not set # CONFIG_BUSYBOX_DEFAULT_HUSH_LINENO_VAR is not set # CONFIG_BUSYBOX_DEFAULT_HUSH_BASH_SOURCE_CURDIR is not set # CONFIG_BUSYBOX_DEFAULT_HUSH_INTERACTIVE is not set # CONFIG_BUSYBOX_DEFAULT_HUSH_SAVEHISTORY is not set # CONFIG_BUSYBOX_DEFAULT_HUSH_JOB is not set # CONFIG_BUSYBOX_DEFAULT_HUSH_TICK is not set # CONFIG_BUSYBOX_DEFAULT_HUSH_IF is not set # CONFIG_BUSYBOX_DEFAULT_HUSH_LOOPS is not set # CONFIG_BUSYBOX_DEFAULT_HUSH_CASE is not set # CONFIG_BUSYBOX_DEFAULT_HUSH_FUNCTIONS is not set # CONFIG_BUSYBOX_DEFAULT_HUSH_LOCAL is not set # CONFIG_BUSYBOX_DEFAULT_HUSH_RANDOM_SUPPORT is not set # CONFIG_BUSYBOX_DEFAULT_HUSH_MODE_X is not set # CONFIG_BUSYBOX_DEFAULT_HUSH_ECHO is not set # CONFIG_BUSYBOX_DEFAULT_HUSH_PRINTF is not set # CONFIG_BUSYBOX_DEFAULT_HUSH_TEST is not set # CONFIG_BUSYBOX_DEFAULT_HUSH_HELP is not set # CONFIG_BUSYBOX_DEFAULT_HUSH_EXPORT is not set # CONFIG_BUSYBOX_DEFAULT_HUSH_EXPORT_N is not set # CONFIG_BUSYBOX_DEFAULT_HUSH_READONLY is not set # CONFIG_BUSYBOX_DEFAULT_HUSH_KILL is not set # CONFIG_BUSYBOX_DEFAULT_HUSH_WAIT is not set # CONFIG_BUSYBOX_DEFAULT_HUSH_COMMAND is not set # CONFIG_BUSYBOX_DEFAULT_HUSH_TRAP is not set # CONFIG_BUSYBOX_DEFAULT_HUSH_TYPE is not set # CONFIG_BUSYBOX_DEFAULT_HUSH_TIMES is not set # CONFIG_BUSYBOX_DEFAULT_HUSH_READ is not set # CONFIG_BUSYBOX_DEFAULT_HUSH_SET is not set # CONFIG_BUSYBOX_DEFAULT_HUSH_UNSET is not set # CONFIG_BUSYBOX_DEFAULT_HUSH_ULIMIT is not set # CONFIG_BUSYBOX_DEFAULT_HUSH_UMASK is not set # CONFIG_BUSYBOX_DEFAULT_HUSH_GETOPTS is not set # CONFIG_BUSYBOX_DEFAULT_HUSH_MEMLEAK is not set CONFIG_BUSYBOX_DEFAULT_FEATURE_SH_MATH=y CONFIG_BUSYBOX_DEFAULT_FEATURE_SH_MATH_64=y # CONFIG_BUSYBOX_DEFAULT_FEATURE_SH_EXTRA_QUIET is not set # CONFIG_BUSYBOX_DEFAULT_FEATURE_SH_STANDALONE is not set CONFIG_BUSYBOX_DEFAULT_FEATURE_SH_NOFORK=y # CONFIG_BUSYBOX_DEFAULT_FEATURE_SH_READ_FRAC is not set # CONFIG_BUSYBOX_DEFAULT_FEATURE_SH_HISTFILESIZE is not set # CONFIG_BUSYBOX_DEFAULT_FEATURE_SH_EMBEDDED_SCRIPTS is not set # CONFIG_BUSYBOX_DEFAULT_KLOGD is not set # CONFIG_BUSYBOX_DEFAULT_FEATURE_KLOGD_KLOGCTL is not set CONFIG_BUSYBOX_DEFAULT_LOGGER=y # CONFIG_BUSYBOX_DEFAULT_LOGREAD is not set # CONFIG_BUSYBOX_DEFAULT_FEATURE_LOGREAD_REDUCED_LOCKING is not set # CONFIG_BUSYBOX_DEFAULT_SYSLOGD is not set # CONFIG_BUSYBOX_DEFAULT_FEATURE_ROTATE_LOGFILE is not set # CONFIG_BUSYBOX_DEFAULT_FEATURE_REMOTE_LOG is not set # CONFIG_BUSYBOX_DEFAULT_FEATURE_SYSLOGD_DUP is not set # CONFIG_BUSYBOX_DEFAULT_FEATURE_SYSLOGD_CFG is not set CONFIG_BUSYBOX_DEFAULT_FEATURE_SYSLOGD_READ_BUFFER_SIZE=0 # CONFIG_BUSYBOX_DEFAULT_FEATURE_IPC_SYSLOG is not set CONFIG_BUSYBOX_DEFAULT_FEATURE_IPC_SYSLOG_BUFFER_SIZE=0 # CONFIG_BUSYBOX_DEFAULT_FEATURE_KMSG_SYSLOG is not set # CONFIG_PACKAGE_ca-bundle is not set CONFIG_PACKAGE_ca-certificates=y # CONFIG_PACKAGE_dnsmasq is not set # CONFIG_PACKAGE_dnsmasq-dhcpv6 is not set CONFIG_PACKAGE_dnsmasq-full=y CONFIG_PACKAGE_dnsmasq_full_dhcp=y # CONFIG_PACKAGE_dnsmasq_full_dhcpv6 is not set # CONFIG_PACKAGE_dnsmasq_full_dnssec is not set # CONFIG_PACKAGE_dnsmasq_full_auth is not set CONFIG_PACKAGE_dnsmasq_full_ipset=y # CONFIG_PACKAGE_dnsmasq_full_conntrack is not set # CONFIG_PACKAGE_dnsmasq_full_noid is not set # CONFIG_PACKAGE_dnsmasq_full_broken_rtc is not set CONFIG_PACKAGE_dropbear=y  # # Configuration # CONFIG_DROPBEAR_CURVE25519=y # CONFIG_DROPBEAR_ECC is not set # CONFIG_DROPBEAR_ZLIB is not set CONFIG_DROPBEAR_DBCLIENT=y # CONFIG_PACKAGE_ead is not set CONFIG_PACKAGE_firewall=y CONFIG_PACKAGE_fstools=y # CONFIG_FSTOOLS_OVL_MOUNT_FULL_ACCESS_TIME is not set # CONFIG_FSTOOLS_OVL_MOUNT_COMPRESS_ZLIB is not set CONFIG_PACKAGE_fwtool=y CONFIG_PACKAGE_getrandom=y CONFIG_PACKAGE_jsonfilter=y # CONFIG_PACKAGE_libatomic is not set CONFIG_PACKAGE_libc=y CONFIG_PACKAGE_libgcc=y # CONFIG_PACKAGE_libgomp is not set CONFIG_PACKAGE_libpthread=y CONFIG_PACKAGE_librt=y # CONFIG_PACKAGE_libstdcpp is not set CONFIG_PACKAGE_logd=y CONFIG_PACKAGE_mtd=y CONFIG_PACKAGE_netifd=y # CONFIG_PACKAGE_nft-qos is not set # CONFIG_PACKAGE_nvram is not set # CONFIG_PACKAGE_om-watchdog is not set # CONFIG_PACKAGE_openwrt-keyring is not set CONFIG_PACKAGE_opkg=y CONFIG_PACKAGE_procd=y  # # Configuration # # CONFIG_PROCD_SHOW_BOOT is not set # CONFIG_PROCD_ZRAM_TMPFS is not set # CONFIG_PACKAGE_procd-ujail is not set # CONFIG_PACKAGE_qos-scripts is not set # CONFIG_PACKAGE_resolveip is not set CONFIG_PACKAGE_rpcd=y # CONFIG_PACKAGE_rpcd-mod-file is not set # CONFIG_PACKAGE_rpcd-mod-iwinfo is not set # CONFIG_PACKAGE_rpcd-mod-rpcsys is not set # CONFIG_PACKAGE_snapshot-tool is not set # CONFIG_PACKAGE_sqm-scripts is not set # CONFIG_PACKAGE_sqm-scripts-extra is not set CONFIG_PACKAGE_swconfig=y CONFIG_PACKAGE_ubox=y CONFIG_PACKAGE_ubus=y CONFIG_PACKAGE_ubusd=y # CONFIG_PACKAGE_ucert is not set # CONFIG_PACKAGE_ucert-full is not set CONFIG_PACKAGE_uci=y CONFIG_PACKAGE_urandom-seed=y CONFIG_PACKAGE_urngd=y # CONFIG_PACKAGE_usign is not set # CONFIG_PACKAGE_wireless-tools is not set # CONFIG_PACKAGE_zram-swap is not set  # # Administration #  # # openwisp # # CONFIG_PACKAGE_openwisp-config-cyassl is not set # CONFIG_PACKAGE_openwisp-config-mbedtls is not set # CONFIG_PACKAGE_openwisp-config-nossl is not set # CONFIG_PACKAGE_openwisp-config-openssl is not set  # # zabbix # # CONFIG_PACKAGE_zabbix-agentd is not set # CONFIG_PACKAGE_zabbix-extra-mac80211 is not set # CONFIG_PACKAGE_zabbix-extra-network is not set # CONFIG_PACKAGE_zabbix-extra-wifi is not set # CONFIG_PACKAGE_zabbix-get is not set # CONFIG_PACKAGE_zabbix-proxy is not set # CONFIG_PACKAGE_zabbix-sender is not set # CONFIG_PACKAGE_zabbix-server is not set # CONFIG_PACKAGE_htop is not set # CONFIG_PACKAGE_ipmitool is not set # CONFIG_PACKAGE_monit is not set # CONFIG_PACKAGE_monit-nossl is not set # CONFIG_PACKAGE_muninlite is not set # CONFIG_PACKAGE_netdata is not set # CONFIG_PACKAGE_sudo is not set # CONFIG_PACKAGE_syslog-ng is not set  # # Boot Loaders #  # # Development #  # # Libraries # # CONFIG_PACKAGE_libncurses-dev is not set # CONFIG_PACKAGE_libxml2-dev is not set # CONFIG_PACKAGE_zlib-dev is not set # CONFIG_PACKAGE_ar is not set # CONFIG_PACKAGE_autoconf is not set # CONFIG_PACKAGE_automake is not set # CONFIG_PACKAGE_binutils is not set # CONFIG_PACKAGE_diffutils is not set # CONFIG_PACKAGE_gcc is not set # CONFIG_PACKAGE_gdb is not set # CONFIG_PACKAGE_gdbserver is not set # CONFIG_PACKAGE_libtool-bin is not set # CONFIG_PACKAGE_lpc21isp is not set # CONFIG_PACKAGE_lttng-tools is not set # CONFIG_PACKAGE_m4 is not set # CONFIG_PACKAGE_make is not set # CONFIG_PACKAGE_meson is not set # CONFIG_PACKAGE_meson-src is not set # CONFIG_PACKAGE_ninja is not set # CONFIG_PACKAGE_objdump is not set # CONFIG_PACKAGE_patch is not set # CONFIG_PACKAGE_pkg-config is not set # CONFIG_PACKAGE_trace-cmd is not set # CONFIG_PACKAGE_trace-cmd-extra is not set # CONFIG_PACKAGE_valgrind is not set  # # Extra packages # # CONFIG_PACKAGE_automount is not set # CONFIG_PACKAGE_autosamba is not set # CONFIG_PACKAGE_ipv6helper is not set # CONFIG_PACKAGE_k3wifi is not set # CONFIG_PACKAGE_wireguard-tools is not set  # # Firmware #  # # ath10k IPQ4019 Boarddata # # CONFIG_PACKAGE_aircard-pcmcia-firmware is not set # CONFIG_PACKAGE_amdgpu-firmware is not set # CONFIG_PACKAGE_ar3k-firmware is not set # CONFIG_PACKAGE_ath10k-firmware-qca4019 is not set # CONFIG_PACKAGE_ath10k-firmware-qca4019-ct is not set # CONFIG_PACKAGE_ath10k-firmware-qca4019-ct-htt is not set # CONFIG_PACKAGE_ath10k-firmware-qca6174 is not set # CONFIG_PACKAGE_ath10k-firmware-qca9887 is not set # CONFIG_PACKAGE_ath10k-firmware-qca9887-ct is not set # CONFIG_PACKAGE_ath10k-firmware-qca9887-ct-htt is not set # CONFIG_PACKAGE_ath10k-firmware-qca9888 is not set # CONFIG_PACKAGE_ath10k-firmware-qca9888-ct is not set # CONFIG_PACKAGE_ath10k-firmware-qca9888-ct-htt is not set CONFIG_PACKAGE_ath10k-firmware-qca988x=y # CONFIG_PACKAGE_ath10k-firmware-qca988x-ct is not set # CONFIG_PACKAGE_ath10k-firmware-qca988x-ct-htt is not set # CONFIG_PACKAGE_ath10k-firmware-qca9984 is not set # CONFIG_PACKAGE_ath10k-firmware-qca9984-ct is not set # CONFIG_PACKAGE_ath10k-firmware-qca9984-ct-htt is not set # CONFIG_PACKAGE_ath10k-firmware-qca99x0 is not set # CONFIG_PACKAGE_ath10k-firmware-qca99x0-ct is not set # CONFIG_PACKAGE_ath10k-firmware-qca99x0-ct-htt is not set # CONFIG_PACKAGE_ath6k-firmware is not set # CONFIG_PACKAGE_ath9k-htc-firmware is not set # CONFIG_PACKAGE_b43legacy-firmware is not set # CONFIG_PACKAGE_bnx2-firmware is not set # CONFIG_PACKAGE_bnx2x-firmware is not set # CONFIG_PACKAGE_brcmfmac-firmware-4329-sdio is not set # CONFIG_PACKAGE_brcmfmac-firmware-43362-sdio is not set # CONFIG_PACKAGE_brcmfmac-firmware-43430-sdio is not set # CONFIG_PACKAGE_brcmfmac-firmware-43430-sdio-rpi-3b is not set # CONFIG_PACKAGE_brcmfmac-firmware-43430-sdio-rpi-zero-w is not set # CONFIG_PACKAGE_brcmfmac-firmware-43430a0-sdio is not set # CONFIG_PACKAGE_brcmfmac-firmware-43455-sdio is not set # CONFIG_PACKAGE_brcmfmac-firmware-43455-sdio-rpi-3b-plus is not set # CONFIG_PACKAGE_brcmfmac-firmware-43455-sdio-rpi-4b is not set # CONFIG_PACKAGE_brcmfmac-firmware-43602a1-pcie is not set # CONFIG_PACKAGE_brcmfmac-firmware-4366b1-pcie is not set # CONFIG_PACKAGE_brcmfmac-firmware-4366c0-pcie is not set # CONFIG_PACKAGE_brcmfmac-firmware-usb is not set # CONFIG_PACKAGE_brcmsmac-firmware is not set # CONFIG_PACKAGE_carl9170-firmware is not set # CONFIG_PACKAGE_cypress-firmware-43012-sdio is not set # CONFIG_PACKAGE_cypress-firmware-43340-sdio is not set # CONFIG_PACKAGE_cypress-firmware-43362-sdio is not set # CONFIG_PACKAGE_cypress-firmware-4339-sdio is not set # CONFIG_PACKAGE_cypress-firmware-43430-sdio is not set # CONFIG_PACKAGE_cypress-firmware-43455-sdio is not set # CONFIG_PACKAGE_cypress-firmware-4354-sdio is not set # CONFIG_PACKAGE_cypress-firmware-4356-pcie is not set # CONFIG_PACKAGE_cypress-firmware-4356-sdio is not set # CONFIG_PACKAGE_cypress-firmware-43570-pcie is not set # CONFIG_PACKAGE_cypress-firmware-4359-pcie is not set # CONFIG_PACKAGE_cypress-firmware-4359-sdio is not set # CONFIG_PACKAGE_cypress-firmware-4373-sdio is not set # CONFIG_PACKAGE_cypress-firmware-4373-usb is not set # CONFIG_PACKAGE_cypress-firmware-89459-pcie is not set # CONFIG_PACKAGE_e100-firmware is not set # CONFIG_PACKAGE_edgeport-firmware is not set # CONFIG_PACKAGE_ibt-firmware is not set # CONFIG_PACKAGE_iwl3945-firmware is not set # CONFIG_PACKAGE_iwl4965-firmware is not set # CONFIG_PACKAGE_iwlwifi-firmware-iwl100 is not set # CONFIG_PACKAGE_iwlwifi-firmware-iwl1000 is not set # CONFIG_PACKAGE_iwlwifi-firmware-iwl105 is not set # CONFIG_PACKAGE_iwlwifi-firmware-iwl135 is not set # CONFIG_PACKAGE_iwlwifi-firmware-iwl2000 is not set # CONFIG_PACKAGE_iwlwifi-firmware-iwl2030 is not set # CONFIG_PACKAGE_iwlwifi-firmware-iwl3160 is not set # CONFIG_PACKAGE_iwlwifi-firmware-iwl3168 is not set # CONFIG_PACKAGE_iwlwifi-firmware-iwl5000 is not set # CONFIG_PACKAGE_iwlwifi-firmware-iwl5150 is not set # CONFIG_PACKAGE_iwlwifi-firmware-iwl6000g2 is not set # CONFIG_PACKAGE_iwlwifi-firmware-iwl6000g2a is not set # CONFIG_PACKAGE_iwlwifi-firmware-iwl6000g2b is not set # CONFIG_PACKAGE_iwlwifi-firmware-iwl6050 is not set # CONFIG_PACKAGE_iwlwifi-firmware-iwl7260 is not set # CONFIG_PACKAGE_iwlwifi-firmware-iwl7265 is not set # CONFIG_PACKAGE_iwlwifi-firmware-iwl7265d is not set # CONFIG_PACKAGE_iwlwifi-firmware-iwl8260c is not set # CONFIG_PACKAGE_iwlwifi-firmware-iwl8265 is not set # CONFIG_PACKAGE_iwlwifi-firmware-iwl9000 is not set # CONFIG_PACKAGE_iwlwifi-firmware-iwl9260 is not set # CONFIG_PACKAGE_libertas-sdio-firmware is not set # CONFIG_PACKAGE_libertas-spi-firmware is not set # CONFIG_PACKAGE_libertas-usb-firmware is not set # CONFIG_PACKAGE_mt7601u-firmware is not set # CONFIG_PACKAGE_mt7622bt-firmware is not set # CONFIG_PACKAGE_mwifiex-pcie-firmware is not set # CONFIG_PACKAGE_mwifiex-sdio-firmware is not set # CONFIG_PACKAGE_mwl8k-firmware is not set # CONFIG_PACKAGE_p54-pci-firmware is not set # CONFIG_PACKAGE_p54-spi-firmware is not set # CONFIG_PACKAGE_p54-usb-firmware is not set # CONFIG_PACKAGE_prism54-firmware is not set # CONFIG_PACKAGE_r8169-firmware is not set # CONFIG_PACKAGE_radeon-firmware is not set # CONFIG_PACKAGE_rs9113-firmware is not set # CONFIG_PACKAGE_rt2800-pci-firmware is not set # CONFIG_PACKAGE_rt2800-usb-firmware is not set # CONFIG_PACKAGE_rt61-pci-firmware is not set # CONFIG_PACKAGE_rt73-usb-firmware is not set # CONFIG_PACKAGE_rtl8188eu-firmware is not set # CONFIG_PACKAGE_rtl8192ce-firmware is not set # CONFIG_PACKAGE_rtl8192cu-firmware is not set # CONFIG_PACKAGE_rtl8192de-firmware is not set # CONFIG_PACKAGE_rtl8192eu-firmware is not set # CONFIG_PACKAGE_rtl8192se-firmware is not set # CONFIG_PACKAGE_rtl8192su-firmware is not set # CONFIG_PACKAGE_rtl8723au-firmware is not set # CONFIG_PACKAGE_rtl8723bs-firmware is not set # CONFIG_PACKAGE_rtl8723bu-firmware is not set # CONFIG_PACKAGE_rtl8821ae-firmware is not set # CONFIG_PACKAGE_rtl8822be-firmware is not set # CONFIG_PACKAGE_rtl8822ce-firmware is not set # CONFIG_PACKAGE_ti-3410-firmware is not set # CONFIG_PACKAGE_ti-5052-firmware is not set CONFIG_PACKAGE_wireless-regdb=y # CONFIG_PACKAGE_wl12xx-firmware is not set # CONFIG_PACKAGE_wl18xx-firmware is not set  # # Fonts #  # # DejaVu # # CONFIG_PACKAGE_dejavu-fonts-ttf-DejaVuMathTeXGyre is not set # CONFIG_PACKAGE_dejavu-fonts-ttf-DejaVuSans is not set # CONFIG_PACKAGE_dejavu-fonts-ttf-DejaVuSans-Bold is not set # CONFIG_PACKAGE_dejavu-fonts-ttf-DejaVuSans-BoldOblique is not set # CONFIG_PACKAGE_dejavu-fonts-ttf-DejaVuSans-ExtraLight is not set # CONFIG_PACKAGE_dejavu-fonts-ttf-DejaVuSans-Oblique is not set # CONFIG_PACKAGE_dejavu-fonts-ttf-DejaVuSansCondensed is not set # CONFIG_PACKAGE_dejavu-fonts-ttf-DejaVuSansCondensed-Bold is not set # CONFIG_PACKAGE_dejavu-fonts-ttf-DejaVuSansCondensed-BoldOblique is not set # CONFIG_PACKAGE_dejavu-fonts-ttf-DejaVuSansCondensed-Oblique is not set # CONFIG_PACKAGE_dejavu-fonts-ttf-DejaVuSansMono is not set # CONFIG_PACKAGE_dejavu-fonts-ttf-DejaVuSansMono-Bold is not set # CONFIG_PACKAGE_dejavu-fonts-ttf-DejaVuSansMono-BoldOblique is not set # CONFIG_PACKAGE_dejavu-fonts-ttf-DejaVuSansMono-Oblique is not set # CONFIG_PACKAGE_dejavu-fonts-ttf-DejaVuSerif is not set # CONFIG_PACKAGE_dejavu-fonts-ttf-DejaVuSerif-Bold is not set # CONFIG_PACKAGE_dejavu-fonts-ttf-DejaVuSerif-BoldItalic is not set # CONFIG_PACKAGE_dejavu-fonts-ttf-DejaVuSerif-Italic is not set # CONFIG_PACKAGE_dejavu-fonts-ttf-DejaVuSerifCondensed is not set # CONFIG_PACKAGE_dejavu-fonts-ttf-DejaVuSerifCondensed-Bold is not set # CONFIG_PACKAGE_dejavu-fonts-ttf-DejaVuSerifCondensed-BoldItalic is not set # CONFIG_PACKAGE_dejavu-fonts-ttf-DejaVuSerifCondensed-Italic is not set  # # Kernel modules #  # # Block Devices # # CONFIG_PACKAGE_kmod-aoe is not set # CONFIG_PACKAGE_kmod-ata-core is not set # CONFIG_PACKAGE_kmod-block2mtd is not set # CONFIG_PACKAGE_kmod-dm is not set # CONFIG_PACKAGE_kmod-dm-raid is not set # CONFIG_PACKAGE_kmod-loop is not set # CONFIG_PACKAGE_kmod-md-mod is not set # CONFIG_PACKAGE_kmod-nbd is not set # CONFIG_PACKAGE_kmod-scsi-cdrom is not set # CONFIG_PACKAGE_kmod-scsi-core is not set # CONFIG_PACKAGE_kmod-scsi-generic is not set # CONFIG_PACKAGE_kmod-scsi-tape is not set  # # CAN Support # # CONFIG_PACKAGE_kmod-can is not set  # # Cryptographic API modules # CONFIG_PACKAGE_kmod-crypto-aead=y CONFIG_PACKAGE_kmod-crypto-arc4=y CONFIG_PACKAGE_kmod-crypto-authenc=y # CONFIG_PACKAGE_kmod-crypto-cbc is not set # CONFIG_PACKAGE_kmod-crypto-ccm is not set # CONFIG_PACKAGE_kmod-crypto-cmac is not set CONFIG_PACKAGE_kmod-crypto-crc32c=y # CONFIG_PACKAGE_kmod-crypto-ctr is not set # CONFIG_PACKAGE_kmod-crypto-cts is not set # CONFIG_PACKAGE_kmod-crypto-deflate is not set # CONFIG_PACKAGE_kmod-crypto-des is not set CONFIG_PACKAGE_kmod-crypto-ecb=y # CONFIG_PACKAGE_kmod-crypto-ecdh is not set # CONFIG_PACKAGE_kmod-crypto-echainiv is not set # CONFIG_PACKAGE_kmod-crypto-fcrypt is not set # CONFIG_PACKAGE_kmod-crypto-gcm is not set # CONFIG_PACKAGE_kmod-crypto-gf128 is not set # CONFIG_PACKAGE_kmod-crypto-ghash is not set CONFIG_PACKAGE_kmod-crypto-hash=y # CONFIG_PACKAGE_kmod-crypto-hmac is not set # CONFIG_PACKAGE_kmod-crypto-hw-ccp is not set # CONFIG_PACKAGE_kmod-crypto-hw-geode is not set # CONFIG_PACKAGE_kmod-crypto-hw-hifn-795x is not set # CONFIG_PACKAGE_kmod-crypto-hw-padlock is not set # CONFIG_PACKAGE_kmod-crypto-hw-talitos is not set CONFIG_PACKAGE_kmod-crypto-manager=y # CONFIG_PACKAGE_kmod-crypto-md4 is not set # CONFIG_PACKAGE_kmod-crypto-md5 is not set # CONFIG_PACKAGE_kmod-crypto-michael-mic is not set # CONFIG_PACKAGE_kmod-crypto-misc is not set CONFIG_PACKAGE_kmod-crypto-null=y # CONFIG_PACKAGE_kmod-crypto-pcbc is not set CONFIG_PACKAGE_kmod-crypto-pcompress=y # CONFIG_PACKAGE_kmod-crypto-rmd160 is not set # CONFIG_PACKAGE_kmod-crypto-rng is not set # CONFIG_PACKAGE_kmod-crypto-seqiv is not set CONFIG_PACKAGE_kmod-crypto-sha1=y # CONFIG_PACKAGE_kmod-crypto-sha256 is not set # CONFIG_PACKAGE_kmod-crypto-sha512 is not set # CONFIG_PACKAGE_kmod-crypto-test is not set # CONFIG_PACKAGE_kmod-crypto-user is not set # CONFIG_PACKAGE_kmod-crypto-wq is not set # CONFIG_PACKAGE_kmod-crypto-xcbc is not set # CONFIG_PACKAGE_kmod-crypto-xts is not set CONFIG_PACKAGE_kmod-cryptodev=y  # # Filesystems # # CONFIG_PACKAGE_kmod-fs-afs is not set # CONFIG_PACKAGE_kmod-fs-antfs is not set # CONFIG_PACKAGE_kmod-fs-autofs4 is not set # CONFIG_PACKAGE_kmod-fs-btrfs is not set # CONFIG_PACKAGE_kmod-fs-cifs is not set # CONFIG_PACKAGE_kmod-fs-configfs is not set # CONFIG_PACKAGE_kmod-fs-cramfs is not set # CONFIG_PACKAGE_kmod-fs-exfat is not set # CONFIG_PACKAGE_kmod-fs-exportfs is not set # CONFIG_PACKAGE_kmod-fs-ext4 is not set # CONFIG_PACKAGE_kmod-fs-f2fs is not set # CONFIG_PACKAGE_kmod-fs-fscache is not set # CONFIG_PACKAGE_kmod-fs-hfs is not set # CONFIG_PACKAGE_kmod-fs-hfsplus is not set # CONFIG_PACKAGE_kmod-fs-isofs is not set # CONFIG_PACKAGE_kmod-fs-jfs is not set # CONFIG_PACKAGE_kmod-fs-ksmbd is not set # CONFIG_PACKAGE_kmod-fs-minix is not set # CONFIG_PACKAGE_kmod-fs-msdos is not set # CONFIG_PACKAGE_kmod-fs-nfs is not set # CONFIG_PACKAGE_kmod-fs-nfs-common is not set # CONFIG_PACKAGE_kmod-fs-nfs-common-rpcsec is not set # CONFIG_PACKAGE_kmod-fs-nfs-v3 is not set # CONFIG_PACKAGE_kmod-fs-nfs-v4 is not set # CONFIG_PACKAGE_kmod-fs-nfsd is not set # CONFIG_PACKAGE_kmod-fs-ntfs is not set # CONFIG_PACKAGE_kmod-fs-reiserfs is not set # CONFIG_PACKAGE_kmod-fs-squashfs is not set # CONFIG_PACKAGE_kmod-fs-udf is not set # CONFIG_PACKAGE_kmod-fs-vfat is not set # CONFIG_PACKAGE_kmod-fs-xfs is not set # CONFIG_PACKAGE_kmod-fuse is not set  # # FireWire support # # CONFIG_PACKAGE_kmod-firewire is not set  # # Hardware Monitoring Support # CONFIG_PACKAGE_kmod-hwmon-core=y # CONFIG_PACKAGE_kmod-hwmon-adcxx is not set # CONFIG_PACKAGE_kmod-hwmon-ads1015 is not set # CONFIG_PACKAGE_kmod-hwmon-adt7410 is not set # CONFIG_PACKAGE_kmod-hwmon-adt7475 is not set # CONFIG_PACKAGE_kmod-hwmon-gpiofan is not set # CONFIG_PACKAGE_kmod-hwmon-ina209 is not set # CONFIG_PACKAGE_kmod-hwmon-ina2xx is not set # CONFIG_PACKAGE_kmod-hwmon-it87 is not set # CONFIG_PACKAGE_kmod-hwmon-lm63 is not set # CONFIG_PACKAGE_kmod-hwmon-lm75 is not set # CONFIG_PACKAGE_kmod-hwmon-lm77 is not set # CONFIG_PACKAGE_kmod-hwmon-lm85 is not set # CONFIG_PACKAGE_kmod-hwmon-lm90 is not set # CONFIG_PACKAGE_kmod-hwmon-lm92 is not set # CONFIG_PACKAGE_kmod-hwmon-lm95241 is not set # CONFIG_PACKAGE_kmod-hwmon-ltc4151 is not set # CONFIG_PACKAGE_kmod-hwmon-mcp3021 is not set # CONFIG_PACKAGE_kmod-hwmon-pwmfan is not set # CONFIG_PACKAGE_kmod-hwmon-sch5627 is not set # CONFIG_PACKAGE_kmod-hwmon-sht21 is not set # CONFIG_PACKAGE_kmod-hwmon-tmp102 is not set # CONFIG_PACKAGE_kmod-hwmon-tmp103 is not set # CONFIG_PACKAGE_kmod-hwmon-tmp421 is not set # CONFIG_PACKAGE_kmod-hwmon-vid is not set # CONFIG_PACKAGE_kmod-hwmon-w83793 is not set # CONFIG_PACKAGE_kmod-pmbus-core is not set # CONFIG_PACKAGE_kmod-pmbus-zl6100 is not set  # # I2C support # # CONFIG_PACKAGE_kmod-i2c-core is not set # CONFIG_PACKAGE_kmod-i2c-gpio-custom is not set  # # Industrial I/O Modules # # CONFIG_PACKAGE_kmod-iio-ad799x is not set # CONFIG_PACKAGE_kmod-iio-am2315 is not set # CONFIG_PACKAGE_kmod-iio-bh1750 is not set # CONFIG_PACKAGE_kmod-iio-bme680 is not set # CONFIG_PACKAGE_kmod-iio-bme680-i2c is not set # CONFIG_PACKAGE_kmod-iio-bme680-spi is not set # CONFIG_PACKAGE_kmod-iio-bmp280 is not set # CONFIG_PACKAGE_kmod-iio-bmp280-i2c is not set # CONFIG_PACKAGE_kmod-iio-bmp280-spi is not set # CONFIG_PACKAGE_kmod-iio-ccs811 is not set # CONFIG_PACKAGE_kmod-iio-core is not set # CONFIG_PACKAGE_kmod-iio-fxos8700 is not set # CONFIG_PACKAGE_kmod-iio-fxos8700-i2c is not set # CONFIG_PACKAGE_kmod-iio-fxos8700-spi is not set # CONFIG_PACKAGE_kmod-iio-hmc5843 is not set # CONFIG_PACKAGE_kmod-iio-htu21 is not set # CONFIG_PACKAGE_kmod-iio-kfifo-buf is not set # CONFIG_PACKAGE_kmod-iio-si7020 is not set # CONFIG_PACKAGE_kmod-iio-sps30 is not set # CONFIG_PACKAGE_kmod-iio-st_accel is not set # CONFIG_PACKAGE_kmod-iio-st_sensors-i2c is not set # CONFIG_PACKAGE_kmod-iio-st_sensors-spi is not set # CONFIG_PACKAGE_kmod-iio-tsl4531 is not set # CONFIG_PACKAGE_kmod-industrialio-triggered-buffer is not set  # # Input modules # # CONFIG_PACKAGE_kmod-hid is not set # CONFIG_PACKAGE_kmod-hid-generic is not set # CONFIG_PACKAGE_kmod-input-core is not set # CONFIG_PACKAGE_kmod-input-evdev is not set # CONFIG_PACKAGE_kmod-input-gpio-encoder is not set # CONFIG_PACKAGE_kmod-input-gpio-keys is not set # CONFIG_PACKAGE_kmod-input-gpio-keys-polled is not set # CONFIG_PACKAGE_kmod-input-joydev is not set # CONFIG_PACKAGE_kmod-input-matrixkmap is not set # CONFIG_PACKAGE_kmod-input-polldev is not set # CONFIG_PACKAGE_kmod-input-touchscreen-ads7846 is not set # CONFIG_PACKAGE_kmod-input-uinput is not set  # # LED modules # # CONFIG_PACKAGE_kmod-leds-gpio is not set # CONFIG_PACKAGE_kmod-leds-nu801 is not set # CONFIG_PACKAGE_kmod-leds-pca963x is not set # CONFIG_PACKAGE_kmod-leds-rb750 is not set # CONFIG_PACKAGE_kmod-leds-wndr3700-usb is not set # CONFIG_PACKAGE_kmod-ledtrig-default-on is not set # CONFIG_PACKAGE_kmod-ledtrig-gpio is not set # CONFIG_PACKAGE_kmod-ledtrig-heartbeat is not set # CONFIG_PACKAGE_kmod-ledtrig-netdev is not set # CONFIG_PACKAGE_kmod-ledtrig-oneshot is not set # CONFIG_PACKAGE_kmod-ledtrig-timer is not set # CONFIG_PACKAGE_kmod-ledtrig-transient is not set  # # Libraries # # CONFIG_PACKAGE_kmod-lib-cordic is not set CONFIG_PACKAGE_kmod-lib-crc-ccitt=y # CONFIG_PACKAGE_kmod-lib-crc-itu-t is not set # CONFIG_PACKAGE_kmod-lib-crc16 is not set CONFIG_PACKAGE_kmod-lib-crc32c=y # CONFIG_PACKAGE_kmod-lib-crc7 is not set # CONFIG_PACKAGE_kmod-lib-crc8 is not set CONFIG_PACKAGE_kmod-lib-textsearch=y  # # Native Language Support # CONFIG_PACKAGE_kmod-nls-base=y # CONFIG_PACKAGE_kmod-nls-cp1250 is not set # CONFIG_PACKAGE_kmod-nls-cp1251 is not set # CONFIG_PACKAGE_kmod-nls-cp437 is not set # CONFIG_PACKAGE_kmod-nls-cp775 is not set # CONFIG_PACKAGE_kmod-nls-cp850 is not set # CONFIG_PACKAGE_kmod-nls-cp852 is not set # CONFIG_PACKAGE_kmod-nls-cp862 is not set # CONFIG_PACKAGE_kmod-nls-cp864 is not set # CONFIG_PACKAGE_kmod-nls-cp866 is not set # CONFIG_PACKAGE_kmod-nls-cp932 is not set # CONFIG_PACKAGE_kmod-nls-cp936 is not set # CONFIG_PACKAGE_kmod-nls-cp950 is not set # CONFIG_PACKAGE_kmod-nls-iso8859-1 is not set # CONFIG_PACKAGE_kmod-nls-iso8859-13 is not set # CONFIG_PACKAGE_kmod-nls-iso8859-15 is not set # CONFIG_PACKAGE_kmod-nls-iso8859-2 is not set # CONFIG_PACKAGE_kmod-nls-iso8859-6 is not set # CONFIG_PACKAGE_kmod-nls-iso8859-8 is not set # CONFIG_PACKAGE_kmod-nls-koi8r is not set # CONFIG_PACKAGE_kmod-nls-utf8 is not set  # # Netfilter Extensions # # CONFIG_PACKAGE_kmod-arptables is not set # CONFIG_PACKAGE_kmod-br-netfilter is not set # CONFIG_PACKAGE_kmod-ebtables is not set # CONFIG_PACKAGE_kmod-ebtables-ipv4 is not set # CONFIG_PACKAGE_kmod-ebtables-ipv6 is not set # CONFIG_PACKAGE_kmod-ebtables-watchers is not set # CONFIG_PACKAGE_kmod-ip6tables is not set # CONFIG_PACKAGE_kmod-ip6tables-extra is not set # CONFIG_PACKAGE_kmod-ipt-account is not set # CONFIG_PACKAGE_kmod-ipt-chaos is not set # CONFIG_PACKAGE_kmod-ipt-checksum is not set # CONFIG_PACKAGE_kmod-ipt-cluster is not set # CONFIG_PACKAGE_kmod-ipt-clusterip is not set # CONFIG_PACKAGE_kmod-ipt-compat-xtables is not set # CONFIG_PACKAGE_kmod-ipt-condition is not set CONFIG_PACKAGE_kmod-ipt-conntrack=y # CONFIG_PACKAGE_kmod-ipt-conntrack-extra is not set # CONFIG_PACKAGE_kmod-ipt-conntrack-label is not set CONFIG_PACKAGE_kmod-ipt-core=y # CONFIG_PACKAGE_kmod-ipt-debug is not set # CONFIG_PACKAGE_kmod-ipt-delude is not set # CONFIG_PACKAGE_kmod-ipt-dhcpmac is not set # CONFIG_PACKAGE_kmod-ipt-dnetmap is not set # CONFIG_PACKAGE_kmod-ipt-extra is not set # CONFIG_PACKAGE_kmod-ipt-filter is not set CONFIG_PACKAGE_kmod-ipt-fullconenat=y # CONFIG_PACKAGE_kmod-ipt-fuzzy is not set # CONFIG_PACKAGE_kmod-ipt-geoip is not set # CONFIG_PACKAGE_kmod-ipt-hashlimit is not set # CONFIG_PACKAGE_kmod-ipt-iface is not set # CONFIG_PACKAGE_kmod-ipt-ipmark is not set # CONFIG_PACKAGE_kmod-ipt-ipopt is not set # CONFIG_PACKAGE_kmod-ipt-ipp2p is not set # CONFIG_PACKAGE_kmod-ipt-iprange is not set # CONFIG_PACKAGE_kmod-ipt-ipsec is not set CONFIG_PACKAGE_kmod-ipt-ipset=y # CONFIG_PACKAGE_kmod-ipt-ipv4options is not set # CONFIG_PACKAGE_kmod-ipt-led is not set # CONFIG_PACKAGE_kmod-ipt-length2 is not set # CONFIG_PACKAGE_kmod-ipt-logmark is not set # CONFIG_PACKAGE_kmod-ipt-lscan is not set # CONFIG_PACKAGE_kmod-ipt-lua is not set CONFIG_PACKAGE_kmod-ipt-nat=y # CONFIG_PACKAGE_kmod-ipt-nat-extra is not set # CONFIG_PACKAGE_kmod-ipt-nat6 is not set # CONFIG_PACKAGE_kmod-ipt-nathelper-rtsp is not set # CONFIG_PACKAGE_kmod-ipt-nflog is not set # CONFIG_PACKAGE_kmod-ipt-nfqueue is not set # CONFIG_PACKAGE_kmod-ipt-physdev is not set # CONFIG_PACKAGE_kmod-ipt-psd is not set # CONFIG_PACKAGE_kmod-ipt-quota2 is not set CONFIG_PACKAGE_kmod-ipt-raw=y # CONFIG_PACKAGE_kmod-ipt-raw6 is not set # CONFIG_PACKAGE_kmod-ipt-rpfilter is not set # CONFIG_PACKAGE_kmod-ipt-sysrq is not set # CONFIG_PACKAGE_kmod-ipt-tarpit is not set # CONFIG_PACKAGE_kmod-ipt-tee is not set # CONFIG_PACKAGE_kmod-ipt-tproxy is not set # CONFIG_PACKAGE_kmod-ipt-u32 is not set # CONFIG_PACKAGE_kmod-ipt-ulog is not set CONFIG_PACKAGE_kmod-nf-conntrack=y CONFIG_PACKAGE_kmod-nf-conntrack-netlink=y CONFIG_PACKAGE_kmod-nf-conntrack6=y CONFIG_PACKAGE_kmod-nf-ipt=y # CONFIG_PACKAGE_kmod-nf-ipt6 is not set # CONFIG_PACKAGE_kmod-nf-ipvs is not set CONFIG_PACKAGE_kmod-nf-nat=y # CONFIG_PACKAGE_kmod-nf-nat6 is not set CONFIG_PACKAGE_kmod-nf-nathelper=y CONFIG_PACKAGE_kmod-nf-nathelper-extra=y CONFIG_PACKAGE_kmod-nf-reject=y # CONFIG_PACKAGE_kmod-nf-reject6 is not set CONFIG_PACKAGE_kmod-nfnetlink=y # CONFIG_PACKAGE_kmod-nfnetlink-log is not set # CONFIG_PACKAGE_kmod-nfnetlink-queue is not set # CONFIG_PACKAGE_kmod-nft-arp is not set # CONFIG_PACKAGE_kmod-nft-bridge is not set # CONFIG_PACKAGE_kmod-nft-core is not set # CONFIG_PACKAGE_kmod-nft-fib is not set # CONFIG_PACKAGE_kmod-nft-nat is not set # CONFIG_PACKAGE_kmod-nft-nat6 is not set # CONFIG_PACKAGE_kmod-nft-netdev is not set  # # Network Devices # # CONFIG_PACKAGE_kmod-3c59x is not set # CONFIG_PACKAGE_kmod-8139cp is not set # CONFIG_PACKAGE_kmod-8139too is not set # CONFIG_PACKAGE_kmod-alx is not set # CONFIG_PACKAGE_kmod-atl1 is not set # CONFIG_PACKAGE_kmod-atl1c is not set # CONFIG_PACKAGE_kmod-atl1e is not set # CONFIG_PACKAGE_kmod-atl2 is not set # CONFIG_PACKAGE_kmod-b44 is not set # CONFIG_PACKAGE_kmod-be2net is not set # CONFIG_PACKAGE_kmod-bnx2 is not set # CONFIG_PACKAGE_kmod-bnx2x is not set # CONFIG_PACKAGE_kmod-dm9000 is not set # CONFIG_PACKAGE_kmod-dummy is not set # CONFIG_PACKAGE_kmod-e100 is not set # CONFIG_PACKAGE_kmod-e1000 is not set # CONFIG_PACKAGE_kmod-et131x is not set # CONFIG_PACKAGE_kmod-ethoc is not set # CONFIG_PACKAGE_kmod-forcedeth is not set # CONFIG_PACKAGE_kmod-gigaset is not set # CONFIG_PACKAGE_kmod-hfcmulti is not set # CONFIG_PACKAGE_kmod-hfcpci is not set # CONFIG_PACKAGE_kmod-i40e is not set # CONFIG_PACKAGE_kmod-i40evf is not set # CONFIG_PACKAGE_kmod-ifb is not set # CONFIG_PACKAGE_kmod-igb is not set # CONFIG_PACKAGE_kmod-ixgbe is not set # CONFIG_PACKAGE_kmod-ixgbevf is not set # CONFIG_PACKAGE_kmod-libphy is not set CONFIG_PACKAGE_kmod-macvlan=y # CONFIG_PACKAGE_kmod-mdio-gpio is not set # CONFIG_PACKAGE_kmod-mii is not set # CONFIG_PACKAGE_kmod-mlx4-core is not set # CONFIG_PACKAGE_kmod-mlx5-core is not set # CONFIG_PACKAGE_kmod-natsemi is not set # CONFIG_PACKAGE_kmod-ne2k-pci is not set # CONFIG_PACKAGE_kmod-niu is not set # CONFIG_PACKAGE_kmod-of-mdio is not set # CONFIG_PACKAGE_kmod-pcnet32 is not set # CONFIG_PACKAGE_kmod-phy-broadcom is not set # CONFIG_PACKAGE_kmod-phy-realtek is not set # CONFIG_PACKAGE_kmod-r6040 is not set # CONFIG_PACKAGE_kmod-r8125 is not set # CONFIG_PACKAGE_kmod-r8168 is not set # CONFIG_PACKAGE_kmod-r8169 is not set # CONFIG_PACKAGE_kmod-sfc is not set # CONFIG_PACKAGE_kmod-siit is not set # CONFIG_PACKAGE_kmod-sis190 is not set # CONFIG_PACKAGE_kmod-sis900 is not set # CONFIG_PACKAGE_kmod-skge is not set # CONFIG_PACKAGE_kmod-sky2 is not set # CONFIG_PACKAGE_kmod-solos-pci is not set # CONFIG_PACKAGE_kmod-spi-ks8995 is not set # CONFIG_PACKAGE_kmod-swconfig is not set # CONFIG_PACKAGE_kmod-switch-ip17xx is not set # CONFIG_PACKAGE_kmod-switch-mvsw61xx is not set # CONFIG_PACKAGE_kmod-switch-rtl8306 is not set # CONFIG_PACKAGE_kmod-switch-rtl8366-smi is not set # CONFIG_PACKAGE_kmod-switch-rtl8366rb is not set # CONFIG_PACKAGE_kmod-switch-rtl8366s is not set # CONFIG_PACKAGE_kmod-switch-rtl8367b is not set # CONFIG_PACKAGE_kmod-tg3 is not set # CONFIG_PACKAGE_kmod-tulip is not set # CONFIG_PACKAGE_kmod-via-rhine is not set # CONFIG_PACKAGE_kmod-via-velocity is not set # CONFIG_PACKAGE_kmod-vmxnet3 is not set  # # Network Support # # CONFIG_PACKAGE_kmod-atm is not set # CONFIG_PACKAGE_kmod-ax25 is not set # CONFIG_PACKAGE_kmod-batman-adv is not set # CONFIG_PACKAGE_kmod-bonding is not set # CONFIG_PACKAGE_kmod-bpf-test is not set # CONFIG_PACKAGE_kmod-capi is not set # CONFIG_PACKAGE_kmod-dnsresolver is not set CONFIG_PACKAGE_kmod-fast-classifier=y # CONFIG_PACKAGE_kmod-fou is not set # CONFIG_PACKAGE_kmod-fou6 is not set # CONFIG_PACKAGE_kmod-geneve is not set # CONFIG_PACKAGE_kmod-gre is not set # CONFIG_PACKAGE_kmod-gre6 is not set # CONFIG_PACKAGE_kmod-ip6-tunnel is not set # CONFIG_PACKAGE_kmod-ipip is not set # CONFIG_PACKAGE_kmod-ipsec is not set # CONFIG_PACKAGE_kmod-iptunnel6 is not set # CONFIG_PACKAGE_kmod-isdn4linux is not set # CONFIG_PACKAGE_kmod-jool is not set # CONFIG_PACKAGE_kmod-l2tp is not set # CONFIG_PACKAGE_kmod-l2tp-eth is not set # CONFIG_PACKAGE_kmod-l2tp-ip is not set # CONFIG_PACKAGE_kmod-macremapper is not set # CONFIG_PACKAGE_kmod-macsec is not set # CONFIG_PACKAGE_kmod-misdn is not set # CONFIG_PACKAGE_kmod-mpls is not set # CONFIG_PACKAGE_kmod-nat46 is not set # CONFIG_PACKAGE_kmod-netem is not set # CONFIG_PACKAGE_kmod-nlmon is not set # CONFIG_PACKAGE_kmod-nsh is not set # CONFIG_PACKAGE_kmod-openvswitch is not set # CONFIG_PACKAGE_kmod-openvswitch-geneve is not set # CONFIG_PACKAGE_kmod-openvswitch-gre is not set # CONFIG_PACKAGE_kmod-openvswitch-vxlan is not set # CONFIG_PACKAGE_kmod-pktgen is not set CONFIG_PACKAGE_kmod-ppp=y CONFIG_PACKAGE_kmod-mppe=y # CONFIG_PACKAGE_kmod-ppp-synctty is not set # CONFIG_PACKAGE_kmod-pppoa is not set CONFIG_PACKAGE_kmod-pppoe=y # CONFIG_PACKAGE_kmod-pppol2tp is not set CONFIG_PACKAGE_kmod-pppox=y # CONFIG_PACKAGE_kmod-pptp is not set CONFIG_PACKAGE_kmod-sched=y # CONFIG_PACKAGE_kmod-sched-act-vlan is not set # CONFIG_PACKAGE_kmod-sched-bpf is not set # CONFIG_PACKAGE_kmod-sched-cake is not set # CONFIG_PACKAGE_kmod-sched-connmark is not set CONFIG_PACKAGE_kmod-sched-core=y # CONFIG_PACKAGE_kmod-sched-ctinfo is not set # CONFIG_PACKAGE_kmod-sched-flower is not set # CONFIG_PACKAGE_kmod-sched-ipset is not set # CONFIG_PACKAGE_kmod-sched-mqprio is not set # CONFIG_PACKAGE_kmod-sctp is not set CONFIG_PACKAGE_kmod-shortcut-fe=y # CONFIG_PACKAGE_kmod-shortcut-fe-cm is not set # CONFIG_PACKAGE_kmod-sit is not set CONFIG_PACKAGE_kmod-slhc=y # CONFIG_PACKAGE_kmod-slip is not set CONFIG_PACKAGE_kmod-tcp-bbr=y # CONFIG_PACKAGE_kmod-trelay is not set # CONFIG_PACKAGE_kmod-tun is not set # CONFIG_PACKAGE_kmod-veth is not set # CONFIG_PACKAGE_kmod-vxlan is not set # CONFIG_PACKAGE_kmod-wireguard is not set  # # Other modules # # CONFIG_PACKAGE_kmod-6lowpan is not set # CONFIG_PACKAGE_kmod-ath3k is not set # CONFIG_PACKAGE_kmod-bcma is not set # CONFIG_PACKAGE_kmod-bluetooth is not set # CONFIG_PACKAGE_kmod-bluetooth_6lowpan is not set # CONFIG_PACKAGE_kmod-bmp085 is not set # CONFIG_PACKAGE_kmod-bmp085-i2c is not set # CONFIG_PACKAGE_kmod-bmp085-spi is not set # CONFIG_PACKAGE_kmod-btmrvl is not set # CONFIG_PACKAGE_kmod-button-hotplug is not set # CONFIG_PACKAGE_kmod-echo is not set # CONFIG_PACKAGE_kmod-eeprom-93cx6 is not set # CONFIG_PACKAGE_kmod-eeprom-at24 is not set # CONFIG_PACKAGE_kmod-eeprom-at25 is not set # CONFIG_PACKAGE_kmod-gpio-beeper is not set CONFIG_PACKAGE_kmod-gpio-button-hotplug=y # CONFIG_PACKAGE_kmod-gpio-dev is not set # CONFIG_PACKAGE_kmod-gpio-mcp23s08 is not set # CONFIG_PACKAGE_kmod-gpio-nxp-74hc164 is not set # CONFIG_PACKAGE_kmod-gpio-pca953x is not set # CONFIG_PACKAGE_kmod-gpio-pcf857x is not set # CONFIG_PACKAGE_kmod-ikconfig is not set # CONFIG_PACKAGE_kmod-it87-wdt is not set # CONFIG_PACKAGE_kmod-itco-wdt is not set # CONFIG_PACKAGE_kmod-lp is not set # CONFIG_PACKAGE_kmod-mmc is not set # CONFIG_PACKAGE_kmod-mtd-rw is not set # CONFIG_PACKAGE_kmod-mtdoops is not set # CONFIG_PACKAGE_kmod-mtdram is not set # CONFIG_PACKAGE_kmod-mtdtests is not set # CONFIG_PACKAGE_kmod-parport-pc is not set # CONFIG_PACKAGE_kmod-ppdev is not set # CONFIG_PACKAGE_kmod-pps is not set # CONFIG_PACKAGE_kmod-pps-gpio is not set # CONFIG_PACKAGE_kmod-pps-ldisc is not set # CONFIG_PACKAGE_kmod-ptp is not set # CONFIG_PACKAGE_kmod-random-core is not set # CONFIG_PACKAGE_kmod-random-tpm is not set # CONFIG_PACKAGE_kmod-rtc-ds1307 is not set # CONFIG_PACKAGE_kmod-rtc-ds1374 is not set # CONFIG_PACKAGE_kmod-rtc-ds1672 is not set # CONFIG_PACKAGE_kmod-rtc-em3027 is not set # CONFIG_PACKAGE_kmod-rtc-isl1208 is not set # CONFIG_PACKAGE_kmod-rtc-pcf2123 is not set # CONFIG_PACKAGE_kmod-rtc-pcf2127 is not set # CONFIG_PACKAGE_kmod-rtc-pcf8563 is not set # CONFIG_PACKAGE_kmod-rtc-pt7c4338 is not set # CONFIG_PACKAGE_kmod-rtc-rs5c372a is not set # CONFIG_PACKAGE_kmod-rtc-rx8025 is not set # CONFIG_PACKAGE_kmod-sdhci is not set # CONFIG_PACKAGE_kmod-serial-8250 is not set # CONFIG_PACKAGE_kmod-serial-8250-exar is not set # CONFIG_PACKAGE_kmod-softdog is not set # CONFIG_PACKAGE_kmod-ssb is not set CONFIG_PACKAGE_kmod-thermal=y # CONFIG_PACKAGE_kmod-tpm is not set # CONFIG_PACKAGE_kmod-tpm-i2c-atmel is not set # CONFIG_PACKAGE_kmod-tpm-i2c-infineon is not set # CONFIG_PACKAGE_kmod-w83627hf-wdt is not set # CONFIG_PACKAGE_kmod-wifidog-ng is not set # CONFIG_PACKAGE_kmod-zram is not set  # # PCMCIA support #  # # SPI Support # # CONFIG_PACKAGE_kmod-mmc-spi is not set # CONFIG_PACKAGE_kmod-spi-bitbang is not set # CONFIG_PACKAGE_kmod-spi-dev is not set # CONFIG_PACKAGE_kmod-spi-gpio is not set # CONFIG_PACKAGE_kmod-spi-gpio-custom is not set # CONFIG_PACKAGE_kmod-spi-vsc7385 is not set  # # Sound Support # # CONFIG_PACKAGE_kmod-sound-core is not set  # # USB Support # # CONFIG_PACKAGE_kmod-chaoskey is not set # CONFIG_PACKAGE_kmod-usb-acm is not set # CONFIG_PACKAGE_kmod-usb-atm is not set # CONFIG_PACKAGE_kmod-usb-chipidea is not set # CONFIG_PACKAGE_kmod-usb-chipidea2 is not set # CONFIG_PACKAGE_kmod-usb-cm109 is not set CONFIG_PACKAGE_kmod-usb-core=y # CONFIG_PACKAGE_kmod-usb-dwc2 is not set # CONFIG_PACKAGE_kmod-usb-dwc3 is not set CONFIG_PACKAGE_kmod-usb-ehci=y # CONFIG_PACKAGE_kmod-usb-gadget-cdc-composite is not set # CONFIG_PACKAGE_kmod-usb-gadget-ehci-debug is not set # CONFIG_PACKAGE_kmod-usb-gadget-eth is not set # CONFIG_PACKAGE_kmod-usb-gadget-hid is not set # CONFIG_PACKAGE_kmod-usb-gadget-mass-storage is not set # CONFIG_PACKAGE_kmod-usb-gadget-serial is not set # CONFIG_PACKAGE_kmod-usb-hid is not set CONFIG_PACKAGE_kmod-usb-ledtrig-usbport=y # CONFIG_PACKAGE_kmod-usb-net is not set # CONFIG_PACKAGE_kmod-usb-net2280 is not set # CONFIG_PACKAGE_kmod-usb-ohci is not set # CONFIG_PACKAGE_kmod-usb-ohci-pci is not set # CONFIG_PACKAGE_kmod-usb-printer is not set # CONFIG_PACKAGE_kmod-usb-serial is not set # CONFIG_PACKAGE_kmod-usb-storage is not set # CONFIG_PACKAGE_kmod-usb-storage-extras is not set # CONFIG_PACKAGE_kmod-usb-storage-uas is not set # CONFIG_PACKAGE_kmod-usb-uhci is not set # CONFIG_PACKAGE_kmod-usb-wdm is not set # CONFIG_PACKAGE_kmod-usb-yealink is not set CONFIG_PACKAGE_kmod-usb2=y # CONFIG_PACKAGE_kmod-usb2-pci is not set # CONFIG_PACKAGE_kmod-usb3 is not set # CONFIG_PACKAGE_kmod-usbip is not set # CONFIG_PACKAGE_kmod-usbip-client is not set # CONFIG_PACKAGE_kmod-usbip-server is not set # CONFIG_PACKAGE_kmod-usbmon is not set  # # Video Support # # CONFIG_PACKAGE_kmod-video-core is not set  # # Virtualization #  # # Voice over IP #  # # W1 support # # CONFIG_PACKAGE_kmod-w1 is not set  # # WPAN 802.15.4 Support # # CONFIG_PACKAGE_kmod-at86rf230 is not set # CONFIG_PACKAGE_kmod-atusb is not set # CONFIG_PACKAGE_kmod-cc2520 is not set # CONFIG_PACKAGE_kmod-fakelb is not set # CONFIG_PACKAGE_kmod-ieee802154 is not set # CONFIG_PACKAGE_kmod-ieee802154_6lowpan is not set # CONFIG_PACKAGE_kmod-mac802154 is not set # CONFIG_PACKAGE_kmod-mrf24j40 is not set  # # Wireless Drivers # # CONFIG_PACKAGE_kmod-adm8211 is not set CONFIG_PACKAGE_kmod-ath=y CONFIG_ATH_USER_REGD=y # CONFIG_PACKAGE_ATH_DEBUG is not set CONFIG_PACKAGE_ATH_DFS=y # CONFIG_PACKAGE_ATH_DYNACK is not set CONFIG_PACKAGE_kmod-ath10k=y CONFIG_ATH10K_LEDS=y CONFIG_ATH10K_THERMAL=y # CONFIG_PACKAGE_kmod-ath10k-ct is not set # CONFIG_PACKAGE_kmod-ath10k-ct-smallbuffers is not set # CONFIG_PACKAGE_kmod-ath5k is not set # CONFIG_PACKAGE_kmod-ath6kl-sdio is not set # CONFIG_PACKAGE_kmod-ath6kl-usb is not set CONFIG_PACKAGE_kmod-ath9k=y # CONFIG_ATH9K_SUPPORT_PCOEM is not set # CONFIG_ATH9K_TX99 is not set CONFIG_ATH9K_UBNTHSR=y CONFIG_PACKAGE_kmod-ath9k-common=y # CONFIG_PACKAGE_kmod-ath9k-htc is not set # CONFIG_PACKAGE_kmod-b43 is not set # CONFIG_PACKAGE_kmod-b43legacy is not set # CONFIG_PACKAGE_kmod-brcmfmac is not set # CONFIG_PACKAGE_kmod-brcmsmac is not set # CONFIG_PACKAGE_kmod-brcmutil is not set # CONFIG_PACKAGE_kmod-carl9170 is not set CONFIG_PACKAGE_kmod-cfg80211=y # CONFIG_PACKAGE_kmod-hermes is not set # CONFIG_PACKAGE_kmod-hermes-pci is not set # CONFIG_PACKAGE_kmod-hermes-plx is not set # CONFIG_PACKAGE_kmod-iwl-legacy is not set # CONFIG_PACKAGE_kmod-iwl3945 is not set # CONFIG_PACKAGE_kmod-iwl4965 is not set # CONFIG_PACKAGE_kmod-iwlwifi is not set # CONFIG_PACKAGE_kmod-lib80211 is not set # CONFIG_PACKAGE_kmod-libertas-sdio is not set # CONFIG_PACKAGE_kmod-libertas-spi is not set # CONFIG_PACKAGE_kmod-libertas-usb is not set CONFIG_PACKAGE_kmod-mac80211=y CONFIG_PACKAGE_MAC80211_DEBUGFS=y # CONFIG_PACKAGE_MAC80211_TRACING is not set CONFIG_PACKAGE_MAC80211_MESH=y # CONFIG_PACKAGE_kmod-mac80211-hwsim is not set # CONFIG_PACKAGE_kmod-mt76 is not set # CONFIG_PACKAGE_kmod-mt7601u is not set # CONFIG_PACKAGE_kmod-mt7603 is not set # CONFIG_PACKAGE_kmod-mt7615e is not set # CONFIG_PACKAGE_kmod-mt76x0e is not set # CONFIG_PACKAGE_kmod-mt76x0u is not set # CONFIG_PACKAGE_kmod-mt76x2 is not set # CONFIG_PACKAGE_kmod-mt76x2u is not set # CONFIG_PACKAGE_kmod-mt_wifi is not set # CONFIG_PACKAGE_kmod-mwifiex-pcie is not set # CONFIG_PACKAGE_kmod-mwifiex-sdio is not set # CONFIG_PACKAGE_kmod-mwl8k is not set # CONFIG_PACKAGE_kmod-net-prism54 is not set # CONFIG_PACKAGE_kmod-net-rtl8192su is not set # CONFIG_PACKAGE_kmod-owl-loader is not set # CONFIG_PACKAGE_kmod-p54-common is not set # CONFIG_PACKAGE_kmod-p54-pci is not set # CONFIG_PACKAGE_kmod-p54-usb is not set # CONFIG_PACKAGE_kmod-rsi91x is not set # CONFIG_PACKAGE_kmod-rsi91x-sdio is not set # CONFIG_PACKAGE_kmod-rsi91x-usb is not set # CONFIG_PACKAGE_kmod-rt2400-pci is not set # CONFIG_PACKAGE_kmod-rt2500-pci is not set # CONFIG_PACKAGE_kmod-rt2500-usb is not set # CONFIG_PACKAGE_kmod-rt2800-pci is not set # CONFIG_PACKAGE_kmod-rt2800-usb is not set # CONFIG_PACKAGE_kmod-rt2x00-lib is not set # CONFIG_PACKAGE_kmod-rt61-pci is not set # CONFIG_PACKAGE_kmod-rt73-usb is not set # CONFIG_PACKAGE_kmod-rtl8180 is not set # CONFIG_PACKAGE_kmod-rtl8187 is not set # CONFIG_PACKAGE_kmod-rtl8192ce is not set # CONFIG_PACKAGE_kmod-rtl8192cu is not set # CONFIG_PACKAGE_kmod-rtl8192de is not set # CONFIG_PACKAGE_kmod-rtl8192se is not set # CONFIG_PACKAGE_kmod-rtl8821ae is not set # CONFIG_PACKAGE_kmod-rtl8xxxu is not set # CONFIG_PACKAGE_kmod-wl12xx is not set # CONFIG_PACKAGE_kmod-wl18xx is not set # CONFIG_PACKAGE_kmod-wlcore is not set # CONFIG_PACKAGE_kmod-zd1211rw is not set # CONFIG_PACKAGE_wifi-l1profile is not set  # # Languages #  # # Erlang # # CONFIG_PACKAGE_erlang is not set # CONFIG_PACKAGE_erlang-asn1 is not set # CONFIG_PACKAGE_erlang-compiler is not set # CONFIG_PACKAGE_erlang-crypto is not set # CONFIG_PACKAGE_erlang-hipe is not set # CONFIG_PACKAGE_erlang-inets is not set # CONFIG_PACKAGE_erlang-mnesia is not set # CONFIG_PACKAGE_erlang-runtime-tools is not set # CONFIG_PACKAGE_erlang-snmp is not set # CONFIG_PACKAGE_erlang-ssh is not set # CONFIG_PACKAGE_erlang-ssl is not set # CONFIG_PACKAGE_erlang-syntax-tools is not set  # # Go # # CONFIG_PACKAGE_golang is not set # CONFIG_PACKAGE_golang-doc is not set # CONFIG_PACKAGE_golang-github-nextdns-nextdns-dev is not set # CONFIG_PACKAGE_golang-src is not set  # # Java # # CONFIG_PACKAGE_jamvm is not set  # # Lua # # CONFIG_PACKAGE_dkjson is not set # CONFIG_PACKAGE_json4lua is not set # CONFIG_PACKAGE_ldbus is not set CONFIG_PACKAGE_libiwinfo-lua=y # CONFIG_PACKAGE_lpeg is not set # CONFIG_PACKAGE_lsqlite3 is not set CONFIG_PACKAGE_lua=y # CONFIG_PACKAGE_lua-bencode is not set # CONFIG_PACKAGE_lua-cjson is not set # CONFIG_PACKAGE_lua-copas is not set # CONFIG_PACKAGE_lua-coxpcall is not set # CONFIG_PACKAGE_lua-examples is not set # CONFIG_PACKAGE_lua-lzlib is not set # CONFIG_PACKAGE_lua-md5 is not set # CONFIG_PACKAGE_lua-mobdebug is not set # CONFIG_PACKAGE_lua-mosquitto is not set # CONFIG_PACKAGE_lua-openssl is not set # CONFIG_PACKAGE_lua-penlight is not set # CONFIG_PACKAGE_lua-rings is not set # CONFIG_PACKAGE_lua-rs232 is not set # CONFIG_PACKAGE_lua-sha2 is not set # CONFIG_PACKAGE_lua-wsapi-base is not set # CONFIG_PACKAGE_lua-wsapi-xavante is not set # CONFIG_PACKAGE_lua-xavante is not set # CONFIG_PACKAGE_luabitop is not set # CONFIG_PACKAGE_luac is not set # CONFIG_PACKAGE_luaexpat is not set # CONFIG_PACKAGE_luafilesystem is not set # CONFIG_PACKAGE_luajit is not set # CONFIG_PACKAGE_lualanes is not set # CONFIG_PACKAGE_luaposix is not set # CONFIG_PACKAGE_luarocks is not set # CONFIG_PACKAGE_luasec is not set # CONFIG_PACKAGE_luasoap is not set # CONFIG_PACKAGE_luasocket is not set # CONFIG_PACKAGE_luasql-mysql is not set # CONFIG_PACKAGE_luasql-pgsql is not set # CONFIG_PACKAGE_luasql-sqlite3 is not set CONFIG_PACKAGE_luci-lib-fs=y # CONFIG_PACKAGE_luv is not set # CONFIG_PACKAGE_lzmq is not set # CONFIG_PACKAGE_uuid is not set  # # Node.js # # CONFIG_PACKAGE_node is not set # CONFIG_PACKAGE_node-arduino-firmata is not set # CONFIG_PACKAGE_node-cylon is not set # CONFIG_PACKAGE_node-cylon-firmata is not set # CONFIG_PACKAGE_node-cylon-gpio is not set # CONFIG_PACKAGE_node-cylon-i2c is not set # CONFIG_PACKAGE_node-hid is not set # CONFIG_PACKAGE_node-homebridge is not set # CONFIG_PACKAGE_node-javascript-obfuscator is not set # CONFIG_PACKAGE_node-npm is not set # CONFIG_PACKAGE_node-serialport is not set # CONFIG_PACKAGE_node-serialport-bindings is not set  # # PHP # # CONFIG_PACKAGE_php7 is not set  # # Perl # # CONFIG_PACKAGE_perl is not set  # # Python # # CONFIG_PACKAGE_gunicorn is not set # CONFIG_PACKAGE_gunicorn3 is not set # CONFIG_PACKAGE_micropython is not set # CONFIG_PACKAGE_micropython-lib is not set # CONFIG_PACKAGE_python is not set # CONFIG_PACKAGE_python-astral is not set # CONFIG_PACKAGE_python-astral-src is not set # CONFIG_PACKAGE_python-attrs is not set # CONFIG_PACKAGE_python-attrs-src is not set # CONFIG_PACKAGE_python-automat is not set # CONFIG_PACKAGE_python-automat-src is not set # CONFIG_PACKAGE_python-awscli is not set # CONFIG_PACKAGE_python-awscli-src is not set # CONFIG_PACKAGE_python-base is not set # CONFIG_PACKAGE_python-base-src is not set # CONFIG_PACKAGE_python-bcrypt is not set # CONFIG_PACKAGE_python-bcrypt-src is not set # CONFIG_PACKAGE_python-botocore is not set # CONFIG_PACKAGE_python-botocore-src is not set # CONFIG_PACKAGE_python-certifi is not set # CONFIG_PACKAGE_python-certifi-src is not set # CONFIG_PACKAGE_python-cffi is not set # CONFIG_PACKAGE_python-cffi-src is not set # CONFIG_PACKAGE_python-chardet is not set # CONFIG_PACKAGE_python-chardet-src is not set # CONFIG_PACKAGE_python-codecs is not set # CONFIG_PACKAGE_python-codecs-src is not set # CONFIG_PACKAGE_python-colorama is not set # CONFIG_PACKAGE_python-colorama-src is not set # CONFIG_PACKAGE_python-compiler is not set # CONFIG_PACKAGE_python-compiler-src is not set # CONFIG_PACKAGE_python-constantly is not set # CONFIG_PACKAGE_python-constantly-src is not set # CONFIG_PACKAGE_python-crcmod is not set # CONFIG_PACKAGE_python-crypto is not set # CONFIG_PACKAGE_python-crypto-src is not set # CONFIG_PACKAGE_python-cryptodome is not set # CONFIG_PACKAGE_python-cryptodome-src is not set # CONFIG_PACKAGE_python-cryptodomex is not set # CONFIG_PACKAGE_python-cryptodomex-src is not set # CONFIG_PACKAGE_python-cryptography is not set # CONFIG_PACKAGE_python-cryptography-src is not set # CONFIG_PACKAGE_python-ctypes is not set # CONFIG_PACKAGE_python-ctypes-src is not set # CONFIG_PACKAGE_python-curl is not set # CONFIG_PACKAGE_python-curl-src is not set # CONFIG_PACKAGE_python-dateutil is not set # CONFIG_PACKAGE_python-dateutil-src is not set # CONFIG_PACKAGE_python-db is not set # CONFIG_PACKAGE_python-db-src is not set # CONFIG_PACKAGE_python-decimal is not set # CONFIG_PACKAGE_python-decimal-src is not set # CONFIG_PACKAGE_python-defusedxml is not set # CONFIG_PACKAGE_python-defusedxml-src is not set # CONFIG_PACKAGE_python-dev is not set # CONFIG_PACKAGE_python-dev-src is not set # CONFIG_PACKAGE_python-distutils is not set # CONFIG_PACKAGE_python-distutils-src is not set # CONFIG_PACKAGE_python-django1 is not set # CONFIG_PACKAGE_python-django1-common is not set # CONFIG_PACKAGE_python-django1-src is not set # CONFIG_PACKAGE_python-dns is not set # CONFIG_PACKAGE_python-dns-src is not set # CONFIG_PACKAGE_python-docutils is not set # CONFIG_PACKAGE_python-docutils-src is not set # CONFIG_PACKAGE_python-dpkt is not set # CONFIG_PACKAGE_python-egenix-mx-base is not set # CONFIG_PACKAGE_python-egenix-mx-base-src is not set # CONFIG_PACKAGE_python-email is not set # CONFIG_PACKAGE_python-email-src is not set # CONFIG_PACKAGE_python-enum34 is not set # CONFIG_PACKAGE_python-enum34-src is not set # CONFIG_PACKAGE_python-et_xmlfile is not set # CONFIG_PACKAGE_python-et_xmlfile-src is not set # CONFIG_PACKAGE_python-evdev is not set # CONFIG_PACKAGE_python-evdev-src is not set # CONFIG_PACKAGE_python-flup is not set # CONFIG_PACKAGE_python-flup-src is not set # CONFIG_PACKAGE_python-futures is not set # CONFIG_PACKAGE_python-futures-src is not set # CONFIG_PACKAGE_python-gdbm is not set # CONFIG_PACKAGE_python-gdbm-src is not set # CONFIG_PACKAGE_python-gmpy2 is not set # CONFIG_PACKAGE_python-gmpy2-src is not set # CONFIG_PACKAGE_python-gnupg is not set # CONFIG_PACKAGE_python-gunicorn is not set # CONFIG_PACKAGE_python-gunicorn-src is not set # CONFIG_PACKAGE_python-hyperlink is not set # CONFIG_PACKAGE_python-hyperlink-src is not set # CONFIG_PACKAGE_python-idna is not set # CONFIG_PACKAGE_python-idna-src is not set # CONFIG_PACKAGE_python-incremental is not set # CONFIG_PACKAGE_python-incremental-src is not set # CONFIG_PACKAGE_python-ipaddress is not set # CONFIG_PACKAGE_python-ipaddress-src is not set # CONFIG_PACKAGE_python-jdcal is not set # CONFIG_PACKAGE_python-jdcal-src is not set # CONFIG_PACKAGE_python-jmespath is not set # CONFIG_PACKAGE_python-jmespath-src is not set # CONFIG_PACKAGE_python-ldap is not set # CONFIG_PACKAGE_python-lib2to3 is not set # CONFIG_PACKAGE_python-lib2to3-src is not set # CONFIG_PACKAGE_python-libmodbus is not set # CONFIG_PACKAGE_python-light is not set  # # Configuration # # CONFIG_PYTHON_BLUETOOTH_SUPPORT is not set # CONFIG_PACKAGE_python-light-src is not set # CONFIG_PACKAGE_python-logging is not set # CONFIG_PACKAGE_python-logging-src is not set # CONFIG_PACKAGE_python-lxml is not set # CONFIG_PACKAGE_python-lxml-src is not set # CONFIG_PACKAGE_python-multiprocessing is not set # CONFIG_PACKAGE_python-multiprocessing-src is not set # CONFIG_PACKAGE_python-mysqlclient is not set # CONFIG_PACKAGE_python-mysqlclient-src is not set # CONFIG_PACKAGE_python-ncurses is not set # CONFIG_PACKAGE_python-ncurses-src is not set # CONFIG_PACKAGE_python-oauthlib is not set # CONFIG_PACKAGE_python-oauthlib-src is not set # CONFIG_PACKAGE_python-openpyxl is not set # CONFIG_PACKAGE_python-openpyxl-src is not set # CONFIG_PACKAGE_python-openssl is not set # CONFIG_PACKAGE_python-openssl-src is not set # CONFIG_PACKAGE_python-parsley is not set # CONFIG_PACKAGE_python-parsley-src is not set # CONFIG_PACKAGE_python-passlib is not set # CONFIG_PACKAGE_python-passlib-src is not set # CONFIG_PACKAGE_python-pcapy is not set # CONFIG_PACKAGE_python-pillow is not set # CONFIG_PACKAGE_python-pillow-src is not set # CONFIG_PACKAGE_python-pip is not set # CONFIG_PACKAGE_python-pip-conf is not set # CONFIG_PACKAGE_python-pip-src is not set # CONFIG_PACKAGE_python-pkg-resources is not set # CONFIG_PACKAGE_python-pkg-resources-src is not set # CONFIG_PACKAGE_python-ply is not set # CONFIG_PACKAGE_python-ply-src is not set # CONFIG_PACKAGE_python-psycopg2 is not set # CONFIG_PACKAGE_python-pyasn1 is not set # CONFIG_PACKAGE_python-pyasn1-modules is not set # CONFIG_PACKAGE_python-pyasn1-modules-src is not set # CONFIG_PACKAGE_python-pyasn1-src is not set # CONFIG_PACKAGE_python-pycparser is not set # CONFIG_PACKAGE_python-pycparser-src is not set # CONFIG_PACKAGE_python-pydoc is not set # CONFIG_PACKAGE_python-pydoc-src is not set # CONFIG_PACKAGE_python-pyjwt is not set # CONFIG_PACKAGE_python-pyjwt-src is not set # CONFIG_PACKAGE_python-pyodbc is not set # CONFIG_PACKAGE_python-pyopenssl is not set # CONFIG_PACKAGE_python-pyopenssl-src is not set # CONFIG_PACKAGE_python-pyptlib is not set # CONFIG_PACKAGE_python-pyptlib-src is not set # CONFIG_PACKAGE_python-pyserial is not set # CONFIG_PACKAGE_python-pyserial-src is not set # CONFIG_PACKAGE_python-pytz is not set # CONFIG_PACKAGE_python-pytz-src is not set # CONFIG_PACKAGE_python-qrcode is not set # CONFIG_PACKAGE_python-qrcode-src is not set # CONFIG_PACKAGE_python-rcssmin is not set # CONFIG_PACKAGE_python-rcssmin-src is not set # CONFIG_PACKAGE_python-requests is not set # CONFIG_PACKAGE_python-requests-oauthlib is not set # CONFIG_PACKAGE_python-requests-oauthlib-src is not set # CONFIG_PACKAGE_python-requests-src is not set # CONFIG_PACKAGE_python-rsa is not set # CONFIG_PACKAGE_python-rsa-src is not set # CONFIG_PACKAGE_python-ruamel-yaml is not set # CONFIG_PACKAGE_python-ruamel-yaml-src is not set # CONFIG_PACKAGE_python-s3transfer is not set # CONFIG_PACKAGE_python-s3transfer-src is not set # CONFIG_PACKAGE_python-service-identity is not set # CONFIG_PACKAGE_python-service-identity-src is not set # CONFIG_PACKAGE_python-setuptools is not set # CONFIG_PACKAGE_python-setuptools-src is not set # CONFIG_PACKAGE_python-simplejson is not set # CONFIG_PACKAGE_python-simplejson-src is not set # CONFIG_PACKAGE_python-six is not set # CONFIG_PACKAGE_python-six-src is not set # CONFIG_PACKAGE_python-smbus is not set # CONFIG_PACKAGE_python-sqlite3 is not set # CONFIG_PACKAGE_python-sqlite3-src is not set # CONFIG_PACKAGE_python-text-unidecode is not set # CONFIG_PACKAGE_python-text-unidecode-src is not set # CONFIG_PACKAGE_python-twisted is not set # CONFIG_PACKAGE_python-twisted-src is not set # CONFIG_PACKAGE_python-txsocksx is not set # CONFIG_PACKAGE_python-txsocksx-src is not set # CONFIG_PACKAGE_python-unittest is not set # CONFIG_PACKAGE_python-unittest-src is not set # CONFIG_PACKAGE_python-urllib3 is not set # CONFIG_PACKAGE_python-urllib3-src is not set # CONFIG_PACKAGE_python-vobject is not set # CONFIG_PACKAGE_python-vobject-src is not set # CONFIG_PACKAGE_python-voluptuous is not set # CONFIG_PACKAGE_python-voluptuous-src is not set # CONFIG_PACKAGE_python-xml is not set # CONFIG_PACKAGE_python-xml-src is not set # CONFIG_PACKAGE_python-yaml is not set # CONFIG_PACKAGE_python-yaml-src is not set # CONFIG_PACKAGE_python-zope-interface is not set # CONFIG_PACKAGE_python-zope-interface-src is not set # CONFIG_PACKAGE_python3 is not set # CONFIG_PACKAGE_python3-aiohttp is not set # CONFIG_PACKAGE_python3-aiohttp-cors is not set # CONFIG_PACKAGE_python3-aiohttp-cors-src is not set # CONFIG_PACKAGE_python3-aiohttp-src is not set # CONFIG_PACKAGE_python3-appdirs is not set # CONFIG_PACKAGE_python3-appdirs-src is not set # CONFIG_PACKAGE_python3-asgiref is not set # CONFIG_PACKAGE_python3-asgiref-src is not set # CONFIG_PACKAGE_python3-asn1crypto is not set # CONFIG_PACKAGE_python3-asn1crypto-src is not set # CONFIG_PACKAGE_python3-astral is not set # CONFIG_PACKAGE_python3-astral-src is not set # CONFIG_PACKAGE_python3-async-timeout is not set # CONFIG_PACKAGE_python3-async-timeout-src is not set # CONFIG_PACKAGE_python3-asyncio is not set # CONFIG_PACKAGE_python3-asyncio-src is not set # CONFIG_PACKAGE_python3-atomicwrites is not set # CONFIG_PACKAGE_python3-atomicwrites-src is not set # CONFIG_PACKAGE_python3-attrs is not set # CONFIG_PACKAGE_python3-attrs-src is not set # CONFIG_PACKAGE_python3-automat is not set # CONFIG_PACKAGE_python3-automat-src is not set # CONFIG_PACKAGE_python3-awscli is not set # CONFIG_PACKAGE_python3-awscli-src is not set # CONFIG_PACKAGE_python3-base is not set # CONFIG_PACKAGE_python3-base-src is not set # CONFIG_PACKAGE_python3-bcrypt is not set # CONFIG_PACKAGE_python3-bcrypt-src is not set # CONFIG_PACKAGE_python3-boto3 is not set # CONFIG_PACKAGE_python3-boto3-src is not set # CONFIG_PACKAGE_python3-botocore is not set # CONFIG_PACKAGE_python3-botocore-src is not set # CONFIG_PACKAGE_python3-bottle is not set # CONFIG_PACKAGE_python3-bottle-src is not set # CONFIG_PACKAGE_python3-cachelib is not set # CONFIG_PACKAGE_python3-cachelib-src is not set # CONFIG_PACKAGE_python3-cachetools is not set # CONFIG_PACKAGE_python3-cachetools-src is not set # CONFIG_PACKAGE_python3-certifi is not set # CONFIG_PACKAGE_python3-certifi-src is not set # CONFIG_PACKAGE_python3-cffi is not set # CONFIG_PACKAGE_python3-cffi-src is not set # CONFIG_PACKAGE_python3-cgi is not set # CONFIG_PACKAGE_python3-cgi-src is not set # CONFIG_PACKAGE_python3-cgitb is not set # CONFIG_PACKAGE_python3-cgitb-src is not set # CONFIG_PACKAGE_python3-chardet is not set # CONFIG_PACKAGE_python3-chardet-src is not set # CONFIG_PACKAGE_python3-click is not set # CONFIG_PACKAGE_python3-click-log is not set # CONFIG_PACKAGE_python3-click-log-src is not set # CONFIG_PACKAGE_python3-click-src is not set # CONFIG_PACKAGE_python3-codecs is not set # CONFIG_PACKAGE_python3-codecs-src is not set # CONFIG_PACKAGE_python3-colorama is not set # CONFIG_PACKAGE_python3-colorama-src is not set # CONFIG_PACKAGE_python3-constantly is not set # CONFIG_PACKAGE_python3-constantly-src is not set # CONFIG_PACKAGE_python3-contextlib2 is not set # CONFIG_PACKAGE_python3-contextlib2-src is not set # CONFIG_PACKAGE_python3-crypto is not set # CONFIG_PACKAGE_python3-crypto-src is not set # CONFIG_PACKAGE_python3-cryptodome is not set # CONFIG_PACKAGE_python3-cryptodome-src is not set # CONFIG_PACKAGE_python3-cryptodomex is not set # CONFIG_PACKAGE_python3-cryptodomex-src is not set # CONFIG_PACKAGE_python3-cryptography is not set # CONFIG_PACKAGE_python3-cryptography-src is not set # CONFIG_PACKAGE_python3-ctypes is not set # CONFIG_PACKAGE_python3-ctypes-src is not set # CONFIG_PACKAGE_python3-curl is not set # CONFIG_PACKAGE_python3-curl-src is not set # CONFIG_PACKAGE_python3-dateutil is not set # CONFIG_PACKAGE_python3-dateutil-src is not set # CONFIG_PACKAGE_python3-dbm is not set # CONFIG_PACKAGE_python3-dbm-src is not set # CONFIG_PACKAGE_python3-decimal is not set # CONFIG_PACKAGE_python3-decimal-src is not set # CONFIG_PACKAGE_python3-decorator is not set # CONFIG_PACKAGE_python3-decorator-src is not set # CONFIG_PACKAGE_python3-defusedxml is not set # CONFIG_PACKAGE_python3-defusedxml-src is not set # CONFIG_PACKAGE_python3-dev is not set # CONFIG_PACKAGE_python3-dev-src is not set # CONFIG_PACKAGE_python3-distutils is not set # CONFIG_PACKAGE_python3-distutils-src is not set # CONFIG_PACKAGE_python3-django is not set # CONFIG_PACKAGE_python3-django-appconf is not set # CONFIG_PACKAGE_python3-django-appconf-src is not set # CONFIG_PACKAGE_python3-django-compressor is not set # CONFIG_PACKAGE_python3-django-compressor-src is not set # CONFIG_PACKAGE_python3-django-constance is not set # CONFIG_PACKAGE_python3-django-constance-src is not set # CONFIG_PACKAGE_python3-django-cors-headers is not set # CONFIG_PACKAGE_python3-django-cors-headers-src is not set # CONFIG_PACKAGE_python3-django-etesync-journal is not set # CONFIG_PACKAGE_python3-django-etesync-journal-src is not set # CONFIG_PACKAGE_python3-django-formtools is not set # CONFIG_PACKAGE_python3-django-formtools-src is not set # CONFIG_PACKAGE_python3-django-jsonfield is not set # CONFIG_PACKAGE_python3-django-jsonfield-src is not set # CONFIG_PACKAGE_python3-django-picklefield is not set # CONFIG_PACKAGE_python3-django-picklefield-src is not set # CONFIG_PACKAGE_python3-django-postoffice is not set # CONFIG_PACKAGE_python3-django-postoffice-src is not set # CONFIG_PACKAGE_python3-django-ranged-response is not set # CONFIG_PACKAGE_python3-django-ranged-response-src is not set # CONFIG_PACKAGE_python3-django-restframework is not set # CONFIG_PACKAGE_python3-django-restframework-src is not set # CONFIG_PACKAGE_python3-django-restframework39 is not set # CONFIG_PACKAGE_python3-django-restframework39-src is not set # CONFIG_PACKAGE_python3-django-simple-captcha is not set # CONFIG_PACKAGE_python3-django-simple-captcha-src is not set # CONFIG_PACKAGE_python3-django-src is not set # CONFIG_PACKAGE_python3-django-statici18n is not set # CONFIG_PACKAGE_python3-django-statici18n-src is not set # CONFIG_PACKAGE_python3-django-webpack-loader is not set # CONFIG_PACKAGE_python3-django-webpack-loader-src is not set # CONFIG_PACKAGE_python3-django1 is not set # CONFIG_PACKAGE_python3-django1-src is not set # CONFIG_PACKAGE_python3-dns is not set # CONFIG_PACKAGE_python3-dns-src is not set # CONFIG_PACKAGE_python3-docutils is not set # CONFIG_PACKAGE_python3-docutils-src is not set # CONFIG_PACKAGE_python3-drf-nested-routers is not set # CONFIG_PACKAGE_python3-drf-nested-routers-src is not set # CONFIG_PACKAGE_python3-email is not set # CONFIG_PACKAGE_python3-email-src is not set # CONFIG_PACKAGE_python3-et_xmlfile is not set # CONFIG_PACKAGE_python3-et_xmlfile-src is not set # CONFIG_PACKAGE_python3-evdev is not set # CONFIG_PACKAGE_python3-evdev-src is not set # CONFIG_PACKAGE_python3-flask is not set # CONFIG_PACKAGE_python3-flask-login is not set # CONFIG_PACKAGE_python3-flask-login-src is not set # CONFIG_PACKAGE_python3-flask-src is not set # CONFIG_PACKAGE_python3-flup is not set # CONFIG_PACKAGE_python3-flup-src is not set # CONFIG_PACKAGE_python3-gdbm is not set # CONFIG_PACKAGE_python3-gdbm-src is not set # CONFIG_PACKAGE_python3-gmpy2 is not set # CONFIG_PACKAGE_python3-gmpy2-src is not set # CONFIG_PACKAGE_python3-gnupg is not set # CONFIG_PACKAGE_python3-gunicorn is not set # CONFIG_PACKAGE_python3-gunicorn-src is not set # CONFIG_PACKAGE_python3-hyperlink is not set # CONFIG_PACKAGE_python3-hyperlink-src is not set # CONFIG_PACKAGE_python3-idna is not set # CONFIG_PACKAGE_python3-idna-src is not set # CONFIG_PACKAGE_python3-ifaddr is not set # CONFIG_PACKAGE_python3-ifaddr-src is not set # CONFIG_PACKAGE_python3-incremental is not set # CONFIG_PACKAGE_python3-incremental-src is not set # CONFIG_PACKAGE_python3-influxdb is not set # CONFIG_PACKAGE_python3-influxdb-src is not set # CONFIG_PACKAGE_python3-intelhex is not set # CONFIG_PACKAGE_python3-intelhex-src is not set # CONFIG_PACKAGE_python3-itsdangerous is not set # CONFIG_PACKAGE_python3-itsdangerous-src is not set # CONFIG_PACKAGE_python3-jdcal is not set # CONFIG_PACKAGE_python3-jdcal-src is not set # CONFIG_PACKAGE_python3-jinja2 is not set # CONFIG_PACKAGE_python3-jinja2-src is not set # CONFIG_PACKAGE_python3-jmespath is not set # CONFIG_PACKAGE_python3-jmespath-src is not set # CONFIG_PACKAGE_python3-jsonpath-ng is not set # CONFIG_PACKAGE_python3-jsonpath-ng-src is not set # CONFIG_PACKAGE_python3-lib2to3 is not set # CONFIG_PACKAGE_python3-lib2to3-src is not set # CONFIG_PACKAGE_python3-libmodbus is not set # CONFIG_PACKAGE_python3-light is not set  # # Configuration # # CONFIG_PYTHON3_BLUETOOTH_SUPPORT is not set # CONFIG_PACKAGE_python3-light-src is not set # CONFIG_PACKAGE_python3-logging is not set # CONFIG_PACKAGE_python3-logging-src is not set # CONFIG_PACKAGE_python3-lxml is not set # CONFIG_PACKAGE_python3-lxml-src is not set # CONFIG_PACKAGE_python3-lzma is not set # CONFIG_PACKAGE_python3-lzma-src is not set # CONFIG_PACKAGE_python3-markdown is not set # CONFIG_PACKAGE_python3-markdown-src is not set # CONFIG_PACKAGE_python3-markupsafe is not set # CONFIG_PACKAGE_python3-markupsafe-src is not set # CONFIG_PACKAGE_python3-maxminddb is not set # CONFIG_PACKAGE_python3-maxminddb-src is not set # CONFIG_PACKAGE_python3-more-itertools is not set # CONFIG_PACKAGE_python3-more-itertools-src is not set # CONFIG_PACKAGE_python3-multidict is not set # CONFIG_PACKAGE_python3-multidict-src is not set # CONFIG_PACKAGE_python3-multiprocessing is not set # CONFIG_PACKAGE_python3-multiprocessing-src is not set # CONFIG_PACKAGE_python3-mysqlclient is not set # CONFIG_PACKAGE_python3-mysqlclient-src is not set # CONFIG_PACKAGE_python3-ncurses is not set # CONFIG_PACKAGE_python3-ncurses-src is not set # CONFIG_PACKAGE_python3-netdisco is not set # CONFIG_PACKAGE_python3-netdisco-src is not set # CONFIG_PACKAGE_python3-netifaces is not set # CONFIG_PACKAGE_python3-netifaces-src is not set # CONFIG_PACKAGE_python3-oauthlib is not set # CONFIG_PACKAGE_python3-oauthlib-src is not set # CONFIG_PACKAGE_python3-openpyxl is not set # CONFIG_PACKAGE_python3-openpyxl-src is not set # CONFIG_PACKAGE_python3-openssl is not set # CONFIG_PACKAGE_python3-openssl-src is not set # CONFIG_PACKAGE_python3-paho-mqtt is not set # CONFIG_PACKAGE_python3-paho-mqtt-src is not set # CONFIG_PACKAGE_python3-parsley is not set # CONFIG_PACKAGE_python3-parsley-src is not set # CONFIG_PACKAGE_python3-passlib is not set # CONFIG_PACKAGE_python3-passlib-src is not set # CONFIG_PACKAGE_python3-pillow is not set # CONFIG_PACKAGE_python3-pillow-src is not set # CONFIG_PACKAGE_python3-pip is not set # CONFIG_PACKAGE_python3-pip-src is not set # CONFIG_PACKAGE_python3-pkg-resources is not set # CONFIG_PACKAGE_python3-pkg-resources-src is not set # CONFIG_PACKAGE_python3-ply is not set # CONFIG_PACKAGE_python3-ply-src is not set # CONFIG_PACKAGE_python3-py is not set # CONFIG_PACKAGE_python3-py-src is not set # CONFIG_PACKAGE_python3-pyasn1 is not set # CONFIG_PACKAGE_python3-pyasn1-modules is not set # CONFIG_PACKAGE_python3-pyasn1-modules-src is not set # CONFIG_PACKAGE_python3-pyasn1-src is not set # CONFIG_PACKAGE_python3-pycparser is not set # CONFIG_PACKAGE_python3-pycparser-src is not set # CONFIG_PACKAGE_python3-pydoc is not set # CONFIG_PACKAGE_python3-pydoc-src is not set # CONFIG_PACKAGE_python3-pyjwt is not set # CONFIG_PACKAGE_python3-pyjwt-src is not set # CONFIG_PACKAGE_python3-pymysql is not set # CONFIG_PACKAGE_python3-pymysql-src is not set # CONFIG_PACKAGE_python3-pyodbc is not set # CONFIG_PACKAGE_python3-pyopenssl is not set # CONFIG_PACKAGE_python3-pyopenssl-src is not set # CONFIG_PACKAGE_python3-pyotp is not set # CONFIG_PACKAGE_python3-pyotp-src is not set # CONFIG_PACKAGE_python3-pyparsing is not set # CONFIG_PACKAGE_python3-pyparsing-src is not set # CONFIG_PACKAGE_python3-pyroute2 is not set # CONFIG_PACKAGE_python3-pyroute2-src is not set # CONFIG_PACKAGE_python3-pyrsistent is not set # CONFIG_PACKAGE_python3-pyrsistent-src is not set # CONFIG_PACKAGE_python3-pyserial is not set # CONFIG_PACKAGE_python3-pyserial-src is not set # CONFIG_PACKAGE_python3-pytz is not set # CONFIG_PACKAGE_python3-pytz-src is not set # CONFIG_PACKAGE_python3-qrcode is not set # CONFIG_PACKAGE_python3-qrcode-src is not set # CONFIG_PACKAGE_python3-rcssmin is not set # CONFIG_PACKAGE_python3-rcssmin-src is not set # CONFIG_PACKAGE_python3-requests is not set # CONFIG_PACKAGE_python3-requests-oauthlib is not set # CONFIG_PACKAGE_python3-requests-oauthlib-src is not set # CONFIG_PACKAGE_python3-requests-src is not set # CONFIG_PACKAGE_python3-rsa is not set # CONFIG_PACKAGE_python3-rsa-src is not set # CONFIG_PACKAGE_python3-ruamel-yaml is not set # CONFIG_PACKAGE_python3-ruamel-yaml-src is not set # CONFIG_PACKAGE_python3-s3transfer is not set # CONFIG_PACKAGE_python3-s3transfer-src is not set # CONFIG_PACKAGE_python3-schedule is not set # CONFIG_PACKAGE_python3-schedule-src is not set # CONFIG_PACKAGE_python3-schema is not set # CONFIG_PACKAGE_python3-schema-src is not set # CONFIG_PACKAGE_python3-seafile-ccnet is not set # CONFIG_PACKAGE_python3-seafile-ccnet-src is not set # CONFIG_PACKAGE_python3-seafile-server is not set # CONFIG_PACKAGE_python3-seafile-server-src is not set # CONFIG_PACKAGE_python3-searpc is not set # CONFIG_PACKAGE_python3-searpc-src is not set # CONFIG_PACKAGE_python3-sentry-sdk is not set # CONFIG_PACKAGE_python3-sentry-sdk-src is not set # CONFIG_PACKAGE_python3-service-identity is not set # CONFIG_PACKAGE_python3-service-identity-src is not set # CONFIG_PACKAGE_python3-setuptools is not set # CONFIG_PACKAGE_python3-setuptools-src is not set # CONFIG_PACKAGE_python3-simplejson is not set # CONFIG_PACKAGE_python3-simplejson-src is not set # CONFIG_PACKAGE_python3-six is not set # CONFIG_PACKAGE_python3-six-src is not set # CONFIG_PACKAGE_python3-slugify is not set # CONFIG_PACKAGE_python3-slugify-src is not set # CONFIG_PACKAGE_python3-smbus is not set # CONFIG_PACKAGE_python3-speedtest-cli is not set # CONFIG_PACKAGE_python3-speedtest-cli-src is not set # CONFIG_PACKAGE_python3-sqlalchemy is not set # CONFIG_PACKAGE_python3-sqlalchemy-src is not set # CONFIG_PACKAGE_python3-sqlite3 is not set # CONFIG_PACKAGE_python3-sqlite3-src is not set # CONFIG_PACKAGE_python3-sqlparse is not set # CONFIG_PACKAGE_python3-sqlparse-src is not set # CONFIG_PACKAGE_python3-stem is not set # CONFIG_PACKAGE_python3-stem-src is not set # CONFIG_PACKAGE_python3-text-unidecode is not set # CONFIG_PACKAGE_python3-text-unidecode-src is not set # CONFIG_PACKAGE_python3-twisted is not set # CONFIG_PACKAGE_python3-twisted-src is not set # CONFIG_PACKAGE_python3-unidecode is not set # CONFIG_PACKAGE_python3-unidecode-src is not set # CONFIG_PACKAGE_python3-unittest is not set # CONFIG_PACKAGE_python3-unittest-src is not set # CONFIG_PACKAGE_python3-urllib is not set # CONFIG_PACKAGE_python3-urllib-src is not set # CONFIG_PACKAGE_python3-urllib3 is not set # CONFIG_PACKAGE_python3-urllib3-src is not set # CONFIG_PACKAGE_python3-vobject is not set # CONFIG_PACKAGE_python3-vobject-src is not set # CONFIG_PACKAGE_python3-voluptuous is not set # CONFIG_PACKAGE_python3-voluptuous-serialize is not set # CONFIG_PACKAGE_python3-voluptuous-serialize-src is not set # CONFIG_PACKAGE_python3-voluptuous-src is not set # CONFIG_PACKAGE_python3-wcwidth is not set # CONFIG_PACKAGE_python3-wcwidth-src is not set # CONFIG_PACKAGE_python3-werkzeug is not set # CONFIG_PACKAGE_python3-werkzeug-src is not set # CONFIG_PACKAGE_python3-xml is not set # CONFIG_PACKAGE_python3-xml-src is not set # CONFIG_PACKAGE_python3-xmltodict is not set # CONFIG_PACKAGE_python3-xmltodict-src is not set # CONFIG_PACKAGE_python3-yaml is not set # CONFIG_PACKAGE_python3-yaml-src is not set # CONFIG_PACKAGE_python3-yarl is not set # CONFIG_PACKAGE_python3-yarl-src is not set # CONFIG_PACKAGE_python3-zeroconf is not set # CONFIG_PACKAGE_python3-zeroconf-src is not set # CONFIG_PACKAGE_python3-zipp is not set # CONFIG_PACKAGE_python3-zipp-src is not set # CONFIG_PACKAGE_python3-zope-interface is not set # CONFIG_PACKAGE_python3-zope-interface-src is not set  # # Ruby # # CONFIG_PACKAGE_ruby is not set  # # Tcl # # CONFIG_PACKAGE_vala is not set  # # Libraries #  # # Compression # # CONFIG_PACKAGE_libbz2 is not set # CONFIG_PACKAGE_liblzma is not set # CONFIG_PACKAGE_libunrar is not set # CONFIG_PACKAGE_libzstd is not set CONFIG_ZSTD_OPTIMIZE_O3=y  # # Filesystem # # CONFIG_PACKAGE_libacl is not set # CONFIG_PACKAGE_libattr is not set # CONFIG_PACKAGE_libfuse is not set # CONFIG_PACKAGE_libow is not set # CONFIG_PACKAGE_libow-capi is not set # CONFIG_PACKAGE_libsysfs is not set  # # Firewall # # CONFIG_PACKAGE_libfko is not set CONFIG_PACKAGE_libip4tc=y CONFIG_PACKAGE_libip6tc=y CONFIG_PACKAGE_libxtables=y # CONFIG_PACKAGE_libxtables-nft is not set  # # Instant Messaging # # CONFIG_PACKAGE_quasselc is not set  # # IoT # # CONFIG_PACKAGE_libupm is not set # CONFIG_PACKAGE_libupm-a110x is not set # CONFIG_PACKAGE_libupm-ad8232 is not set # CONFIG_PACKAGE_libupm-adafruitss is not set # CONFIG_PACKAGE_libupm-adc121c021 is not set # CONFIG_PACKAGE_libupm-adis16448 is not set # CONFIG_PACKAGE_libupm-adxl335 is not set # CONFIG_PACKAGE_libupm-adxl345 is not set # CONFIG_PACKAGE_libupm-am2315 is not set # CONFIG_PACKAGE_libupm-apds9002 is not set # CONFIG_PACKAGE_libupm-at42qt1070 is not set # CONFIG_PACKAGE_libupm-biss0001 is not set # CONFIG_PACKAGE_libupm-bmpx8x is not set # CONFIG_PACKAGE_libupm-buzzer is not set # CONFIG_PACKAGE_libupm-cjq4435 is not set # CONFIG_PACKAGE_libupm-ds1307 is not set # CONFIG_PACKAGE_libupm-ecs1030 is not set # CONFIG_PACKAGE_libupm-enc03r is not set # CONFIG_PACKAGE_libupm-flex is not set # CONFIG_PACKAGE_libupm-gas is not set # CONFIG_PACKAGE_libupm-gp2y0a is not set # CONFIG_PACKAGE_libupm-grove is not set # CONFIG_PACKAGE_libupm-grovecircularled is not set # CONFIG_PACKAGE_libupm-grovecollision is not set # CONFIG_PACKAGE_libupm-groveehr is not set # CONFIG_PACKAGE_libupm-groveeldriver is not set # CONFIG_PACKAGE_libupm-groveelectromagnet is not set # CONFIG_PACKAGE_libupm-groveemg is not set # CONFIG_PACKAGE_libupm-grovegprs is not set # CONFIG_PACKAGE_libupm-grovegsr is not set # CONFIG_PACKAGE_libupm-grovelinefinder is not set # CONFIG_PACKAGE_libupm-grovemd is not set # CONFIG_PACKAGE_libupm-grovemoisture is not set # CONFIG_PACKAGE_libupm-groveo2 is not set # CONFIG_PACKAGE_libupm-grovescam is not set # CONFIG_PACKAGE_libupm-grovespeaker is not set # CONFIG_PACKAGE_libupm-grovevdiv is not set # CONFIG_PACKAGE_libupm-grovewater is not set # CONFIG_PACKAGE_libupm-grovewfs is not set # CONFIG_PACKAGE_libupm-guvas12d is not set # CONFIG_PACKAGE_libupm-h3lis331dl is not set # CONFIG_PACKAGE_libupm-hcsr04 is not set # CONFIG_PACKAGE_libupm-hm11 is not set # CONFIG_PACKAGE_libupm-hmc5883l is not set # CONFIG_PACKAGE_libupm-hmtrp is not set # CONFIG_PACKAGE_libupm-hp20x is not set # CONFIG_PACKAGE_libupm-ht9170 is not set # CONFIG_PACKAGE_libupm-htu21d is not set # CONFIG_PACKAGE_libupm-hx711 is not set # CONFIG_PACKAGE_libupm-i2clcd is not set # CONFIG_PACKAGE_libupm-ina132 is not set # CONFIG_PACKAGE_libupm-isd1820 is not set # CONFIG_PACKAGE_libupm-itg3200 is not set # CONFIG_PACKAGE_libupm-joystick12 is not set # CONFIG_PACKAGE_libupm-l298 is not set # CONFIG_PACKAGE_libupm-ldt0028 is not set # CONFIG_PACKAGE_libupm-lm35 is not set # CONFIG_PACKAGE_libupm-lol is not set # CONFIG_PACKAGE_libupm-loudness is not set # CONFIG_PACKAGE_libupm-lpd8806 is not set # CONFIG_PACKAGE_libupm-lsm303 is not set # CONFIG_PACKAGE_libupm-lsm9ds0 is not set # CONFIG_PACKAGE_libupm-m24lr64e is not set # CONFIG_PACKAGE_libupm-max31723 is not set # CONFIG_PACKAGE_libupm-max31855 is not set # CONFIG_PACKAGE_libupm-max44000 is not set # CONFIG_PACKAGE_libupm-max5487 is not set # CONFIG_PACKAGE_libupm-maxds3231m is not set # CONFIG_PACKAGE_libupm-maxsonarez is not set # CONFIG_PACKAGE_libupm-mg811 is not set # CONFIG_PACKAGE_libupm-mhz16 is not set # CONFIG_PACKAGE_libupm-mic is not set # CONFIG_PACKAGE_libupm-mlx90614 is not set # CONFIG_PACKAGE_libupm-mma7455 is not set # CONFIG_PACKAGE_libupm-mma7660 is not set # CONFIG_PACKAGE_libupm-mpl3115a2 is not set # CONFIG_PACKAGE_libupm-mpr121 is not set # CONFIG_PACKAGE_libupm-mpu9150 is not set # CONFIG_PACKAGE_libupm-mq303a is not set # CONFIG_PACKAGE_libupm-my9221 is not set # CONFIG_PACKAGE_libupm-nrf24l01 is not set # CONFIG_PACKAGE_libupm-nrf8001 is not set # CONFIG_PACKAGE_libupm-nunchuck is not set # CONFIG_PACKAGE_libupm-otp538u is not set # CONFIG_PACKAGE_libupm-pn532 is not set # CONFIG_PACKAGE_libupm-ppd42ns is not set # CONFIG_PACKAGE_libupm-pulsensor is not set # CONFIG_PACKAGE_libupm-rfr359f is not set # CONFIG_PACKAGE_libupm-rgbringcoder is not set # CONFIG_PACKAGE_libupm-rotaryencoder is not set # CONFIG_PACKAGE_libupm-rpr220 is not set # CONFIG_PACKAGE_libupm-servo is not set # CONFIG_PACKAGE_libupm-si114x is not set # CONFIG_PACKAGE_libupm-sm130 is not set # CONFIG_PACKAGE_libupm-st7735 is not set # CONFIG_PACKAGE_libupm-stepmotor is not set # CONFIG_PACKAGE_libupm-sx6119 is not set # CONFIG_PACKAGE_libupm-ta12200 is not set # CONFIG_PACKAGE_libupm-tcs3414cs is not set # CONFIG_PACKAGE_libupm-th02 is not set # CONFIG_PACKAGE_libupm-tm1637 is not set # CONFIG_PACKAGE_libupm-tsl2561 is not set # CONFIG_PACKAGE_libupm-ttp223 is not set # CONFIG_PACKAGE_libupm-ublox6 is not set # CONFIG_PACKAGE_libupm-uln200xa is not set # CONFIG_PACKAGE_libupm-waterlevel is not set # CONFIG_PACKAGE_libupm-wheelencoder is not set # CONFIG_PACKAGE_libupm-wt5001 is not set # CONFIG_PACKAGE_libupm-yg1006 is not set # CONFIG_PACKAGE_libupm-zfm20 is not set  # # Languages # # CONFIG_PACKAGE_libyaml is not set  # # Networking # # CONFIG_PACKAGE_libdcwproto is not set # CONFIG_PACKAGE_libdcwsocket is not set # CONFIG_PACKAGE_libsctp is not set # CONFIG_PACKAGE_libuhttpd-mbedtls is not set # CONFIG_PACKAGE_libuhttpd-nossl is not set # CONFIG_PACKAGE_libuhttpd-openssl is not set # CONFIG_PACKAGE_libuhttpd-wolfssl is not set # CONFIG_PACKAGE_libunbound is not set # CONFIG_PACKAGE_libunbound-heavy is not set # CONFIG_PACKAGE_libuwsc-mbedtls is not set # CONFIG_PACKAGE_libuwsc-nossl is not set # CONFIG_PACKAGE_libuwsc-openssl is not set # CONFIG_PACKAGE_libuwsc-wolfssl is not set  # # Qt5 # # CONFIG_PACKAGE_qt5-core is not set # CONFIG_PACKAGE_qt5-network is not set # CONFIG_PACKAGE_qt5-xml is not set  # # SSL # # CONFIG_PACKAGE_libgnutls is not set # CONFIG_PACKAGE_libmbedtls is not set CONFIG_PACKAGE_libopenssl=y  # # Build Options # CONFIG_OPENSSL_OPTIMIZE_SPEED=y CONFIG_OPENSSL_WITH_ASM=y CONFIG_OPENSSL_WITH_DEPRECATED=y # CONFIG_OPENSSL_NO_DEPRECATED is not set # CONFIG_OPENSSL_WITH_ERROR_MESSAGES is not set  # # Protocol Support # CONFIG_OPENSSL_WITH_TLS13=y # CONFIG_OPENSSL_WITH_DTLS is not set # CONFIG_OPENSSL_WITH_NPN is not set CONFIG_OPENSSL_WITH_SRP=y CONFIG_OPENSSL_WITH_CMS=y  # # Algorithm Selection # # CONFIG_OPENSSL_WITH_EC2M is not set CONFIG_OPENSSL_WITH_CHACHA_POLY1305=y CONFIG_OPENSSL_PREFER_CHACHA_OVER_GCM=y CONFIG_OPENSSL_WITH_PSK=y  # # Less commonly used build options # # CONFIG_OPENSSL_WITH_ARIA is not set # CONFIG_OPENSSL_WITH_CAMELLIA is not set # CONFIG_OPENSSL_WITH_IDEA is not set # CONFIG_OPENSSL_WITH_SEED is not set # CONFIG_OPENSSL_WITH_SM234 is not set # CONFIG_OPENSSL_WITH_BLAKE2 is not set # CONFIG_OPENSSL_WITH_MDC2 is not set # CONFIG_OPENSSL_WITH_WHIRLPOOL is not set # CONFIG_OPENSSL_WITH_COMPRESSION is not set # CONFIG_OPENSSL_WITH_RFC3779 is not set  # # Engine/Hardware Support # CONFIG_OPENSSL_ENGINE=y CONFIG_OPENSSL_ENGINE_BUILTIN=y CONFIG_OPENSSL_ENGINE_BUILTIN_DEVCRYPTO=y # CONFIG_OPENSSL_WITH_GOST is not set CONFIG_PACKAGE_libopenssl-conf=y # CONFIG_PACKAGE_libopenssl-devcrypto is not set # CONFIG_PACKAGE_libpolarssl is not set # CONFIG_PACKAGE_libwolfssl is not set  # # Sound # # CONFIG_PACKAGE_liblo is not set  # # database # # CONFIG_PACKAGE_libpq is not set # CONFIG_PACKAGE_libsqlite3 is not set # CONFIG_PACKAGE_pgsqlodbc is not set # CONFIG_PACKAGE_psqlodbca is not set # CONFIG_PACKAGE_psqlodbcw is not set # CONFIG_PACKAGE_tdb is not set # CONFIG_PACKAGE_unixodbc is not set  # # libelektra # # CONFIG_PACKAGE_libelektra-boost is not set # CONFIG_PACKAGE_libelektra-core is not set # CONFIG_PACKAGE_libelektra-cpp is not set # CONFIG_PACKAGE_libelektra-crypto is not set # CONFIG_PACKAGE_libelektra-curlget is not set # CONFIG_PACKAGE_libelektra-dbus is not set # CONFIG_PACKAGE_libelektra-extra is not set # CONFIG_PACKAGE_libelektra-lua is not set # CONFIG_PACKAGE_libelektra-plugins is not set # CONFIG_PACKAGE_libelektra-python2 is not set # CONFIG_PACKAGE_libelektra-python3 is not set # CONFIG_PACKAGE_libelektra-resolvers is not set # CONFIG_PACKAGE_libelektra-xerces is not set # CONFIG_PACKAGE_libelektra-xml is not set # CONFIG_PACKAGE_libelektra-yajl is not set # CONFIG_PACKAGE_libelektra-yamlcpp is not set # CONFIG_PACKAGE_alsa-lib is not set # CONFIG_PACKAGE_argp-standalone is not set # CONFIG_PACKAGE_avro-c is not set # CONFIG_PACKAGE_bind-libs is not set # CONFIG_PACKAGE_bluez-libs is not set # CONFIG_PACKAGE_boost is not set # CONFIG_boost-context-exclude is not set # CONFIG_boost-coroutine-exclude is not set # CONFIG_boost-fiber-exclude is not set # CONFIG_PACKAGE_ccid is not set # CONFIG_PACKAGE_check is not set # CONFIG_PACKAGE_classpath is not set # CONFIG_PACKAGE_classpath-tools is not set # CONFIG_PACKAGE_confuse is not set # CONFIG_PACKAGE_dtndht is not set # CONFIG_PACKAGE_fcgi is not set # CONFIG_PACKAGE_fftw3 is not set # CONFIG_PACKAGE_fftw3f is not set # CONFIG_PACKAGE_getdns is not set # CONFIG_PACKAGE_giflib is not set # CONFIG_PACKAGE_glib2 is not set # CONFIG_PACKAGE_glog is not set # CONFIG_PACKAGE_hidapi is not set # CONFIG_PACKAGE_ibrcommon is not set # CONFIG_PACKAGE_ibrdtn is not set # CONFIG_PACKAGE_icu is not set # CONFIG_PACKAGE_icu-data-tools is not set # CONFIG_PACKAGE_icu-full-data is not set # CONFIG_PACKAGE_jansson is not set # CONFIG_PACKAGE_knot-libs is not set # CONFIG_PACKAGE_knot-libzscanner is not set # CONFIG_PACKAGE_libaio is not set # CONFIG_PACKAGE_libalac is not set # CONFIG_PACKAGE_libantlr3c is not set # CONFIG_PACKAGE_libao is not set # CONFIG_PACKAGE_libapr is not set # CONFIG_PACKAGE_libaprutil is not set # CONFIG_PACKAGE_libarchive is not set # CONFIG_PACKAGE_libarchive-noopenssl is not set # CONFIG_PACKAGE_libartnet is not set # CONFIG_PACKAGE_libasm is not set # CONFIG_PACKAGE_libaudiofile is not set # CONFIG_PACKAGE_libavahi-client is not set # CONFIG_PACKAGE_libavahi-compat-libdnssd is not set # CONFIG_PACKAGE_libavahi-dbus-support is not set # CONFIG_PACKAGE_libavahi-nodbus-support is not set # CONFIG_PACKAGE_libavl is not set # CONFIG_PACKAGE_libbfd is not set # CONFIG_PACKAGE_libblkid is not set CONFIG_PACKAGE_libblobmsg-json=y # CONFIG_PACKAGE_libbsd is not set # CONFIG_PACKAGE_libcanfestival is not set # CONFIG_PACKAGE_libcap is not set # CONFIG_PACKAGE_libcares is not set # CONFIG_PACKAGE_libcharset is not set # CONFIG_PACKAGE_libcoap is not set # CONFIG_PACKAGE_libcomerr is not set # CONFIG_PACKAGE_libconfig is not set # CONFIG_PACKAGE_libcryptopp is not set # CONFIG_PACKAGE_libcurl is not set # CONFIG_PACKAGE_libcxx is not set # CONFIG_PACKAGE_libdaemon is not set # CONFIG_PACKAGE_libdaq is not set # CONFIG_PACKAGE_libdb47 is not set # CONFIG_PACKAGE_libdb47xx is not set # CONFIG_PACKAGE_libdbi is not set # CONFIG_PACKAGE_libdbus is not set # CONFIG_PACKAGE_libdevmapper is not set # CONFIG_PACKAGE_libdmapsharing is not set # CONFIG_PACKAGE_libdnet is not set # CONFIG_PACKAGE_libdouble-conversion is not set # CONFIG_PACKAGE_libdrm is not set # CONFIG_PACKAGE_libdw is not set # CONFIG_PACKAGE_libecdsautil is not set # CONFIG_PACKAGE_libedit is not set CONFIG_PACKAGE_libelf=y # CONFIG_PACKAGE_libesmtp is not set # CONFIG_PACKAGE_libestr is not set # CONFIG_PACKAGE_libev is not set # CONFIG_PACKAGE_libevdev is not set # CONFIG_PACKAGE_libevent2 is not set # CONFIG_PACKAGE_libevent2-core is not set # CONFIG_PACKAGE_libevent2-extra is not set # CONFIG_PACKAGE_libevent2-openssl is not set # CONFIG_PACKAGE_libevent2-pthreads is not set # CONFIG_PACKAGE_libeventlog is not set # CONFIG_PACKAGE_libevhtp is not set # CONFIG_PACKAGE_libexif is not set # CONFIG_PACKAGE_libexpat is not set # CONFIG_PACKAGE_libexslt is not set # CONFIG_PACKAGE_libext2fs is not set # CONFIG_PACKAGE_libextractor is not set # CONFIG_PACKAGE_libf2fs is not set # CONFIG_PACKAGE_libfaad2 is not set # CONFIG_PACKAGE_libfastjson is not set # CONFIG_PACKAGE_libfdisk is not set # CONFIG_PACKAGE_libfdt is not set # CONFIG_PACKAGE_libffi is not set # CONFIG_PACKAGE_libffmpeg-audio-dec is not set # CONFIG_PACKAGE_libffmpeg-custom is not set # CONFIG_PACKAGE_libffmpeg-full is not set # CONFIG_PACKAGE_libffmpeg-mini is not set # CONFIG_PACKAGE_libflac is not set # CONFIG_PACKAGE_libfmt is not set # CONFIG_PACKAGE_libfreetype is not set # CONFIG_PACKAGE_libftdi is not set # CONFIG_PACKAGE_libftdi1 is not set # CONFIG_PACKAGE_libgcrypt is not set # CONFIG_PACKAGE_libgd is not set # CONFIG_PACKAGE_libgdbm is not set # CONFIG_PACKAGE_libgee is not set # CONFIG_PACKAGE_libglpk is not set # CONFIG_PACKAGE_libgmp is not set # CONFIG_PACKAGE_libgnurl is not set # CONFIG_PACKAGE_libgpg-error is not set # CONFIG_PACKAGE_libgphoto2 is not set # CONFIG_PACKAGE_libgpiod is not set # CONFIG_PACKAGE_libgps is not set # CONFIG_PACKAGE_libhamlib is not set # CONFIG_PACKAGE_libhavege is not set # CONFIG_PACKAGE_libhiredis is not set # CONFIG_PACKAGE_libhttp-parser is not set # CONFIG_PACKAGE_libhwloc is not set # CONFIG_PACKAGE_libical is not set # CONFIG_PACKAGE_libiconv is not set # CONFIG_PACKAGE_libiconv-full is not set # CONFIG_PACKAGE_libid3tag is not set # CONFIG_PACKAGE_libidn is not set # CONFIG_PACKAGE_libidn2 is not set # CONFIG_PACKAGE_libiio is not set # CONFIG_PACKAGE_libimobiledevice is not set # CONFIG_PACKAGE_libinotifytools is not set # CONFIG_PACKAGE_libinput is not set # CONFIG_PACKAGE_libintl is not set # CONFIG_PACKAGE_libintl-full is not set # CONFIG_PACKAGE_libiw is not set CONFIG_PACKAGE_libiwinfo=y # CONFIG_PACKAGE_libjpeg is not set CONFIG_PACKAGE_libjson-c=y # CONFIG_PACKAGE_libkeyutils is not set # CONFIG_PACKAGE_libkmod is not set # CONFIG_PACKAGE_libldns is not set # CONFIG_PACKAGE_libltdl is not set CONFIG_PACKAGE_liblua=y # CONFIG_PACKAGE_liblz4 is not set # CONFIG_PACKAGE_liblzo is not set # CONFIG_PACKAGE_libmad is not set # CONFIG_PACKAGE_libmagic is not set # CONFIG_PACKAGE_libmariadb is not set # CONFIG_PACKAGE_libmaxminddb is not set # CONFIG_PACKAGE_libmbim is not set # CONFIG_PACKAGE_libmcrypt is not set # CONFIG_PACKAGE_libmicrohttpd-no-ssl is not set # CONFIG_PACKAGE_libmicrohttpd-ssl is not set # CONFIG_PACKAGE_libmilter-sendmail is not set # CONFIG_PACKAGE_libminiupnpc is not set # CONFIG_PACKAGE_libmms is not set CONFIG_PACKAGE_libmnl=y # CONFIG_PACKAGE_libmodbus is not set # CONFIG_PACKAGE_libmosquitto-nossl is not set # CONFIG_PACKAGE_libmosquitto-ssl is not set # CONFIG_PACKAGE_libmount is not set # CONFIG_PACKAGE_libmpdclient is not set # CONFIG_PACKAGE_libmpeg2 is not set # CONFIG_PACKAGE_libmpg123 is not set # CONFIG_PACKAGE_libmraa is not set # CONFIG_PACKAGE_libnatpmp is not set # CONFIG_PACKAGE_libncurses is not set # CONFIG_PACKAGE_libndpi is not set # CONFIG_PACKAGE_libneon is not set # CONFIG_PACKAGE_libnet-1.2.x is not set # CONFIG_PACKAGE_libnetconf2 is not set # CONFIG_PACKAGE_libnetfilter-acct is not set # CONFIG_PACKAGE_libnetfilter-conntrack is not set # CONFIG_PACKAGE_libnetfilter-cthelper is not set # CONFIG_PACKAGE_libnetfilter-cttimeout is not set # CONFIG_PACKAGE_libnetfilter-log is not set # CONFIG_PACKAGE_libnetfilter-queue is not set # CONFIG_PACKAGE_libnetsnmp is not set # CONFIG_PACKAGE_libnettle is not set # CONFIG_PACKAGE_libnfnetlink is not set # CONFIG_PACKAGE_libnftnl is not set # CONFIG_PACKAGE_libnghttp2 is not set # CONFIG_PACKAGE_libnl is not set # CONFIG_PACKAGE_libnl-core is not set # CONFIG_PACKAGE_libnl-genl is not set # CONFIG_PACKAGE_libnl-nf is not set # CONFIG_PACKAGE_libnl-route is not set CONFIG_PACKAGE_libnl-tiny=y # CONFIG_PACKAGE_libnopoll is not set # CONFIG_PACKAGE_libogg is not set # CONFIG_PACKAGE_liboil is not set # CONFIG_PACKAGE_libopcodes is not set # CONFIG_PACKAGE_libopendkim is not set # CONFIG_PACKAGE_libopenobex is not set # CONFIG_PACKAGE_libopensc is not set # CONFIG_PACKAGE_libopenzwave is not set # CONFIG_PACKAGE_liboping is not set # CONFIG_PACKAGE_libopus is not set # CONFIG_PACKAGE_libout123 is not set # CONFIG_PACKAGE_libowfat is not set # CONFIG_PACKAGE_libp11 is not set # CONFIG_PACKAGE_libpagekite is not set # CONFIG_PACKAGE_libpam is not set # CONFIG_PACKAGE_libpcap is not set # CONFIG_PACKAGE_libpciaccess is not set CONFIG_PACKAGE_libpcre=y # CONFIG_PACKAGE_libpcre16 is not set # CONFIG_PACKAGE_libpcre2 is not set # CONFIG_PACKAGE_libpcre2-16 is not set # CONFIG_PACKAGE_libpcre2-32 is not set # CONFIG_PACKAGE_libpcrecpp is not set # CONFIG_PACKAGE_libpcsclite is not set # CONFIG_PACKAGE_libpkcs11-spy is not set # CONFIG_PACKAGE_libplist is not set # CONFIG_PACKAGE_libplistcxx is not set # CONFIG_PACKAGE_libpng is not set # CONFIG_PACKAGE_libpopt is not set # CONFIG_PACKAGE_libprotobuf-c is not set # CONFIG_PACKAGE_libqmi is not set # CONFIG_PACKAGE_libqrencode is not set # CONFIG_PACKAGE_libradcli is not set # CONFIG_PACKAGE_libreadline is not set # CONFIG_PACKAGE_libredblack is not set # CONFIG_PACKAGE_librouteros is not set # CONFIG_PACKAGE_libroxml is not set # CONFIG_PACKAGE_librpc is not set # CONFIG_PACKAGE_librrd1 is not set # CONFIG_PACKAGE_librtlsdr is not set # CONFIG_PACKAGE_libruby is not set # CONFIG_PACKAGE_libsamplerate is not set # CONFIG_PACKAGE_libsane is not set # CONFIG_PACKAGE_libsasl2 is not set # CONFIG_PACKAGE_libsearpc is not set # CONFIG_PACKAGE_libseccomp is not set # CONFIG_PACKAGE_libsensors is not set # CONFIG_PACKAGE_libshout is not set # CONFIG_PACKAGE_libshout-full is not set # CONFIG_PACKAGE_libshout-nossl is not set # CONFIG_PACKAGE_libsigcxx is not set # CONFIG_PACKAGE_libsmartcols is not set # CONFIG_PACKAGE_libsndfile is not set # CONFIG_PACKAGE_libsoc is not set # CONFIG_PACKAGE_libsocks is not set # CONFIG_PACKAGE_libsodium is not set # CONFIG_PACKAGE_libsoup is not set # CONFIG_PACKAGE_libsoxr is not set # CONFIG_PACKAGE_libspeex is not set # CONFIG_PACKAGE_libspeexdsp is not set # CONFIG_PACKAGE_libspice-server is not set # CONFIG_PACKAGE_libss is not set # CONFIG_PACKAGE_libssh is not set # CONFIG_PACKAGE_libssh2 is not set # CONFIG_PACKAGE_libstoken is not set # CONFIG_PACKAGE_libstrophe is not set # CONFIG_PACKAGE_libtalloc is not set # CONFIG_PACKAGE_libtasn1 is not set # CONFIG_PACKAGE_libtheora is not set # CONFIG_PACKAGE_libtiff is not set # CONFIG_PACKAGE_libtiffxx is not set # CONFIG_PACKAGE_libtins is not set # CONFIG_PACKAGE_libtirpc is not set # CONFIG_PACKAGE_libtorrent is not set CONFIG_PACKAGE_libubox=y # CONFIG_PACKAGE_libubox-lua is not set CONFIG_PACKAGE_libubus=y CONFIG_PACKAGE_libubus-lua=y CONFIG_PACKAGE_libuci=y CONFIG_PACKAGE_libuci-lua=y CONFIG_PACKAGE_libuclient=y # CONFIG_PACKAGE_libudev-fbsd is not set # CONFIG_PACKAGE_libudns is not set # CONFIG_PACKAGE_libuecc is not set # CONFIG_PACKAGE_libugpio is not set # CONFIG_PACKAGE_libunistring is not set # CONFIG_PACKAGE_libunwind is not set # CONFIG_PACKAGE_libupnp is not set # CONFIG_PACKAGE_libupnpp is not set # CONFIG_PACKAGE_liburcu is not set # CONFIG_PACKAGE_libusb-1.0 is not set # CONFIG_PACKAGE_libusb-compat is not set # CONFIG_PACKAGE_libusbmuxd is not set # CONFIG_PACKAGE_libustream-mbedtls is not set CONFIG_PACKAGE_libustream-openssl=y # CONFIG_PACKAGE_libustream-wolfssl is not set CONFIG_PACKAGE_libuuid=y # CONFIG_PACKAGE_libuv is not set # CONFIG_PACKAGE_libuvc is not set # CONFIG_PACKAGE_libv4l is not set # CONFIG_PACKAGE_libvorbis is not set # CONFIG_PACKAGE_libvorbisidec is not set # CONFIG_PACKAGE_libvpx is not set # CONFIG_PACKAGE_libwebcam is not set # CONFIG_PACKAGE_libwebsockets-full is not set # CONFIG_PACKAGE_libwebsockets-mbedtls is not set # CONFIG_PACKAGE_libwebsockets-openssl is not set # CONFIG_PACKAGE_libwrap is not set # CONFIG_PACKAGE_libwxbase is not set # CONFIG_PACKAGE_libx264 is not set # CONFIG_PACKAGE_libxerces-c is not set # CONFIG_PACKAGE_libxerces-c-samples is not set # CONFIG_PACKAGE_libxml2 is not set # CONFIG_PACKAGE_libxslt is not set # CONFIG_PACKAGE_libyaml-cpp is not set # CONFIG_PACKAGE_libyang is not set # CONFIG_PACKAGE_libzdb is not set # CONFIG_PACKAGE_libzmq-curve is not set # CONFIG_PACKAGE_libzmq-nc is not set # CONFIG_PACKAGE_linux-atm is not set # CONFIG_PACKAGE_loudmouth is not set # CONFIG_PACKAGE_lttng-ust is not set # CONFIG_PACKAGE_mtdev is not set # CONFIG_PACKAGE_musl-fts is not set # CONFIG_PACKAGE_mxml is not set # CONFIG_PACKAGE_nacl is not set # CONFIG_PACKAGE_oniguruma is not set # CONFIG_PACKAGE_opencv is not set # CONFIG_PACKAGE_p11-kit is not set # CONFIG_PACKAGE_pixman is not set # CONFIG_PACKAGE_poco is not set # CONFIG_PACKAGE_protobuf is not set # CONFIG_PACKAGE_protobuf-lite is not set # CONFIG_PACKAGE_pthsem is not set # CONFIG_PACKAGE_rblibtorrent is not set CONFIG_PACKAGE_rpcd-mod-rrdns=y # CONFIG_PACKAGE_rxtx is not set # CONFIG_PACKAGE_sbc is not set # CONFIG_PACKAGE_spice-protocol is not set # CONFIG_PACKAGE_terminfo is not set # CONFIG_PACKAGE_tinycdb is not set # CONFIG_PACKAGE_uclibcxx is not set # CONFIG_PACKAGE_uw-imap is not set # CONFIG_PACKAGE_xmlrpc-c is not set # CONFIG_PACKAGE_xmlrpc-c-client is not set # CONFIG_PACKAGE_xmlrpc-c-server is not set # CONFIG_PACKAGE_yajl is not set CONFIG_PACKAGE_zlib=y  # # Configuration # # CONFIG_ZLIB_OPTIMIZE_SPEED is not set  # # LuCI #  # # 1. Collections # CONFIG_PACKAGE_luci=y # CONFIG_PACKAGE_luci-nginx is not set # CONFIG_PACKAGE_luci-ssl-nginx is not set # CONFIG_PACKAGE_luci-ssl-openssl is not set  # # 2. Modules # CONFIG_PACKAGE_luci-base=y CONFIG_LUCI_SRCDIET=y  # # Translations # # CONFIG_LUCI_LANG_hu is not set # CONFIG_LUCI_LANG_pt is not set # CONFIG_LUCI_LANG_sk is not set # CONFIG_LUCI_LANG_ko is not set # CONFIG_LUCI_LANG_en is not set # CONFIG_LUCI_LANG_el is not set # CONFIG_LUCI_LANG_uk is not set # CONFIG_LUCI_LANG_ja is not set # CONFIG_LUCI_LANG_vi is not set # CONFIG_LUCI_LANG_he is not set # CONFIG_LUCI_LANG_no is not set # CONFIG_LUCI_LANG_ms is not set # CONFIG_LUCI_LANG_pl is not set CONFIG_LUCI_LANG_zh-cn=y # CONFIG_LUCI_LANG_ro is not set # CONFIG_LUCI_LANG_de is not set # CONFIG_LUCI_LANG_zh-tw is not set # CONFIG_LUCI_LANG_tr is not set # CONFIG_LUCI_LANG_sv is not set # CONFIG_LUCI_LANG_ru is not set # CONFIG_LUCI_LANG_pt-br is not set # CONFIG_LUCI_LANG_ca is not set # CONFIG_LUCI_LANG_es is not set # CONFIG_LUCI_LANG_cs is not set # CONFIG_LUCI_LANG_fr is not set # CONFIG_LUCI_LANG_it is not set CONFIG_PACKAGE_luci-mod-admin-full=y # CONFIG_PACKAGE_luci-mod-failsafe is not set # CONFIG_PACKAGE_luci-mod-freifunk is not set # CONFIG_PACKAGE_luci-mod-freifunk-community is not set # CONFIG_PACKAGE_luci-mod-rpc is not set  # # 3. Applications # # CONFIG_PACKAGE_luci-app-accesscontrol is not set # CONFIG_PACKAGE_luci-app-acme is not set # CONFIG_PACKAGE_luci-app-adblock is not set # CONFIG_PACKAGE_luci-app-adbyby-plus is not set # CONFIG_PACKAGE_luci-app-advanced-reboot is not set # CONFIG_PACKAGE_luci-app-ahcp is not set # CONFIG_PACKAGE_luci-app-airplay2 is not set # CONFIG_PACKAGE_luci-app-amule is not set # CONFIG_PACKAGE_luci-app-aria2 is not set # CONFIG_PACKAGE_luci-app-arpbind is not set # CONFIG_PACKAGE_luci-app-asterisk is not set # CONFIG_PACKAGE_luci-app-attendedsysupgrade is not set CONFIG_PACKAGE_luci-app-autoreboot=y # CONFIG_PACKAGE_luci-app-baidupcs-web is not set # CONFIG_PACKAGE_luci-app-bcp38 is not set # CONFIG_PACKAGE_luci-app-bird1-ipv4 is not set # CONFIG_PACKAGE_luci-app-bird1-ipv6 is not set # CONFIG_PACKAGE_luci-app-bmx6 is not set # CONFIG_PACKAGE_luci-app-bmx7 is not set # CONFIG_PACKAGE_luci-app-cifs-mount is not set # CONFIG_PACKAGE_luci-app-cifsd is not set # CONFIG_PACKAGE_luci-app-cjdns is not set # CONFIG_PACKAGE_luci-app-clamav is not set # CONFIG_PACKAGE_luci-app-commands is not set # CONFIG_PACKAGE_luci-app-cshark is not set # CONFIG_PACKAGE_luci-app-ddns is not set # CONFIG_PACKAGE_luci-app-diag-core is not set # CONFIG_PACKAGE_luci-app-diskman is not set # CONFIG_PACKAGE_luci-app-diskman_INCLUDE_btrfs_progs is not set # CONFIG_PACKAGE_luci-app-diskman_INCLUDE_lsblk is not set # CONFIG_PACKAGE_luci-app-diskman_INCLUDE_mdadm is not set # CONFIG_PACKAGE_luci-app-diskman_INCLUDE_kmod_md_raid456 is not set # CONFIG_PACKAGE_luci-app-diskman_INCLUDE_kmod_md_linear is not set # CONFIG_PACKAGE_luci-app-dnscrypt-proxy is not set # CONFIG_PACKAGE_luci-app-dump1090 is not set # CONFIG_PACKAGE_luci-app-dynapoint is not set # CONFIG_PACKAGE_luci-app-e2guardian is not set # CONFIG_PACKAGE_luci-app-familycloud is not set # CONFIG_PACKAGE_luci-app-filetransfer is not set CONFIG_PACKAGE_luci-app-firewall=y # CONFIG_PACKAGE_luci-app-freifunk-diagnostics is not set # CONFIG_PACKAGE_luci-app-freifunk-policyrouting is not set # CONFIG_PACKAGE_luci-app-freifunk-widgets is not set # CONFIG_PACKAGE_luci-app-frpc is not set # CONFIG_PACKAGE_luci-app-frps is not set # CONFIG_PACKAGE_luci-app-fwknopd is not set # CONFIG_PACKAGE_luci-app-guest-wifi is not set # CONFIG_PACKAGE_luci-app-haproxy-tcp is not set # CONFIG_PACKAGE_luci-app-hd-idle is not set # CONFIG_PACKAGE_luci-app-hnet is not set # CONFIG_PACKAGE_luci-app-ipsec-vpnd is not set # CONFIG_PACKAGE_luci-app-kodexplorer is not set # CONFIG_PACKAGE_luci-app-lxc is not set # CONFIG_PACKAGE_luci-app-meshwizard is not set # CONFIG_PACKAGE_luci-app-minidlna is not set # CONFIG_PACKAGE_luci-app-mjpg-streamer is not set # CONFIG_PACKAGE_luci-app-mtwifi is not set # CONFIG_PACKAGE_luci-app-music-remote-center is not set # CONFIG_PACKAGE_luci-app-mwan3 is not set # CONFIG_PACKAGE_luci-app-mwan3helper is not set # CONFIG_PACKAGE_luci-app-n2n_v2 is not set # CONFIG_PACKAGE_luci-app-netdata is not set # CONFIG_PACKAGE_luci-app-nfs is not set # CONFIG_PACKAGE_luci-app-nft-qos is not set # CONFIG_PACKAGE_luci-app-nlbwmon is not set # CONFIG_PACKAGE_luci-app-noddos is not set # CONFIG_PACKAGE_luci-app-nps is not set # CONFIG_PACKAGE_luci-app-ntpc is not set # CONFIG_PACKAGE_luci-app-ocserv is not set # CONFIG_PACKAGE_luci-app-olsr is not set # CONFIG_PACKAGE_luci-app-olsr-services is not set # CONFIG_PACKAGE_luci-app-olsr-viz is not set # CONFIG_PACKAGE_luci-app-openvpn is not set # CONFIG_PACKAGE_luci-app-openvpn-server is not set # CONFIG_PACKAGE_luci-app-p910nd is not set # CONFIG_PACKAGE_luci-app-pagekitec is not set # CONFIG_PACKAGE_luci-app-polipo is not set # CONFIG_PACKAGE_luci-app-pppoe-relay is not set # CONFIG_PACKAGE_luci-app-privoxy is not set # CONFIG_PACKAGE_luci-app-ps3netsrv is not set # CONFIG_PACKAGE_luci-app-qbittorrent is not set # CONFIG_PACKAGE_luci-app-qos is not set # CONFIG_PACKAGE_luci-app-radicale is not set CONFIG_PACKAGE_luci-app-ramfree=y # CONFIG_PACKAGE_luci-app-rclone is not set # CONFIG_PACKAGE_luci-app-rp-pppoe-server is not set # CONFIG_PACKAGE_luci-app-samba is not set # CONFIG_PACKAGE_luci-app-samba4 is not set CONFIG_PACKAGE_luci-app-sfe=y # CONFIG_PACKAGE_luci-app-shadowsocks-libev is not set # CONFIG_PACKAGE_luci-app-shairplay is not set # CONFIG_PACKAGE_luci-app-siitwizard is not set # CONFIG_PACKAGE_luci-app-simple-adblock is not set # CONFIG_PACKAGE_luci-app-softethervpn is not set # CONFIG_PACKAGE_luci-app-splash is not set # CONFIG_PACKAGE_luci-app-sqm is not set # CONFIG_PACKAGE_luci-app-squid is not set # CONFIG_PACKAGE_luci-app-ssrserver-python is not set # CONFIG_PACKAGE_luci-app-statistics is not set # CONFIG_PACKAGE_luci-app-syncdial is not set # CONFIG_PACKAGE_luci-app-tinyproxy is not set # CONFIG_PACKAGE_luci-app-transmission is not set # CONFIG_PACKAGE_luci-app-travelmate is not set # CONFIG_PACKAGE_luci-app-ttyd is not set # CONFIG_PACKAGE_luci-app-udpxy is not set # CONFIG_PACKAGE_luci-app-uhttpd is not set # CONFIG_PACKAGE_luci-app-unblockmusic is not set # CONFIG_UnblockNeteaseMusic_Go is not set # CONFIG_UnblockNeteaseMusic_NodeJS is not set # CONFIG_PACKAGE_luci-app-unbound is not set # CONFIG_PACKAGE_luci-app-upnp is not set # CONFIG_PACKAGE_luci-app-usb-printer is not set CONFIG_PACKAGE_luci-app-v2ray-server=y # CONFIG_PACKAGE_luci-app-verysync is not set # CONFIG_PACKAGE_luci-app-vlmcsd is not set # CONFIG_PACKAGE_luci-app-vnstat is not set # CONFIG_PACKAGE_luci-app-vpnbypass is not set # CONFIG_PACKAGE_luci-app-vsftpd is not set # CONFIG_PACKAGE_luci-app-watchcat is not set # CONFIG_PACKAGE_luci-app-webadmin is not set # CONFIG_PACKAGE_luci-app-wifischedule is not set # CONFIG_PACKAGE_luci-app-wireguard is not set # CONFIG_PACKAGE_luci-app-wol is not set # CONFIG_PACKAGE_luci-app-wrtbwmon is not set # CONFIG_PACKAGE_luci-app-xlnetacc is not set # CONFIG_PACKAGE_luci-app-zerotier is not set  # # 4. Themes # # CONFIG_PACKAGE_luci-theme-argon is not set CONFIG_PACKAGE_luci-theme-bootstrap=y # CONFIG_PACKAGE_luci-theme-material is not set CONFIG_PACKAGE_luci-theme-netgear=y  # # 5. Protocols # # CONFIG_PACKAGE_luci-proto-3g is not set # CONFIG_PACKAGE_luci-proto-bonding is not set # CONFIG_PACKAGE_luci-proto-ipip is not set # CONFIG_PACKAGE_luci-proto-ipv6 is not set # CONFIG_PACKAGE_luci-proto-ncm is not set # CONFIG_PACKAGE_luci-proto-openconnect is not set CONFIG_PACKAGE_luci-proto-ppp=y # CONFIG_PACKAGE_luci-proto-qmi is not set # CONFIG_PACKAGE_luci-proto-relay is not set # CONFIG_PACKAGE_luci-proto-vpnc is not set # CONFIG_PACKAGE_luci-proto-wireguard is not set  # # 6. Libraries # # CONFIG_PACKAGE_luci-lib-docker is not set # CONFIG_PACKAGE_luci-lib-dracula is not set # CONFIG_PACKAGE_luci-lib-httpclient is not set # CONFIG_PACKAGE_luci-lib-httpprotoutils is not set CONFIG_PACKAGE_luci-lib-ip=y # CONFIG_PACKAGE_luci-lib-iptparser is not set # CONFIG_PACKAGE_luci-lib-jquery-1-4 is not set # CONFIG_PACKAGE_luci-lib-json is not set CONFIG_PACKAGE_luci-lib-jsonc=y # CONFIG_PACKAGE_luci-lib-luaneightbl is not set CONFIG_PACKAGE_luci-lib-nixio=y # CONFIG_PACKAGE_luci-lib-px5g is not set  # # 9. Freifunk # # CONFIG_PACKAGE_freifunk-common is not set # CONFIG_PACKAGE_freifunk-firewall is not set # CONFIG_PACKAGE_freifunk-policyrouting is not set # CONFIG_PACKAGE_freifunk-watchdog is not set # CONFIG_PACKAGE_meshwizard is not set CONFIG_PACKAGE_default-settings=y CONFIG_PACKAGE_luci-i18n-autoreboot-zh-cn=y # CONFIG_PACKAGE_luci-i18n-base-ca is not set # CONFIG_PACKAGE_luci-i18n-base-cs is not set # CONFIG_PACKAGE_luci-i18n-base-de is not set # CONFIG_PACKAGE_luci-i18n-base-el is not set # CONFIG_PACKAGE_luci-i18n-base-en is not set # CONFIG_PACKAGE_luci-i18n-base-es is not set # CONFIG_PACKAGE_luci-i18n-base-fr is not set # CONFIG_PACKAGE_luci-i18n-base-he is not set # CONFIG_PACKAGE_luci-i18n-base-hu is not set # CONFIG_PACKAGE_luci-i18n-base-it is not set # CONFIG_PACKAGE_luci-i18n-base-ja is not set # CONFIG_PACKAGE_luci-i18n-base-ko is not set # CONFIG_PACKAGE_luci-i18n-base-ms is not set # CONFIG_PACKAGE_luci-i18n-base-no is not set # CONFIG_PACKAGE_luci-i18n-base-pl is not set # CONFIG_PACKAGE_luci-i18n-base-pt is not set # CONFIG_PACKAGE_luci-i18n-base-pt-br is not set # CONFIG_PACKAGE_luci-i18n-base-ro is not set # CONFIG_PACKAGE_luci-i18n-base-ru is not set # CONFIG_PACKAGE_luci-i18n-base-sk is not set # CONFIG_PACKAGE_luci-i18n-base-sv is not set # CONFIG_PACKAGE_luci-i18n-base-tr is not set # CONFIG_PACKAGE_luci-i18n-base-uk is not set # CONFIG_PACKAGE_luci-i18n-base-vi is not set CONFIG_PACKAGE_luci-i18n-base-zh-cn=y # CONFIG_PACKAGE_luci-i18n-base-zh-tw is not set # CONFIG_PACKAGE_luci-i18n-firewall-ca is not set # CONFIG_PACKAGE_luci-i18n-firewall-cs is not set # CONFIG_PACKAGE_luci-i18n-firewall-de is not set # CONFIG_PACKAGE_luci-i18n-firewall-el is not set # CONFIG_PACKAGE_luci-i18n-firewall-en is not set # CONFIG_PACKAGE_luci-i18n-firewall-es is not set # CONFIG_PACKAGE_luci-i18n-firewall-fr is not set # CONFIG_PACKAGE_luci-i18n-firewall-he is not set # CONFIG_PACKAGE_luci-i18n-firewall-hu is not set # CONFIG_PACKAGE_luci-i18n-firewall-it is not set # CONFIG_PACKAGE_luci-i18n-firewall-ja is not set # CONFIG_PACKAGE_luci-i18n-firewall-ko is not set # CONFIG_PACKAGE_luci-i18n-firewall-ms is not set # CONFIG_PACKAGE_luci-i18n-firewall-no is not set # CONFIG_PACKAGE_luci-i18n-firewall-pl is not set # CONFIG_PACKAGE_luci-i18n-firewall-pt is not set # CONFIG_PACKAGE_luci-i18n-firewall-pt-br is not set # CONFIG_PACKAGE_luci-i18n-firewall-ro is not set # CONFIG_PACKAGE_luci-i18n-firewall-ru is not set # CONFIG_PACKAGE_luci-i18n-firewall-sk is not set # CONFIG_PACKAGE_luci-i18n-firewall-sv is not set # CONFIG_PACKAGE_luci-i18n-firewall-tr is not set # CONFIG_PACKAGE_luci-i18n-firewall-uk is not set # CONFIG_PACKAGE_luci-i18n-firewall-vi is not set CONFIG_PACKAGE_luci-i18n-firewall-zh-cn=y # CONFIG_PACKAGE_luci-i18n-firewall-zh-tw is not set CONFIG_PACKAGE_luci-i18n-ramfree-zh-cn=y CONFIG_PACKAGE_luci-i18n-sfe-zh-cn=y CONFIG_PACKAGE_luci-i18n-v2ray-server-zh-cn=y  # # Mail # # CONFIG_PACKAGE_alpine is not set # CONFIG_PACKAGE_alpine-nossl is not set # CONFIG_PACKAGE_bogofilter is not set # CONFIG_PACKAGE_clamsmtp is not set # CONFIG_PACKAGE_dovecot is not set # CONFIG_PACKAGE_dovecot-pigeonhole is not set # CONFIG_PACKAGE_dovecot-utils is not set # CONFIG_PACKAGE_emailrelay is not set # CONFIG_PACKAGE_fdm is not set # CONFIG_PACKAGE_greyfix is not set # CONFIG_PACKAGE_mailman is not set # CONFIG_PACKAGE_mailsend is not set # CONFIG_PACKAGE_mailsend-nossl is not set # CONFIG_PACKAGE_msmtp is not set # CONFIG_PACKAGE_msmtp-nossl is not set # CONFIG_PACKAGE_mutt is not set # CONFIG_PACKAGE_nail is not set # CONFIG_PACKAGE_opendkim is not set # CONFIG_PACKAGE_opendkim-tools is not set # CONFIG_PACKAGE_postfix is not set  # # Select postfix build options # CONFIG_POSTFIX_TLS=y CONFIG_POSTFIX_SASL=y CONFIG_POSTFIX_LDAP=y # CONFIG_POSTFIX_DB is not set CONFIG_POSTFIX_CDB=y CONFIG_POSTFIX_SQLITE=y # CONFIG_POSTFIX_PGSQL is not set CONFIG_POSTFIX_PCRE=y # CONFIG_POSTFIX_EAI is not set # CONFIG_PACKAGE_ssmtp is not set  # # Multimedia #  # # Streaming # # CONFIG_PACKAGE_oggfwd is not set # CONFIG_PACKAGE_crtmpserver is not set # CONFIG_PACKAGE_ffmpeg is not set # CONFIG_PACKAGE_ffprobe is not set # CONFIG_PACKAGE_ffserver is not set # CONFIG_PACKAGE_fswebcam is not set # CONFIG_PACKAGE_gmediarender is not set # CONFIG_PACKAGE_gphoto2 is not set # CONFIG_PACKAGE_grilo is not set # CONFIG_PACKAGE_grilo-plugins is not set # CONFIG_PACKAGE_gst1-libav is not set # CONFIG_PACKAGE_gstreamer1-libs is not set # CONFIG_PACKAGE_gstreamer1-plugins-bad is not set # CONFIG_PACKAGE_gstreamer1-plugins-base is not set # CONFIG_PACKAGE_gstreamer1-plugins-good is not set # CONFIG_PACKAGE_gstreamer1-plugins-ugly is not set # CONFIG_PACKAGE_gstreamer1-utils is not set # CONFIG_PACKAGE_icecast is not set # CONFIG_PACKAGE_lcdgrilo is not set # CONFIG_PACKAGE_minidlna is not set # CONFIG_PACKAGE_mjpg-streamer is not set # CONFIG_PACKAGE_motion is not set # CONFIG_PACKAGE_tvheadend is not set # CONFIG_PACKAGE_v4l2rtspserver is not set # CONFIG_PACKAGE_vips is not set # CONFIG_PACKAGE_xupnpd is not set # CONFIG_PACKAGE_youtube-dl is not set  # # Network #  # # BitTorrent # # CONFIG_PACKAGE_mktorrent is not set # CONFIG_PACKAGE_opentracker is not set # CONFIG_PACKAGE_opentracker6 is not set # CONFIG_PACKAGE_qBittorrent is not set # CONFIG_PACKAGE_rtorrent is not set # CONFIG_PACKAGE_rtorrent-rpc is not set # CONFIG_PACKAGE_transmission-cli-openssl is not set # CONFIG_PACKAGE_transmission-daemon-openssl is not set # CONFIG_PACKAGE_transmission-remote-openssl is not set # CONFIG_PACKAGE_transmission-web is not set # CONFIG_PACKAGE_transmission-web-control is not set  # # Captive Portals # # CONFIG_PACKAGE_coova-chilli is not set # CONFIG_PACKAGE_nodogsplash is not set # CONFIG_PACKAGE_wifidog is not set # CONFIG_PACKAGE_wifidog-ng-mbedtls is not set # CONFIG_PACKAGE_wifidog-ng-nossl is not set # CONFIG_PACKAGE_wifidog-ng-openssl is not set # CONFIG_PACKAGE_wifidog-ng-wolfssl is not set # CONFIG_PACKAGE_wifidog-tls is not set  # # Cloud Manager # # CONFIG_PACKAGE_rclone-ng is not set # CONFIG_PACKAGE_rclone-webui-react is not set  # # Download Manager # # CONFIG_PACKAGE_ariang is not set # CONFIG_PACKAGE_webui-aria2 is not set # CONFIG_PACKAGE_yaaw is not set  # # File Transfer # # CONFIG_PACKAGE_aria2 is not set # CONFIG_PACKAGE_atftp is not set # CONFIG_PACKAGE_atftpd is not set # CONFIG_PACKAGE_curl is not set # CONFIG_PACKAGE_gnurl is not set # CONFIG_PACKAGE_lftp is not set # CONFIG_PACKAGE_ps3netsrv is not set # CONFIG_PACKAGE_rosy-file-server is not set # CONFIG_PACKAGE_rsync is not set # CONFIG_PACKAGE_rsyncd is not set # CONFIG_PACKAGE_vsftpd is not set CONFIG_PACKAGE_vsftpd-alt=y CONFIG_VSFTPD_USE_UCI_SCRIPTS=y # CONFIG_PACKAGE_vsftpd-tls is not set CONFIG_PACKAGE_wget=y # CONFIG_PACKAGE_wget-nossl is not set  # # Filesystem # # CONFIG_PACKAGE_davfs2 is not set # CONFIG_PACKAGE_ksmbd-avahi-service is not set # CONFIG_PACKAGE_ksmbd-server is not set # CONFIG_PACKAGE_ksmbd-utils is not set # CONFIG_PACKAGE_netatalk is not set # CONFIG_PACKAGE_nfs-kernel-server is not set # CONFIG_PACKAGE_owftpd is not set # CONFIG_PACKAGE_owhttpd is not set # CONFIG_PACKAGE_owserver is not set # CONFIG_PACKAGE_sshfs is not set  # # Firewall # # CONFIG_PACKAGE_arptables is not set # CONFIG_PACKAGE_conntrack is not set # CONFIG_PACKAGE_conntrackd is not set # CONFIG_PACKAGE_ebtables is not set # CONFIG_PACKAGE_fwknop is not set # CONFIG_PACKAGE_fwknopd is not set # CONFIG_PACKAGE_ip6tables is not set CONFIG_PACKAGE_iptables=y # CONFIG_IPTABLES_CONNLABEL is not set # CONFIG_IPTABLES_NFTABLES is not set # CONFIG_PACKAGE_iptables-mod-account is not set # CONFIG_PACKAGE_iptables-mod-chaos is not set # CONFIG_PACKAGE_iptables-mod-checksum is not set # CONFIG_PACKAGE_iptables-mod-cluster is not set # CONFIG_PACKAGE_iptables-mod-clusterip is not set # CONFIG_PACKAGE_iptables-mod-condition is not set # CONFIG_PACKAGE_iptables-mod-conntrack-extra is not set # CONFIG_PACKAGE_iptables-mod-delude is not set # CONFIG_PACKAGE_iptables-mod-dhcpmac is not set # CONFIG_PACKAGE_iptables-mod-dnetmap is not set # CONFIG_PACKAGE_iptables-mod-extra is not set # CONFIG_PACKAGE_iptables-mod-filter is not set CONFIG_PACKAGE_iptables-mod-fullconenat=y # CONFIG_PACKAGE_iptables-mod-fuzzy is not set # CONFIG_PACKAGE_iptables-mod-geoip is not set # CONFIG_PACKAGE_iptables-mod-hashlimit is not set # CONFIG_PACKAGE_iptables-mod-iface is not set # CONFIG_PACKAGE_iptables-mod-ipmark is not set # CONFIG_PACKAGE_iptables-mod-ipopt is not set # CONFIG_PACKAGE_iptables-mod-ipp2p is not set # CONFIG_PACKAGE_iptables-mod-iprange is not set # CONFIG_PACKAGE_iptables-mod-ipsec is not set # CONFIG_PACKAGE_iptables-mod-ipv4options is not set # CONFIG_PACKAGE_iptables-mod-led is not set # CONFIG_PACKAGE_iptables-mod-length2 is not set # CONFIG_PACKAGE_iptables-mod-logmark is not set # CONFIG_PACKAGE_iptables-mod-lscan is not set # CONFIG_PACKAGE_iptables-mod-lua is not set # CONFIG_PACKAGE_iptables-mod-nat-extra is not set # CONFIG_PACKAGE_iptables-mod-nflog is not set # CONFIG_PACKAGE_iptables-mod-nfqueue is not set # CONFIG_PACKAGE_iptables-mod-physdev is not set # CONFIG_PACKAGE_iptables-mod-psd is not set # CONFIG_PACKAGE_iptables-mod-quota2 is not set # CONFIG_PACKAGE_iptables-mod-rpfilter is not set # CONFIG_PACKAGE_iptables-mod-sysrq is not set # CONFIG_PACKAGE_iptables-mod-tarpit is not set # CONFIG_PACKAGE_iptables-mod-tee is not set # CONFIG_PACKAGE_iptables-mod-tproxy is not set # CONFIG_PACKAGE_iptables-mod-trace is not set # CONFIG_PACKAGE_iptables-mod-u32 is not set # CONFIG_PACKAGE_iptables-mod-ulog is not set # CONFIG_PACKAGE_iptaccount is not set # CONFIG_PACKAGE_iptgeoip is not set # CONFIG_PACKAGE_miniupnpc is not set CONFIG_PACKAGE_miniupnpd=y # CONFIG_MINIUPNPD_IGDv2 is not set # CONFIG_PACKAGE_natpmpc is not set # CONFIG_PACKAGE_nftables is not set # CONFIG_PACKAGE_shorewall is not set # CONFIG_PACKAGE_shorewall-core is not set # CONFIG_PACKAGE_shorewall-lite is not set # CONFIG_PACKAGE_shorewall6 is not set # CONFIG_PACKAGE_shorewall6-lite is not set # CONFIG_PACKAGE_snort is not set  # # Firewall Tunnel # # CONFIG_PACKAGE_iodine is not set # CONFIG_PACKAGE_iodined is not set  # # FreeRADIUS (version 3) # # CONFIG_PACKAGE_freeradius3 is not set # CONFIG_PACKAGE_freeradius3-common is not set # CONFIG_PACKAGE_freeradius3-utils is not set  # # IP Addresses and Names # # CONFIG_PACKAGE_aggregate is not set # CONFIG_PACKAGE_announce is not set # CONFIG_PACKAGE_avahi-autoipd is not set # CONFIG_PACKAGE_avahi-daemon-service-http is not set # CONFIG_PACKAGE_avahi-daemon-service-ssh is not set # CONFIG_PACKAGE_avahi-dbus-daemon is not set # CONFIG_PACKAGE_avahi-dnsconfd is not set # CONFIG_PACKAGE_avahi-nodbus-daemon is not set # CONFIG_PACKAGE_avahi-utils is not set # CONFIG_PACKAGE_bind-check is not set # CONFIG_PACKAGE_bind-client is not set # CONFIG_PACKAGE_bind-dig is not set # CONFIG_PACKAGE_bind-dnssec is not set # CONFIG_PACKAGE_bind-host is not set # CONFIG_PACKAGE_bind-rndc is not set # CONFIG_PACKAGE_bind-server is not set # CONFIG_PACKAGE_bind-tools is not set # CONFIG_PACKAGE_danish is not set CONFIG_PACKAGE_ddns-scripts=y CONFIG_PACKAGE_ddns-scripts_aliyun=y # CONFIG_PACKAGE_ddns-scripts_cloudflare.com-v4 is not set CONFIG_PACKAGE_ddns-scripts_dnspod=y # CONFIG_PACKAGE_ddns-scripts_freedns_42_pl is not set # CONFIG_PACKAGE_ddns-scripts_godaddy.com-v1 is not set # CONFIG_PACKAGE_ddns-scripts_no-ip_com is not set # CONFIG_PACKAGE_ddns-scripts_nsupdate is not set # CONFIG_PACKAGE_ddns-scripts_route53-v1 is not set # CONFIG_PACKAGE_dhcp-forwarder is not set # CONFIG_PACKAGE_dns2socks is not set # CONFIG_PACKAGE_dnscrypt-proxy is not set # CONFIG_PACKAGE_dnscrypt-proxy-resolvers is not set # CONFIG_PACKAGE_drill is not set # CONFIG_PACKAGE_hostip is not set # CONFIG_PACKAGE_idn is not set # CONFIG_PACKAGE_idn2 is not set # CONFIG_PACKAGE_inadyn is not set # CONFIG_PACKAGE_isc-dhcp-client-ipv4 is not set # CONFIG_PACKAGE_isc-dhcp-client-ipv6 is not set # CONFIG_PACKAGE_isc-dhcp-omshell-ipv4 is not set # CONFIG_PACKAGE_isc-dhcp-omshell-ipv6 is not set # CONFIG_PACKAGE_isc-dhcp-relay-ipv4 is not set # CONFIG_PACKAGE_isc-dhcp-relay-ipv6 is not set # CONFIG_PACKAGE_isc-dhcp-server-ipv4 is not set # CONFIG_PACKAGE_isc-dhcp-server-ipv6 is not set # CONFIG_PACKAGE_kadnode is not set # CONFIG_PACKAGE_knot is not set # CONFIG_PACKAGE_knot-dig is not set # CONFIG_PACKAGE_knot-host is not set # CONFIG_PACKAGE_knot-keymgr is not set # CONFIG_PACKAGE_knot-nsupdate is not set # CONFIG_PACKAGE_knot-tests is not set # CONFIG_PACKAGE_knot-zonecheck is not set # CONFIG_PACKAGE_ldns-examples is not set # CONFIG_PACKAGE_mdns-utils is not set # CONFIG_PACKAGE_mdnsd is not set # CONFIG_PACKAGE_mdnsresponder is not set # CONFIG_PACKAGE_nsd is not set # CONFIG_PACKAGE_nsd-control is not set # CONFIG_PACKAGE_nsd-control-setup is not set # CONFIG_PACKAGE_nsd-nossl is not set # CONFIG_PACKAGE_ohybridproxy is not set # CONFIG_PACKAGE_stubby is not set # CONFIG_PACKAGE_unbound-anchor is not set # CONFIG_PACKAGE_unbound-checkconf is not set # CONFIG_PACKAGE_unbound-control is not set # CONFIG_PACKAGE_unbound-control-setup is not set # CONFIG_PACKAGE_unbound-daemon is not set # CONFIG_PACKAGE_unbound-daemon-heavy is not set # CONFIG_PACKAGE_unbound-host is not set # CONFIG_PACKAGE_wsdd2 is not set # CONFIG_PACKAGE_zonestitcher is not set  # # Instant Messaging # # CONFIG_PACKAGE_bitlbee is not set # CONFIG_PACKAGE_irssi is not set # CONFIG_PACKAGE_ngircd is not set # CONFIG_PACKAGE_ngircd-nossl is not set # CONFIG_PACKAGE_prosody is not set # CONFIG_PACKAGE_quassel-irssi is not set # CONFIG_PACKAGE_umurmur-mbedtls is not set # CONFIG_PACKAGE_umurmur-openssl is not set # CONFIG_PACKAGE_znc is not set  # # Linux ATM tools # # CONFIG_PACKAGE_atm-aread is not set # CONFIG_PACKAGE_atm-atmaddr is not set # CONFIG_PACKAGE_atm-atmdiag is not set # CONFIG_PACKAGE_atm-atmdump is not set # CONFIG_PACKAGE_atm-atmloop is not set # CONFIG_PACKAGE_atm-atmsigd is not set # CONFIG_PACKAGE_atm-atmswitch is not set # CONFIG_PACKAGE_atm-atmtcp is not set # CONFIG_PACKAGE_atm-awrite is not set # CONFIG_PACKAGE_atm-bus is not set # CONFIG_PACKAGE_atm-debug-tools is not set # CONFIG_PACKAGE_atm-diagnostics is not set # CONFIG_PACKAGE_atm-esi is not set # CONFIG_PACKAGE_atm-ilmid is not set # CONFIG_PACKAGE_atm-ilmidiag is not set # CONFIG_PACKAGE_atm-lecs is not set # CONFIG_PACKAGE_atm-les is not set # CONFIG_PACKAGE_atm-mpcd is not set # CONFIG_PACKAGE_atm-saaldump is not set # CONFIG_PACKAGE_atm-sonetdiag is not set # CONFIG_PACKAGE_atm-svc_recv is not set # CONFIG_PACKAGE_atm-svc_send is not set # CONFIG_PACKAGE_atm-tools is not set # CONFIG_PACKAGE_atm-ttcp_atm is not set # CONFIG_PACKAGE_atm-zeppelin is not set # CONFIG_PACKAGE_br2684ctl is not set  # # NMAP Suite # # CONFIG_PACKAGE_ncat is not set # CONFIG_PACKAGE_ncat-ssl is not set # CONFIG_PACKAGE_ndiff is not set # CONFIG_PACKAGE_nmap is not set # CONFIG_PACKAGE_nmap-ssl is not set # CONFIG_PACKAGE_nping is not set  # # NTRIP # # CONFIG_PACKAGE_ntripcaster is not set # CONFIG_PACKAGE_ntripclient is not set # CONFIG_PACKAGE_ntripserver is not set  # # NeteaseMusic # # CONFIG_PACKAGE_UnblockNeteaseMusic is not set # CONFIG_PACKAGE_UnblockNeteaseMusicGo is not set  # # OLSR.org network framework # # CONFIG_PACKAGE_oonf-dlep-proxy is not set # CONFIG_PACKAGE_oonf-dlep-radio is not set # CONFIG_PACKAGE_oonf-init-scripts is not set # CONFIG_PACKAGE_oonf-olsrd2 is not set  # # Open vSwitch # # CONFIG_PACKAGE_openvswitch is not set # CONFIG_PACKAGE_openvswitch-ovn-host is not set # CONFIG_PACKAGE_openvswitch-ovn-north is not set # CONFIG_PACKAGE_openvswitch-python is not set # CONFIG_PACKAGE_openvswitch-python3 is not set  # # OpenLDAP # # CONFIG_PACKAGE_libopenldap is not set CONFIG_OPENLDAP_DEBUG=y # CONFIG_OPENLDAP_CRYPT is not set # CONFIG_OPENLDAP_MONITOR is not set # CONFIG_OPENLDAP_DB47 is not set # CONFIG_OPENLDAP_ICU is not set # CONFIG_PACKAGE_openldap-server is not set # CONFIG_PACKAGE_openldap-utils is not set  # # P2P # # CONFIG_PACKAGE_amule is not set # CONFIG_AMULE_CRYPTOPP_STATIC_LINKING is not set # CONFIG_PACKAGE_antileech is not set  # # Printing # # CONFIG_PACKAGE_p910nd is not set  # # Project V # CONFIG_PACKAGE_v2ray=y  # # V2Ray Configuration # # CONFIG_V2RAY_COMPRESS_GOPROXY is not set # CONFIG_V2RAY_JSON_V2CTL is not set CONFIG_V2RAY_JSON_INTERNAL=y # CONFIG_V2RAY_JSON_NONE is not set CONFIG_V2RAY_EXCLUDE_V2CTL=y CONFIG_V2RAY_EXCLUDE_ASSETS=y CONFIG_V2RAY_COMPRESS_UPX=y CONFIG_V2RAY_DISABLE_NONE=y # CONFIG_V2RAY_DISABLE_CUSTOM is not set # CONFIG_PACKAGE_v2ray-plugin is not set # CONFIG_v2ray-plugin_INCLUDE_GOPROXY is not set  # # Routing and Redirection # # CONFIG_PACKAGE_babel-pinger is not set # CONFIG_PACKAGE_babeld is not set # CONFIG_PACKAGE_batmand is not set # CONFIG_PACKAGE_bcp38 is not set # CONFIG_PACKAGE_bird1-ipv4 is not set # CONFIG_PACKAGE_bird1-ipv4-uci is not set # CONFIG_PACKAGE_bird1-ipv6 is not set # CONFIG_PACKAGE_bird1-ipv6-uci is not set # CONFIG_PACKAGE_bird1c-ipv4 is not set # CONFIG_PACKAGE_bird1c-ipv6 is not set # CONFIG_PACKAGE_bird1cl-ipv4 is not set # CONFIG_PACKAGE_bird1cl-ipv6 is not set # CONFIG_PACKAGE_bird2 is not set # CONFIG_PACKAGE_bird2c is not set # CONFIG_PACKAGE_bird2cl is not set # CONFIG_PACKAGE_bmx6 is not set # CONFIG_PACKAGE_bmx7 is not set # CONFIG_PACKAGE_cjdns is not set # CONFIG_PACKAGE_cjdns-tests is not set # CONFIG_PACKAGE_dcwapd is not set # CONFIG_PACKAGE_devlink is not set # CONFIG_PACKAGE_genl is not set # CONFIG_PACKAGE_igmpproxy is not set # CONFIG_PACKAGE_ip-bridge is not set CONFIG_PACKAGE_ip-full=y # CONFIG_PACKAGE_ip-tiny is not set # CONFIG_PACKAGE_lldpd is not set # CONFIG_PACKAGE_mcproxy is not set # CONFIG_PACKAGE_mrmctl is not set # CONFIG_PACKAGE_mwan3 is not set # CONFIG_PACKAGE_nstat is not set # CONFIG_PACKAGE_olsrd is not set # CONFIG_PACKAGE_prince is not set # CONFIG_PACKAGE_quagga is not set # CONFIG_PACKAGE_rdma is not set # CONFIG_PACKAGE_relayd is not set # CONFIG_PACKAGE_ss is not set # CONFIG_PACKAGE_sslh is not set # CONFIG_PACKAGE_tc is not set # CONFIG_PACKAGE_tcpproxy is not set # CONFIG_PACKAGE_vis is not set  # # SSH # # CONFIG_PACKAGE_autossh is not set # CONFIG_PACKAGE_openssh-client is not set # CONFIG_PACKAGE_openssh-client-utils is not set # CONFIG_PACKAGE_openssh-keygen is not set # CONFIG_PACKAGE_openssh-moduli is not set # CONFIG_PACKAGE_openssh-server is not set # CONFIG_PACKAGE_openssh-server-pam is not set # CONFIG_PACKAGE_openssh-sftp-avahi-service is not set # CONFIG_PACKAGE_openssh-sftp-client is not set # CONFIG_PACKAGE_openssh-sftp-server is not set # CONFIG_PACKAGE_sshtunnel is not set  # # THC-IPv6 attack and analyzing toolkit # # CONFIG_PACKAGE_thc-ipv6-address6 is not set # CONFIG_PACKAGE_thc-ipv6-alive6 is not set # CONFIG_PACKAGE_thc-ipv6-covert-send6 is not set # CONFIG_PACKAGE_thc-ipv6-covert-send6d is not set # CONFIG_PACKAGE_thc-ipv6-denial6 is not set # CONFIG_PACKAGE_thc-ipv6-detect-new-ip6 is not set # CONFIG_PACKAGE_thc-ipv6-detect-sniffer6 is not set # CONFIG_PACKAGE_thc-ipv6-dnsdict6 is not set # CONFIG_PACKAGE_thc-ipv6-dnsrevenum6 is not set # CONFIG_PACKAGE_thc-ipv6-dos-new-ip6 is not set # CONFIG_PACKAGE_thc-ipv6-dump-router6 is not set # CONFIG_PACKAGE_thc-ipv6-exploit6 is not set # CONFIG_PACKAGE_thc-ipv6-fake-advertise6 is not set # CONFIG_PACKAGE_thc-ipv6-fake-dhcps6 is not set # CONFIG_PACKAGE_thc-ipv6-fake-dns6d is not set # CONFIG_PACKAGE_thc-ipv6-fake-dnsupdate6 is not set # CONFIG_PACKAGE_thc-ipv6-fake-mipv6 is not set # CONFIG_PACKAGE_thc-ipv6-fake-mld26 is not set # CONFIG_PACKAGE_thc-ipv6-fake-mld6 is not set # CONFIG_PACKAGE_thc-ipv6-fake-mldrouter6 is not set # CONFIG_PACKAGE_thc-ipv6-fake-router26 is not set # CONFIG_PACKAGE_thc-ipv6-fake-router6 is not set # CONFIG_PACKAGE_thc-ipv6-fake-solicitate6 is not set # CONFIG_PACKAGE_thc-ipv6-flood-advertise6 is not set # CONFIG_PACKAGE_thc-ipv6-flood-dhcpc6 is not set # CONFIG_PACKAGE_thc-ipv6-flood-mld26 is not set # CONFIG_PACKAGE_thc-ipv6-flood-mld6 is not set # CONFIG_PACKAGE_thc-ipv6-flood-mldrouter6 is not set # CONFIG_PACKAGE_thc-ipv6-flood-router26 is not set # CONFIG_PACKAGE_thc-ipv6-flood-router6 is not set # CONFIG_PACKAGE_thc-ipv6-flood-solicitate6 is not set # CONFIG_PACKAGE_thc-ipv6-fragmentation6 is not set # CONFIG_PACKAGE_thc-ipv6-fuzz-dhcpc6 is not set # CONFIG_PACKAGE_thc-ipv6-fuzz-dhcps6 is not set # CONFIG_PACKAGE_thc-ipv6-fuzz-ip6 is not set # CONFIG_PACKAGE_thc-ipv6-implementation6 is not set # CONFIG_PACKAGE_thc-ipv6-implementation6d is not set # CONFIG_PACKAGE_thc-ipv6-inverse-lookup6 is not set # CONFIG_PACKAGE_thc-ipv6-kill-router6 is not set # CONFIG_PACKAGE_thc-ipv6-ndpexhaust6 is not set # CONFIG_PACKAGE_thc-ipv6-node-query6 is not set # CONFIG_PACKAGE_thc-ipv6-parasite6 is not set # CONFIG_PACKAGE_thc-ipv6-passive-discovery6 is not set # CONFIG_PACKAGE_thc-ipv6-randicmp6 is not set # CONFIG_PACKAGE_thc-ipv6-redir6 is not set # CONFIG_PACKAGE_thc-ipv6-rsmurf6 is not set # CONFIG_PACKAGE_thc-ipv6-sendpees6 is not set # CONFIG_PACKAGE_thc-ipv6-sendpeesmp6 is not set # CONFIG_PACKAGE_thc-ipv6-smurf6 is not set # CONFIG_PACKAGE_thc-ipv6-thcping6 is not set # CONFIG_PACKAGE_thc-ipv6-toobig6 is not set # CONFIG_PACKAGE_thc-ipv6-trace6 is not set  # # Time Synchronization # # CONFIG_PACKAGE_chrony is not set # CONFIG_PACKAGE_htpdate is not set # CONFIG_PACKAGE_linuxptp is not set # CONFIG_PACKAGE_ntp-keygen is not set # CONFIG_PACKAGE_ntp-utils is not set # CONFIG_PACKAGE_ntpclient is not set # CONFIG_PACKAGE_ntpd is not set # CONFIG_PACKAGE_ntpdate is not set  # # VPN # # CONFIG_PACKAGE_chaosvpn is not set # CONFIG_PACKAGE_fastd is not set # CONFIG_PACKAGE_ipsec-tools is not set # CONFIG_PACKAGE_n2n-edge is not set # CONFIG_PACKAGE_n2n-supernode is not set # CONFIG_PACKAGE_ocserv is not set # CONFIG_PACKAGE_openconnect is not set # CONFIG_PACKAGE_opennhrp is not set # CONFIG_PACKAGE_openvpn-easy-rsa is not set # CONFIG_PACKAGE_openvpn-mbedtls is not set # CONFIG_PACKAGE_openvpn-nossl is not set # CONFIG_PACKAGE_openvpn-openssl is not set # CONFIG_PACKAGE_pptpd is not set # CONFIG_PACKAGE_softethervpn-base is not set # CONFIG_PACKAGE_softethervpn-bridge is not set # CONFIG_PACKAGE_softethervpn-client is not set # CONFIG_PACKAGE_softethervpn-server is not set # CONFIG_PACKAGE_softethervpn5-bridge is not set # CONFIG_PACKAGE_softethervpn5-client is not set # CONFIG_PACKAGE_softethervpn5-server is not set # CONFIG_PACKAGE_sstp-client is not set # CONFIG_PACKAGE_strongswan is not set # CONFIG_PACKAGE_strongswan-charon is not set # CONFIG_PACKAGE_strongswan-charon-cmd is not set # CONFIG_PACKAGE_strongswan-default is not set # CONFIG_PACKAGE_strongswan-ipsec is not set # CONFIG_PACKAGE_strongswan-isakmp is not set # CONFIG_PACKAGE_strongswan-libtls is not set # CONFIG_PACKAGE_strongswan-minimal is not set # CONFIG_PACKAGE_strongswan-mod-addrblock is not set # CONFIG_PACKAGE_strongswan-mod-aes is not set # CONFIG_PACKAGE_strongswan-mod-af-alg is not set # CONFIG_PACKAGE_strongswan-mod-agent is not set # CONFIG_PACKAGE_strongswan-mod-attr is not set # CONFIG_PACKAGE_strongswan-mod-attr-sql is not set # CONFIG_PACKAGE_strongswan-mod-blowfish is not set # CONFIG_PACKAGE_strongswan-mod-ccm is not set # CONFIG_PACKAGE_strongswan-mod-cmac is not set # CONFIG_PACKAGE_strongswan-mod-connmark is not set # CONFIG_PACKAGE_strongswan-mod-constraints is not set # CONFIG_PACKAGE_strongswan-mod-coupling is not set # CONFIG_PACKAGE_strongswan-mod-ctr is not set # CONFIG_PACKAGE_strongswan-mod-curl is not set # CONFIG_PACKAGE_strongswan-mod-curve25519 is not set # CONFIG_PACKAGE_strongswan-mod-des is not set # CONFIG_PACKAGE_strongswan-mod-dhcp is not set # CONFIG_PACKAGE_strongswan-mod-dnskey is not set # CONFIG_PACKAGE_strongswan-mod-duplicheck is not set # CONFIG_PACKAGE_strongswan-mod-eap-identity is not set # CONFIG_PACKAGE_strongswan-mod-eap-md5 is not set # CONFIG_PACKAGE_strongswan-mod-eap-mschapv2 is not set # CONFIG_PACKAGE_strongswan-mod-eap-radius is not set # CONFIG_PACKAGE_strongswan-mod-eap-tls is not set # CONFIG_PACKAGE_strongswan-mod-farp is not set # CONFIG_PACKAGE_strongswan-mod-fips-prf is not set # CONFIG_PACKAGE_strongswan-mod-forecast is not set # CONFIG_PACKAGE_strongswan-mod-gcm is not set # CONFIG_PACKAGE_strongswan-mod-gcrypt is not set # CONFIG_PACKAGE_strongswan-mod-gmp is not set # CONFIG_PACKAGE_strongswan-mod-gmpdh is not set # CONFIG_PACKAGE_strongswan-mod-ha is not set # CONFIG_PACKAGE_strongswan-mod-hmac is not set # CONFIG_PACKAGE_strongswan-mod-kernel-libipsec is not set # CONFIG_PACKAGE_strongswan-mod-kernel-netlink is not set # CONFIG_PACKAGE_strongswan-mod-ldap is not set # CONFIG_PACKAGE_strongswan-mod-led is not set # CONFIG_PACKAGE_strongswan-mod-load-tester is not set # CONFIG_PACKAGE_strongswan-mod-md4 is not set # CONFIG_PACKAGE_strongswan-mod-md5 is not set # CONFIG_PACKAGE_strongswan-mod-mysql is not set # CONFIG_PACKAGE_strongswan-mod-nonce is not set # CONFIG_PACKAGE_strongswan-mod-openssl is not set # CONFIG_PACKAGE_strongswan-mod-pem is not set # CONFIG_PACKAGE_strongswan-mod-pgp is not set # CONFIG_PACKAGE_strongswan-mod-pkcs1 is not set # CONFIG_PACKAGE_strongswan-mod-pkcs11 is not set # CONFIG_PACKAGE_strongswan-mod-pkcs12 is not set # CONFIG_PACKAGE_strongswan-mod-pkcs7 is not set # CONFIG_PACKAGE_strongswan-mod-pkcs8 is not set # CONFIG_PACKAGE_strongswan-mod-pubkey is not set # CONFIG_PACKAGE_strongswan-mod-random is not set # CONFIG_PACKAGE_strongswan-mod-rc2 is not set # CONFIG_PACKAGE_strongswan-mod-resolve is not set # CONFIG_PACKAGE_strongswan-mod-revocation is not set # CONFIG_PACKAGE_strongswan-mod-sha1 is not set # CONFIG_PACKAGE_strongswan-mod-sha2 is not set # CONFIG_PACKAGE_strongswan-mod-smp is not set # CONFIG_PACKAGE_strongswan-mod-socket-default is not set # CONFIG_PACKAGE_strongswan-mod-socket-dynamic is not set # CONFIG_PACKAGE_strongswan-mod-sql is not set # CONFIG_PACKAGE_strongswan-mod-sqlite is not set # CONFIG_PACKAGE_strongswan-mod-sshkey is not set # CONFIG_PACKAGE_strongswan-mod-stroke is not set # CONFIG_PACKAGE_strongswan-mod-test-vectors is not set # CONFIG_PACKAGE_strongswan-mod-uci is not set # CONFIG_PACKAGE_strongswan-mod-unity is not set # CONFIG_PACKAGE_strongswan-mod-updown is not set # CONFIG_PACKAGE_strongswan-mod-vici is not set # CONFIG_PACKAGE_strongswan-mod-whitelist is not set # CONFIG_PACKAGE_strongswan-mod-x509 is not set # CONFIG_PACKAGE_strongswan-mod-xauth-eap is not set # CONFIG_PACKAGE_strongswan-mod-xauth-generic is not set # CONFIG_PACKAGE_strongswan-mod-xcbc is not set # CONFIG_PACKAGE_strongswan-pki is not set # CONFIG_PACKAGE_strongswan-scepclient is not set # CONFIG_PACKAGE_strongswan-swanctl is not set # CONFIG_PACKAGE_tinc is not set # CONFIG_PACKAGE_uanytun is not set # CONFIG_PACKAGE_uanytun-nettle is not set # CONFIG_PACKAGE_uanytun-nocrypt is not set # CONFIG_PACKAGE_uanytun-sslcrypt is not set # CONFIG_PACKAGE_vpnc is not set # CONFIG_PACKAGE_vpnc-scripts is not set # CONFIG_PACKAGE_wireguard is not set # CONFIG_PACKAGE_xl2tpd is not set # CONFIG_PACKAGE_zerotier is not set  # # Version Control Systems # # CONFIG_PACKAGE_fossil is not set # CONFIG_PACKAGE_git is not set # CONFIG_PACKAGE_git-http is not set # CONFIG_PACKAGE_subversion-client is not set # CONFIG_PACKAGE_subversion-libs is not set # CONFIG_PACKAGE_subversion-server is not set  # # WWAN # # CONFIG_PACKAGE_adb-enablemodem is not set # CONFIG_PACKAGE_comgt is not set # CONFIG_PACKAGE_comgt-directip is not set # CONFIG_PACKAGE_comgt-ncm is not set # CONFIG_PACKAGE_uqmi is not set  # # Web Servers/Proxies # # CONFIG_PACKAGE_apache is not set # CONFIG_PACKAGE_cgi-io is not set # CONFIG_PACKAGE_clamav is not set # CONFIG_PACKAGE_e2guardian is not set # CONFIG_PACKAGE_freshclam is not set # CONFIG_PACKAGE_frpc is not set # CONFIG_PACKAGE_frps is not set # CONFIG_PACKAGE_haproxy is not set # CONFIG_PACKAGE_haproxy-nossl is not set # CONFIG_PACKAGE_kcptun-client is not set # CONFIG_PACKAGE_kcptun-server is not set # CONFIG_PACKAGE_lighttpd is not set # CONFIG_PACKAGE_nginx is not set # CONFIG_PACKAGE_nginx-all-module is not set # CONFIG_PACKAGE_nginx-mod-luci is not set # CONFIG_PACKAGE_nginx-mod-luci-ssl is not set # CONFIG_PACKAGE_nginx-ssl is not set CONFIG_PACKAGE_pdnsd-alt=y # CONFIG_PACKAGE_polipo is not set # CONFIG_PACKAGE_privoxy is not set # CONFIG_PACKAGE_radicale-py2 is not set # CONFIG_PACKAGE_radicale-py3 is not set # CONFIG_PACKAGE_radicale2 is not set # CONFIG_PACKAGE_radicale2-examples is not set # CONFIG_PACKAGE_radicale2-src is not set # CONFIG_PACKAGE_shadowsocks-client is not set # CONFIG_PACKAGE_shadowsocks-libev-ss-local is not set # CONFIG_PACKAGE_shadowsocks-libev-ss-redir is not set # CONFIG_PACKAGE_shadowsocks-libev-ss-rules is not set # CONFIG_PACKAGE_shadowsocks-libev-ss-server is not set # CONFIG_PACKAGE_shadowsocks-libev-ss-tunnel is not set # CONFIG_PACKAGE_shadowsocksr-libev is not set # CONFIG_PACKAGE_shadowsocksr-libev-alt is not set # CONFIG_PACKAGE_shadowsocksr-libev-server is not set # CONFIG_PACKAGE_shadowsocksr-libev-ssr-local is not set # CONFIG_PACKAGE_sockd is not set # CONFIG_PACKAGE_socksify is not set # CONFIG_PACKAGE_spawn-fcgi is not set # CONFIG_PACKAGE_squid is not set # CONFIG_PACKAGE_srelay is not set # CONFIG_PACKAGE_tinyproxy is not set CONFIG_PACKAGE_uhttpd=y # CONFIG_PACKAGE_uhttpd-mod-lua is not set CONFIG_PACKAGE_uhttpd-mod-ubus=y # CONFIG_PACKAGE_uwsgi-cgi is not set # CONFIG_PACKAGE_uwsgi-cgi-luci-support is not set  # # Wireless # # CONFIG_PACKAGE_aircrack-ng is not set # CONFIG_PACKAGE_airmon-ng is not set  # # dial-in/up # # CONFIG_PACKAGE_rp-pppoe-common is not set # CONFIG_PACKAGE_rp-pppoe-relay is not set # CONFIG_PACKAGE_rp-pppoe-server is not set  # # tcprelay # # CONFIG_PACKAGE_tcpbridge is not set # CONFIG_PACKAGE_tcpcapinfo is not set # CONFIG_PACKAGE_tcpliveplay is not set # CONFIG_PACKAGE_tcpprep is not set # CONFIG_PACKAGE_tcpreplay is not set # CONFIG_PACKAGE_tcpreplay-all is not set # CONFIG_PACKAGE_tcpreplay-edit is not set # CONFIG_PACKAGE_tcprewrite is not set  # # wireless # # CONFIG_PACKAGE_dynapoint is not set # CONFIG_PACKAGE_horst is not set # CONFIG_PACKAGE_kismet-client is not set # CONFIG_PACKAGE_kismet-drone is not set # CONFIG_PACKAGE_kismet-server is not set # CONFIG_PACKAGE_pixiewps is not set # CONFIG_PACKAGE_reaver is not set # CONFIG_PACKAGE_wavemon is not set # CONFIG_PACKAGE_wifischedule is not set # CONFIG_PACKAGE_464xlat is not set # CONFIG_PACKAGE_6in4 is not set # CONFIG_PACKAGE_6rd is not set # CONFIG_PACKAGE_6to4 is not set # CONFIG_PACKAGE_acme is not set # CONFIG_PACKAGE_acme-dnsapi is not set # CONFIG_PACKAGE_adblock is not set # CONFIG_PACKAGE_adbyby is not set # CONFIG_PACKAGE_addrwatch is not set # CONFIG_PACKAGE_ahcpd is not set # CONFIG_PACKAGE_alfred is not set # CONFIG_PACKAGE_apcupsd is not set # CONFIG_PACKAGE_apcupsd-cgi is not set # CONFIG_PACKAGE_apinger is not set # CONFIG_PACKAGE_arp-scan is not set # CONFIG_PACKAGE_baidupcs-web is not set # CONFIG_PACKAGE_banip is not set # CONFIG_PACKAGE_batctl-default is not set # CONFIG_PACKAGE_batctl-full is not set # CONFIG_PACKAGE_batctl-tiny is not set # CONFIG_PACKAGE_beanstalkd is not set # CONFIG_PACKAGE_bmon is not set # CONFIG_PACKAGE_bwm-ng is not set # CONFIG_PACKAGE_chat is not set # CONFIG_PACKAGE_cifsmount is not set # CONFIG_PACKAGE_coap-server is not set # CONFIG_PACKAGE_conserver is not set # CONFIG_PACKAGE_cshark is not set # CONFIG_PACKAGE_daemonlogger is not set # CONFIG_PACKAGE_darkstat is not set # CONFIG_PACKAGE_dhcpcd is not set # CONFIG_PACKAGE_dmapd is not set # CONFIG_PACKAGE_ds-lite is not set # CONFIG_PACKAGE_dsmboot is not set # CONFIG_PACKAGE_eapol-test is not set # CONFIG_PACKAGE_eapol-test-openssl is not set # CONFIG_PACKAGE_eapol-test-wolfssl is not set # CONFIG_PACKAGE_esniper is not set # CONFIG_PACKAGE_etherwake is not set # CONFIG_PACKAGE_ethtool is not set # CONFIG_PACKAGE_fakeidentd is not set # CONFIG_PACKAGE_foolsm is not set # CONFIG_PACKAGE_fping is not set # CONFIG_PACKAGE_gnunet is not set # CONFIG_PACKAGE_gre is not set # CONFIG_PACKAGE_hnet-full is not set # CONFIG_PACKAGE_hnet-full-l2tp is not set # CONFIG_PACKAGE_hnet-full-secure is not set # CONFIG_PACKAGE_hnetd-nossl is not set # CONFIG_PACKAGE_hnetd-openssl is not set # CONFIG_PACKAGE_hostapd is not set # CONFIG_PACKAGE_hostapd-basic is not set CONFIG_PACKAGE_hostapd-common=y # CONFIG_PACKAGE_hostapd-mini is not set # CONFIG_PACKAGE_hostapd-openssl is not set # CONFIG_PACKAGE_hostapd-utils is not set # CONFIG_PACKAGE_hostapd-wolfssl is not set # CONFIG_PACKAGE_httping is not set # CONFIG_PACKAGE_httping-nossl is not set # CONFIG_PACKAGE_https_dns_proxy is not set # CONFIG_PACKAGE_i2pd is not set # CONFIG_PACKAGE_ibrdtn-tools is not set # CONFIG_PACKAGE_ibrdtnd is not set # CONFIG_PACKAGE_ifstat is not set # CONFIG_PACKAGE_iftop is not set # CONFIG_PACKAGE_iiod is not set # CONFIG_PACKAGE_iotivity is not set # CONFIG_PACKAGE_iotivity-cpp is not set # CONFIG_PACKAGE_iotivity-example-garage is not set # CONFIG_PACKAGE_iotivity-example-simple is not set # CONFIG_PACKAGE_iotivity-oic-middle is not set # CONFIG_PACKAGE_iotivity-resource-container-hue is not set # CONFIG_PACKAGE_iotivity-resource-container-lib is not set # CONFIG_PACKAGE_iotivity-resource-container-sample is not set # CONFIG_PACKAGE_iotivity-resource-directory-lib is not set # CONFIG_PACKAGE_iperf is not set # CONFIG_PACKAGE_iperf3 is not set # CONFIG_PACKAGE_iperf3-ssl is not set # CONFIG_PACKAGE_ipip is not set CONFIG_PACKAGE_ipset=y # CONFIG_PACKAGE_ipset-dns is not set # CONFIG_PACKAGE_ipset-lists is not set # CONFIG_PACKAGE_ipt2socks is not set # CONFIG_PACKAGE_iptraf-ng is not set # CONFIG_PACKAGE_iputils-arping is not set # CONFIG_PACKAGE_iputils-clockdiff is not set # CONFIG_PACKAGE_iputils-ping is not set # CONFIG_PACKAGE_iputils-ping6 is not set # CONFIG_PACKAGE_iputils-tftpd is not set # CONFIG_PACKAGE_iputils-tracepath is not set # CONFIG_PACKAGE_iputils-tracepath6 is not set # CONFIG_PACKAGE_iputils-traceroute6 is not set CONFIG_PACKAGE_iw=y # CONFIG_PACKAGE_iw-full is not set # CONFIG_PACKAGE_jool is not set # CONFIG_PACKAGE_jool-tools is not set # CONFIG_PACKAGE_keepalived is not set # CONFIG_PACKAGE_knxd is not set # CONFIG_PACKAGE_kplex is not set # CONFIG_PACKAGE_krb5-client is not set # CONFIG_PACKAGE_krb5-libs is not set # CONFIG_PACKAGE_krb5-server is not set CONFIG_PACKAGE_libipset=y # CONFIG_PACKAGE_linknx is not set # CONFIG_PACKAGE_lispd is not set # CONFIG_PACKAGE_mac-telnet-client is not set # CONFIG_PACKAGE_mac-telnet-discover is not set # CONFIG_PACKAGE_mac-telnet-ping is not set # CONFIG_PACKAGE_mac-telnet-server is not set # CONFIG_PACKAGE_map is not set # CONFIG_PACKAGE_memcached is not set # CONFIG_PACKAGE_microsocks is not set # CONFIG_PACKAGE_mii-tool is not set # CONFIG_PACKAGE_mikrotik-btest is not set # CONFIG_PACKAGE_mini_snmpd is not set # CONFIG_PACKAGE_minimalist-pcproxy is not set # CONFIG_PACKAGE_modemmanager is not set # CONFIG_PACKAGE_mosquitto-client-nossl is not set # CONFIG_PACKAGE_mosquitto-client-ssl is not set # CONFIG_PACKAGE_mosquitto-nossl is not set # CONFIG_PACKAGE_mosquitto-ssl is not set # CONFIG_PACKAGE_mrd6 is not set # CONFIG_PACKAGE_mtr is not set # CONFIG_PACKAGE_nbd is not set # CONFIG_PACKAGE_nbd-server is not set # CONFIG_PACKAGE_ncp is not set # CONFIG_PACKAGE_ndppd is not set # CONFIG_PACKAGE_netcat is not set # CONFIG_PACKAGE_netdiscover is not set # CONFIG_PACKAGE_netperf is not set # CONFIG_PACKAGE_nextdns is not set CONFIG_PACKAGE_nlbwmon=y # CONFIG_PACKAGE_noddos is not set # CONFIG_PACKAGE_noping is not set # CONFIG_PACKAGE_npc is not set # CONFIG_PACKAGE_nut is not set # CONFIG_PACKAGE_obfsproxy is not set # CONFIG_PACKAGE_obfsproxy-src is not set # CONFIG_PACKAGE_odhcp6c is not set # CONFIG_PACKAGE_odhcpd is not set # CONFIG_PACKAGE_odhcpd-ipv6only is not set # CONFIG_PACKAGE_ola is not set # CONFIG_PACKAGE_omcproxy is not set # CONFIG_PACKAGE_oping is not set # CONFIG_PACKAGE_pagekitec is not set # CONFIG_PACKAGE_pen is not set # CONFIG_PACKAGE_pimbd is not set # CONFIG_PACKAGE_pingcheck is not set # CONFIG_PACKAGE_port-mirroring is not set # CONFIG_PACKAGE_portmap is not set CONFIG_PACKAGE_ppp=y # CONFIG_PACKAGE_ppp-mod-passwordfd is not set # CONFIG_PACKAGE_ppp-mod-pppoa is not set CONFIG_PACKAGE_ppp-mod-pppoe=y # CONFIG_PACKAGE_ppp-mod-pppol2tp is not set # CONFIG_PACKAGE_ppp-mod-pptp is not set # CONFIG_PACKAGE_ppp-mod-radius is not set # CONFIG_PACKAGE_ppp-multilink is not set # CONFIG_PACKAGE_pppdump is not set # CONFIG_PACKAGE_pppoe-discovery is not set # CONFIG_PACKAGE_pppossh is not set # CONFIG_PACKAGE_pppstats is not set # CONFIG_PACKAGE_proto-bonding is not set # CONFIG_PACKAGE_proxychains-ng is not set # CONFIG_PACKAGE_radsecproxy is not set # CONFIG_PACKAGE_redsocks is not set # CONFIG_PACKAGE_redsocks2 is not set # CONFIG_PACKAGE_remserial is not set # CONFIG_PACKAGE_rpcbind is not set # CONFIG_PACKAGE_rssileds is not set # CONFIG_PACKAGE_rsyslog is not set # CONFIG_PACKAGE_samba36-client is not set # CONFIG_PACKAGE_samba36-net is not set # CONFIG_PACKAGE_samba36-server is not set # CONFIG_PACKAGE_samba4-admin is not set # CONFIG_PACKAGE_samba4-client is not set # CONFIG_PACKAGE_samba4-libs is not set # CONFIG_PACKAGE_samba4-server is not set # CONFIG_PACKAGE_samba4-utils is not set # CONFIG_PACKAGE_scapy is not set # CONFIG_PACKAGE_sctp is not set # CONFIG_PACKAGE_sctp-tools is not set # CONFIG_PACKAGE_seafile-ccnet is not set # CONFIG_PACKAGE_seafile-seahub is not set # CONFIG_PACKAGE_seafile-seahub-src is not set # CONFIG_PACKAGE_ser2net is not set # CONFIG_PACKAGE_simple-adblock is not set # CONFIG_PACKAGE_simple-obfs is not set # CONFIG_PACKAGE_simple-obfs-server is not set # CONFIG_PACKAGE_smartsnmpd is not set # CONFIG_PACKAGE_snmp-mibs is not set # CONFIG_PACKAGE_snmp-utils is not set # CONFIG_PACKAGE_snmpd is not set # CONFIG_PACKAGE_snmpd-static is not set # CONFIG_PACKAGE_snmptrapd is not set # CONFIG_PACKAGE_socat is not set # CONFIG_PACKAGE_softflowd is not set # CONFIG_PACKAGE_soloscli is not set # CONFIG_PACKAGE_stunnel is not set # CONFIG_PACKAGE_tayga is not set # CONFIG_PACKAGE_tcpdump is not set # CONFIG_PACKAGE_tcpdump-mini is not set # CONFIG_PACKAGE_tcpping is not set # CONFIG_PACKAGE_tor is not set # CONFIG_PACKAGE_tor-gencert is not set # CONFIG_PACKAGE_tor-geoip is not set # CONFIG_PACKAGE_tor-resolve is not set # CONFIG_PACKAGE_travelmate is not set # CONFIG_PACKAGE_trojan is not set # CONFIG_PACKAGE_u2pnpd is not set CONFIG_PACKAGE_uclient-fetch=y # CONFIG_PACKAGE_udpxy is not set # CONFIG_PACKAGE_ulogd is not set # CONFIG_PACKAGE_umbim is not set # CONFIG_PACKAGE_umdns is not set # CONFIG_PACKAGE_usbip is not set # CONFIG_PACKAGE_vallumd is not set # CONFIG_PACKAGE_verysync is not set CONFIG_PACKAGE_vlmcsd=y # CONFIG_PACKAGE_vncrepeater is not set # CONFIG_PACKAGE_vnstat is not set # CONFIG_PACKAGE_vpnbypass is not set # CONFIG_PACKAGE_vsc7385-ucode-pb44 is not set # CONFIG_PACKAGE_vsc7395-ucode-pb44 is not set # CONFIG_PACKAGE_vti is not set # CONFIG_PACKAGE_vxlan is not set # CONFIG_PACKAGE_wakeonlan is not set # CONFIG_PACKAGE_wpa-cli is not set # CONFIG_PACKAGE_wpa-supplicant is not set # CONFIG_WPA_RFKILL_SUPPORT is not set CONFIG_WPA_MSG_MIN_PRIORITY=3 # CONFIG_WPA_WOLFSSL is not set # CONFIG_DRIVER_WEXT_SUPPORT is not set CONFIG_DRIVER_11N_SUPPORT=y CONFIG_DRIVER_11AC_SUPPORT=y CONFIG_DRIVER_11W_SUPPORT=y # CONFIG_PACKAGE_wpa-supplicant-basic is not set # CONFIG_PACKAGE_wpa-supplicant-mesh-openssl is not set # CONFIG_PACKAGE_wpa-supplicant-mesh-wolfssl is not set # CONFIG_PACKAGE_wpa-supplicant-mini is not set # CONFIG_PACKAGE_wpa-supplicant-openssl is not set # CONFIG_PACKAGE_wpa-supplicant-p2p is not set # CONFIG_PACKAGE_wpa-supplicant-wolfssl is not set # CONFIG_PACKAGE_wpad is not set # CONFIG_PACKAGE_wpad-basic is not set # CONFIG_PACKAGE_wpad-mesh-openssl is not set # CONFIG_PACKAGE_wpad-mesh-wolfssl is not set # CONFIG_PACKAGE_wpad-mini is not set CONFIG_PACKAGE_wpad-openssl=y # CONFIG_PACKAGE_wpad-wolfssl is not set # CONFIG_PACKAGE_wpan-tools is not set # CONFIG_PACKAGE_wwan is not set # CONFIG_PACKAGE_xinetd is not set  # # Sound # # CONFIG_PACKAGE_alsa-utils is not set # CONFIG_PACKAGE_alsa-utils-seq is not set # CONFIG_PACKAGE_alsa-utils-tests is not set # CONFIG_PACKAGE_espeak is not set # CONFIG_PACKAGE_faad2 is not set # CONFIG_PACKAGE_fdk-aac is not set # CONFIG_PACKAGE_forked-daapd is not set # CONFIG_PACKAGE_ices is not set # CONFIG_PACKAGE_lame is not set # CONFIG_PACKAGE_lame-lib is not set # CONFIG_PACKAGE_liblo-utils is not set # CONFIG_PACKAGE_madplay is not set # CONFIG_PACKAGE_madplay-alsa is not set # CONFIG_PACKAGE_moc is not set # CONFIG_PACKAGE_mpc is not set # CONFIG_PACKAGE_mpd-avahi-service is not set # CONFIG_PACKAGE_mpd-full is not set # CONFIG_PACKAGE_mpd-mini is not set # CONFIG_PACKAGE_mpg123 is not set # CONFIG_PACKAGE_opus-tools is not set # CONFIG_PACKAGE_pianod is not set # CONFIG_PACKAGE_pianod-client is not set # CONFIG_PACKAGE_portaudio is not set # CONFIG_PACKAGE_pulseaudio-daemon is not set # CONFIG_PACKAGE_pulseaudio-daemon-avahi is not set # CONFIG_PACKAGE_shairplay is not set # CONFIG_PACKAGE_shairport-sync-mbedtls is not set # CONFIG_PACKAGE_shairport-sync-mini is not set # CONFIG_PACKAGE_shairport-sync-openssl is not set # CONFIG_PACKAGE_shine is not set # CONFIG_PACKAGE_sox is not set # CONFIG_PACKAGE_squeezelite-full is not set # CONFIG_PACKAGE_squeezelite-mini is not set # CONFIG_PACKAGE_svox is not set # CONFIG_PACKAGE_upmpdcli is not set  # # Utilities #  # # Boot Loaders # # CONFIG_PACKAGE_fconfig is not set # CONFIG_PACKAGE_rbcfg is not set CONFIG_PACKAGE_uboot-envtools=y  # # Compression # # CONFIG_PACKAGE_bsdtar is not set # CONFIG_PACKAGE_bzip2 is not set # CONFIG_PACKAGE_gzip is not set # CONFIG_PACKAGE_pigz is not set # CONFIG_PACKAGE_unrar is not set # CONFIG_PACKAGE_unzip is not set # CONFIG_PACKAGE_xz-utils is not set # CONFIG_PACKAGE_zip is not set # CONFIG_PACKAGE_zstd is not set  # # Database # # CONFIG_PACKAGE_mariadb-common is not set  # # Disc # # CONFIG_PACKAGE_blkdiscard is not set # CONFIG_PACKAGE_blkid is not set # CONFIG_PACKAGE_blockdev is not set # CONFIG_PACKAGE_cfdisk is not set # CONFIG_PACKAGE_cgdisk is not set # CONFIG_PACKAGE_eject is not set # CONFIG_PACKAGE_fdisk is not set # CONFIG_PACKAGE_findfs is not set # CONFIG_PACKAGE_fixparts is not set # CONFIG_PACKAGE_gdisk is not set # CONFIG_PACKAGE_hd-idle is not set # CONFIG_PACKAGE_hdparm is not set # CONFIG_PACKAGE_lsblk is not set # CONFIG_PACKAGE_lvm2 is not set # CONFIG_PACKAGE_mdadm is not set # CONFIG_PACKAGE_parted is not set # CONFIG_PACKAGE_partx-utils is not set # CONFIG_PACKAGE_sfdisk is not set # CONFIG_PACKAGE_sgdisk is not set # CONFIG_PACKAGE_wipefs is not set  # # Editors # # CONFIG_PACKAGE_joe is not set # CONFIG_PACKAGE_nano is not set # CONFIG_PACKAGE_vim is not set # CONFIG_PACKAGE_vim-full is not set # CONFIG_PACKAGE_vim-fuller is not set # CONFIG_PACKAGE_vim-help is not set # CONFIG_PACKAGE_vim-runtime is not set # CONFIG_PACKAGE_zile is not set  # # Encryption # # CONFIG_PACKAGE_ccrypt is not set # CONFIG_PACKAGE_certtool is not set # CONFIG_PACKAGE_cryptsetup is not set # CONFIG_PACKAGE_cryptsetup-openssl is not set # CONFIG_PACKAGE_gnupg is not set # CONFIG_PACKAGE_gnutls-utils is not set # CONFIG_PACKAGE_gpgv is not set # CONFIG_PACKAGE_keyctl is not set # CONFIG_PACKAGE_px5g-mbedtls is not set # CONFIG_PACKAGE_px5g-standalone is not set # CONFIG_PACKAGE_stoken is not set  # # Filesystem # # CONFIG_PACKAGE_acl is not set # CONFIG_PACKAGE_antfs-mount is not set # CONFIG_PACKAGE_attr is not set # CONFIG_PACKAGE_badblocks is not set # CONFIG_PACKAGE_btrfs-progs is not set # CONFIG_PACKAGE_chattr is not set # CONFIG_PACKAGE_debugfs is not set # CONFIG_PACKAGE_dosfstools is not set # CONFIG_PACKAGE_dumpe2fs is not set # CONFIG_PACKAGE_e2freefrag is not set # CONFIG_PACKAGE_e2fsprogs is not set # CONFIG_PACKAGE_f2fs-tools is not set # CONFIG_PACKAGE_f2fsck is not set # CONFIG_PACKAGE_filefrag is not set # CONFIG_PACKAGE_fstrim is not set # CONFIG_PACKAGE_fuse-utils is not set # CONFIG_PACKAGE_hfsfsck is not set # CONFIG_PACKAGE_lsattr is not set # CONFIG_PACKAGE_mkf2fs is not set # CONFIG_PACKAGE_mkhfs is not set # CONFIG_PACKAGE_ncdu is not set # CONFIG_PACKAGE_nfs-utils is not set # CONFIG_PACKAGE_nfs-utils-libs is not set # CONFIG_PACKAGE_ntfs-3g is not set # CONFIG_PACKAGE_ntfs-3g-low is not set # CONFIG_PACKAGE_ntfs-3g-utils is not set # CONFIG_PACKAGE_owfs is not set # CONFIG_PACKAGE_owshell is not set # CONFIG_PACKAGE_resize2fs is not set # CONFIG_PACKAGE_squashfs-tools-mksquashfs is not set # CONFIG_PACKAGE_squashfs-tools-unsquashfs is not set # CONFIG_PACKAGE_swap-utils is not set # CONFIG_PACKAGE_sysfsutils is not set # CONFIG_PACKAGE_tune2fs is not set # CONFIG_PACKAGE_xfs-admin is not set # CONFIG_PACKAGE_xfs-fsck is not set # CONFIG_PACKAGE_xfs-growfs is not set # CONFIG_PACKAGE_xfs-mkfs is not set  # # Image Manipulation # # CONFIG_PACKAGE_jpeg-tools is not set # CONFIG_PACKAGE_tiff-utils is not set  # # Microcontroller programming # # CONFIG_PACKAGE_avrdude is not set # CONFIG_PACKAGE_dfu-programmer is not set # CONFIG_PACKAGE_stm32flash is not set  # # RTKLIB Suite # # CONFIG_PACKAGE_convbin is not set # CONFIG_PACKAGE_pos2kml is not set # CONFIG_PACKAGE_rnx2rtkp is not set # CONFIG_PACKAGE_rtkrcv is not set # CONFIG_PACKAGE_str2str is not set  # # Shells # # CONFIG_PACKAGE_bash is not set # CONFIG_PACKAGE_klish is not set # CONFIG_PACKAGE_mksh is not set # CONFIG_PACKAGE_tcsh is not set # CONFIG_PACKAGE_zsh is not set  # # Terminal # # CONFIG_PACKAGE_agetty is not set # CONFIG_PACKAGE_dvtm is not set # CONFIG_PACKAGE_minicom is not set # CONFIG_PACKAGE_picocom is not set # CONFIG_PACKAGE_rtty-mbedtls is not set # CONFIG_PACKAGE_rtty-nossl is not set # CONFIG_PACKAGE_rtty-openssl is not set # CONFIG_PACKAGE_rtty-wolfssl is not set # CONFIG_PACKAGE_screen is not set # CONFIG_PACKAGE_script-utils is not set # CONFIG_PACKAGE_serialconsole is not set # CONFIG_PACKAGE_setterm is not set # CONFIG_PACKAGE_tio is not set # CONFIG_PACKAGE_tmux is not set # CONFIG_PACKAGE_ttyd is not set # CONFIG_PACKAGE_wall is not set  # # Virtualization #  # # Zoneinfo # # CONFIG_PACKAGE_zoneinfo-africa is not set # CONFIG_PACKAGE_zoneinfo-asia is not set # CONFIG_PACKAGE_zoneinfo-atlantic is not set # CONFIG_PACKAGE_zoneinfo-australia-nz is not set # CONFIG_PACKAGE_zoneinfo-core is not set # CONFIG_PACKAGE_zoneinfo-europe is not set # CONFIG_PACKAGE_zoneinfo-india is not set # CONFIG_PACKAGE_zoneinfo-northamerica is not set # CONFIG_PACKAGE_zoneinfo-pacific is not set # CONFIG_PACKAGE_zoneinfo-poles is not set # CONFIG_PACKAGE_zoneinfo-simple is not set # CONFIG_PACKAGE_zoneinfo-southamerica is not set  # # database # # CONFIG_PACKAGE_pgsql-cli is not set # CONFIG_PACKAGE_pgsql-cli-extra is not set # CONFIG_PACKAGE_pgsql-server is not set # CONFIG_PACKAGE_rrdcgi1 is not set # CONFIG_PACKAGE_rrdtool1 is not set # CONFIG_PACKAGE_sqlite3-cli is not set # CONFIG_PACKAGE_unixodbc-tools is not set # CONFIG_PACKAGE_adb is not set # CONFIG_PACKAGE_ap51-flash is not set # CONFIG_PACKAGE_at is not set # CONFIG_PACKAGE_bandwidthd is not set # CONFIG_PACKAGE_bandwidthd-pgsql is not set # CONFIG_PACKAGE_bandwidthd-php is not set # CONFIG_PACKAGE_bandwidthd-sqlite is not set # CONFIG_PACKAGE_banhostlist is not set # CONFIG_PACKAGE_bc is not set # CONFIG_PACKAGE_bluelog is not set # CONFIG_PACKAGE_bluez-daemon is not set # CONFIG_PACKAGE_bluez-utils is not set # CONFIG_PACKAGE_bluez-utils-extra is not set # CONFIG_PACKAGE_bonniexx is not set # CONFIG_PACKAGE_bsdiff is not set # CONFIG_PACKAGE_bspatch is not set # CONFIG_PACKAGE_cal is not set # CONFIG_PACKAGE_canutils is not set # CONFIG_PACKAGE_cgroupfs-mount is not set # CONFIG_PACKAGE_cmdpad is not set # CONFIG_PACKAGE_coap-client is not set # CONFIG_PACKAGE_collectd is not set CONFIG_PACKAGE_coremark=y # CONFIG_PACKAGE_coreutils is not set # CONFIG_PACKAGE_crconf is not set # CONFIG_PACKAGE_crelay is not set # CONFIG_PACKAGE_csstidy is not set # CONFIG_PACKAGE_ct-bugcheck is not set # CONFIG_PACKAGE_dbus is not set # CONFIG_PACKAGE_dfu-util is not set # CONFIG_PACKAGE_digitemp is not set # CONFIG_PACKAGE_digitemp-usb is not set # CONFIG_PACKAGE_dmesg is not set  # # Kernel features for Docker # CONFIG_DOCKER_KERNEL_OPTIONS=y # CONFIG_DOCKER_SECCOMP is not set # CONFIG_DOCKER_RES_SHAPE is not set  # # Network # # CONFIG_DOCKER_NET_OVERLAY is not set # CONFIG_DOCKER_NET_MACVLAN is not set # CONFIG_DOCKER_NET_TFTP is not set  # # Storage # # CONFIG_DOCKER_STO_EXT4 is not set # CONFIG_DOCKER_STO_BTRFS is not set # CONFIG_PACKAGE_dropbearconvert is not set # CONFIG_PACKAGE_dtc is not set # CONFIG_PACKAGE_dump1090 is not set # CONFIG_PACKAGE_ecdsautils is not set # CONFIG_PACKAGE_elektra-kdb is not set # CONFIG_PACKAGE_evtest is not set # CONFIG_PACKAGE_extract is not set # CONFIG_PACKAGE_fdt-utils is not set # CONFIG_PACKAGE_file is not set # CONFIG_PACKAGE_findutils-find is not set # CONFIG_PACKAGE_findutils-locate is not set # CONFIG_PACKAGE_findutils-xargs is not set # CONFIG_PACKAGE_flashrom is not set # CONFIG_PACKAGE_flashrom-pci is not set # CONFIG_PACKAGE_flashrom-spi is not set # CONFIG_PACKAGE_flashrom-usb is not set # CONFIG_PACKAGE_flent-tools is not set # CONFIG_PACKAGE_flock is not set # CONFIG_PACKAGE_fritz-caldata is not set # CONFIG_PACKAGE_fritz-tffs is not set # CONFIG_PACKAGE_ftdi_eeprom is not set # CONFIG_PACKAGE_gammu is not set # CONFIG_PACKAGE_gawk is not set # CONFIG_PACKAGE_getopt is not set # CONFIG_PACKAGE_giflib-utils is not set # CONFIG_PACKAGE_gkermit is not set # CONFIG_PACKAGE_gpioctl-sysfs is not set # CONFIG_PACKAGE_gpiod-tools is not set # CONFIG_PACKAGE_gpsd is not set # CONFIG_PACKAGE_gpsd-clients is not set # CONFIG_PACKAGE_grep is not set # CONFIG_PACKAGE_hamlib is not set # CONFIG_PACKAGE_haserl is not set # CONFIG_PACKAGE_haveged is not set # CONFIG_PACKAGE_hub-ctrl is not set # CONFIG_PACKAGE_hwclock is not set # CONFIG_PACKAGE_hwloc-utils is not set # CONFIG_PACKAGE_i2c-tools is not set # CONFIG_PACKAGE_iconv is not set # CONFIG_PACKAGE_iio-utils is not set # CONFIG_PACKAGE_inotifywait is not set # CONFIG_PACKAGE_inotifywatch is not set # CONFIG_PACKAGE_io is not set # CONFIG_PACKAGE_irqbalance is not set # CONFIG_PACKAGE_iwcap is not set # CONFIG_PACKAGE_iwinfo is not set # CONFIG_PACKAGE_jq is not set CONFIG_PACKAGE_jshn=y # CONFIG_PACKAGE_kmod is not set # CONFIG_PACKAGE_lcd4linux-custom is not set # CONFIG_PACKAGE_lcdproc-clients is not set # CONFIG_PACKAGE_lcdproc-drivers is not set # CONFIG_PACKAGE_lcdproc-server is not set # CONFIG_PACKAGE_less is not set # CONFIG_PACKAGE_less-wide is not set # CONFIG_PACKAGE_libimobiledevice-utils is not set CONFIG_PACKAGE_libjson-script=y # CONFIG_PACKAGE_libplist-utils is not set # CONFIG_PACKAGE_libsysrepo is not set # CONFIG_PACKAGE_libusbmuxd-utils is not set # CONFIG_PACKAGE_libxml2-utils is not set # CONFIG_PACKAGE_lm-sensors is not set # CONFIG_PACKAGE_lm-sensors-detect is not set # CONFIG_PACKAGE_logger is not set # CONFIG_PACKAGE_logrotate is not set # CONFIG_PACKAGE_look is not set # CONFIG_PACKAGE_losetup is not set # CONFIG_PACKAGE_lrzsz is not set # CONFIG_PACKAGE_lscpu is not set # CONFIG_PACKAGE_lsof is not set # CONFIG_PACKAGE_lxc is not set # CONFIG_PACKAGE_lxc-unprivileged is not set # CONFIG_PACKAGE_maccalc is not set # CONFIG_PACKAGE_macchanger is not set # CONFIG_PACKAGE_mbedtls-util is not set # CONFIG_PACKAGE_mbim-utils is not set # CONFIG_PACKAGE_mbtools is not set # CONFIG_PACKAGE_mc is not set # CONFIG_PACKAGE_mcookie is not set # CONFIG_PACKAGE_mmc-utils is not set # CONFIG_PACKAGE_moreutils is not set # CONFIG_PACKAGE_mount-utils is not set # CONFIG_PACKAGE_mpack is not set # CONFIG_PACKAGE_mt-st is not set # CONFIG_PACKAGE_namei is not set # CONFIG_PACKAGE_netopeer2-cli is not set # CONFIG_PACKAGE_netopeer2-keystored is not set # CONFIG_PACKAGE_netopeer2-server is not set # CONFIG_PACKAGE_netwhere is not set # CONFIG_PACKAGE_nsenter is not set # CONFIG_PACKAGE_oath-toolkit is not set # CONFIG_PACKAGE_open-plc-utils is not set # CONFIG_PACKAGE_open2300 is not set # CONFIG_PACKAGE_openobex is not set # CONFIG_PACKAGE_openobex-apps is not set # CONFIG_PACKAGE_openocd is not set # CONFIG_PACKAGE_opensc-utils is not set CONFIG_PACKAGE_openssl-util=y # CONFIG_PACKAGE_openzwave is not set # CONFIG_PACKAGE_openzwave-config is not set # CONFIG_PACKAGE_owipcalc is not set # CONFIG_PACKAGE_pciutils is not set # CONFIG_PACKAGE_pcsc-tools is not set # CONFIG_PACKAGE_pcscd is not set # CONFIG_PACKAGE_pps-tools is not set # CONFIG_PACKAGE_prlimit is not set # CONFIG_PACKAGE_procps-ng is not set # CONFIG_PACKAGE_progress is not set # CONFIG_PACKAGE_prometheus-node-exporter-lua is not set # CONFIG_PACKAGE_pv is not set # CONFIG_PACKAGE_qmi-utils is not set # CONFIG_PACKAGE_qrencode is not set # CONFIG_PACKAGE_rclone is not set # CONFIG_PACKAGE_relayctl is not set # CONFIG_PACKAGE_rename is not set # CONFIG_PACKAGE_rng-tools is not set # CONFIG_PACKAGE_rtl-ais is not set # CONFIG_PACKAGE_rtl-sdr is not set # CONFIG_PACKAGE_rtl_433 is not set # CONFIG_PACKAGE_sane-backends is not set # CONFIG_PACKAGE_sane-daemon is not set # CONFIG_PACKAGE_sane-frontends is not set # CONFIG_PACKAGE_setserial is not set # CONFIG_PACKAGE_shadow-utils is not set CONFIG_PACKAGE_shellsync=y # CONFIG_PACKAGE_sispmctl is not set # CONFIG_PACKAGE_slide-switch is not set # CONFIG_PACKAGE_smartd is not set # CONFIG_PACKAGE_smartmontools is not set # CONFIG_PACKAGE_smartmontools-drivedb is not set # CONFIG_PACKAGE_smstools3 is not set # CONFIG_PACKAGE_sockread is not set # CONFIG_PACKAGE_spi-tools is not set # CONFIG_PACKAGE_spidev-test is not set # CONFIG_PACKAGE_strace is not set CONFIG_STRACE_NONE=y # CONFIG_STRACE_LIBDW is not set # CONFIG_STRACE_LIBUNWIND is not set # CONFIG_PACKAGE_stress is not set # CONFIG_PACKAGE_sumo is not set # CONFIG_PACKAGE_sysrepo is not set # CONFIG_PACKAGE_sysrepocfg is not set # CONFIG_PACKAGE_sysrepoctl is not set # CONFIG_PACKAGE_sysstat is not set # CONFIG_PACKAGE_tar is not set # CONFIG_PACKAGE_taskwarrior is not set # CONFIG_PACKAGE_tini is not set # CONFIG_PACKAGE_tracertools is not set # CONFIG_PACKAGE_tree is not set # CONFIG_PACKAGE_triggerhappy is not set # CONFIG_PACKAGE_udns-dnsget is not set # CONFIG_PACKAGE_udns-ex-rdns is not set # CONFIG_PACKAGE_udns-rblcheck is not set # CONFIG_PACKAGE_ugps is not set # CONFIG_PACKAGE_uledd is not set # CONFIG_PACKAGE_unshare is not set # CONFIG_PACKAGE_usb-modeswitch is not set # CONFIG_PACKAGE_usbmuxd is not set # CONFIG_PACKAGE_usbreset is not set # CONFIG_PACKAGE_usbutils is not set # CONFIG_PACKAGE_uuidd is not set # CONFIG_PACKAGE_uuidgen is not set # CONFIG_PACKAGE_uvcdynctrl is not set # CONFIG_PACKAGE_v4l-utils is not set # CONFIG_PACKAGE_view1090 is not set # CONFIG_PACKAGE_watchcat is not set # CONFIG_PACKAGE_whereis is not set # CONFIG_PACKAGE_wifitoggle is not set # CONFIG_PACKAGE_xsltproc is not set # CONFIG_PACKAGE_xxd is not set # CONFIG_PACKAGE_yanglint is not set # CONFIG_PACKAGE_yara is not set # CONFIG_PACKAGE_yunbridge is not set  # # Xorg #  # # font-utils # # CONFIG_PACKAGE_fontconfig is not set</t>
  </si>
  <si>
    <t>unity-sqlite-net</t>
  </si>
  <si>
    <t>https://github.com/gilzoide/unity-sqlite-net</t>
  </si>
  <si>
    <t>SQLite-net for Unity, supports Windows, Linux, macOS, iOS, tvOS, visionOS, Android and WebGL</t>
  </si>
  <si>
    <t>UniTaskWebSocket</t>
  </si>
  <si>
    <t>https://github.com/Iblis/UniTaskWebSocket</t>
  </si>
  <si>
    <t>Small Package for Unity that wraps WebSockets (System.Net.WebSockets and jslib-bridged WebSockets used in WebGL) in an Interface that returns UniTasks</t>
  </si>
  <si>
    <t>Nethereum.Unity.Webgl</t>
  </si>
  <si>
    <t>https://github.com/Nethereum/Nethereum.Unity.Webgl</t>
  </si>
  <si>
    <t>Nethereum Unity Webgl sample starter (Currently using Metamask)</t>
  </si>
  <si>
    <t>WebGlGameWithSignalRClient</t>
  </si>
  <si>
    <t>https://github.com/Mo-Rahemi/WebGlGameWithSignalRClient</t>
  </si>
  <si>
    <t>unity Webgl game for communicating with asp.net core signalr server.</t>
  </si>
  <si>
    <t>StaticFileOptionsExtender</t>
  </si>
  <si>
    <t>https://github.com/colinwilliams91/StaticFileOptionsExtender</t>
  </si>
  <si>
    <t>A .NET library that extends the content-type/MIME-type mappings for serving static files which have been compressed.</t>
  </si>
  <si>
    <t>Unity-Barracuda-MobileNet-WebGL-Sample</t>
  </si>
  <si>
    <t>https://github.com/Kazuhito00/Unity-Barracuda-MobileNet-WebGL-Sample</t>
  </si>
  <si>
    <t>Unity Barracudaを用いてMobileNet(画像クラス分類)をWebGL上で推論するサンプルです。</t>
  </si>
  <si>
    <t>unity-web-neural-network</t>
  </si>
  <si>
    <t>https://github.com/mattolenik/unity-web-neural-network</t>
  </si>
  <si>
    <t>Neural network library for Unity, optimized for WebGL target</t>
  </si>
  <si>
    <t>Unity-2D-Platformer</t>
  </si>
  <si>
    <t>https://github.com/OudomMunint/Unity-2D-Platformer</t>
  </si>
  <si>
    <t>A 2D platformer made with Unity engine (C# &amp; .Net Framework 2.1). This was a University assignment. Feel free to use it as a template or starting point.</t>
  </si>
  <si>
    <t>AspNetCore-Unity-WebGL</t>
  </si>
  <si>
    <t>https://github.com/synboxdev/AspNetCore-Unity-WebGL</t>
  </si>
  <si>
    <t>Small example project showing how Unity WebGL build could be incorporated and used within ASP.NET Core web application with MVC framework.</t>
  </si>
  <si>
    <t>Bachelors-Project--Unity-Game-Website-</t>
  </si>
  <si>
    <t>https://github.com/VrinceanuAlin/Bachelors-Project--Unity-Game-Website-</t>
  </si>
  <si>
    <t>A 2D Spaceshooter online browser-based game using Unity and WebGL, integrated with ASP.NET Core and the Identity framework. The game involved OOP, algorithms and data structures and featured various independent behaviours for the enemies and complex collision systems for the objects.</t>
  </si>
  <si>
    <t>ASP.NET-UnityWebGLServer</t>
  </si>
  <si>
    <t>https://github.com/caglarenes/ASP.NET-UnityWebGLServer</t>
  </si>
  <si>
    <t>An example ASP.NET Minimal API project for serving Unity WebGL builds.</t>
  </si>
  <si>
    <t>asp-net-core-mvc-unity-test</t>
  </si>
  <si>
    <t>https://github.com/colinwilliams91/asp-net-core-mvc-unity-test</t>
  </si>
  <si>
    <t>testing unity build to WebGL served on asp.net core MVC 8</t>
  </si>
  <si>
    <t>Esmeralda</t>
  </si>
  <si>
    <t>https://github.com/gamgaroo/Esmeralda</t>
  </si>
  <si>
    <t>ASP.NET Core Web App for hosting Unity3D WebGL builds with support of Continuous Delivery via Unity Cloud Webhooks.</t>
  </si>
  <si>
    <t>hakoniwa-pdu-csharp</t>
  </si>
  <si>
    <t>https://github.com/toppers/hakoniwa-pdu-csharp</t>
  </si>
  <si>
    <t>A pure C# package implementing Hakoniwa PDU (Protocol Data Unit) for seamless communication in Hakoniwa simulations. Compatible with .NET and WebGL, it enables integration with AR, XR, and real robotic systems. Designed for flexibility without Unity dependencies, it provides a robust foundation for cross-layer communication.</t>
  </si>
  <si>
    <t>nethereum-mm-site</t>
  </si>
  <si>
    <t>https://github.com/KevinSmall/nethereum-mm-site</t>
  </si>
  <si>
    <t xml:space="preserve">Publish Nethereum.Unity.Webgl </t>
  </si>
  <si>
    <t>Unity_WebGL_NetworkLayer</t>
  </si>
  <si>
    <t>https://github.com/kethalak/Unity_WebGL_NetworkLayer</t>
  </si>
  <si>
    <t>UnityPublishWebglAspNetCore</t>
  </si>
  <si>
    <t>https://github.com/onodera-sf/UnityPublishWebglAspNetCore</t>
  </si>
  <si>
    <t>Unity WebGL を ASP.NET Core で動かすサンプルです。</t>
  </si>
  <si>
    <t>MiniGame-Webgl-</t>
  </si>
  <si>
    <t>https://github.com/Kyuarez/MiniGame-Webgl-</t>
  </si>
  <si>
    <t>#Unity 3D, #WebGL # ASP.NET #Github Pages...</t>
  </si>
  <si>
    <t>SLIDDES-Unity-Networking-WebGL</t>
  </si>
  <si>
    <t>https://github.com/MrSliddes/SLIDDES-Unity-Networking-WebGL</t>
  </si>
  <si>
    <t>WebGL_Javascript_Network</t>
  </si>
  <si>
    <t>https://github.com/SungSoo-VIRNECT/WebGL_Javascript_Network</t>
  </si>
  <si>
    <t>Sending Messages from Unity WebGL to Web Javascript</t>
  </si>
  <si>
    <t>WorkshopUnity-Nethereum</t>
  </si>
  <si>
    <t>https://github.com/scguaquetam/WorkshopUnity-Nethereum</t>
  </si>
  <si>
    <t>Workshop joining Unity Webgl build with Nethereum to connect Metamask.</t>
  </si>
  <si>
    <t>ShadowNet</t>
  </si>
  <si>
    <t>https://github.com/Zaelix/ShadowNet</t>
  </si>
  <si>
    <t>A Unity WebGL app designed to replace my WhisperSite .NET project for Shadowrun and other Tabletop RPGs</t>
  </si>
  <si>
    <t>DrinksMachineTechTest</t>
  </si>
  <si>
    <t>https://github.com/TNewis/DrinksMachineTechTest</t>
  </si>
  <si>
    <t>A Unity WebGL application that connects to an ASP.NET Web API</t>
  </si>
  <si>
    <t>unity-</t>
  </si>
  <si>
    <t>https://github.com/doald11/unity-</t>
  </si>
  <si>
    <t>this is the Error please help report information Type: unhandled rejection Reason: Error: addon 'Unityads' missing file 'c3runtime/plugin.js' @ Error: addon 'Unityads' missing file 'c3runtime/plugin.js' at window.Ssb.H5 (https://editor.construct.net/r260/main.js:1870:213) at https://editor.construct.net/r260/main.js:1869:134 at Array.map () at window.Ssb.b5 (https://editor.construct.net/r260/main.js:1869:122) at https://editor.construct.net/r260/projectResources.js:2666:236 at Array.map () at d.fxb (https://editor.construct.net/r260/projectResources.js:2666:227) at Oob (https://editor.construct.net/r260/exporters/preview/exporter.js:32:41) at Pob (https://editor.construct.net/r260/exporters/preview/exporter.js:23:341) at async Xnb (https://editor.construct.net/r260/exporters/preview/exporter.js:5:201) Stack: Error: addon 'Unityads' missing file 'c3runtime/plugin.js' at window.Ssb.H5 (https://editor.construct.net/r260/main.js:1870:213) at https://editor.construct.net/r260/main.js:1869:134 at Array.map () at window.Ssb.b5 (https://editor.construct.net/r260/main.js:1869:122) at https://editor.construct.net/r260/projectResources.js:2666:236 at Array.map () at d.fxb (https://editor.construct.net/r260/projectResources.js:2666:227) at Oob (https://editor.construct.net/r260/exporters/preview/exporter.js:32:41) at Pob (https://editor.construct.net/r260/exporters/preview/exporter.js:23:341) at async Xnb (https://editor.construct.net/r260/exporters/preview/exporter.js:5:201) Construct 3 version: r260 URL: https://editor.construct.net/ Date: Thu Sep 23 2021 14:38:53 GMT-0500 (Central Daylight Time) Uptime: 10153.5 s  Platform information Browser: Chrome Browser version: 93.0.4577.82 Browser engine: Chromium Context: browser Operating system: Mac OS X Operating system version: 10.15_7 Device type: desktop Device pixel ratio: 1 Logical CPU cores: 4 Approx. device memory: 4 GB User agent: Mozilla/5.0 (Macintosh; Intel Mac OS X 10_15_7) AppleWebKit/537.36 (KHTML, like Gecko) Chrome/93.0.4577.82 Safari/537.36 C3 release: r260 (stable) Language setting: en-US  WebGL information Version string: WebGL 2.0 (OpenGL ES 3.0 Chromium) Numeric version: 2 Supports NPOT textures: yes Supports GPU profiling: yes Supports highp precision: yes Vendor: Intel Inc. Renderer: Intel HD Graphics 5000 OpenGL Engine Major performance caveat: no Maximum texture size: 16384 Point size range: 1 to 255.875 Extensions: EXT_color_buffer_float, EXT_disjoint_timer_query_webgl2, EXT_float_blend, EXT_texture_compression_rgtc, EXT_texture_filter_anisotropic, EXT_texture_norm16, OES_texture_float_linear, WEBGL_compressed_texture_s3tc, WEBGL_compressed_texture_s3tc_srgb, WEBGL_debug_renderer_info, WEBGL_debug_shaders, WEBGL_lose_context, WEBGL_multi_draw</t>
  </si>
  <si>
    <t>the-greg-and-larry-show</t>
  </si>
  <si>
    <t>https://github.com/mphbo/the-greg-and-larry-show</t>
  </si>
  <si>
    <t>A full stack application built in NextJS, TypeScript, .NET 6, C# and Docker. With a Unity Game WebGL build.</t>
  </si>
  <si>
    <t>ChessApi</t>
  </si>
  <si>
    <t>https://github.com/prakasit99999/ChessApi</t>
  </si>
  <si>
    <t>ระบบเกมหมากรุกสากลที่รองรับการเล่นทั้งแบบออฟไลน์และออนไลน์ พัฒนาโดยใช้ Unity (WebGL รองรับ) และ ASP.NET Core สำหรับ API พร้อมระบบ AI (Minimax/Alpha-Beta), จับคู่ผู้เล่น, ห้องเกม, การจัดอันดับ และสถิติผู้เล่นอย่างสมบูรณ์</t>
  </si>
  <si>
    <t>Uniform_Christmas</t>
  </si>
  <si>
    <t>https://github.com/JoeTheW/Uniform_Christmas</t>
  </si>
  <si>
    <t>Deployment of a festive unity-webgl work project developed for fun with a friend at Uniform communications. Displayed on the main Uniform.net home page for a brief time.</t>
  </si>
  <si>
    <t>ViHis</t>
  </si>
  <si>
    <t>https://github.com/binz0209/ViHis</t>
  </si>
  <si>
    <t>A backend service built with .NET 8 Web API providing structured data about Vietnamese history — dynasties, people, battles, events, and places. It powers the Vietnam History Website and Unity Roleplay WebGL experience.</t>
  </si>
  <si>
    <t>UnityWebSocket</t>
  </si>
  <si>
    <t>https://github.com/psygames/UnityWebSocket</t>
  </si>
  <si>
    <t>:whale: The Best Unity WebSocket Plugin for All Platforms.</t>
  </si>
  <si>
    <t>Unity3D-WebGL-Interface</t>
  </si>
  <si>
    <t>https://github.com/hoverdroids/Unity3D-WebGL-Interface</t>
  </si>
  <si>
    <t>A library for communicating with Unity3D WebGL builds that use C# and javascript (via a .jslib)</t>
  </si>
  <si>
    <t>Unity-WEBGL-DeviceTypeDetector</t>
  </si>
  <si>
    <t>https://github.com/RimuruDev/Unity-WEBGL-DeviceTypeDetector</t>
  </si>
  <si>
    <t>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тестировать мобильные версии игр прямо в редакторе.</t>
  </si>
  <si>
    <t>jslib-for-unity</t>
  </si>
  <si>
    <t>https://github.com/TheSleepyKoala/jslib-for-unity</t>
  </si>
  <si>
    <t>This vscode extension provides support for jslib files in Unity projects.</t>
  </si>
  <si>
    <t>Unity-WebGL-JSLib</t>
  </si>
  <si>
    <t>https://github.com/Sadeqsoli/Unity-WebGL-JSLib</t>
  </si>
  <si>
    <t>Helper scripts for Unity WebGL builds to facilitate JavaScript and Unity method calls.</t>
  </si>
  <si>
    <t>Unity-WebGL-Plugin</t>
  </si>
  <si>
    <t>https://github.com/aminwhat/Unity-WebGL-Plugin</t>
  </si>
  <si>
    <t>A Unity WebGL Plugin Sample that record audio, and send recorded audio and picked video file</t>
  </si>
  <si>
    <t>unity-plug-plugin</t>
  </si>
  <si>
    <t>https://github.com/CipherProxy/unity-plug-plugin</t>
  </si>
  <si>
    <t>A Unity plugin containing a .jslib and .cs file for mapping wallet functions from the Internet Computer.</t>
  </si>
  <si>
    <t>JSLibGenerator</t>
  </si>
  <si>
    <t>https://github.com/lefx-gmbh/JSLibGenerator</t>
  </si>
  <si>
    <t>Unity Package to provide a more easy bridge from C# to JSLib</t>
  </si>
  <si>
    <t>zes-unity-jslib</t>
  </si>
  <si>
    <t>https://github.com/zhihesoft/zes-unity-jslib</t>
  </si>
  <si>
    <t>zes js lib for unity, co-op with zes.game.core library</t>
  </si>
  <si>
    <t>NEAR-Unity-WebGL-API</t>
  </si>
  <si>
    <t>https://github.com/Made-For-Gamers/NEAR-Unity-WebGL-API</t>
  </si>
  <si>
    <t>WebGL JSLIB intergration with the NEAR JS API</t>
  </si>
  <si>
    <t>rollup-plugin-unity-jslib</t>
  </si>
  <si>
    <t>https://github.com/ziomagic/rollup-plugin-unity-jslib</t>
  </si>
  <si>
    <t>Rollup plugin for converting javascript library into Unity .jslib. file</t>
  </si>
  <si>
    <t>unity-1909-ca-save</t>
  </si>
  <si>
    <t>https://github.com/YJ-Eden/unity-1909-ca-save</t>
  </si>
  <si>
    <t>201909-ca-fk：正向运动学认知，主要包括bvh文件构造模型、模型骨骼旋转；201909-ca-ct：坐标变换，简单小实验；202003：生成的webgl与网页js通信；202004：1909fk内容优化，后面加加了一些新的实验</t>
  </si>
  <si>
    <t>WebCursors</t>
  </si>
  <si>
    <t>https://github.com/Netherlands3D/WebCursors</t>
  </si>
  <si>
    <t>MonoBehaviour and plugin allowing to change system cursor on WebGL applications using jslib plugin</t>
  </si>
  <si>
    <t>Unity-WebGL-Firebase-Cloud-messaging-Plugin</t>
  </si>
  <si>
    <t>https://github.com/SalavatR/Unity-WebGL-Firebase-Cloud-messaging-Plugin</t>
  </si>
  <si>
    <t>jslib unity plugin</t>
  </si>
  <si>
    <t>Unity-to-webgl-communication</t>
  </si>
  <si>
    <t>https://github.com/m09irul/Unity-to-webgl-communication</t>
  </si>
  <si>
    <t>via jslib</t>
  </si>
  <si>
    <t>FIrebaseUnityDemo</t>
  </si>
  <si>
    <t>https://github.com/mrshubhamtyagi/FIrebaseUnityDemo</t>
  </si>
  <si>
    <t>FIrebase using jslib</t>
  </si>
  <si>
    <t>unityKongAPI</t>
  </si>
  <si>
    <t>https://github.com/XarPL/unityKongAPI</t>
  </si>
  <si>
    <t>KongregateAPI implementation using jslib plugin in Unity</t>
  </si>
  <si>
    <t>unity_jslib_test</t>
  </si>
  <si>
    <t>https://github.com/ziomagic/unity_jslib_test</t>
  </si>
  <si>
    <t>unity-webgl-jslib-plugin</t>
  </si>
  <si>
    <t>https://github.com/kardashevsky/unity-webgl-jslib-plugin</t>
  </si>
  <si>
    <t>unity-cognito-webgl-jslib</t>
  </si>
  <si>
    <t>https://github.com/ctben/unity-cognito-webgl-jslib</t>
  </si>
  <si>
    <t>Unity-jslib-Code-And-Proxy-CS-Code-Generator</t>
  </si>
  <si>
    <t>https://github.com/turbographics2000/Unity-jslib-Code-And-Proxy-CS-Code-Generator</t>
  </si>
  <si>
    <t>Unity(WebGL)のPlugin形式JavaScriptコード(.jslib)および.jslibとのプロキシーを行うC#コードをWebIDLパースデータから生成する</t>
  </si>
  <si>
    <t>jsPDFForUnityWebGL</t>
  </si>
  <si>
    <t>https://github.com/warpaint97/jsPDFForUnityWebGL</t>
  </si>
  <si>
    <t>This repository contains a .unitypackage file to import the .jslib bridge that imports the jsPDF Library for Unity WebGL builds.</t>
  </si>
  <si>
    <t>UnityGrpcWeb</t>
  </si>
  <si>
    <t>https://github.com/transformsai/UnityGrpcWeb</t>
  </si>
  <si>
    <t>Allows using https://github.com/grpc/grpc-dotnet/ with Unity WebGL</t>
  </si>
  <si>
    <t>WitcherGuessr</t>
  </si>
  <si>
    <t>https://github.com/synboxdev/WitcherGuessr</t>
  </si>
  <si>
    <t>Witcher Guessr' is an unofficial map location guessing game, based entirely on The Witcher 3: Wild Hunt made by CD Projekt Red.</t>
  </si>
  <si>
    <t>okey-game</t>
  </si>
  <si>
    <t>https://github.com/kahlery/okey-game</t>
  </si>
  <si>
    <t>🎲 complete game with backend: used custom real time solution extended on SignalR cause WebGL doesnt allow us to use sockets in that way.</t>
  </si>
  <si>
    <t>Roll-a-ball</t>
  </si>
  <si>
    <t>https://github.com/AvansInformatica-Marc/Roll-a-ball</t>
  </si>
  <si>
    <t>"Roll a ball" project from the Unity tutorial, compiled to WebGL/wasm</t>
  </si>
  <si>
    <t>ggj14-gdr</t>
  </si>
  <si>
    <t>https://github.com/junian/ggj14-gdr</t>
  </si>
  <si>
    <t>Galaxy Distance Relationship - a game created for Global Game Jam 2014</t>
  </si>
  <si>
    <t>unity-webxr-export</t>
  </si>
  <si>
    <t>https://github.com/De-Panther/unity-webxr-export</t>
  </si>
  <si>
    <t>Develop and export WebXR experiences using Unity WebGL</t>
  </si>
  <si>
    <t>Simple-WebXR-Unity</t>
  </si>
  <si>
    <t>https://github.com/Rufus31415/Simple-WebXR-Unity</t>
  </si>
  <si>
    <t>⭐ Bringing WebXR to Unity 3D ! B-)</t>
  </si>
  <si>
    <t>Mirage</t>
  </si>
  <si>
    <t>https://github.com/MirageNet/Mirage</t>
  </si>
  <si>
    <t>Easy to use high performance Network library for Unity 3d</t>
  </si>
  <si>
    <t>SimpleWebTransport</t>
  </si>
  <si>
    <t>https://github.com/James-Frowen/SimpleWebTransport</t>
  </si>
  <si>
    <t>WebSocket Server and client for unity designed for Mirror Networking</t>
  </si>
  <si>
    <t>Dissonity</t>
  </si>
  <si>
    <t>https://github.com/Furnyr/Dissonity</t>
  </si>
  <si>
    <t>Open-source C# Unity implementation of the Discord Embedded App SDK</t>
  </si>
  <si>
    <t>Block-Breaker-Original</t>
  </si>
  <si>
    <t>https://github.com/CompleteUnityDeveloper/Block-Breaker-Original</t>
  </si>
  <si>
    <t>Arkanoid clone build as part of the Complete Unity C# Developer 2D course (http://gdev.tv/cudgithub)</t>
  </si>
  <si>
    <t>unity-now</t>
  </si>
  <si>
    <t>https://github.com/skibitsky/unity-now</t>
  </si>
  <si>
    <t>▲ Vercel Now plugin for Unity. Deploy WebGL builds with ease</t>
  </si>
  <si>
    <t>Laser-Defender-Original</t>
  </si>
  <si>
    <t>https://github.com/CompleteUnityDeveloper/Laser-Defender-Original</t>
  </si>
  <si>
    <t>2D space invaders clone built as part of Complete Unity C# Developer 2D course (http://gdev.tv/cudgithub)</t>
  </si>
  <si>
    <t>coin-runner</t>
  </si>
  <si>
    <t>https://github.com/fazil47/coin-runner</t>
  </si>
  <si>
    <t xml:space="preserve">A Web3 platformer game. </t>
  </si>
  <si>
    <t>Unity-WebGL-WebAudio</t>
  </si>
  <si>
    <t>https://github.com/MahdiRahmatii/Unity-WebGL-WebAudio</t>
  </si>
  <si>
    <t>🎵 Unity WebGL Audio Context Manager - Automatic audio lifecycle management for WebGL builds. Handles mobile browsers, tab switching, and AudioContext recovery seamlessly.</t>
  </si>
  <si>
    <t>ALICE-IN-WONDERLAND-professional-nappers</t>
  </si>
  <si>
    <t>https://github.com/biyaniM/ALICE-IN-WONDERLAND-professional-nappers</t>
  </si>
  <si>
    <t>Single Player, 3D Platformer movement-based game with Color and Level Mechanics with WebGL Builds</t>
  </si>
  <si>
    <t>webgl-unity-tensorflow-js-simple-guessing-game</t>
  </si>
  <si>
    <t>https://github.com/drginm/webgl-unity-tensorflow-js-simple-guessing-game</t>
  </si>
  <si>
    <t>How to integrate TensorflowJs and Unity by Creating a simple guessing game</t>
  </si>
  <si>
    <t>InteractiveCV</t>
  </si>
  <si>
    <t>https://github.com/Diegobr21/InteractiveCV</t>
  </si>
  <si>
    <t>My CV walkthrough via unity game with webGL</t>
  </si>
  <si>
    <t>cut-the-virus</t>
  </si>
  <si>
    <t>https://github.com/m-biernat/cut-the-virus</t>
  </si>
  <si>
    <t>Cross-platform puzzle game made in Unity</t>
  </si>
  <si>
    <t>SetInStone</t>
  </si>
  <si>
    <t>https://github.com/ctran20/SetInStone</t>
  </si>
  <si>
    <t xml:space="preserve">First person shooter cyberpunk style game developed using Unity. </t>
  </si>
  <si>
    <t>pixel-punchers</t>
  </si>
  <si>
    <t>https://github.com/Andrew32A/pixel-punchers</t>
  </si>
  <si>
    <t>My first Unity game! Wave based beat 'em up inspired by old school titles such as Streets of Rage and Battletoads</t>
  </si>
  <si>
    <t>Desdemona</t>
  </si>
  <si>
    <t>https://github.com/SeoulSKY/Desdemona</t>
  </si>
  <si>
    <t>Powerful Othello AI developed with Rust, Unity3D, WebGL, and Node.js</t>
  </si>
  <si>
    <t>QuarterPast</t>
  </si>
  <si>
    <t>https://github.com/straderd/QuarterPast</t>
  </si>
  <si>
    <t>Android &amp; Browser Game | 2020 GameDev.tv Community Jam submission</t>
  </si>
  <si>
    <t>Simple-Unity-Multiplayer-with-NodeJS-for-WebGL-Builds</t>
  </si>
  <si>
    <t>https://github.com/arigbs/Simple-Unity-Multiplayer-with-NodeJS-for-WebGL-Builds</t>
  </si>
  <si>
    <t>A basic project for implementing multiplayer in Unity using SocketIO, that is compatible with WebGL builds. *Requires a paid asset from the Unity Asset Store.</t>
  </si>
  <si>
    <t>shardy-unity</t>
  </si>
  <si>
    <t>https://github.com/mopsicus/shardy-unity</t>
  </si>
  <si>
    <t>Client for Shardy – framework for online games and applications on Node.js. Supports sockets, websockets, WebGL.</t>
  </si>
  <si>
    <t>WebGL-tester</t>
  </si>
  <si>
    <t>https://github.com/VCP-dev/WebGL-tester</t>
  </si>
  <si>
    <t>A node.js application to test Unity webgl builds locally within the console</t>
  </si>
  <si>
    <t>WebGL-Mine-Sweeper-Example</t>
  </si>
  <si>
    <t>https://github.com/rico345100/WebGL-Mine-Sweeper-Example</t>
  </si>
  <si>
    <t>It's a WebGL Game build by Unity and served by Node.js</t>
  </si>
  <si>
    <t>AUGMENT-KART-Final-Year-Project-</t>
  </si>
  <si>
    <t>https://github.com/Dev1903/AUGMENT-KART-Final-Year-Project-</t>
  </si>
  <si>
    <t>AR e‑commerce platform: 360° product views, in‑home AR placement, virtual store tours. Built with WebGl build + Unity, Node.js/MongoDB backend and Razorpay for secure, seamless shopping—enhancing accessibility, realism, and customer confidence while delivering fast performance, intuitive design, and future‑ready scalability.</t>
  </si>
  <si>
    <t>unity-serve</t>
  </si>
  <si>
    <t>https://github.com/Sov3rain/unity-serve</t>
  </si>
  <si>
    <t>A lightweight, zero-dependency Node.js web server specifically designed for serving Unity WebGL builds locally and across networks.</t>
  </si>
  <si>
    <t>urk-stack-demo</t>
  </si>
  <si>
    <t>https://github.com/cboveda/urk-stack-demo</t>
  </si>
  <si>
    <t>Experimenting with a Unity WebGL player served by Node.JS+Koa wrapped in a React frontend</t>
  </si>
  <si>
    <t>part_67</t>
  </si>
  <si>
    <t>https://github.com/hfguth/part_67</t>
  </si>
  <si>
    <t>Three.js可视化系统课程WebGL,2024版基于前端Vue.js+Node.js 和后端SpringBoot实战《电子商城网站》,尚硅谷2024基于 AI 的 SSM 框架课程,尚学堂孙庆虎C语言视频,2024PR AE视频教程,2024百万视频剪辑师视频+资料,实战教程1小时掌握逆向Unity游戏,16届蓝桥杯省赛无忧班（C&amp;C++ 组）,晖哥讲编程全套,2024马哥 Linux云计算SRE工程师-架构班,</t>
  </si>
  <si>
    <t>client-sdk-unity-web</t>
  </si>
  <si>
    <t>https://github.com/livekit/client-sdk-unity-web</t>
  </si>
  <si>
    <t>Official LiveKit SDK for Unity WebGL</t>
  </si>
  <si>
    <t>unity-webgl-copy-and-paste</t>
  </si>
  <si>
    <t>https://github.com/greggman/unity-webgl-copy-and-paste</t>
  </si>
  <si>
    <t>Support Copy and Paste in Unity WebGL</t>
  </si>
  <si>
    <t>com.unity.uiwidgets</t>
  </si>
  <si>
    <t>https://github.com/Unity-Technologies/com.unity.uiwidgets</t>
  </si>
  <si>
    <t>UIWidgets is a Unity Package which helps developers to create, debug and deploy efficient, cross-platform Apps.</t>
  </si>
  <si>
    <t>Unity-WebGL-3D-Chat</t>
  </si>
  <si>
    <t>https://github.com/hecomi/Unity-WebGL-3D-Chat</t>
  </si>
  <si>
    <t>Unity5 WebGL x Socket.IO = Online 3D Chat on the web browser!</t>
  </si>
  <si>
    <t>com.bananaparty.yandexgames</t>
  </si>
  <si>
    <t>https://github.com/forcepusher/com.bananaparty.yandexgames</t>
  </si>
  <si>
    <t>Unity package. Yandex Games SDK for the WebGL platform.</t>
  </si>
  <si>
    <t>unity-AI-Chat-Toolkit</t>
  </si>
  <si>
    <t>https://github.com/zhangliwei7758/unity-AI-Chat-Toolkit</t>
  </si>
  <si>
    <t>使用unity实现AI聊天相关功能。目前这个库包含了对chatgpt、chatglm等大语言模型的api调用的代码实现以及实现了微软Azure以及百度AI的语音服务功能，语音服务均采用web api实现，支持Windows/WebGL/Android等平台</t>
  </si>
  <si>
    <t>clash-of-clones</t>
  </si>
  <si>
    <t>https://github.com/alexnaraghi/clash-of-clones</t>
  </si>
  <si>
    <t>A Clash Royale style Unity game for Vive/WebGL.</t>
  </si>
  <si>
    <t>CheckIfMobileForUnityWebGL</t>
  </si>
  <si>
    <t>https://github.com/gigacee/CheckIfMobileForUnityWebGL</t>
  </si>
  <si>
    <t>The plugin to check if your Unity WebGL game is running on a PC or mobile device.</t>
  </si>
  <si>
    <t>CsNeuroevolutionFlappyBird</t>
  </si>
  <si>
    <t>https://github.com/KrzysztofBogdan/CsNeuroevolutionFlappyBird</t>
  </si>
  <si>
    <t>Unity C# Flappy Bird + Neuroevolution. WebGl demo: http://nfb.gametroleum.com</t>
  </si>
  <si>
    <t>ceramic</t>
  </si>
  <si>
    <t>https://github.com/ceramic-engine/ceramic</t>
  </si>
  <si>
    <t>Haxe</t>
  </si>
  <si>
    <t>Cross-platform 2D framework written in Haxe that can export natively to desktop (windows, mac, linux), mobile (ios, android), web (js + webgl) and to unity projects</t>
  </si>
  <si>
    <t>Server-Client-Unity</t>
  </si>
  <si>
    <t>https://github.com/nhathuy7996/Server-Client-Unity</t>
  </si>
  <si>
    <t>project demo connect client - server dùng unity (tương thích webGL, PC, mobile)</t>
  </si>
  <si>
    <t>com.bananaparty.behaviortree</t>
  </si>
  <si>
    <t>https://github.com/forcepusher/com.bananaparty.behaviortree</t>
  </si>
  <si>
    <t>Unity package. Fully cross-platform Behavior Tree.</t>
  </si>
  <si>
    <t>unity-cloud-reference-project</t>
  </si>
  <si>
    <t>https://github.com/Unity-Technologies/unity-cloud-reference-project</t>
  </si>
  <si>
    <t>A Unity project for building an immersive experience to facilitate interactive real-time 3D design reviews</t>
  </si>
  <si>
    <t>unity-core-project</t>
  </si>
  <si>
    <t>https://github.com/nievesj/unity-core-project</t>
  </si>
  <si>
    <t>Core Framework for Unity</t>
  </si>
  <si>
    <t>Unity-WebCamTexture-WebGL-Sample</t>
  </si>
  <si>
    <t>https://github.com/Kazuhito00/Unity-WebCamTexture-WebGL-Sample</t>
  </si>
  <si>
    <t>UnityのWebカメラ入力をWebGLビルドしたサンプルです。</t>
  </si>
  <si>
    <t>Convai-Unity-WebGL-SDK</t>
  </si>
  <si>
    <t>https://github.com/Conv-AI/Convai-Unity-WebGL-SDK</t>
  </si>
  <si>
    <t>ChromeAppBuilder</t>
  </si>
  <si>
    <t>https://github.com/iBicha/ChromeAppBuilder</t>
  </si>
  <si>
    <t>Chrome app builder is an editor extension for Unity to export games as google chrome apps.</t>
  </si>
  <si>
    <t>WebGL-Unity-AWS-CD</t>
  </si>
  <si>
    <t>https://github.com/Sinbu/WebGL-Unity-AWS-CD</t>
  </si>
  <si>
    <t>CD pipeline for Unity WebGL projects via AWS</t>
  </si>
  <si>
    <t>com.bananaparty.webutility</t>
  </si>
  <si>
    <t>https://github.com/forcepusher/com.bananaparty.webutility</t>
  </si>
  <si>
    <t>Unity package. Tools for fixing issues in the WebGL platform.</t>
  </si>
  <si>
    <t>COMS30400</t>
  </si>
  <si>
    <t>https://github.com/tomstark99/COMS30400</t>
  </si>
  <si>
    <t>COMS30400: Games Project. A multiplayer WebGL stealth game made with Unity</t>
  </si>
  <si>
    <t>Cannonballs</t>
  </si>
  <si>
    <t>https://github.com/engincandanabas/Cannonballs</t>
  </si>
  <si>
    <t>Cannonball game with Unity. Webgl and Android.</t>
  </si>
  <si>
    <t>com.agava.vkgames</t>
  </si>
  <si>
    <t>https://github.com/mdlka/com.agava.vkgames</t>
  </si>
  <si>
    <t>Unity package. VK Games SDK for the WebGL platform.</t>
  </si>
  <si>
    <t>CapybaraAdventure</t>
  </si>
  <si>
    <t>https://github.com/revenkogrisha/CapybaraAdventure</t>
  </si>
  <si>
    <t>Endless game about Capybaras for Android &amp; Web made with Unity</t>
  </si>
  <si>
    <t>CsUnityWeb</t>
  </si>
  <si>
    <t>https://github.com/in0finite/CsUnityWeb</t>
  </si>
  <si>
    <t>CsUnity : Counter-Strike 2 map &amp; demo viewer on WebGL via Unity engine</t>
  </si>
  <si>
    <t>com.bananaparty.yandexmetrica</t>
  </si>
  <si>
    <t>https://github.com/forcepusher/com.bananaparty.yandexmetrica</t>
  </si>
  <si>
    <t>Unity package. Yandex Metrica SDK for the WebGL platform.</t>
  </si>
  <si>
    <t>TextureCombiner</t>
  </si>
  <si>
    <t>https://github.com/maxartz15/TextureCombiner</t>
  </si>
  <si>
    <t>Combine multiple textures into one!</t>
  </si>
  <si>
    <t>UnityToJavascriptExample</t>
  </si>
  <si>
    <t>https://github.com/htil/UnityToJavascriptExample</t>
  </si>
  <si>
    <t>Example on how to use javascript to interact with the Unity game engine in a WebGL build</t>
  </si>
  <si>
    <t>fullstack-demo</t>
  </si>
  <si>
    <t>https://github.com/Swiftstar/fullstack-demo</t>
  </si>
  <si>
    <t>Fullstack portfolio demo with Spring Boot backend, Ant Design Pro admin, and Unity WebGL client.</t>
  </si>
  <si>
    <t>UnityJavascript_WebGL</t>
  </si>
  <si>
    <t>https://github.com/Hashiramaz/UnityJavascript_WebGL</t>
  </si>
  <si>
    <t>A unity project that show how to Compile Javascrypt inside Unity to Run inside browser with Unity compiled in WEBGL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</si>
</sst>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u/>
      <color rgb="FF0000FF"/>
    </font>
    <font>
      <b/>
      <color theme="1"/>
      <name val="Arial"/>
    </font>
    <font>
      <color theme="1"/>
      <name val="Arial"/>
    </font>
    <font>
      <u/>
      <color rgb="FF1155CC"/>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5" numFmtId="0" xfId="0" applyAlignment="1" applyFont="1">
      <alignment horizontal="right" vertical="bottom"/>
    </xf>
    <xf borderId="0" fillId="0" fontId="2" numFmtId="0" xfId="0" applyAlignment="1" applyFont="1">
      <alignment readingOrder="0"/>
    </xf>
    <xf borderId="0" fillId="0" fontId="7" numFmtId="0" xfId="0" applyAlignment="1" applyFont="1">
      <alignment readingOrder="0"/>
    </xf>
    <xf borderId="0" fillId="0" fontId="2" numFmtId="0" xfId="0" applyAlignment="1" applyFont="1">
      <alignment readingOrder="0"/>
    </xf>
    <xf borderId="0" fillId="0" fontId="8" numFmtId="0" xfId="0" applyAlignment="1" applyFont="1">
      <alignment readingOrder="0"/>
    </xf>
    <xf borderId="0" fillId="0" fontId="2" numFmtId="0" xfId="0" applyFont="1"/>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zhangliwei7758/unity-AI-Chat-Toolkit" TargetMode="External"/><Relationship Id="rId190" Type="http://schemas.openxmlformats.org/officeDocument/2006/relationships/hyperlink" Target="https://github.com/digitalpalireader/digitalpalireader" TargetMode="External"/><Relationship Id="rId42" Type="http://schemas.openxmlformats.org/officeDocument/2006/relationships/hyperlink" Target="https://github.com/nuskey8/Lua-CSharp" TargetMode="External"/><Relationship Id="rId41" Type="http://schemas.openxmlformats.org/officeDocument/2006/relationships/hyperlink" Target="https://github.com/Unity-Technologies/ECS-Network-Racing-Sample" TargetMode="External"/><Relationship Id="rId44" Type="http://schemas.openxmlformats.org/officeDocument/2006/relationships/hyperlink" Target="https://github.com/tier4/AWSIM" TargetMode="External"/><Relationship Id="rId194" Type="http://schemas.openxmlformats.org/officeDocument/2006/relationships/hyperlink" Target="https://github.com/skibitsky/unity-now" TargetMode="External"/><Relationship Id="rId43" Type="http://schemas.openxmlformats.org/officeDocument/2006/relationships/hyperlink" Target="https://github.com/tier4/AWSIM" TargetMode="External"/><Relationship Id="rId193" Type="http://schemas.openxmlformats.org/officeDocument/2006/relationships/hyperlink" Target="https://github.com/meermanr/TVSeriesRenamer" TargetMode="External"/><Relationship Id="rId46" Type="http://schemas.openxmlformats.org/officeDocument/2006/relationships/hyperlink" Target="https://github.com/peeweek/net.peeweek.gameplay-ingredients" TargetMode="External"/><Relationship Id="rId192" Type="http://schemas.openxmlformats.org/officeDocument/2006/relationships/hyperlink" Target="https://github.com/iliassarbout/CityOfLight" TargetMode="External"/><Relationship Id="rId45" Type="http://schemas.openxmlformats.org/officeDocument/2006/relationships/hyperlink" Target="https://github.com/scellecs/morpeh" TargetMode="External"/><Relationship Id="rId191" Type="http://schemas.openxmlformats.org/officeDocument/2006/relationships/hyperlink" Target="https://github.com/TOLDOTECHNIK/Raspberry-Pi-Kiosk-Display-System" TargetMode="External"/><Relationship Id="rId48" Type="http://schemas.openxmlformats.org/officeDocument/2006/relationships/hyperlink" Target="https://github.com/nesrak1/AssetsTools.NET" TargetMode="External"/><Relationship Id="rId187" Type="http://schemas.openxmlformats.org/officeDocument/2006/relationships/hyperlink" Target="https://github.com/floysh/DCC-green-pass-decoder" TargetMode="External"/><Relationship Id="rId47" Type="http://schemas.openxmlformats.org/officeDocument/2006/relationships/hyperlink" Target="http://assetstools.net" TargetMode="External"/><Relationship Id="rId186" Type="http://schemas.openxmlformats.org/officeDocument/2006/relationships/hyperlink" Target="https://github.com/ViorelMocanu/digital-resources" TargetMode="External"/><Relationship Id="rId185" Type="http://schemas.openxmlformats.org/officeDocument/2006/relationships/hyperlink" Target="https://github.com/rparak/Unity3D_Robotics_Sorting_Machine" TargetMode="External"/><Relationship Id="rId49" Type="http://schemas.openxmlformats.org/officeDocument/2006/relationships/hyperlink" Target="https://github.com/Unity-Technologies/com.unity.uiwidgets" TargetMode="External"/><Relationship Id="rId184" Type="http://schemas.openxmlformats.org/officeDocument/2006/relationships/hyperlink" Target="https://github.com/rparak/Unity3D_Robotics_Sorting_Machine" TargetMode="External"/><Relationship Id="rId189" Type="http://schemas.openxmlformats.org/officeDocument/2006/relationships/hyperlink" Target="https://github.com/steptools/NC.js" TargetMode="External"/><Relationship Id="rId188" Type="http://schemas.openxmlformats.org/officeDocument/2006/relationships/hyperlink" Target="https://github.com/anthem-audio/anthem" TargetMode="External"/><Relationship Id="rId31" Type="http://schemas.openxmlformats.org/officeDocument/2006/relationships/hyperlink" Target="https://github.com/psygames/UnityWebSocket" TargetMode="External"/><Relationship Id="rId30" Type="http://schemas.openxmlformats.org/officeDocument/2006/relationships/hyperlink" Target="https://github.com/fo-dicom/fo-dicom" TargetMode="External"/><Relationship Id="rId33" Type="http://schemas.openxmlformats.org/officeDocument/2006/relationships/hyperlink" Target="https://github.com/covidpass-org/covidpass" TargetMode="External"/><Relationship Id="rId183" Type="http://schemas.openxmlformats.org/officeDocument/2006/relationships/hyperlink" Target="https://github.com/LibraryOfCongress/viewshare" TargetMode="External"/><Relationship Id="rId32" Type="http://schemas.openxmlformats.org/officeDocument/2006/relationships/hyperlink" Target="https://github.com/psygames/UnityWebSocket" TargetMode="External"/><Relationship Id="rId182" Type="http://schemas.openxmlformats.org/officeDocument/2006/relationships/hyperlink" Target="https://github.com/javonn13/AWS-Basic-for-Beginners" TargetMode="External"/><Relationship Id="rId35" Type="http://schemas.openxmlformats.org/officeDocument/2006/relationships/hyperlink" Target="https://github.com/SaladLab/Json.Net.Unity3D" TargetMode="External"/><Relationship Id="rId181" Type="http://schemas.openxmlformats.org/officeDocument/2006/relationships/hyperlink" Target="https://github.com/web-eid/web-eid.js" TargetMode="External"/><Relationship Id="rId34" Type="http://schemas.openxmlformats.org/officeDocument/2006/relationships/hyperlink" Target="https://github.com/le5le-com/meta2d.js" TargetMode="External"/><Relationship Id="rId180" Type="http://schemas.openxmlformats.org/officeDocument/2006/relationships/hyperlink" Target="https://github.com/damianofalcioni/Websocket-Smart-Card-Signer" TargetMode="External"/><Relationship Id="rId37" Type="http://schemas.openxmlformats.org/officeDocument/2006/relationships/hyperlink" Target="https://github.com/ikpil/DotRecast" TargetMode="External"/><Relationship Id="rId176" Type="http://schemas.openxmlformats.org/officeDocument/2006/relationships/hyperlink" Target="https://github.com/TEIC/TEI-Simple" TargetMode="External"/><Relationship Id="rId36" Type="http://schemas.openxmlformats.org/officeDocument/2006/relationships/hyperlink" Target="https://github.com/Cysharp/csbindgen" TargetMode="External"/><Relationship Id="rId175" Type="http://schemas.openxmlformats.org/officeDocument/2006/relationships/hyperlink" Target="https://github.com/cds-snc/digital-canada-ca" TargetMode="External"/><Relationship Id="rId39" Type="http://schemas.openxmlformats.org/officeDocument/2006/relationships/hyperlink" Target="https://github.com/aws-samples/retail-demo-store" TargetMode="External"/><Relationship Id="rId174" Type="http://schemas.openxmlformats.org/officeDocument/2006/relationships/hyperlink" Target="https://github.com/Amsterdam/3DAmsterdam" TargetMode="External"/><Relationship Id="rId38" Type="http://schemas.openxmlformats.org/officeDocument/2006/relationships/hyperlink" Target="https://github.com/DevTeam/Pure.DI" TargetMode="External"/><Relationship Id="rId173" Type="http://schemas.openxmlformats.org/officeDocument/2006/relationships/hyperlink" Target="https://github.com/Yuva1117/Smart-Attendance-Web-App" TargetMode="External"/><Relationship Id="rId179" Type="http://schemas.openxmlformats.org/officeDocument/2006/relationships/hyperlink" Target="https://github.com/hecomi/Unity-WebGL-3D-Chat" TargetMode="External"/><Relationship Id="rId178" Type="http://schemas.openxmlformats.org/officeDocument/2006/relationships/hyperlink" Target="https://github.com/buzzycloud/buzzyblog" TargetMode="External"/><Relationship Id="rId177" Type="http://schemas.openxmlformats.org/officeDocument/2006/relationships/hyperlink" Target="https://github.com/uinosoft/thing.js" TargetMode="External"/><Relationship Id="rId20" Type="http://schemas.openxmlformats.org/officeDocument/2006/relationships/hyperlink" Target="https://github.com/Cysharp/MasterMemory" TargetMode="External"/><Relationship Id="rId22" Type="http://schemas.openxmlformats.org/officeDocument/2006/relationships/hyperlink" Target="https://github.com/gridsound/daw" TargetMode="External"/><Relationship Id="rId21" Type="http://schemas.openxmlformats.org/officeDocument/2006/relationships/hyperlink" Target="https://github.com/Cysharp/MessagePipe" TargetMode="External"/><Relationship Id="rId24" Type="http://schemas.openxmlformats.org/officeDocument/2006/relationships/hyperlink" Target="https://github.com/Cysharp/Ulid" TargetMode="External"/><Relationship Id="rId23" Type="http://schemas.openxmlformats.org/officeDocument/2006/relationships/hyperlink" Target="https://github.com/videolan/libvlcsharp" TargetMode="External"/><Relationship Id="rId26" Type="http://schemas.openxmlformats.org/officeDocument/2006/relationships/hyperlink" Target="https://github.com/andremichelle/openDAW" TargetMode="External"/><Relationship Id="rId25" Type="http://schemas.openxmlformats.org/officeDocument/2006/relationships/hyperlink" Target="https://github.com/BeardedManStudios/ForgeNetworkingRemastered" TargetMode="External"/><Relationship Id="rId28" Type="http://schemas.openxmlformats.org/officeDocument/2006/relationships/hyperlink" Target="https://github.com/KosmosisDire/obsidian-webpage-export" TargetMode="External"/><Relationship Id="rId27" Type="http://schemas.openxmlformats.org/officeDocument/2006/relationships/hyperlink" Target="https://github.com/amirgamil/apollo" TargetMode="External"/><Relationship Id="rId29" Type="http://schemas.openxmlformats.org/officeDocument/2006/relationships/hyperlink" Target="https://github.com/De-Panther/unity-webxr-export" TargetMode="External"/><Relationship Id="rId11" Type="http://schemas.openxmlformats.org/officeDocument/2006/relationships/hyperlink" Target="http://steamworks.net" TargetMode="External"/><Relationship Id="rId10" Type="http://schemas.openxmlformats.org/officeDocument/2006/relationships/hyperlink" Target="https://github.com/magcius/noclip.website" TargetMode="External"/><Relationship Id="rId13" Type="http://schemas.openxmlformats.org/officeDocument/2006/relationships/hyperlink" Target="https://github.com/Cysharp/ZString" TargetMode="External"/><Relationship Id="rId12" Type="http://schemas.openxmlformats.org/officeDocument/2006/relationships/hyperlink" Target="https://github.com/rlabrecque/Steamworks.NET" TargetMode="External"/><Relationship Id="rId15" Type="http://schemas.openxmlformats.org/officeDocument/2006/relationships/hyperlink" Target="https://github.com/neuecc/ZeroFormatter" TargetMode="External"/><Relationship Id="rId198" Type="http://schemas.openxmlformats.org/officeDocument/2006/relationships/hyperlink" Target="https://github.com/WEKIT-ECS/GEMINI" TargetMode="External"/><Relationship Id="rId14" Type="http://schemas.openxmlformats.org/officeDocument/2006/relationships/hyperlink" Target="https://github.com/nicolesaidy/awesome-web-design" TargetMode="External"/><Relationship Id="rId197" Type="http://schemas.openxmlformats.org/officeDocument/2006/relationships/hyperlink" Target="https://github.com/Xudarker/DigitalTwinFactory" TargetMode="External"/><Relationship Id="rId17" Type="http://schemas.openxmlformats.org/officeDocument/2006/relationships/hyperlink" Target="https://github.com/Unity-Technologies/com.unity.netcode.gameobjects" TargetMode="External"/><Relationship Id="rId196" Type="http://schemas.openxmlformats.org/officeDocument/2006/relationships/hyperlink" Target="https://github.com/maxartz15/TextureCombiner" TargetMode="External"/><Relationship Id="rId16" Type="http://schemas.openxmlformats.org/officeDocument/2006/relationships/hyperlink" Target="https://github.com/neuecc/Utf8Json" TargetMode="External"/><Relationship Id="rId195" Type="http://schemas.openxmlformats.org/officeDocument/2006/relationships/hyperlink" Target="https://github.com/shiena/Unity-PythonNet" TargetMode="External"/><Relationship Id="rId19" Type="http://schemas.openxmlformats.org/officeDocument/2006/relationships/hyperlink" Target="https://github.com/TeamSirenix/odin-serializer" TargetMode="External"/><Relationship Id="rId18" Type="http://schemas.openxmlformats.org/officeDocument/2006/relationships/hyperlink" Target="https://github.com/FirstGearGames/FishNet" TargetMode="External"/><Relationship Id="rId199" Type="http://schemas.openxmlformats.org/officeDocument/2006/relationships/hyperlink" Target="https://github.com/chrisdalke/unity-arduboat-sim" TargetMode="External"/><Relationship Id="rId84" Type="http://schemas.openxmlformats.org/officeDocument/2006/relationships/hyperlink" Target="https://github.com/chromeos/chromeos.dev" TargetMode="External"/><Relationship Id="rId83" Type="http://schemas.openxmlformats.org/officeDocument/2006/relationships/hyperlink" Target="https://github.com/chrisneagu/FTC-Skystone-Dark-Angels-Romania-2020" TargetMode="External"/><Relationship Id="rId86" Type="http://schemas.openxmlformats.org/officeDocument/2006/relationships/hyperlink" Target="https://github.com/gilzoide/unity-sqlite-net" TargetMode="External"/><Relationship Id="rId85" Type="http://schemas.openxmlformats.org/officeDocument/2006/relationships/hyperlink" Target="https://github.com/TOLDOTECHNIK/buildroot-webkit" TargetMode="External"/><Relationship Id="rId88" Type="http://schemas.openxmlformats.org/officeDocument/2006/relationships/hyperlink" Target="https://github.com/Countly/countly-sdk-web" TargetMode="External"/><Relationship Id="rId150" Type="http://schemas.openxmlformats.org/officeDocument/2006/relationships/hyperlink" Target="https://github.com/nievesj/unity-core-project" TargetMode="External"/><Relationship Id="rId271" Type="http://schemas.openxmlformats.org/officeDocument/2006/relationships/hyperlink" Target="https://github.com/mattolenik/unity-web-neural-network" TargetMode="External"/><Relationship Id="rId87" Type="http://schemas.openxmlformats.org/officeDocument/2006/relationships/hyperlink" Target="https://github.com/WebMemex/webmemex-extension" TargetMode="External"/><Relationship Id="rId270" Type="http://schemas.openxmlformats.org/officeDocument/2006/relationships/hyperlink" Target="https://github.com/thingraph/scene-editor" TargetMode="External"/><Relationship Id="rId89" Type="http://schemas.openxmlformats.org/officeDocument/2006/relationships/hyperlink" Target="https://github.com/Azure-Samples/digital-twins-explorer" TargetMode="External"/><Relationship Id="rId80" Type="http://schemas.openxmlformats.org/officeDocument/2006/relationships/hyperlink" Target="https://github.com/zszszszsz/.config" TargetMode="External"/><Relationship Id="rId82" Type="http://schemas.openxmlformats.org/officeDocument/2006/relationships/hyperlink" Target="https://github.com/rprokap/pset-9" TargetMode="External"/><Relationship Id="rId81" Type="http://schemas.openxmlformats.org/officeDocument/2006/relationships/hyperlink" Target="https://github.com/securityfirst/Umbrella_android" TargetMode="External"/><Relationship Id="rId1" Type="http://schemas.openxmlformats.org/officeDocument/2006/relationships/hyperlink" Target="https://github.com/icsharpcode/ILSpy" TargetMode="External"/><Relationship Id="rId2" Type="http://schemas.openxmlformats.org/officeDocument/2006/relationships/hyperlink" Target="https://github.com/Dujltqzv/Some-Many-Books" TargetMode="External"/><Relationship Id="rId3" Type="http://schemas.openxmlformats.org/officeDocument/2006/relationships/hyperlink" Target="https://github.com/Dujltqzv/Some-Many-Books" TargetMode="External"/><Relationship Id="rId149" Type="http://schemas.openxmlformats.org/officeDocument/2006/relationships/hyperlink" Target="https://github.com/3mapslab/3DigitalTwin" TargetMode="External"/><Relationship Id="rId4" Type="http://schemas.openxmlformats.org/officeDocument/2006/relationships/hyperlink" Target="https://github.com/Tencent/xLua" TargetMode="External"/><Relationship Id="rId148" Type="http://schemas.openxmlformats.org/officeDocument/2006/relationships/hyperlink" Target="https://github.com/daattali/ddpcr" TargetMode="External"/><Relationship Id="rId269" Type="http://schemas.openxmlformats.org/officeDocument/2006/relationships/hyperlink" Target="https://github.com/Ashref-dev/Azure-digitaltwins-windfarm" TargetMode="External"/><Relationship Id="rId9" Type="http://schemas.openxmlformats.org/officeDocument/2006/relationships/hyperlink" Target="https://github.com/Cysharp/MagicOnion" TargetMode="External"/><Relationship Id="rId143" Type="http://schemas.openxmlformats.org/officeDocument/2006/relationships/hyperlink" Target="https://github.com/ti-dev/Scrum-it" TargetMode="External"/><Relationship Id="rId264" Type="http://schemas.openxmlformats.org/officeDocument/2006/relationships/hyperlink" Target="https://github.com/Eurobot-Reset/eurobot-unity-digitalTwin" TargetMode="External"/><Relationship Id="rId142" Type="http://schemas.openxmlformats.org/officeDocument/2006/relationships/hyperlink" Target="https://github.com/yildizmy/e-wallet" TargetMode="External"/><Relationship Id="rId263" Type="http://schemas.openxmlformats.org/officeDocument/2006/relationships/hyperlink" Target="https://github.com/game4automation/io.realvirtual.mcp" TargetMode="External"/><Relationship Id="rId141" Type="http://schemas.openxmlformats.org/officeDocument/2006/relationships/hyperlink" Target="https://github.com/Unity-Technologies/unity-cloud-reference-project" TargetMode="External"/><Relationship Id="rId262" Type="http://schemas.openxmlformats.org/officeDocument/2006/relationships/hyperlink" Target="https://github.com/biyaniM/ALICE-IN-WONDERLAND-professional-nappers" TargetMode="External"/><Relationship Id="rId140" Type="http://schemas.openxmlformats.org/officeDocument/2006/relationships/hyperlink" Target="https://github.com/securityfirst/Umbrella_content" TargetMode="External"/><Relationship Id="rId261" Type="http://schemas.openxmlformats.org/officeDocument/2006/relationships/hyperlink" Target="https://github.com/MahdiRahmatii/Unity-WebGL-WebAudio" TargetMode="External"/><Relationship Id="rId5" Type="http://schemas.openxmlformats.org/officeDocument/2006/relationships/hyperlink" Target="https://github.com/0xFA11/MultiplayerNetworkingResources" TargetMode="External"/><Relationship Id="rId147" Type="http://schemas.openxmlformats.org/officeDocument/2006/relationships/hyperlink" Target="https://github.com/Rastaman4e/-1" TargetMode="External"/><Relationship Id="rId268" Type="http://schemas.openxmlformats.org/officeDocument/2006/relationships/hyperlink" Target="https://github.com/thingraph/scene-editor" TargetMode="External"/><Relationship Id="rId6" Type="http://schemas.openxmlformats.org/officeDocument/2006/relationships/hyperlink" Target="https://github.com/MessagePack-CSharp/MessagePack-CSharp" TargetMode="External"/><Relationship Id="rId146" Type="http://schemas.openxmlformats.org/officeDocument/2006/relationships/hyperlink" Target="https://github.com/VarunAgw/CloudPingTest" TargetMode="External"/><Relationship Id="rId267" Type="http://schemas.openxmlformats.org/officeDocument/2006/relationships/hyperlink" Target="https://github.com/mins271/Design-and-Implementation-of-Digital-Twin-for-a-Line-Follower-Robot" TargetMode="External"/><Relationship Id="rId7" Type="http://schemas.openxmlformats.org/officeDocument/2006/relationships/hyperlink" Target="https://github.com/pardeike/Harmony" TargetMode="External"/><Relationship Id="rId145" Type="http://schemas.openxmlformats.org/officeDocument/2006/relationships/hyperlink" Target="https://github.com/ericwbailey/a11y-webring.club" TargetMode="External"/><Relationship Id="rId266" Type="http://schemas.openxmlformats.org/officeDocument/2006/relationships/hyperlink" Target="https://github.com/Ashref-dev/Azure-digitaltwins-windfarm" TargetMode="External"/><Relationship Id="rId8" Type="http://schemas.openxmlformats.org/officeDocument/2006/relationships/hyperlink" Target="https://github.com/Cysharp/ZLinq" TargetMode="External"/><Relationship Id="rId144" Type="http://schemas.openxmlformats.org/officeDocument/2006/relationships/hyperlink" Target="https://github.com/siemens/element" TargetMode="External"/><Relationship Id="rId265" Type="http://schemas.openxmlformats.org/officeDocument/2006/relationships/hyperlink" Target="https://github.com/ManuelPozor/Gemini" TargetMode="External"/><Relationship Id="rId73" Type="http://schemas.openxmlformats.org/officeDocument/2006/relationships/hyperlink" Target="https://github.com/parse-community/Parse-SDK-dotNET" TargetMode="External"/><Relationship Id="rId72" Type="http://schemas.openxmlformats.org/officeDocument/2006/relationships/hyperlink" Target="https://github.com/hadashiA/VitalRouter" TargetMode="External"/><Relationship Id="rId75" Type="http://schemas.openxmlformats.org/officeDocument/2006/relationships/hyperlink" Target="https://github.com/Cysharp/NativeMemoryArray" TargetMode="External"/><Relationship Id="rId74" Type="http://schemas.openxmlformats.org/officeDocument/2006/relationships/hyperlink" Target="https://github.com/bitcraftCoLtd/protobuf3-for-unity" TargetMode="External"/><Relationship Id="rId77" Type="http://schemas.openxmlformats.org/officeDocument/2006/relationships/hyperlink" Target="https://github.com/ceramic-engine/ceramic" TargetMode="External"/><Relationship Id="rId260" Type="http://schemas.openxmlformats.org/officeDocument/2006/relationships/hyperlink" Target="https://github.com/mins271/Design-and-Implementation-of-Digital-Twin-for-a-Line-Follower-Robot" TargetMode="External"/><Relationship Id="rId76" Type="http://schemas.openxmlformats.org/officeDocument/2006/relationships/hyperlink" Target="https://github.com/siemens/ix" TargetMode="External"/><Relationship Id="rId79" Type="http://schemas.openxmlformats.org/officeDocument/2006/relationships/hyperlink" Target="https://github.com/nxrighthere/NetStack" TargetMode="External"/><Relationship Id="rId78" Type="http://schemas.openxmlformats.org/officeDocument/2006/relationships/hyperlink" Target="https://github.com/Cysharp/StructureOfArraysGenerator" TargetMode="External"/><Relationship Id="rId71" Type="http://schemas.openxmlformats.org/officeDocument/2006/relationships/hyperlink" Target="https://github.com/NetickNetworking/NetickForUnity" TargetMode="External"/><Relationship Id="rId70" Type="http://schemas.openxmlformats.org/officeDocument/2006/relationships/hyperlink" Target="https://github.com/rvolz/BicBucStriim" TargetMode="External"/><Relationship Id="rId139" Type="http://schemas.openxmlformats.org/officeDocument/2006/relationships/hyperlink" Target="https://github.com/forcepusher/com.bananaparty.yandexgames" TargetMode="External"/><Relationship Id="rId138" Type="http://schemas.openxmlformats.org/officeDocument/2006/relationships/hyperlink" Target="https://github.com/MicrosoftDocs/mslearn-mr-adt-in-unity" TargetMode="External"/><Relationship Id="rId259" Type="http://schemas.openxmlformats.org/officeDocument/2006/relationships/hyperlink" Target="https://github.com/nixonyh/OmniTwin" TargetMode="External"/><Relationship Id="rId137" Type="http://schemas.openxmlformats.org/officeDocument/2006/relationships/hyperlink" Target="https://github.com/JustRelate/scrivito-example-app-js" TargetMode="External"/><Relationship Id="rId258" Type="http://schemas.openxmlformats.org/officeDocument/2006/relationships/hyperlink" Target="https://github.com/daibitx/MyUnityFramework" TargetMode="External"/><Relationship Id="rId132" Type="http://schemas.openxmlformats.org/officeDocument/2006/relationships/hyperlink" Target="https://github.com/ShwetKhatri2001/AR-Webstore" TargetMode="External"/><Relationship Id="rId253" Type="http://schemas.openxmlformats.org/officeDocument/2006/relationships/hyperlink" Target="https://github.com/osama-ata/Awesome-AECO" TargetMode="External"/><Relationship Id="rId131" Type="http://schemas.openxmlformats.org/officeDocument/2006/relationships/hyperlink" Target="https://github.com/livekit/client-sdk-unity-web" TargetMode="External"/><Relationship Id="rId252" Type="http://schemas.openxmlformats.org/officeDocument/2006/relationships/hyperlink" Target="https://github.com/underautomation/UniversalRobots.Unity" TargetMode="External"/><Relationship Id="rId130" Type="http://schemas.openxmlformats.org/officeDocument/2006/relationships/hyperlink" Target="https://github.com/yudhisteer/Digital-Twin-of-Anthropomorphic-Robotic-Arm" TargetMode="External"/><Relationship Id="rId251" Type="http://schemas.openxmlformats.org/officeDocument/2006/relationships/hyperlink" Target="https://github.com/RaminM/City-Simulator" TargetMode="External"/><Relationship Id="rId250" Type="http://schemas.openxmlformats.org/officeDocument/2006/relationships/hyperlink" Target="https://github.com/Parth673/Digital-Twin-of-Wind-Turbine-Unity" TargetMode="External"/><Relationship Id="rId136" Type="http://schemas.openxmlformats.org/officeDocument/2006/relationships/hyperlink" Target="https://github.com/jaltekruse/Free-Math" TargetMode="External"/><Relationship Id="rId257" Type="http://schemas.openxmlformats.org/officeDocument/2006/relationships/hyperlink" Target="https://github.com/mdlka/com.agava.vkgames" TargetMode="External"/><Relationship Id="rId135" Type="http://schemas.openxmlformats.org/officeDocument/2006/relationships/hyperlink" Target="https://github.com/gigacee/CheckIfMobileForUnityWebGL" TargetMode="External"/><Relationship Id="rId256" Type="http://schemas.openxmlformats.org/officeDocument/2006/relationships/hyperlink" Target="https://github.com/Sinbu/WebGL-Unity-AWS-CD" TargetMode="External"/><Relationship Id="rId134" Type="http://schemas.openxmlformats.org/officeDocument/2006/relationships/hyperlink" Target="https://github.com/groovemonkey/digitalocean-terraform" TargetMode="External"/><Relationship Id="rId255" Type="http://schemas.openxmlformats.org/officeDocument/2006/relationships/hyperlink" Target="https://github.com/fazil47/coin-runner" TargetMode="External"/><Relationship Id="rId133" Type="http://schemas.openxmlformats.org/officeDocument/2006/relationships/hyperlink" Target="https://github.com/James-Frowen/SimpleWebTransport" TargetMode="External"/><Relationship Id="rId254" Type="http://schemas.openxmlformats.org/officeDocument/2006/relationships/hyperlink" Target="https://github.com/Parth673/Digital-Twin-of-Wind-Turbine-Unity" TargetMode="External"/><Relationship Id="rId62" Type="http://schemas.openxmlformats.org/officeDocument/2006/relationships/hyperlink" Target="https://github.com/psydack/uimgui" TargetMode="External"/><Relationship Id="rId61" Type="http://schemas.openxmlformats.org/officeDocument/2006/relationships/hyperlink" Target="https://github.com/Bwmxmd254/BWM-XMD-GO" TargetMode="External"/><Relationship Id="rId64" Type="http://schemas.openxmlformats.org/officeDocument/2006/relationships/hyperlink" Target="https://github.com/thegreenwebfoundation/co2.js" TargetMode="External"/><Relationship Id="rId63" Type="http://schemas.openxmlformats.org/officeDocument/2006/relationships/hyperlink" Target="https://github.com/markiodev/Networker" TargetMode="External"/><Relationship Id="rId66" Type="http://schemas.openxmlformats.org/officeDocument/2006/relationships/hyperlink" Target="https://github.com/subhamBharadwaz/scribbly" TargetMode="External"/><Relationship Id="rId172" Type="http://schemas.openxmlformats.org/officeDocument/2006/relationships/hyperlink" Target="https://github.com/xPOURY4/xPOURY4-recon" TargetMode="External"/><Relationship Id="rId65" Type="http://schemas.openxmlformats.org/officeDocument/2006/relationships/hyperlink" Target="https://github.com/l4rm4nd/VoucherVault" TargetMode="External"/><Relationship Id="rId171" Type="http://schemas.openxmlformats.org/officeDocument/2006/relationships/hyperlink" Target="https://github.com/CompleteUnityDeveloper/Block-Breaker-Original" TargetMode="External"/><Relationship Id="rId68" Type="http://schemas.openxmlformats.org/officeDocument/2006/relationships/hyperlink" Target="https://github.com/hadashiA/VYaml" TargetMode="External"/><Relationship Id="rId170" Type="http://schemas.openxmlformats.org/officeDocument/2006/relationships/hyperlink" Target="https://github.com/forcepusher/com.bananaparty.behaviortree" TargetMode="External"/><Relationship Id="rId67" Type="http://schemas.openxmlformats.org/officeDocument/2006/relationships/hyperlink" Target="https://github.com/gluschenko/unity-dark-skin" TargetMode="External"/><Relationship Id="rId60" Type="http://schemas.openxmlformats.org/officeDocument/2006/relationships/hyperlink" Target="https://github.com/Cysharp/YetAnotherHttpHandler" TargetMode="External"/><Relationship Id="rId165" Type="http://schemas.openxmlformats.org/officeDocument/2006/relationships/hyperlink" Target="https://github.com/brandongregoryscott/beets" TargetMode="External"/><Relationship Id="rId286" Type="http://schemas.openxmlformats.org/officeDocument/2006/relationships/hyperlink" Target="https://github.com/MapmostSDK/digital-twin-factory" TargetMode="External"/><Relationship Id="rId69" Type="http://schemas.openxmlformats.org/officeDocument/2006/relationships/hyperlink" Target="https://github.com/picturama/picturama" TargetMode="External"/><Relationship Id="rId164" Type="http://schemas.openxmlformats.org/officeDocument/2006/relationships/hyperlink" Target="https://github.com/GovTechSG/oobee-desktop" TargetMode="External"/><Relationship Id="rId285" Type="http://schemas.openxmlformats.org/officeDocument/2006/relationships/hyperlink" Target="https://github.com/LucyLing24/deep-brain-stimulation-surgeries-digital-twin-system" TargetMode="External"/><Relationship Id="rId163" Type="http://schemas.openxmlformats.org/officeDocument/2006/relationships/hyperlink" Target="https://github.com/rdogmartin/GalleryServer" TargetMode="External"/><Relationship Id="rId284" Type="http://schemas.openxmlformats.org/officeDocument/2006/relationships/hyperlink" Target="https://github.com/aapopei/Virtual-Museum-of-Geology" TargetMode="External"/><Relationship Id="rId162" Type="http://schemas.openxmlformats.org/officeDocument/2006/relationships/hyperlink" Target="https://github.com/Juneau-Empire/hello-world" TargetMode="External"/><Relationship Id="rId283" Type="http://schemas.openxmlformats.org/officeDocument/2006/relationships/hyperlink" Target="https://github.com/LucyLing24/deep-brain-stimulation-surgeries-digital-twin-system" TargetMode="External"/><Relationship Id="rId169" Type="http://schemas.openxmlformats.org/officeDocument/2006/relationships/hyperlink" Target="https://github.com/alexnaraghi/clash-of-clones" TargetMode="External"/><Relationship Id="rId168" Type="http://schemas.openxmlformats.org/officeDocument/2006/relationships/hyperlink" Target="https://github.com/CompleteUnityDeveloper/Block-Breaker-Original" TargetMode="External"/><Relationship Id="rId167" Type="http://schemas.openxmlformats.org/officeDocument/2006/relationships/hyperlink" Target="https://github.com/michz/shinage-server" TargetMode="External"/><Relationship Id="rId166" Type="http://schemas.openxmlformats.org/officeDocument/2006/relationships/hyperlink" Target="https://github.com/abrarahamed007/A-Smart-Framework-for-Digital-Gold-Investment-and-Asset-Tracking" TargetMode="External"/><Relationship Id="rId287" Type="http://schemas.openxmlformats.org/officeDocument/2006/relationships/drawing" Target="../drawings/drawing1.xml"/><Relationship Id="rId51" Type="http://schemas.openxmlformats.org/officeDocument/2006/relationships/hyperlink" Target="https://github.com/GameFrameX/GameFrameX" TargetMode="External"/><Relationship Id="rId50" Type="http://schemas.openxmlformats.org/officeDocument/2006/relationships/hyperlink" Target="https://github.com/Rufus31415/Simple-WebXR-Unity" TargetMode="External"/><Relationship Id="rId53" Type="http://schemas.openxmlformats.org/officeDocument/2006/relationships/hyperlink" Target="https://github.com/MirageNet/Mirage" TargetMode="External"/><Relationship Id="rId52" Type="http://schemas.openxmlformats.org/officeDocument/2006/relationships/hyperlink" Target="https://github.com/porsche-design-system/porsche-design-system" TargetMode="External"/><Relationship Id="rId55" Type="http://schemas.openxmlformats.org/officeDocument/2006/relationships/hyperlink" Target="https://github.com/mlavik1/UnityVolumeRendering" TargetMode="External"/><Relationship Id="rId161" Type="http://schemas.openxmlformats.org/officeDocument/2006/relationships/hyperlink" Target="https://github.com/thinakaranmanokaran/Certificate-Locker-Management" TargetMode="External"/><Relationship Id="rId282" Type="http://schemas.openxmlformats.org/officeDocument/2006/relationships/hyperlink" Target="https://github.com/VWDG-TU-Ilmenau/com.vwds.twinalign" TargetMode="External"/><Relationship Id="rId54" Type="http://schemas.openxmlformats.org/officeDocument/2006/relationships/hyperlink" Target="https://github.com/EcsRx/ecsrx" TargetMode="External"/><Relationship Id="rId160" Type="http://schemas.openxmlformats.org/officeDocument/2006/relationships/hyperlink" Target="https://github.com/thunderbit/thunderbit" TargetMode="External"/><Relationship Id="rId281" Type="http://schemas.openxmlformats.org/officeDocument/2006/relationships/hyperlink" Target="https://github.com/Florent-JIA/Digital-twin-of-a-Fischertechnik-factory" TargetMode="External"/><Relationship Id="rId57" Type="http://schemas.openxmlformats.org/officeDocument/2006/relationships/hyperlink" Target="https://github.com/PurrNet/PurrNet" TargetMode="External"/><Relationship Id="rId280" Type="http://schemas.openxmlformats.org/officeDocument/2006/relationships/hyperlink" Target="https://github.com/hwany1458/Unity-DigitalTwin4SmartFarmSimulation" TargetMode="External"/><Relationship Id="rId56" Type="http://schemas.openxmlformats.org/officeDocument/2006/relationships/hyperlink" Target="https://github.com/planetarium/libplanet" TargetMode="External"/><Relationship Id="rId159" Type="http://schemas.openxmlformats.org/officeDocument/2006/relationships/hyperlink" Target="https://github.com/dwighthubbard/python-dlipower" TargetMode="External"/><Relationship Id="rId59" Type="http://schemas.openxmlformats.org/officeDocument/2006/relationships/hyperlink" Target="https://github.com/sunnamed434/BitMono" TargetMode="External"/><Relationship Id="rId154" Type="http://schemas.openxmlformats.org/officeDocument/2006/relationships/hyperlink" Target="https://github.com/lakysir/aimh8_digital_human" TargetMode="External"/><Relationship Id="rId275" Type="http://schemas.openxmlformats.org/officeDocument/2006/relationships/hyperlink" Target="https://github.com/Diegobr21/InteractiveCV" TargetMode="External"/><Relationship Id="rId58" Type="http://schemas.openxmlformats.org/officeDocument/2006/relationships/hyperlink" Target="https://github.com/Leopotam/ecslite" TargetMode="External"/><Relationship Id="rId153" Type="http://schemas.openxmlformats.org/officeDocument/2006/relationships/hyperlink" Target="https://github.com/aavek/Aeolus-Ocean" TargetMode="External"/><Relationship Id="rId274" Type="http://schemas.openxmlformats.org/officeDocument/2006/relationships/hyperlink" Target="https://github.com/drginm/webgl-unity-tensorflow-js-simple-guessing-game" TargetMode="External"/><Relationship Id="rId152" Type="http://schemas.openxmlformats.org/officeDocument/2006/relationships/hyperlink" Target="https://github.com/aavek/Aeolus-Ocean" TargetMode="External"/><Relationship Id="rId273" Type="http://schemas.openxmlformats.org/officeDocument/2006/relationships/hyperlink" Target="https://github.com/synboxdev/WitcherGuessr" TargetMode="External"/><Relationship Id="rId151" Type="http://schemas.openxmlformats.org/officeDocument/2006/relationships/hyperlink" Target="https://github.com/directions4/nts1-web-controller" TargetMode="External"/><Relationship Id="rId272" Type="http://schemas.openxmlformats.org/officeDocument/2006/relationships/hyperlink" Target="https://github.com/LucyLing24/deep-brain-stimulation-surgeries-digital-twin-system" TargetMode="External"/><Relationship Id="rId158" Type="http://schemas.openxmlformats.org/officeDocument/2006/relationships/hyperlink" Target="https://github.com/Furnyr/Dissonity" TargetMode="External"/><Relationship Id="rId279" Type="http://schemas.openxmlformats.org/officeDocument/2006/relationships/hyperlink" Target="https://github.com/fahrulmr/DigitalTwinUnity2" TargetMode="External"/><Relationship Id="rId157" Type="http://schemas.openxmlformats.org/officeDocument/2006/relationships/hyperlink" Target="https://github.com/Furnyr/Dissonity" TargetMode="External"/><Relationship Id="rId278" Type="http://schemas.openxmlformats.org/officeDocument/2006/relationships/hyperlink" Target="https://github.com/junaid9248/DigitalTwin_unity" TargetMode="External"/><Relationship Id="rId156" Type="http://schemas.openxmlformats.org/officeDocument/2006/relationships/hyperlink" Target="https://github.com/bermufine/dcmp" TargetMode="External"/><Relationship Id="rId277" Type="http://schemas.openxmlformats.org/officeDocument/2006/relationships/hyperlink" Target="https://github.com/synboxdev/WitcherGuessr" TargetMode="External"/><Relationship Id="rId155" Type="http://schemas.openxmlformats.org/officeDocument/2006/relationships/hyperlink" Target="https://github.com/Nate0634034090/nate.283090" TargetMode="External"/><Relationship Id="rId276" Type="http://schemas.openxmlformats.org/officeDocument/2006/relationships/hyperlink" Target="https://github.com/m-biernat/cut-the-virus" TargetMode="External"/><Relationship Id="rId107" Type="http://schemas.openxmlformats.org/officeDocument/2006/relationships/hyperlink" Target="https://github.com/emilioastarita/facturajs" TargetMode="External"/><Relationship Id="rId228" Type="http://schemas.openxmlformats.org/officeDocument/2006/relationships/hyperlink" Target="https://github.com/araobp/unity-sabae" TargetMode="External"/><Relationship Id="rId106" Type="http://schemas.openxmlformats.org/officeDocument/2006/relationships/hyperlink" Target="https://github.com/greggman/unity-webgl-copy-and-paste" TargetMode="External"/><Relationship Id="rId227" Type="http://schemas.openxmlformats.org/officeDocument/2006/relationships/hyperlink" Target="https://github.com/hoverdroids/Unity3D-WebGL-Interface" TargetMode="External"/><Relationship Id="rId105" Type="http://schemas.openxmlformats.org/officeDocument/2006/relationships/hyperlink" Target="https://github.com/christurnertv/digital-ocean-ansible" TargetMode="External"/><Relationship Id="rId226" Type="http://schemas.openxmlformats.org/officeDocument/2006/relationships/hyperlink" Target="https://github.com/forcepusher/com.bananaparty.yandexmetrica" TargetMode="External"/><Relationship Id="rId104" Type="http://schemas.openxmlformats.org/officeDocument/2006/relationships/hyperlink" Target="https://github.com/s-a/digital-numbers-font" TargetMode="External"/><Relationship Id="rId225" Type="http://schemas.openxmlformats.org/officeDocument/2006/relationships/hyperlink" Target="https://github.com/araobp/unity-sabae" TargetMode="External"/><Relationship Id="rId109" Type="http://schemas.openxmlformats.org/officeDocument/2006/relationships/hyperlink" Target="https://github.com/saraff-9EB1047A4BEB4cef8506B29BA325BD5A/Saraff.Twain.NET" TargetMode="External"/><Relationship Id="rId108" Type="http://schemas.openxmlformats.org/officeDocument/2006/relationships/hyperlink" Target="http://saraff.twain.net" TargetMode="External"/><Relationship Id="rId229" Type="http://schemas.openxmlformats.org/officeDocument/2006/relationships/hyperlink" Target="https://github.com/araobp/unity-sabae" TargetMode="External"/><Relationship Id="rId220" Type="http://schemas.openxmlformats.org/officeDocument/2006/relationships/hyperlink" Target="https://github.com/aws-solutions-library-samples/guidance-for-industrial-digital-twin-on-aws" TargetMode="External"/><Relationship Id="rId103" Type="http://schemas.openxmlformats.org/officeDocument/2006/relationships/hyperlink" Target="https://github.com/EFEELE/NeonMint" TargetMode="External"/><Relationship Id="rId224" Type="http://schemas.openxmlformats.org/officeDocument/2006/relationships/hyperlink" Target="https://github.com/hoverdroids/Unity3D-WebGL-Interface" TargetMode="External"/><Relationship Id="rId102" Type="http://schemas.openxmlformats.org/officeDocument/2006/relationships/hyperlink" Target="https://github.com/jettbrains/-L-" TargetMode="External"/><Relationship Id="rId223" Type="http://schemas.openxmlformats.org/officeDocument/2006/relationships/hyperlink" Target="https://github.com/hoverdroids/Unity3D-WebGL-Interface" TargetMode="External"/><Relationship Id="rId101" Type="http://schemas.openxmlformats.org/officeDocument/2006/relationships/hyperlink" Target="https://github.com/simonheys/wordclock" TargetMode="External"/><Relationship Id="rId222" Type="http://schemas.openxmlformats.org/officeDocument/2006/relationships/hyperlink" Target="https://github.com/Faezeh-Rezaei/City-Simulator" TargetMode="External"/><Relationship Id="rId100" Type="http://schemas.openxmlformats.org/officeDocument/2006/relationships/hyperlink" Target="https://github.com/novaxmd/NOVA-XMD" TargetMode="External"/><Relationship Id="rId221" Type="http://schemas.openxmlformats.org/officeDocument/2006/relationships/hyperlink" Target="https://github.com/nhathuy7996/Server-Client-Unity" TargetMode="External"/><Relationship Id="rId217" Type="http://schemas.openxmlformats.org/officeDocument/2006/relationships/hyperlink" Target="https://github.com/pollen-robotics/Reachy2-UnityDigitalTwin" TargetMode="External"/><Relationship Id="rId216" Type="http://schemas.openxmlformats.org/officeDocument/2006/relationships/hyperlink" Target="https://github.com/Conglin-Li/ABB-IRB120_DigitalTwin" TargetMode="External"/><Relationship Id="rId215" Type="http://schemas.openxmlformats.org/officeDocument/2006/relationships/hyperlink" Target="https://github.com/mac999/digital_twin_BIM_IoT" TargetMode="External"/><Relationship Id="rId214" Type="http://schemas.openxmlformats.org/officeDocument/2006/relationships/hyperlink" Target="https://github.com/revenkogrisha/CapybaraAdventure" TargetMode="External"/><Relationship Id="rId219" Type="http://schemas.openxmlformats.org/officeDocument/2006/relationships/hyperlink" Target="https://github.com/engincandanabas/Cannonballs" TargetMode="External"/><Relationship Id="rId218" Type="http://schemas.openxmlformats.org/officeDocument/2006/relationships/hyperlink" Target="https://github.com/RoadToTheMetaverse/R2mvE04WindTurbineProject" TargetMode="External"/><Relationship Id="rId213" Type="http://schemas.openxmlformats.org/officeDocument/2006/relationships/hyperlink" Target="https://github.com/transformsai/UnityGrpcWeb" TargetMode="External"/><Relationship Id="rId212" Type="http://schemas.openxmlformats.org/officeDocument/2006/relationships/hyperlink" Target="https://github.com/nikonikoCW/Meteor3DEditor" TargetMode="External"/><Relationship Id="rId211" Type="http://schemas.openxmlformats.org/officeDocument/2006/relationships/hyperlink" Target="https://github.com/forcepusher/com.bananaparty.webutility" TargetMode="External"/><Relationship Id="rId210" Type="http://schemas.openxmlformats.org/officeDocument/2006/relationships/hyperlink" Target="https://github.com/iBicha/ChromeAppBuilder" TargetMode="External"/><Relationship Id="rId129" Type="http://schemas.openxmlformats.org/officeDocument/2006/relationships/hyperlink" Target="https://github.com/KrzysztofBogdan/CsNeuroevolutionFlappyBird" TargetMode="External"/><Relationship Id="rId128" Type="http://schemas.openxmlformats.org/officeDocument/2006/relationships/hyperlink" Target="https://github.com/RoseSecurity/Obfusc8ted" TargetMode="External"/><Relationship Id="rId249" Type="http://schemas.openxmlformats.org/officeDocument/2006/relationships/hyperlink" Target="https://github.com/Ubik42/Vue3_Digital_Twin" TargetMode="External"/><Relationship Id="rId127" Type="http://schemas.openxmlformats.org/officeDocument/2006/relationships/hyperlink" Target="https://github.com/City-of-Bloomington/timetrack" TargetMode="External"/><Relationship Id="rId248" Type="http://schemas.openxmlformats.org/officeDocument/2006/relationships/hyperlink" Target="https://github.com/imagine-uniandes/ColivriDigitalTwin" TargetMode="External"/><Relationship Id="rId126" Type="http://schemas.openxmlformats.org/officeDocument/2006/relationships/hyperlink" Target="https://github.com/chromeos/pwa-play-billing" TargetMode="External"/><Relationship Id="rId247" Type="http://schemas.openxmlformats.org/officeDocument/2006/relationships/hyperlink" Target="https://github.com/AmbiensVR/UnityDigitalTwinsDemo" TargetMode="External"/><Relationship Id="rId121" Type="http://schemas.openxmlformats.org/officeDocument/2006/relationships/hyperlink" Target="https://github.com/nstephens/glowworm" TargetMode="External"/><Relationship Id="rId242" Type="http://schemas.openxmlformats.org/officeDocument/2006/relationships/hyperlink" Target="https://github.com/rparak/Unity3D_Robotics_ACOPOStrak" TargetMode="External"/><Relationship Id="rId120" Type="http://schemas.openxmlformats.org/officeDocument/2006/relationships/hyperlink" Target="https://github.com/vsimakhin/web-logbook" TargetMode="External"/><Relationship Id="rId241" Type="http://schemas.openxmlformats.org/officeDocument/2006/relationships/hyperlink" Target="https://github.com/rparak/Unity3D_Robotics_ACOPOStrak" TargetMode="External"/><Relationship Id="rId240" Type="http://schemas.openxmlformats.org/officeDocument/2006/relationships/hyperlink" Target="https://github.com/in0finite/CsUnityWeb" TargetMode="External"/><Relationship Id="rId125" Type="http://schemas.openxmlformats.org/officeDocument/2006/relationships/hyperlink" Target="https://github.com/psu-libraries/scholarsphere-3" TargetMode="External"/><Relationship Id="rId246" Type="http://schemas.openxmlformats.org/officeDocument/2006/relationships/hyperlink" Target="https://github.com/vjolavelikaj/digital-twin-assginment" TargetMode="External"/><Relationship Id="rId124" Type="http://schemas.openxmlformats.org/officeDocument/2006/relationships/hyperlink" Target="https://github.com/imlakshay08/waste-management-system" TargetMode="External"/><Relationship Id="rId245" Type="http://schemas.openxmlformats.org/officeDocument/2006/relationships/hyperlink" Target="https://github.com/Plan-T42/HoloCrane-V0-Unity-Demo" TargetMode="External"/><Relationship Id="rId123" Type="http://schemas.openxmlformats.org/officeDocument/2006/relationships/hyperlink" Target="https://github.com/RaidenEI21/MediaCrawler" TargetMode="External"/><Relationship Id="rId244" Type="http://schemas.openxmlformats.org/officeDocument/2006/relationships/hyperlink" Target="https://github.com/toppers/hakoniwa-digital-twin" TargetMode="External"/><Relationship Id="rId122" Type="http://schemas.openxmlformats.org/officeDocument/2006/relationships/hyperlink" Target="https://github.com/scottbez1/webdp100" TargetMode="External"/><Relationship Id="rId243" Type="http://schemas.openxmlformats.org/officeDocument/2006/relationships/hyperlink" Target="https://github.com/Kazuhito00/Unity-Barracuda-MobileNet-WebGL-Sample" TargetMode="External"/><Relationship Id="rId95" Type="http://schemas.openxmlformats.org/officeDocument/2006/relationships/hyperlink" Target="https://github.com/Amplifon/Sounds-of-Street-View-Framework" TargetMode="External"/><Relationship Id="rId94" Type="http://schemas.openxmlformats.org/officeDocument/2006/relationships/hyperlink" Target="https://github.com/daveajones/cartulary" TargetMode="External"/><Relationship Id="rId97" Type="http://schemas.openxmlformats.org/officeDocument/2006/relationships/hyperlink" Target="https://github.com/xhadmincn/GenHuman" TargetMode="External"/><Relationship Id="rId96" Type="http://schemas.openxmlformats.org/officeDocument/2006/relationships/hyperlink" Target="https://github.com/NoorBayan/Noor" TargetMode="External"/><Relationship Id="rId99" Type="http://schemas.openxmlformats.org/officeDocument/2006/relationships/hyperlink" Target="https://github.com/jakobzhao/storymap" TargetMode="External"/><Relationship Id="rId98" Type="http://schemas.openxmlformats.org/officeDocument/2006/relationships/hyperlink" Target="https://github.com/GovTechSG/oobee" TargetMode="External"/><Relationship Id="rId91" Type="http://schemas.openxmlformats.org/officeDocument/2006/relationships/hyperlink" Target="https://github.com/rparak/Unity3D_Robotics_UR" TargetMode="External"/><Relationship Id="rId90" Type="http://schemas.openxmlformats.org/officeDocument/2006/relationships/hyperlink" Target="https://github.com/muni-town/weird" TargetMode="External"/><Relationship Id="rId93" Type="http://schemas.openxmlformats.org/officeDocument/2006/relationships/hyperlink" Target="https://github.com/jtarrio/radioreceiver" TargetMode="External"/><Relationship Id="rId92" Type="http://schemas.openxmlformats.org/officeDocument/2006/relationships/hyperlink" Target="https://github.com/rparak/Unity3D_Robotics_UR" TargetMode="External"/><Relationship Id="rId118" Type="http://schemas.openxmlformats.org/officeDocument/2006/relationships/hyperlink" Target="https://github.com/techlore/website" TargetMode="External"/><Relationship Id="rId239" Type="http://schemas.openxmlformats.org/officeDocument/2006/relationships/hyperlink" Target="https://github.com/colinwilliams91/StaticFileOptionsExtender" TargetMode="External"/><Relationship Id="rId117" Type="http://schemas.openxmlformats.org/officeDocument/2006/relationships/hyperlink" Target="https://github.com/bignimbus/trombone.js" TargetMode="External"/><Relationship Id="rId238" Type="http://schemas.openxmlformats.org/officeDocument/2006/relationships/hyperlink" Target="https://github.com/colinwilliams91/StaticFileOptionsExtender" TargetMode="External"/><Relationship Id="rId116" Type="http://schemas.openxmlformats.org/officeDocument/2006/relationships/hyperlink" Target="https://github.com/shamadee/web-dsp-demo" TargetMode="External"/><Relationship Id="rId237" Type="http://schemas.openxmlformats.org/officeDocument/2006/relationships/hyperlink" Target="https://github.com/Mo-Rahemi/WebGlGameWithSignalRClient" TargetMode="External"/><Relationship Id="rId115" Type="http://schemas.openxmlformats.org/officeDocument/2006/relationships/hyperlink" Target="https://github.com/amphancm/ESP8266WiFiControl" TargetMode="External"/><Relationship Id="rId236" Type="http://schemas.openxmlformats.org/officeDocument/2006/relationships/hyperlink" Target="https://github.com/Mo-Rahemi/WebGlGameWithSignalRClient" TargetMode="External"/><Relationship Id="rId119" Type="http://schemas.openxmlformats.org/officeDocument/2006/relationships/hyperlink" Target="https://github.com/knadh/pfxsigner" TargetMode="External"/><Relationship Id="rId110" Type="http://schemas.openxmlformats.org/officeDocument/2006/relationships/hyperlink" Target="https://github.com/rparak/Unity3D_Robotics_ABB" TargetMode="External"/><Relationship Id="rId231" Type="http://schemas.openxmlformats.org/officeDocument/2006/relationships/hyperlink" Target="https://github.com/RimuruDev/Unity-WEBGL-DeviceTypeDetector" TargetMode="External"/><Relationship Id="rId230" Type="http://schemas.openxmlformats.org/officeDocument/2006/relationships/hyperlink" Target="https://github.com/RimuruDev/Unity-WEBGL-DeviceTypeDetector" TargetMode="External"/><Relationship Id="rId114" Type="http://schemas.openxmlformats.org/officeDocument/2006/relationships/hyperlink" Target="https://github.com/fit-project/fit" TargetMode="External"/><Relationship Id="rId235" Type="http://schemas.openxmlformats.org/officeDocument/2006/relationships/hyperlink" Target="https://github.com/colinwilliams91/StaticFileOptionsExtender" TargetMode="External"/><Relationship Id="rId113" Type="http://schemas.openxmlformats.org/officeDocument/2006/relationships/hyperlink" Target="https://github.com/scrollmapper/bible_databases_deuterocanonical" TargetMode="External"/><Relationship Id="rId234" Type="http://schemas.openxmlformats.org/officeDocument/2006/relationships/hyperlink" Target="https://github.com/Mo-Rahemi/WebGlGameWithSignalRClient" TargetMode="External"/><Relationship Id="rId112" Type="http://schemas.openxmlformats.org/officeDocument/2006/relationships/hyperlink" Target="https://github.com/florianjs/Digital-Currency" TargetMode="External"/><Relationship Id="rId233" Type="http://schemas.openxmlformats.org/officeDocument/2006/relationships/hyperlink" Target="https://github.com/jsyishan/Digital-Twin-Unity" TargetMode="External"/><Relationship Id="rId111" Type="http://schemas.openxmlformats.org/officeDocument/2006/relationships/hyperlink" Target="https://github.com/rparak/Unity3D_Robotics_ABB" TargetMode="External"/><Relationship Id="rId232" Type="http://schemas.openxmlformats.org/officeDocument/2006/relationships/hyperlink" Target="https://github.com/Kazuhito00/Unity-WebCamTexture-WebGL-Sample" TargetMode="External"/><Relationship Id="rId206" Type="http://schemas.openxmlformats.org/officeDocument/2006/relationships/hyperlink" Target="https://github.com/rparak/BaR-Motion-Workshop" TargetMode="External"/><Relationship Id="rId205" Type="http://schemas.openxmlformats.org/officeDocument/2006/relationships/hyperlink" Target="https://github.com/Iblis/UniTaskWebSocket" TargetMode="External"/><Relationship Id="rId204" Type="http://schemas.openxmlformats.org/officeDocument/2006/relationships/hyperlink" Target="https://github.com/Iblis/UniTaskWebSocket" TargetMode="External"/><Relationship Id="rId203" Type="http://schemas.openxmlformats.org/officeDocument/2006/relationships/hyperlink" Target="https://github.com/Iblis/UniTaskWebSocket" TargetMode="External"/><Relationship Id="rId209" Type="http://schemas.openxmlformats.org/officeDocument/2006/relationships/hyperlink" Target="https://github.com/CompleteUnityDeveloper/Laser-Defender-Original" TargetMode="External"/><Relationship Id="rId208" Type="http://schemas.openxmlformats.org/officeDocument/2006/relationships/hyperlink" Target="https://github.com/CompleteUnityDeveloper/Laser-Defender-Original" TargetMode="External"/><Relationship Id="rId207" Type="http://schemas.openxmlformats.org/officeDocument/2006/relationships/hyperlink" Target="https://github.com/Nethereum/Nethereum.Unity.Webgl" TargetMode="External"/><Relationship Id="rId202" Type="http://schemas.openxmlformats.org/officeDocument/2006/relationships/hyperlink" Target="https://github.com/SuYuuuuuu/DigitalTwin_Unity_ProductionLineSystem" TargetMode="External"/><Relationship Id="rId201" Type="http://schemas.openxmlformats.org/officeDocument/2006/relationships/hyperlink" Target="https://github.com/rzninvo/Digital-Twin-of-a-Traffic-Scene-Using-RSU-and-AWSIM" TargetMode="External"/><Relationship Id="rId200" Type="http://schemas.openxmlformats.org/officeDocument/2006/relationships/hyperlink" Target="http://asp.net"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github.com/digitalpalireader/digitalpalireader" TargetMode="External"/><Relationship Id="rId194" Type="http://schemas.openxmlformats.org/officeDocument/2006/relationships/hyperlink" Target="https://github.com/skibitsky/unity-now" TargetMode="External"/><Relationship Id="rId193" Type="http://schemas.openxmlformats.org/officeDocument/2006/relationships/hyperlink" Target="https://github.com/meermanr/TVSeriesRenamer" TargetMode="External"/><Relationship Id="rId192" Type="http://schemas.openxmlformats.org/officeDocument/2006/relationships/hyperlink" Target="https://github.com/iliassarbout/CityOfLight" TargetMode="External"/><Relationship Id="rId191" Type="http://schemas.openxmlformats.org/officeDocument/2006/relationships/hyperlink" Target="https://github.com/TOLDOTECHNIK/Raspberry-Pi-Kiosk-Display-System" TargetMode="External"/><Relationship Id="rId187" Type="http://schemas.openxmlformats.org/officeDocument/2006/relationships/hyperlink" Target="https://github.com/floysh/DCC-green-pass-decoder" TargetMode="External"/><Relationship Id="rId186" Type="http://schemas.openxmlformats.org/officeDocument/2006/relationships/hyperlink" Target="https://github.com/ViorelMocanu/digital-resources" TargetMode="External"/><Relationship Id="rId185" Type="http://schemas.openxmlformats.org/officeDocument/2006/relationships/hyperlink" Target="https://github.com/rparak/Unity3D_Robotics_Sorting_Machine" TargetMode="External"/><Relationship Id="rId184" Type="http://schemas.openxmlformats.org/officeDocument/2006/relationships/hyperlink" Target="https://github.com/rparak/Unity3D_Robotics_Sorting_Machine" TargetMode="External"/><Relationship Id="rId189" Type="http://schemas.openxmlformats.org/officeDocument/2006/relationships/hyperlink" Target="https://github.com/steptools/NC.js" TargetMode="External"/><Relationship Id="rId188" Type="http://schemas.openxmlformats.org/officeDocument/2006/relationships/hyperlink" Target="https://github.com/anthem-audio/anthem" TargetMode="External"/><Relationship Id="rId183" Type="http://schemas.openxmlformats.org/officeDocument/2006/relationships/hyperlink" Target="https://github.com/LibraryOfCongress/viewshare" TargetMode="External"/><Relationship Id="rId182" Type="http://schemas.openxmlformats.org/officeDocument/2006/relationships/hyperlink" Target="https://github.com/javonn13/AWS-Basic-for-Beginners" TargetMode="External"/><Relationship Id="rId181" Type="http://schemas.openxmlformats.org/officeDocument/2006/relationships/hyperlink" Target="https://github.com/web-eid/web-eid.js" TargetMode="External"/><Relationship Id="rId180" Type="http://schemas.openxmlformats.org/officeDocument/2006/relationships/hyperlink" Target="https://github.com/damianofalcioni/Websocket-Smart-Card-Signer" TargetMode="External"/><Relationship Id="rId176" Type="http://schemas.openxmlformats.org/officeDocument/2006/relationships/hyperlink" Target="https://github.com/TEIC/TEI-Simple" TargetMode="External"/><Relationship Id="rId297" Type="http://schemas.openxmlformats.org/officeDocument/2006/relationships/hyperlink" Target="https://github.com/mopsicus/shardy-unity" TargetMode="External"/><Relationship Id="rId175" Type="http://schemas.openxmlformats.org/officeDocument/2006/relationships/hyperlink" Target="https://github.com/cds-snc/digital-canada-ca" TargetMode="External"/><Relationship Id="rId296" Type="http://schemas.openxmlformats.org/officeDocument/2006/relationships/hyperlink" Target="https://github.com/arigbs/Simple-Unity-Multiplayer-with-NodeJS-for-WebGL-Builds" TargetMode="External"/><Relationship Id="rId174" Type="http://schemas.openxmlformats.org/officeDocument/2006/relationships/hyperlink" Target="https://github.com/Amsterdam/3DAmsterdam" TargetMode="External"/><Relationship Id="rId295" Type="http://schemas.openxmlformats.org/officeDocument/2006/relationships/hyperlink" Target="https://github.com/SeoulSKY/Desdemona" TargetMode="External"/><Relationship Id="rId173" Type="http://schemas.openxmlformats.org/officeDocument/2006/relationships/hyperlink" Target="https://github.com/Yuva1117/Smart-Attendance-Web-App" TargetMode="External"/><Relationship Id="rId294" Type="http://schemas.openxmlformats.org/officeDocument/2006/relationships/hyperlink" Target="https://github.com/mopsicus/shardy-unity" TargetMode="External"/><Relationship Id="rId179" Type="http://schemas.openxmlformats.org/officeDocument/2006/relationships/hyperlink" Target="https://github.com/hecomi/Unity-WebGL-3D-Chat" TargetMode="External"/><Relationship Id="rId178" Type="http://schemas.openxmlformats.org/officeDocument/2006/relationships/hyperlink" Target="https://github.com/buzzycloud/buzzyblog" TargetMode="External"/><Relationship Id="rId299" Type="http://schemas.openxmlformats.org/officeDocument/2006/relationships/hyperlink" Target="https://github.com/tjdqja0806/Unity3D_DigitalTwin" TargetMode="External"/><Relationship Id="rId177" Type="http://schemas.openxmlformats.org/officeDocument/2006/relationships/hyperlink" Target="https://github.com/uinosoft/thing.js" TargetMode="External"/><Relationship Id="rId298" Type="http://schemas.openxmlformats.org/officeDocument/2006/relationships/hyperlink" Target="https://github.com/SeoulSKY/Desdemona" TargetMode="External"/><Relationship Id="rId198" Type="http://schemas.openxmlformats.org/officeDocument/2006/relationships/hyperlink" Target="https://github.com/WEKIT-ECS/GEMINI" TargetMode="External"/><Relationship Id="rId197" Type="http://schemas.openxmlformats.org/officeDocument/2006/relationships/hyperlink" Target="https://github.com/Xudarker/DigitalTwinFactory" TargetMode="External"/><Relationship Id="rId196" Type="http://schemas.openxmlformats.org/officeDocument/2006/relationships/hyperlink" Target="https://github.com/maxartz15/TextureCombiner" TargetMode="External"/><Relationship Id="rId195" Type="http://schemas.openxmlformats.org/officeDocument/2006/relationships/hyperlink" Target="https://github.com/shiena/Unity-PythonNet" TargetMode="External"/><Relationship Id="rId199" Type="http://schemas.openxmlformats.org/officeDocument/2006/relationships/hyperlink" Target="https://github.com/chrisdalke/unity-arduboat-sim" TargetMode="External"/><Relationship Id="rId150" Type="http://schemas.openxmlformats.org/officeDocument/2006/relationships/hyperlink" Target="https://github.com/nievesj/unity-core-project" TargetMode="External"/><Relationship Id="rId271" Type="http://schemas.openxmlformats.org/officeDocument/2006/relationships/hyperlink" Target="https://github.com/mattolenik/unity-web-neural-network" TargetMode="External"/><Relationship Id="rId392" Type="http://schemas.openxmlformats.org/officeDocument/2006/relationships/hyperlink" Target="https://github.com/smarton2k2/Digital-Twin-in-Architecture" TargetMode="External"/><Relationship Id="rId270" Type="http://schemas.openxmlformats.org/officeDocument/2006/relationships/hyperlink" Target="https://github.com/thingraph/scene-editor" TargetMode="External"/><Relationship Id="rId391" Type="http://schemas.openxmlformats.org/officeDocument/2006/relationships/hyperlink" Target="https://github.com/hemantjuyal/DigitalTwin" TargetMode="External"/><Relationship Id="rId390" Type="http://schemas.openxmlformats.org/officeDocument/2006/relationships/hyperlink" Target="https://github.com/chadradams/Digital-Twin-Unity3d-Example" TargetMode="External"/><Relationship Id="rId1" Type="http://schemas.openxmlformats.org/officeDocument/2006/relationships/hyperlink" Target="https://github.com/icsharpcode/ILSpy" TargetMode="External"/><Relationship Id="rId2" Type="http://schemas.openxmlformats.org/officeDocument/2006/relationships/hyperlink" Target="https://github.com/Dujltqzv/Some-Many-Books" TargetMode="External"/><Relationship Id="rId3" Type="http://schemas.openxmlformats.org/officeDocument/2006/relationships/hyperlink" Target="https://github.com/Dujltqzv/Some-Many-Books" TargetMode="External"/><Relationship Id="rId149" Type="http://schemas.openxmlformats.org/officeDocument/2006/relationships/hyperlink" Target="https://github.com/3mapslab/3DigitalTwin" TargetMode="External"/><Relationship Id="rId4" Type="http://schemas.openxmlformats.org/officeDocument/2006/relationships/hyperlink" Target="https://github.com/Tencent/xLua" TargetMode="External"/><Relationship Id="rId148" Type="http://schemas.openxmlformats.org/officeDocument/2006/relationships/hyperlink" Target="https://github.com/daattali/ddpcr" TargetMode="External"/><Relationship Id="rId269" Type="http://schemas.openxmlformats.org/officeDocument/2006/relationships/hyperlink" Target="https://github.com/Ashref-dev/Azure-digitaltwins-windfarm" TargetMode="External"/><Relationship Id="rId9" Type="http://schemas.openxmlformats.org/officeDocument/2006/relationships/hyperlink" Target="https://github.com/Cysharp/MagicOnion" TargetMode="External"/><Relationship Id="rId143" Type="http://schemas.openxmlformats.org/officeDocument/2006/relationships/hyperlink" Target="https://github.com/ti-dev/Scrum-it" TargetMode="External"/><Relationship Id="rId264" Type="http://schemas.openxmlformats.org/officeDocument/2006/relationships/hyperlink" Target="https://github.com/Eurobot-Reset/eurobot-unity-digitalTwin" TargetMode="External"/><Relationship Id="rId385" Type="http://schemas.openxmlformats.org/officeDocument/2006/relationships/hyperlink" Target="https://github.com/AmedeoPelliccia/AMPEL360-BWB-Q" TargetMode="External"/><Relationship Id="rId142" Type="http://schemas.openxmlformats.org/officeDocument/2006/relationships/hyperlink" Target="https://github.com/yildizmy/e-wallet" TargetMode="External"/><Relationship Id="rId263" Type="http://schemas.openxmlformats.org/officeDocument/2006/relationships/hyperlink" Target="https://github.com/game4automation/io.realvirtual.mcp" TargetMode="External"/><Relationship Id="rId384" Type="http://schemas.openxmlformats.org/officeDocument/2006/relationships/hyperlink" Target="https://github.com/Suhsing-Shell/Deterministic-Physics-and-Machine-Learning" TargetMode="External"/><Relationship Id="rId141" Type="http://schemas.openxmlformats.org/officeDocument/2006/relationships/hyperlink" Target="https://github.com/Unity-Technologies/unity-cloud-reference-project" TargetMode="External"/><Relationship Id="rId262" Type="http://schemas.openxmlformats.org/officeDocument/2006/relationships/hyperlink" Target="https://github.com/biyaniM/ALICE-IN-WONDERLAND-professional-nappers" TargetMode="External"/><Relationship Id="rId383" Type="http://schemas.openxmlformats.org/officeDocument/2006/relationships/hyperlink" Target="https://github.com/AmedeoPelliccia/AMPEL360-Q100" TargetMode="External"/><Relationship Id="rId140" Type="http://schemas.openxmlformats.org/officeDocument/2006/relationships/hyperlink" Target="https://github.com/securityfirst/Umbrella_content" TargetMode="External"/><Relationship Id="rId261" Type="http://schemas.openxmlformats.org/officeDocument/2006/relationships/hyperlink" Target="https://github.com/MahdiRahmatii/Unity-WebGL-WebAudio" TargetMode="External"/><Relationship Id="rId382" Type="http://schemas.openxmlformats.org/officeDocument/2006/relationships/hyperlink" Target="https://github.com/Dhanikesh-Karunanithi/Sudar" TargetMode="External"/><Relationship Id="rId5" Type="http://schemas.openxmlformats.org/officeDocument/2006/relationships/hyperlink" Target="https://github.com/0xFA11/MultiplayerNetworkingResources" TargetMode="External"/><Relationship Id="rId147" Type="http://schemas.openxmlformats.org/officeDocument/2006/relationships/hyperlink" Target="https://github.com/Rastaman4e/-1" TargetMode="External"/><Relationship Id="rId268" Type="http://schemas.openxmlformats.org/officeDocument/2006/relationships/hyperlink" Target="https://github.com/thingraph/scene-editor" TargetMode="External"/><Relationship Id="rId389" Type="http://schemas.openxmlformats.org/officeDocument/2006/relationships/hyperlink" Target="https://github.com/TheMindVirus/FallbackArena" TargetMode="External"/><Relationship Id="rId6" Type="http://schemas.openxmlformats.org/officeDocument/2006/relationships/hyperlink" Target="https://github.com/MessagePack-CSharp/MessagePack-CSharp" TargetMode="External"/><Relationship Id="rId146" Type="http://schemas.openxmlformats.org/officeDocument/2006/relationships/hyperlink" Target="https://github.com/VarunAgw/CloudPingTest" TargetMode="External"/><Relationship Id="rId267" Type="http://schemas.openxmlformats.org/officeDocument/2006/relationships/hyperlink" Target="https://github.com/mins271/Design-and-Implementation-of-Digital-Twin-for-a-Line-Follower-Robot" TargetMode="External"/><Relationship Id="rId388" Type="http://schemas.openxmlformats.org/officeDocument/2006/relationships/hyperlink" Target="https://github.com/Shree2604/DigitalTwin-EVBattery" TargetMode="External"/><Relationship Id="rId7" Type="http://schemas.openxmlformats.org/officeDocument/2006/relationships/hyperlink" Target="https://github.com/pardeike/Harmony" TargetMode="External"/><Relationship Id="rId145" Type="http://schemas.openxmlformats.org/officeDocument/2006/relationships/hyperlink" Target="https://github.com/ericwbailey/a11y-webring.club" TargetMode="External"/><Relationship Id="rId266" Type="http://schemas.openxmlformats.org/officeDocument/2006/relationships/hyperlink" Target="https://github.com/Ashref-dev/Azure-digitaltwins-windfarm" TargetMode="External"/><Relationship Id="rId387" Type="http://schemas.openxmlformats.org/officeDocument/2006/relationships/hyperlink" Target="https://github.com/techyPinakjoshi/2-AI-CONSTRUCTIN-MONITORING" TargetMode="External"/><Relationship Id="rId8" Type="http://schemas.openxmlformats.org/officeDocument/2006/relationships/hyperlink" Target="https://github.com/Cysharp/ZLinq" TargetMode="External"/><Relationship Id="rId144" Type="http://schemas.openxmlformats.org/officeDocument/2006/relationships/hyperlink" Target="https://github.com/siemens/element" TargetMode="External"/><Relationship Id="rId265" Type="http://schemas.openxmlformats.org/officeDocument/2006/relationships/hyperlink" Target="https://github.com/ManuelPozor/Gemini" TargetMode="External"/><Relationship Id="rId386" Type="http://schemas.openxmlformats.org/officeDocument/2006/relationships/hyperlink" Target="https://github.com/sabarish-codes/classroom-occupancy-monitor" TargetMode="External"/><Relationship Id="rId260" Type="http://schemas.openxmlformats.org/officeDocument/2006/relationships/hyperlink" Target="https://github.com/mins271/Design-and-Implementation-of-Digital-Twin-for-a-Line-Follower-Robot" TargetMode="External"/><Relationship Id="rId381" Type="http://schemas.openxmlformats.org/officeDocument/2006/relationships/hyperlink" Target="https://github.com/Gautham-8066/Virtual-CAN-Bus-Data-Acquisition-System" TargetMode="External"/><Relationship Id="rId380" Type="http://schemas.openxmlformats.org/officeDocument/2006/relationships/hyperlink" Target="https://github.com/Daksh-Aneja-Projects/Datum-AI" TargetMode="External"/><Relationship Id="rId139" Type="http://schemas.openxmlformats.org/officeDocument/2006/relationships/hyperlink" Target="https://github.com/forcepusher/com.bananaparty.yandexgames" TargetMode="External"/><Relationship Id="rId138" Type="http://schemas.openxmlformats.org/officeDocument/2006/relationships/hyperlink" Target="https://github.com/MicrosoftDocs/mslearn-mr-adt-in-unity" TargetMode="External"/><Relationship Id="rId259" Type="http://schemas.openxmlformats.org/officeDocument/2006/relationships/hyperlink" Target="https://github.com/nixonyh/OmniTwin" TargetMode="External"/><Relationship Id="rId137" Type="http://schemas.openxmlformats.org/officeDocument/2006/relationships/hyperlink" Target="https://github.com/JustRelate/scrivito-example-app-js" TargetMode="External"/><Relationship Id="rId258" Type="http://schemas.openxmlformats.org/officeDocument/2006/relationships/hyperlink" Target="https://github.com/daibitx/MyUnityFramework" TargetMode="External"/><Relationship Id="rId379" Type="http://schemas.openxmlformats.org/officeDocument/2006/relationships/hyperlink" Target="https://github.com/javujavichi/rocket-flight-simulation" TargetMode="External"/><Relationship Id="rId132" Type="http://schemas.openxmlformats.org/officeDocument/2006/relationships/hyperlink" Target="https://github.com/ShwetKhatri2001/AR-Webstore" TargetMode="External"/><Relationship Id="rId253" Type="http://schemas.openxmlformats.org/officeDocument/2006/relationships/hyperlink" Target="https://github.com/osama-ata/Awesome-AECO" TargetMode="External"/><Relationship Id="rId374" Type="http://schemas.openxmlformats.org/officeDocument/2006/relationships/hyperlink" Target="https://github.com/Zahra-Zare-digitaltwin/unreal-engine-digital-twin" TargetMode="External"/><Relationship Id="rId131" Type="http://schemas.openxmlformats.org/officeDocument/2006/relationships/hyperlink" Target="https://github.com/livekit/client-sdk-unity-web" TargetMode="External"/><Relationship Id="rId252" Type="http://schemas.openxmlformats.org/officeDocument/2006/relationships/hyperlink" Target="https://github.com/underautomation/UniversalRobots.Unity" TargetMode="External"/><Relationship Id="rId373" Type="http://schemas.openxmlformats.org/officeDocument/2006/relationships/hyperlink" Target="https://github.com/Matt1204/digital-twin-microservice" TargetMode="External"/><Relationship Id="rId130" Type="http://schemas.openxmlformats.org/officeDocument/2006/relationships/hyperlink" Target="https://github.com/yudhisteer/Digital-Twin-of-Anthropomorphic-Robotic-Arm" TargetMode="External"/><Relationship Id="rId251" Type="http://schemas.openxmlformats.org/officeDocument/2006/relationships/hyperlink" Target="https://github.com/RaminM/City-Simulator" TargetMode="External"/><Relationship Id="rId372" Type="http://schemas.openxmlformats.org/officeDocument/2006/relationships/hyperlink" Target="https://github.com/clymber/DigitalTwinTrafficSim" TargetMode="External"/><Relationship Id="rId250" Type="http://schemas.openxmlformats.org/officeDocument/2006/relationships/hyperlink" Target="https://github.com/Parth673/Digital-Twin-of-Wind-Turbine-Unity" TargetMode="External"/><Relationship Id="rId371" Type="http://schemas.openxmlformats.org/officeDocument/2006/relationships/hyperlink" Target="https://github.com/Mobinzarreh/DT_API" TargetMode="External"/><Relationship Id="rId136" Type="http://schemas.openxmlformats.org/officeDocument/2006/relationships/hyperlink" Target="https://github.com/jaltekruse/Free-Math" TargetMode="External"/><Relationship Id="rId257" Type="http://schemas.openxmlformats.org/officeDocument/2006/relationships/hyperlink" Target="https://github.com/mdlka/com.agava.vkgames" TargetMode="External"/><Relationship Id="rId378" Type="http://schemas.openxmlformats.org/officeDocument/2006/relationships/hyperlink" Target="https://github.com/BaramayStationResearchInc/TetraKlein-Unified-Architecture-Whitepaper" TargetMode="External"/><Relationship Id="rId135" Type="http://schemas.openxmlformats.org/officeDocument/2006/relationships/hyperlink" Target="https://github.com/gigacee/CheckIfMobileForUnityWebGL" TargetMode="External"/><Relationship Id="rId256" Type="http://schemas.openxmlformats.org/officeDocument/2006/relationships/hyperlink" Target="https://github.com/Sinbu/WebGL-Unity-AWS-CD" TargetMode="External"/><Relationship Id="rId377" Type="http://schemas.openxmlformats.org/officeDocument/2006/relationships/hyperlink" Target="https://github.com/Abraxas618/TetraKlein-Unified-Architecture-Whitepaper" TargetMode="External"/><Relationship Id="rId134" Type="http://schemas.openxmlformats.org/officeDocument/2006/relationships/hyperlink" Target="https://github.com/groovemonkey/digitalocean-terraform" TargetMode="External"/><Relationship Id="rId255" Type="http://schemas.openxmlformats.org/officeDocument/2006/relationships/hyperlink" Target="https://github.com/fazil47/coin-runner" TargetMode="External"/><Relationship Id="rId376" Type="http://schemas.openxmlformats.org/officeDocument/2006/relationships/hyperlink" Target="https://github.com/Vagvedi/DigiTwin" TargetMode="External"/><Relationship Id="rId133" Type="http://schemas.openxmlformats.org/officeDocument/2006/relationships/hyperlink" Target="https://github.com/James-Frowen/SimpleWebTransport" TargetMode="External"/><Relationship Id="rId254" Type="http://schemas.openxmlformats.org/officeDocument/2006/relationships/hyperlink" Target="https://github.com/Parth673/Digital-Twin-of-Wind-Turbine-Unity" TargetMode="External"/><Relationship Id="rId375" Type="http://schemas.openxmlformats.org/officeDocument/2006/relationships/hyperlink" Target="https://github.com/Mikisbell/Hybrid-Digital-Twin-Seismic-RC" TargetMode="External"/><Relationship Id="rId172" Type="http://schemas.openxmlformats.org/officeDocument/2006/relationships/hyperlink" Target="https://github.com/xPOURY4/xPOURY4-recon" TargetMode="External"/><Relationship Id="rId293" Type="http://schemas.openxmlformats.org/officeDocument/2006/relationships/hyperlink" Target="https://github.com/arigbs/Simple-Unity-Multiplayer-with-NodeJS-for-WebGL-Builds" TargetMode="External"/><Relationship Id="rId171" Type="http://schemas.openxmlformats.org/officeDocument/2006/relationships/hyperlink" Target="https://github.com/CompleteUnityDeveloper/Block-Breaker-Original" TargetMode="External"/><Relationship Id="rId292" Type="http://schemas.openxmlformats.org/officeDocument/2006/relationships/hyperlink" Target="https://github.com/straderd/QuarterPast" TargetMode="External"/><Relationship Id="rId170" Type="http://schemas.openxmlformats.org/officeDocument/2006/relationships/hyperlink" Target="https://github.com/forcepusher/com.bananaparty.behaviortree" TargetMode="External"/><Relationship Id="rId291" Type="http://schemas.openxmlformats.org/officeDocument/2006/relationships/hyperlink" Target="https://github.com/SeoulSKY/Desdemona" TargetMode="External"/><Relationship Id="rId290" Type="http://schemas.openxmlformats.org/officeDocument/2006/relationships/hyperlink" Target="https://github.com/Andrew32A/pixel-punchers" TargetMode="External"/><Relationship Id="rId165" Type="http://schemas.openxmlformats.org/officeDocument/2006/relationships/hyperlink" Target="https://github.com/brandongregoryscott/beets" TargetMode="External"/><Relationship Id="rId286" Type="http://schemas.openxmlformats.org/officeDocument/2006/relationships/hyperlink" Target="https://github.com/MapmostSDK/digital-twin-factory" TargetMode="External"/><Relationship Id="rId164" Type="http://schemas.openxmlformats.org/officeDocument/2006/relationships/hyperlink" Target="https://github.com/GovTechSG/oobee-desktop" TargetMode="External"/><Relationship Id="rId285" Type="http://schemas.openxmlformats.org/officeDocument/2006/relationships/hyperlink" Target="https://github.com/LucyLing24/deep-brain-stimulation-surgeries-digital-twin-system" TargetMode="External"/><Relationship Id="rId163" Type="http://schemas.openxmlformats.org/officeDocument/2006/relationships/hyperlink" Target="https://github.com/rdogmartin/GalleryServer" TargetMode="External"/><Relationship Id="rId284" Type="http://schemas.openxmlformats.org/officeDocument/2006/relationships/hyperlink" Target="https://github.com/aapopei/Virtual-Museum-of-Geology" TargetMode="External"/><Relationship Id="rId162" Type="http://schemas.openxmlformats.org/officeDocument/2006/relationships/hyperlink" Target="https://github.com/Juneau-Empire/hello-world" TargetMode="External"/><Relationship Id="rId283" Type="http://schemas.openxmlformats.org/officeDocument/2006/relationships/hyperlink" Target="https://github.com/LucyLing24/deep-brain-stimulation-surgeries-digital-twin-system" TargetMode="External"/><Relationship Id="rId169" Type="http://schemas.openxmlformats.org/officeDocument/2006/relationships/hyperlink" Target="https://github.com/alexnaraghi/clash-of-clones" TargetMode="External"/><Relationship Id="rId168" Type="http://schemas.openxmlformats.org/officeDocument/2006/relationships/hyperlink" Target="https://github.com/CompleteUnityDeveloper/Block-Breaker-Original" TargetMode="External"/><Relationship Id="rId289" Type="http://schemas.openxmlformats.org/officeDocument/2006/relationships/hyperlink" Target="https://github.com/ctran20/SetInStone" TargetMode="External"/><Relationship Id="rId167" Type="http://schemas.openxmlformats.org/officeDocument/2006/relationships/hyperlink" Target="https://github.com/michz/shinage-server" TargetMode="External"/><Relationship Id="rId288" Type="http://schemas.openxmlformats.org/officeDocument/2006/relationships/hyperlink" Target="https://github.com/OudomMunint/Unity-2D-Platformer" TargetMode="External"/><Relationship Id="rId166" Type="http://schemas.openxmlformats.org/officeDocument/2006/relationships/hyperlink" Target="https://github.com/abrarahamed007/A-Smart-Framework-for-Digital-Gold-Investment-and-Asset-Tracking" TargetMode="External"/><Relationship Id="rId287" Type="http://schemas.openxmlformats.org/officeDocument/2006/relationships/hyperlink" Target="https://github.com/CursedPrograms/.Net-Python" TargetMode="External"/><Relationship Id="rId161" Type="http://schemas.openxmlformats.org/officeDocument/2006/relationships/hyperlink" Target="https://github.com/thinakaranmanokaran/Certificate-Locker-Management" TargetMode="External"/><Relationship Id="rId282" Type="http://schemas.openxmlformats.org/officeDocument/2006/relationships/hyperlink" Target="https://github.com/VWDG-TU-Ilmenau/com.vwds.twinalign" TargetMode="External"/><Relationship Id="rId160" Type="http://schemas.openxmlformats.org/officeDocument/2006/relationships/hyperlink" Target="https://github.com/thunderbit/thunderbit" TargetMode="External"/><Relationship Id="rId281" Type="http://schemas.openxmlformats.org/officeDocument/2006/relationships/hyperlink" Target="https://github.com/Florent-JIA/Digital-twin-of-a-Fischertechnik-factory" TargetMode="External"/><Relationship Id="rId280" Type="http://schemas.openxmlformats.org/officeDocument/2006/relationships/hyperlink" Target="https://github.com/hwany1458/Unity-DigitalTwin4SmartFarmSimulation" TargetMode="External"/><Relationship Id="rId159" Type="http://schemas.openxmlformats.org/officeDocument/2006/relationships/hyperlink" Target="https://github.com/dwighthubbard/python-dlipower" TargetMode="External"/><Relationship Id="rId154" Type="http://schemas.openxmlformats.org/officeDocument/2006/relationships/hyperlink" Target="https://github.com/lakysir/aimh8_digital_human" TargetMode="External"/><Relationship Id="rId275" Type="http://schemas.openxmlformats.org/officeDocument/2006/relationships/hyperlink" Target="https://github.com/Diegobr21/InteractiveCV" TargetMode="External"/><Relationship Id="rId396" Type="http://schemas.openxmlformats.org/officeDocument/2006/relationships/hyperlink" Target="https://github.com/Ridwantician/Crack_and_Vibration_Visualizer" TargetMode="External"/><Relationship Id="rId153" Type="http://schemas.openxmlformats.org/officeDocument/2006/relationships/hyperlink" Target="https://github.com/aavek/Aeolus-Ocean" TargetMode="External"/><Relationship Id="rId274" Type="http://schemas.openxmlformats.org/officeDocument/2006/relationships/hyperlink" Target="https://github.com/drginm/webgl-unity-tensorflow-js-simple-guessing-game" TargetMode="External"/><Relationship Id="rId395" Type="http://schemas.openxmlformats.org/officeDocument/2006/relationships/hyperlink" Target="https://github.com/Twinmodel/Design-and-Implementation-of-Digital-Twin-for-a-Line-Follower-Robot" TargetMode="External"/><Relationship Id="rId152" Type="http://schemas.openxmlformats.org/officeDocument/2006/relationships/hyperlink" Target="https://github.com/aavek/Aeolus-Ocean" TargetMode="External"/><Relationship Id="rId273" Type="http://schemas.openxmlformats.org/officeDocument/2006/relationships/hyperlink" Target="https://github.com/synboxdev/WitcherGuessr" TargetMode="External"/><Relationship Id="rId394" Type="http://schemas.openxmlformats.org/officeDocument/2006/relationships/hyperlink" Target="https://github.com/oscell/SymbioticRobots" TargetMode="External"/><Relationship Id="rId151" Type="http://schemas.openxmlformats.org/officeDocument/2006/relationships/hyperlink" Target="https://github.com/directions4/nts1-web-controller" TargetMode="External"/><Relationship Id="rId272" Type="http://schemas.openxmlformats.org/officeDocument/2006/relationships/hyperlink" Target="https://github.com/LucyLing24/deep-brain-stimulation-surgeries-digital-twin-system" TargetMode="External"/><Relationship Id="rId393" Type="http://schemas.openxmlformats.org/officeDocument/2006/relationships/hyperlink" Target="https://github.com/programming-digital-twins/LabBenchStudios-PDT-Unity" TargetMode="External"/><Relationship Id="rId158" Type="http://schemas.openxmlformats.org/officeDocument/2006/relationships/hyperlink" Target="https://github.com/Furnyr/Dissonity" TargetMode="External"/><Relationship Id="rId279" Type="http://schemas.openxmlformats.org/officeDocument/2006/relationships/hyperlink" Target="https://github.com/fahrulmr/DigitalTwinUnity2" TargetMode="External"/><Relationship Id="rId157" Type="http://schemas.openxmlformats.org/officeDocument/2006/relationships/hyperlink" Target="https://github.com/Furnyr/Dissonity" TargetMode="External"/><Relationship Id="rId278" Type="http://schemas.openxmlformats.org/officeDocument/2006/relationships/hyperlink" Target="https://github.com/junaid9248/DigitalTwin_unity" TargetMode="External"/><Relationship Id="rId399" Type="http://schemas.openxmlformats.org/officeDocument/2006/relationships/hyperlink" Target="https://github.com/AlexandreRosasCosta/Digital-Twin-Project" TargetMode="External"/><Relationship Id="rId156" Type="http://schemas.openxmlformats.org/officeDocument/2006/relationships/hyperlink" Target="https://github.com/bermufine/dcmp" TargetMode="External"/><Relationship Id="rId277" Type="http://schemas.openxmlformats.org/officeDocument/2006/relationships/hyperlink" Target="https://github.com/synboxdev/WitcherGuessr" TargetMode="External"/><Relationship Id="rId398" Type="http://schemas.openxmlformats.org/officeDocument/2006/relationships/hyperlink" Target="https://github.com/ice-cube-1/robotic-arm" TargetMode="External"/><Relationship Id="rId155" Type="http://schemas.openxmlformats.org/officeDocument/2006/relationships/hyperlink" Target="https://github.com/Nate0634034090/nate.283090" TargetMode="External"/><Relationship Id="rId276" Type="http://schemas.openxmlformats.org/officeDocument/2006/relationships/hyperlink" Target="https://github.com/m-biernat/cut-the-virus" TargetMode="External"/><Relationship Id="rId397" Type="http://schemas.openxmlformats.org/officeDocument/2006/relationships/hyperlink" Target="https://github.com/MapmostSDK/digital-twin-bus" TargetMode="External"/><Relationship Id="rId40" Type="http://schemas.openxmlformats.org/officeDocument/2006/relationships/hyperlink" Target="https://github.com/zhangliwei7758/unity-AI-Chat-Toolkit" TargetMode="External"/><Relationship Id="rId42" Type="http://schemas.openxmlformats.org/officeDocument/2006/relationships/hyperlink" Target="https://github.com/nuskey8/Lua-CSharp" TargetMode="External"/><Relationship Id="rId41" Type="http://schemas.openxmlformats.org/officeDocument/2006/relationships/hyperlink" Target="https://github.com/Unity-Technologies/ECS-Network-Racing-Sample" TargetMode="External"/><Relationship Id="rId44" Type="http://schemas.openxmlformats.org/officeDocument/2006/relationships/hyperlink" Target="https://github.com/tier4/AWSIM" TargetMode="External"/><Relationship Id="rId43" Type="http://schemas.openxmlformats.org/officeDocument/2006/relationships/hyperlink" Target="https://github.com/tier4/AWSIM" TargetMode="External"/><Relationship Id="rId46" Type="http://schemas.openxmlformats.org/officeDocument/2006/relationships/hyperlink" Target="https://github.com/peeweek/net.peeweek.gameplay-ingredients" TargetMode="External"/><Relationship Id="rId45" Type="http://schemas.openxmlformats.org/officeDocument/2006/relationships/hyperlink" Target="https://github.com/scellecs/morpeh" TargetMode="External"/><Relationship Id="rId48" Type="http://schemas.openxmlformats.org/officeDocument/2006/relationships/hyperlink" Target="https://github.com/nesrak1/AssetsTools.NET" TargetMode="External"/><Relationship Id="rId47" Type="http://schemas.openxmlformats.org/officeDocument/2006/relationships/hyperlink" Target="http://assetstools.net" TargetMode="External"/><Relationship Id="rId49" Type="http://schemas.openxmlformats.org/officeDocument/2006/relationships/hyperlink" Target="https://github.com/Unity-Technologies/com.unity.uiwidgets" TargetMode="External"/><Relationship Id="rId31" Type="http://schemas.openxmlformats.org/officeDocument/2006/relationships/hyperlink" Target="https://github.com/psygames/UnityWebSocket" TargetMode="External"/><Relationship Id="rId30" Type="http://schemas.openxmlformats.org/officeDocument/2006/relationships/hyperlink" Target="https://github.com/fo-dicom/fo-dicom" TargetMode="External"/><Relationship Id="rId33" Type="http://schemas.openxmlformats.org/officeDocument/2006/relationships/hyperlink" Target="https://github.com/covidpass-org/covidpass" TargetMode="External"/><Relationship Id="rId32" Type="http://schemas.openxmlformats.org/officeDocument/2006/relationships/hyperlink" Target="https://github.com/psygames/UnityWebSocket" TargetMode="External"/><Relationship Id="rId35" Type="http://schemas.openxmlformats.org/officeDocument/2006/relationships/hyperlink" Target="https://github.com/SaladLab/Json.Net.Unity3D" TargetMode="External"/><Relationship Id="rId34" Type="http://schemas.openxmlformats.org/officeDocument/2006/relationships/hyperlink" Target="https://github.com/le5le-com/meta2d.js" TargetMode="External"/><Relationship Id="rId37" Type="http://schemas.openxmlformats.org/officeDocument/2006/relationships/hyperlink" Target="https://github.com/ikpil/DotRecast" TargetMode="External"/><Relationship Id="rId36" Type="http://schemas.openxmlformats.org/officeDocument/2006/relationships/hyperlink" Target="https://github.com/Cysharp/csbindgen" TargetMode="External"/><Relationship Id="rId39" Type="http://schemas.openxmlformats.org/officeDocument/2006/relationships/hyperlink" Target="https://github.com/aws-samples/retail-demo-store" TargetMode="External"/><Relationship Id="rId38" Type="http://schemas.openxmlformats.org/officeDocument/2006/relationships/hyperlink" Target="https://github.com/DevTeam/Pure.DI" TargetMode="External"/><Relationship Id="rId20" Type="http://schemas.openxmlformats.org/officeDocument/2006/relationships/hyperlink" Target="https://github.com/Cysharp/MasterMemory" TargetMode="External"/><Relationship Id="rId22" Type="http://schemas.openxmlformats.org/officeDocument/2006/relationships/hyperlink" Target="https://github.com/gridsound/daw" TargetMode="External"/><Relationship Id="rId21" Type="http://schemas.openxmlformats.org/officeDocument/2006/relationships/hyperlink" Target="https://github.com/Cysharp/MessagePipe" TargetMode="External"/><Relationship Id="rId24" Type="http://schemas.openxmlformats.org/officeDocument/2006/relationships/hyperlink" Target="https://github.com/Cysharp/Ulid" TargetMode="External"/><Relationship Id="rId23" Type="http://schemas.openxmlformats.org/officeDocument/2006/relationships/hyperlink" Target="https://github.com/videolan/libvlcsharp" TargetMode="External"/><Relationship Id="rId409" Type="http://schemas.openxmlformats.org/officeDocument/2006/relationships/hyperlink" Target="https://github.com/Zaelix/ShadowNet" TargetMode="External"/><Relationship Id="rId404" Type="http://schemas.openxmlformats.org/officeDocument/2006/relationships/hyperlink" Target="https://github.com/onodera-sf/UnityPublishWebglAspNetCore" TargetMode="External"/><Relationship Id="rId403" Type="http://schemas.openxmlformats.org/officeDocument/2006/relationships/hyperlink" Target="https://github.com/kethalak/Unity_WebGL_NetworkLayer" TargetMode="External"/><Relationship Id="rId402" Type="http://schemas.openxmlformats.org/officeDocument/2006/relationships/hyperlink" Target="https://github.com/KevinSmall/nethereum-mm-site" TargetMode="External"/><Relationship Id="rId401" Type="http://schemas.openxmlformats.org/officeDocument/2006/relationships/hyperlink" Target="https://github.com/germanfica/Unity-PythonNet" TargetMode="External"/><Relationship Id="rId408" Type="http://schemas.openxmlformats.org/officeDocument/2006/relationships/hyperlink" Target="https://github.com/scguaquetam/WorkshopUnity-Nethereum" TargetMode="External"/><Relationship Id="rId407" Type="http://schemas.openxmlformats.org/officeDocument/2006/relationships/hyperlink" Target="https://github.com/SungSoo-VIRNECT/WebGL_Javascript_Network" TargetMode="External"/><Relationship Id="rId406" Type="http://schemas.openxmlformats.org/officeDocument/2006/relationships/hyperlink" Target="https://github.com/MrSliddes/SLIDDES-Unity-Networking-WebGL" TargetMode="External"/><Relationship Id="rId405" Type="http://schemas.openxmlformats.org/officeDocument/2006/relationships/hyperlink" Target="https://github.com/Kyuarez/MiniGame-Webgl-" TargetMode="External"/><Relationship Id="rId26" Type="http://schemas.openxmlformats.org/officeDocument/2006/relationships/hyperlink" Target="https://github.com/andremichelle/openDAW" TargetMode="External"/><Relationship Id="rId25" Type="http://schemas.openxmlformats.org/officeDocument/2006/relationships/hyperlink" Target="https://github.com/BeardedManStudios/ForgeNetworkingRemastered" TargetMode="External"/><Relationship Id="rId28" Type="http://schemas.openxmlformats.org/officeDocument/2006/relationships/hyperlink" Target="https://github.com/KosmosisDire/obsidian-webpage-export" TargetMode="External"/><Relationship Id="rId27" Type="http://schemas.openxmlformats.org/officeDocument/2006/relationships/hyperlink" Target="https://github.com/amirgamil/apollo" TargetMode="External"/><Relationship Id="rId400" Type="http://schemas.openxmlformats.org/officeDocument/2006/relationships/hyperlink" Target="https://github.com/drdukegledhill/SimpleDT4VR" TargetMode="External"/><Relationship Id="rId29" Type="http://schemas.openxmlformats.org/officeDocument/2006/relationships/hyperlink" Target="https://github.com/De-Panther/unity-webxr-export" TargetMode="External"/><Relationship Id="rId11" Type="http://schemas.openxmlformats.org/officeDocument/2006/relationships/hyperlink" Target="http://steamworks.net" TargetMode="External"/><Relationship Id="rId10" Type="http://schemas.openxmlformats.org/officeDocument/2006/relationships/hyperlink" Target="https://github.com/magcius/noclip.website" TargetMode="External"/><Relationship Id="rId13" Type="http://schemas.openxmlformats.org/officeDocument/2006/relationships/hyperlink" Target="https://github.com/Cysharp/ZString" TargetMode="External"/><Relationship Id="rId12" Type="http://schemas.openxmlformats.org/officeDocument/2006/relationships/hyperlink" Target="https://github.com/rlabrecque/Steamworks.NET" TargetMode="External"/><Relationship Id="rId15" Type="http://schemas.openxmlformats.org/officeDocument/2006/relationships/hyperlink" Target="https://github.com/neuecc/ZeroFormatter" TargetMode="External"/><Relationship Id="rId14" Type="http://schemas.openxmlformats.org/officeDocument/2006/relationships/hyperlink" Target="https://github.com/nicolesaidy/awesome-web-design" TargetMode="External"/><Relationship Id="rId17" Type="http://schemas.openxmlformats.org/officeDocument/2006/relationships/hyperlink" Target="https://github.com/Unity-Technologies/com.unity.netcode.gameobjects" TargetMode="External"/><Relationship Id="rId16" Type="http://schemas.openxmlformats.org/officeDocument/2006/relationships/hyperlink" Target="https://github.com/neuecc/Utf8Json" TargetMode="External"/><Relationship Id="rId19" Type="http://schemas.openxmlformats.org/officeDocument/2006/relationships/hyperlink" Target="https://github.com/TeamSirenix/odin-serializer" TargetMode="External"/><Relationship Id="rId18" Type="http://schemas.openxmlformats.org/officeDocument/2006/relationships/hyperlink" Target="https://github.com/FirstGearGames/FishNet" TargetMode="External"/><Relationship Id="rId84" Type="http://schemas.openxmlformats.org/officeDocument/2006/relationships/hyperlink" Target="https://github.com/chromeos/chromeos.dev" TargetMode="External"/><Relationship Id="rId83" Type="http://schemas.openxmlformats.org/officeDocument/2006/relationships/hyperlink" Target="https://github.com/chrisneagu/FTC-Skystone-Dark-Angels-Romania-2020" TargetMode="External"/><Relationship Id="rId86" Type="http://schemas.openxmlformats.org/officeDocument/2006/relationships/hyperlink" Target="https://github.com/gilzoide/unity-sqlite-net" TargetMode="External"/><Relationship Id="rId85" Type="http://schemas.openxmlformats.org/officeDocument/2006/relationships/hyperlink" Target="https://github.com/TOLDOTECHNIK/buildroot-webkit" TargetMode="External"/><Relationship Id="rId88" Type="http://schemas.openxmlformats.org/officeDocument/2006/relationships/hyperlink" Target="https://github.com/Countly/countly-sdk-web" TargetMode="External"/><Relationship Id="rId87" Type="http://schemas.openxmlformats.org/officeDocument/2006/relationships/hyperlink" Target="https://github.com/WebMemex/webmemex-extension" TargetMode="External"/><Relationship Id="rId89" Type="http://schemas.openxmlformats.org/officeDocument/2006/relationships/hyperlink" Target="https://github.com/Azure-Samples/digital-twins-explorer" TargetMode="External"/><Relationship Id="rId80" Type="http://schemas.openxmlformats.org/officeDocument/2006/relationships/hyperlink" Target="https://github.com/zszszszsz/.config" TargetMode="External"/><Relationship Id="rId82" Type="http://schemas.openxmlformats.org/officeDocument/2006/relationships/hyperlink" Target="https://github.com/rprokap/pset-9" TargetMode="External"/><Relationship Id="rId81" Type="http://schemas.openxmlformats.org/officeDocument/2006/relationships/hyperlink" Target="https://github.com/securityfirst/Umbrella_android" TargetMode="External"/><Relationship Id="rId73" Type="http://schemas.openxmlformats.org/officeDocument/2006/relationships/hyperlink" Target="https://github.com/parse-community/Parse-SDK-dotNET" TargetMode="External"/><Relationship Id="rId72" Type="http://schemas.openxmlformats.org/officeDocument/2006/relationships/hyperlink" Target="https://github.com/hadashiA/VitalRouter" TargetMode="External"/><Relationship Id="rId75" Type="http://schemas.openxmlformats.org/officeDocument/2006/relationships/hyperlink" Target="https://github.com/Cysharp/NativeMemoryArray" TargetMode="External"/><Relationship Id="rId74" Type="http://schemas.openxmlformats.org/officeDocument/2006/relationships/hyperlink" Target="https://github.com/bitcraftCoLtd/protobuf3-for-unity" TargetMode="External"/><Relationship Id="rId77" Type="http://schemas.openxmlformats.org/officeDocument/2006/relationships/hyperlink" Target="https://github.com/ceramic-engine/ceramic" TargetMode="External"/><Relationship Id="rId76" Type="http://schemas.openxmlformats.org/officeDocument/2006/relationships/hyperlink" Target="https://github.com/siemens/ix" TargetMode="External"/><Relationship Id="rId79" Type="http://schemas.openxmlformats.org/officeDocument/2006/relationships/hyperlink" Target="https://github.com/nxrighthere/NetStack" TargetMode="External"/><Relationship Id="rId78" Type="http://schemas.openxmlformats.org/officeDocument/2006/relationships/hyperlink" Target="https://github.com/Cysharp/StructureOfArraysGenerator" TargetMode="External"/><Relationship Id="rId71" Type="http://schemas.openxmlformats.org/officeDocument/2006/relationships/hyperlink" Target="https://github.com/NetickNetworking/NetickForUnity" TargetMode="External"/><Relationship Id="rId70" Type="http://schemas.openxmlformats.org/officeDocument/2006/relationships/hyperlink" Target="https://github.com/rvolz/BicBucStriim" TargetMode="External"/><Relationship Id="rId62" Type="http://schemas.openxmlformats.org/officeDocument/2006/relationships/hyperlink" Target="https://github.com/psydack/uimgui" TargetMode="External"/><Relationship Id="rId61" Type="http://schemas.openxmlformats.org/officeDocument/2006/relationships/hyperlink" Target="https://github.com/Bwmxmd254/BWM-XMD-GO" TargetMode="External"/><Relationship Id="rId64" Type="http://schemas.openxmlformats.org/officeDocument/2006/relationships/hyperlink" Target="https://github.com/thegreenwebfoundation/co2.js" TargetMode="External"/><Relationship Id="rId63" Type="http://schemas.openxmlformats.org/officeDocument/2006/relationships/hyperlink" Target="https://github.com/markiodev/Networker" TargetMode="External"/><Relationship Id="rId66" Type="http://schemas.openxmlformats.org/officeDocument/2006/relationships/hyperlink" Target="https://github.com/subhamBharadwaz/scribbly" TargetMode="External"/><Relationship Id="rId65" Type="http://schemas.openxmlformats.org/officeDocument/2006/relationships/hyperlink" Target="https://github.com/l4rm4nd/VoucherVault" TargetMode="External"/><Relationship Id="rId68" Type="http://schemas.openxmlformats.org/officeDocument/2006/relationships/hyperlink" Target="https://github.com/hadashiA/VYaml" TargetMode="External"/><Relationship Id="rId67" Type="http://schemas.openxmlformats.org/officeDocument/2006/relationships/hyperlink" Target="https://github.com/gluschenko/unity-dark-skin" TargetMode="External"/><Relationship Id="rId60" Type="http://schemas.openxmlformats.org/officeDocument/2006/relationships/hyperlink" Target="https://github.com/Cysharp/YetAnotherHttpHandler" TargetMode="External"/><Relationship Id="rId69" Type="http://schemas.openxmlformats.org/officeDocument/2006/relationships/hyperlink" Target="https://github.com/picturama/picturama" TargetMode="External"/><Relationship Id="rId51" Type="http://schemas.openxmlformats.org/officeDocument/2006/relationships/hyperlink" Target="https://github.com/GameFrameX/GameFrameX" TargetMode="External"/><Relationship Id="rId50" Type="http://schemas.openxmlformats.org/officeDocument/2006/relationships/hyperlink" Target="https://github.com/Rufus31415/Simple-WebXR-Unity" TargetMode="External"/><Relationship Id="rId53" Type="http://schemas.openxmlformats.org/officeDocument/2006/relationships/hyperlink" Target="https://github.com/MirageNet/Mirage" TargetMode="External"/><Relationship Id="rId52" Type="http://schemas.openxmlformats.org/officeDocument/2006/relationships/hyperlink" Target="https://github.com/porsche-design-system/porsche-design-system" TargetMode="External"/><Relationship Id="rId55" Type="http://schemas.openxmlformats.org/officeDocument/2006/relationships/hyperlink" Target="https://github.com/mlavik1/UnityVolumeRendering" TargetMode="External"/><Relationship Id="rId54" Type="http://schemas.openxmlformats.org/officeDocument/2006/relationships/hyperlink" Target="https://github.com/EcsRx/ecsrx" TargetMode="External"/><Relationship Id="rId57" Type="http://schemas.openxmlformats.org/officeDocument/2006/relationships/hyperlink" Target="https://github.com/PurrNet/PurrNet" TargetMode="External"/><Relationship Id="rId56" Type="http://schemas.openxmlformats.org/officeDocument/2006/relationships/hyperlink" Target="https://github.com/planetarium/libplanet" TargetMode="External"/><Relationship Id="rId59" Type="http://schemas.openxmlformats.org/officeDocument/2006/relationships/hyperlink" Target="https://github.com/sunnamed434/BitMono" TargetMode="External"/><Relationship Id="rId58" Type="http://schemas.openxmlformats.org/officeDocument/2006/relationships/hyperlink" Target="https://github.com/Leopotam/ecslite" TargetMode="External"/><Relationship Id="rId107" Type="http://schemas.openxmlformats.org/officeDocument/2006/relationships/hyperlink" Target="https://github.com/emilioastarita/facturajs" TargetMode="External"/><Relationship Id="rId228" Type="http://schemas.openxmlformats.org/officeDocument/2006/relationships/hyperlink" Target="https://github.com/araobp/unity-sabae" TargetMode="External"/><Relationship Id="rId349" Type="http://schemas.openxmlformats.org/officeDocument/2006/relationships/hyperlink" Target="https://github.com/toppers/hakoniwa-pdu-csharp" TargetMode="External"/><Relationship Id="rId106" Type="http://schemas.openxmlformats.org/officeDocument/2006/relationships/hyperlink" Target="https://github.com/greggman/unity-webgl-copy-and-paste" TargetMode="External"/><Relationship Id="rId227" Type="http://schemas.openxmlformats.org/officeDocument/2006/relationships/hyperlink" Target="https://github.com/hoverdroids/Unity3D-WebGL-Interface" TargetMode="External"/><Relationship Id="rId348" Type="http://schemas.openxmlformats.org/officeDocument/2006/relationships/hyperlink" Target="https://github.com/gamgaroo/Esmeralda" TargetMode="External"/><Relationship Id="rId469" Type="http://schemas.openxmlformats.org/officeDocument/2006/relationships/hyperlink" Target="https://github.com/MapmostSDK/digital-twin-parking" TargetMode="External"/><Relationship Id="rId105" Type="http://schemas.openxmlformats.org/officeDocument/2006/relationships/hyperlink" Target="https://github.com/christurnertv/digital-ocean-ansible" TargetMode="External"/><Relationship Id="rId226" Type="http://schemas.openxmlformats.org/officeDocument/2006/relationships/hyperlink" Target="https://github.com/forcepusher/com.bananaparty.yandexmetrica" TargetMode="External"/><Relationship Id="rId347" Type="http://schemas.openxmlformats.org/officeDocument/2006/relationships/hyperlink" Target="https://github.com/colinwilliams91/asp-net-core-mvc-unity-test" TargetMode="External"/><Relationship Id="rId468" Type="http://schemas.openxmlformats.org/officeDocument/2006/relationships/hyperlink" Target="https://github.com/colorRunner/digital-twin-factory" TargetMode="External"/><Relationship Id="rId104" Type="http://schemas.openxmlformats.org/officeDocument/2006/relationships/hyperlink" Target="https://github.com/s-a/digital-numbers-font" TargetMode="External"/><Relationship Id="rId225" Type="http://schemas.openxmlformats.org/officeDocument/2006/relationships/hyperlink" Target="https://github.com/araobp/unity-sabae" TargetMode="External"/><Relationship Id="rId346" Type="http://schemas.openxmlformats.org/officeDocument/2006/relationships/hyperlink" Target="https://github.com/caglarenes/ASP.NET-UnityWebGLServer" TargetMode="External"/><Relationship Id="rId467" Type="http://schemas.openxmlformats.org/officeDocument/2006/relationships/hyperlink" Target="https://github.com/hmyang-codeflex/Industrial-Digital-Twin-WebGL" TargetMode="External"/><Relationship Id="rId109" Type="http://schemas.openxmlformats.org/officeDocument/2006/relationships/hyperlink" Target="https://github.com/saraff-9EB1047A4BEB4cef8506B29BA325BD5A/Saraff.Twain.NET" TargetMode="External"/><Relationship Id="rId108" Type="http://schemas.openxmlformats.org/officeDocument/2006/relationships/hyperlink" Target="http://saraff.twain.net" TargetMode="External"/><Relationship Id="rId229" Type="http://schemas.openxmlformats.org/officeDocument/2006/relationships/hyperlink" Target="https://github.com/araobp/unity-sabae" TargetMode="External"/><Relationship Id="rId220" Type="http://schemas.openxmlformats.org/officeDocument/2006/relationships/hyperlink" Target="https://github.com/aws-solutions-library-samples/guidance-for-industrial-digital-twin-on-aws" TargetMode="External"/><Relationship Id="rId341" Type="http://schemas.openxmlformats.org/officeDocument/2006/relationships/hyperlink" Target="https://github.com/Katchietsnouva/WebGL_DigitalTwin_Project_1" TargetMode="External"/><Relationship Id="rId462" Type="http://schemas.openxmlformats.org/officeDocument/2006/relationships/hyperlink" Target="https://github.com/123-wang-en-ci/NicheTwin3D" TargetMode="External"/><Relationship Id="rId340" Type="http://schemas.openxmlformats.org/officeDocument/2006/relationships/hyperlink" Target="https://github.com/ArnauCS03/feel-the-cupra-hackupc-2025" TargetMode="External"/><Relationship Id="rId461" Type="http://schemas.openxmlformats.org/officeDocument/2006/relationships/hyperlink" Target="https://github.com/salman-shah-ai/hololens-2-digital-twin-sims" TargetMode="External"/><Relationship Id="rId460" Type="http://schemas.openxmlformats.org/officeDocument/2006/relationships/hyperlink" Target="https://github.com/jvivespons/Unity3D-ML-Regression-Pipeline" TargetMode="External"/><Relationship Id="rId103" Type="http://schemas.openxmlformats.org/officeDocument/2006/relationships/hyperlink" Target="https://github.com/EFEELE/NeonMint" TargetMode="External"/><Relationship Id="rId224" Type="http://schemas.openxmlformats.org/officeDocument/2006/relationships/hyperlink" Target="https://github.com/hoverdroids/Unity3D-WebGL-Interface" TargetMode="External"/><Relationship Id="rId345" Type="http://schemas.openxmlformats.org/officeDocument/2006/relationships/hyperlink" Target="https://github.com/Twinmodel/Design-and-Implementation-of-Digital-Twin-for-a-Line-Follower-Robot" TargetMode="External"/><Relationship Id="rId466" Type="http://schemas.openxmlformats.org/officeDocument/2006/relationships/hyperlink" Target="https://github.com/Tomtopo/DigitalTwinBuild" TargetMode="External"/><Relationship Id="rId102" Type="http://schemas.openxmlformats.org/officeDocument/2006/relationships/hyperlink" Target="https://github.com/jettbrains/-L-" TargetMode="External"/><Relationship Id="rId223" Type="http://schemas.openxmlformats.org/officeDocument/2006/relationships/hyperlink" Target="https://github.com/hoverdroids/Unity3D-WebGL-Interface" TargetMode="External"/><Relationship Id="rId344" Type="http://schemas.openxmlformats.org/officeDocument/2006/relationships/hyperlink" Target="https://github.com/hadijannat/morpho-twin" TargetMode="External"/><Relationship Id="rId465" Type="http://schemas.openxmlformats.org/officeDocument/2006/relationships/hyperlink" Target="https://github.com/TheHexaTown-Saba-Majid/7bDigitalTwin_web" TargetMode="External"/><Relationship Id="rId101" Type="http://schemas.openxmlformats.org/officeDocument/2006/relationships/hyperlink" Target="https://github.com/simonheys/wordclock" TargetMode="External"/><Relationship Id="rId222" Type="http://schemas.openxmlformats.org/officeDocument/2006/relationships/hyperlink" Target="https://github.com/Faezeh-Rezaei/City-Simulator" TargetMode="External"/><Relationship Id="rId343" Type="http://schemas.openxmlformats.org/officeDocument/2006/relationships/hyperlink" Target="https://github.com/nihannihu/bio-digital-twin-care" TargetMode="External"/><Relationship Id="rId464" Type="http://schemas.openxmlformats.org/officeDocument/2006/relationships/hyperlink" Target="https://github.com/scranley/dt-webgl-poc" TargetMode="External"/><Relationship Id="rId100" Type="http://schemas.openxmlformats.org/officeDocument/2006/relationships/hyperlink" Target="https://github.com/novaxmd/NOVA-XMD" TargetMode="External"/><Relationship Id="rId221" Type="http://schemas.openxmlformats.org/officeDocument/2006/relationships/hyperlink" Target="https://github.com/nhathuy7996/Server-Client-Unity" TargetMode="External"/><Relationship Id="rId342" Type="http://schemas.openxmlformats.org/officeDocument/2006/relationships/hyperlink" Target="https://github.com/MapmostSDK/digital-twin-park" TargetMode="External"/><Relationship Id="rId463" Type="http://schemas.openxmlformats.org/officeDocument/2006/relationships/hyperlink" Target="https://github.com/Krgtm58/arm-twin-python-unity" TargetMode="External"/><Relationship Id="rId217" Type="http://schemas.openxmlformats.org/officeDocument/2006/relationships/hyperlink" Target="https://github.com/pollen-robotics/Reachy2-UnityDigitalTwin" TargetMode="External"/><Relationship Id="rId338" Type="http://schemas.openxmlformats.org/officeDocument/2006/relationships/hyperlink" Target="https://github.com/Taistonalle/Robot-digital-twin-control-mechanics" TargetMode="External"/><Relationship Id="rId459" Type="http://schemas.openxmlformats.org/officeDocument/2006/relationships/hyperlink" Target="http://asp.net" TargetMode="External"/><Relationship Id="rId216" Type="http://schemas.openxmlformats.org/officeDocument/2006/relationships/hyperlink" Target="https://github.com/Conglin-Li/ABB-IRB120_DigitalTwin" TargetMode="External"/><Relationship Id="rId337" Type="http://schemas.openxmlformats.org/officeDocument/2006/relationships/hyperlink" Target="https://github.com/omari91/berlin-grid-project" TargetMode="External"/><Relationship Id="rId458" Type="http://schemas.openxmlformats.org/officeDocument/2006/relationships/hyperlink" Target="https://github.com/smarton2k2/Digital-Twin-robots" TargetMode="External"/><Relationship Id="rId215" Type="http://schemas.openxmlformats.org/officeDocument/2006/relationships/hyperlink" Target="https://github.com/mac999/digital_twin_BIM_IoT" TargetMode="External"/><Relationship Id="rId336" Type="http://schemas.openxmlformats.org/officeDocument/2006/relationships/hyperlink" Target="https://github.com/oliviariccomi/iot-dt-thesis" TargetMode="External"/><Relationship Id="rId457" Type="http://schemas.openxmlformats.org/officeDocument/2006/relationships/hyperlink" Target="https://github.com/samarth0104/Digital-Twin-Of-A-Traffic-Junction-Using-Unity3D" TargetMode="External"/><Relationship Id="rId214" Type="http://schemas.openxmlformats.org/officeDocument/2006/relationships/hyperlink" Target="https://github.com/revenkogrisha/CapybaraAdventure" TargetMode="External"/><Relationship Id="rId335" Type="http://schemas.openxmlformats.org/officeDocument/2006/relationships/hyperlink" Target="https://github.com/aeyonblack/ravven-documentation" TargetMode="External"/><Relationship Id="rId456" Type="http://schemas.openxmlformats.org/officeDocument/2006/relationships/hyperlink" Target="https://github.com/q3466613/digital-twin" TargetMode="External"/><Relationship Id="rId219" Type="http://schemas.openxmlformats.org/officeDocument/2006/relationships/hyperlink" Target="https://github.com/engincandanabas/Cannonballs" TargetMode="External"/><Relationship Id="rId218" Type="http://schemas.openxmlformats.org/officeDocument/2006/relationships/hyperlink" Target="https://github.com/RoadToTheMetaverse/R2mvE04WindTurbineProject" TargetMode="External"/><Relationship Id="rId339" Type="http://schemas.openxmlformats.org/officeDocument/2006/relationships/hyperlink" Target="https://github.com/buvnswrn/droneinspection" TargetMode="External"/><Relationship Id="rId330" Type="http://schemas.openxmlformats.org/officeDocument/2006/relationships/hyperlink" Target="https://github.com/kahlery/okey-game" TargetMode="External"/><Relationship Id="rId451" Type="http://schemas.openxmlformats.org/officeDocument/2006/relationships/hyperlink" Target="https://github.com/M01314/Consumer-Sentiment-Digital-Twin" TargetMode="External"/><Relationship Id="rId450" Type="http://schemas.openxmlformats.org/officeDocument/2006/relationships/hyperlink" Target="https://github.com/LakshyaTaneja/STM32-Zonal-Architecture-Digital-Twin" TargetMode="External"/><Relationship Id="rId213" Type="http://schemas.openxmlformats.org/officeDocument/2006/relationships/hyperlink" Target="https://github.com/transformsai/UnityGrpcWeb" TargetMode="External"/><Relationship Id="rId334" Type="http://schemas.openxmlformats.org/officeDocument/2006/relationships/hyperlink" Target="https://github.com/RAHULJOGI-CODE/Single-Shot-Digital-In-Line-Holography_using_DL" TargetMode="External"/><Relationship Id="rId455" Type="http://schemas.openxmlformats.org/officeDocument/2006/relationships/hyperlink" Target="https://github.com/GerliRand/3d-area-visualization-unity3d" TargetMode="External"/><Relationship Id="rId212" Type="http://schemas.openxmlformats.org/officeDocument/2006/relationships/hyperlink" Target="https://github.com/nikonikoCW/Meteor3DEditor" TargetMode="External"/><Relationship Id="rId333" Type="http://schemas.openxmlformats.org/officeDocument/2006/relationships/hyperlink" Target="https://github.com/ProfEngel/jar-el" TargetMode="External"/><Relationship Id="rId454" Type="http://schemas.openxmlformats.org/officeDocument/2006/relationships/hyperlink" Target="https://github.com/superw23/Digital-Twins-in-Firefighting" TargetMode="External"/><Relationship Id="rId211" Type="http://schemas.openxmlformats.org/officeDocument/2006/relationships/hyperlink" Target="https://github.com/forcepusher/com.bananaparty.webutility" TargetMode="External"/><Relationship Id="rId332" Type="http://schemas.openxmlformats.org/officeDocument/2006/relationships/hyperlink" Target="https://github.com/AratiSankaliya12/digital-twin-agentic-rag" TargetMode="External"/><Relationship Id="rId453" Type="http://schemas.openxmlformats.org/officeDocument/2006/relationships/hyperlink" Target="https://github.com/AmanPandeyGitHub/Greenhouse-Environment-Monitoring-using-ESP32-and-Edge-Computing" TargetMode="External"/><Relationship Id="rId210" Type="http://schemas.openxmlformats.org/officeDocument/2006/relationships/hyperlink" Target="https://github.com/iBicha/ChromeAppBuilder" TargetMode="External"/><Relationship Id="rId331" Type="http://schemas.openxmlformats.org/officeDocument/2006/relationships/hyperlink" Target="https://github.com/ITU-AI-ML-in-5G-Challenge/Digital_Twins_Repo" TargetMode="External"/><Relationship Id="rId452" Type="http://schemas.openxmlformats.org/officeDocument/2006/relationships/hyperlink" Target="https://github.com/patmic/StructuralDigitalTwin" TargetMode="External"/><Relationship Id="rId370" Type="http://schemas.openxmlformats.org/officeDocument/2006/relationships/hyperlink" Target="https://github.com/jcoliz/BrewHub.DigitalTwins" TargetMode="External"/><Relationship Id="rId129" Type="http://schemas.openxmlformats.org/officeDocument/2006/relationships/hyperlink" Target="https://github.com/KrzysztofBogdan/CsNeuroevolutionFlappyBird" TargetMode="External"/><Relationship Id="rId128" Type="http://schemas.openxmlformats.org/officeDocument/2006/relationships/hyperlink" Target="https://github.com/RoseSecurity/Obfusc8ted" TargetMode="External"/><Relationship Id="rId249" Type="http://schemas.openxmlformats.org/officeDocument/2006/relationships/hyperlink" Target="https://github.com/Ubik42/Vue3_Digital_Twin" TargetMode="External"/><Relationship Id="rId127" Type="http://schemas.openxmlformats.org/officeDocument/2006/relationships/hyperlink" Target="https://github.com/City-of-Bloomington/timetrack" TargetMode="External"/><Relationship Id="rId248" Type="http://schemas.openxmlformats.org/officeDocument/2006/relationships/hyperlink" Target="https://github.com/imagine-uniandes/ColivriDigitalTwin" TargetMode="External"/><Relationship Id="rId369" Type="http://schemas.openxmlformats.org/officeDocument/2006/relationships/hyperlink" Target="https://github.com/Mikecranesync/factorylm" TargetMode="External"/><Relationship Id="rId126" Type="http://schemas.openxmlformats.org/officeDocument/2006/relationships/hyperlink" Target="https://github.com/chromeos/pwa-play-billing" TargetMode="External"/><Relationship Id="rId247" Type="http://schemas.openxmlformats.org/officeDocument/2006/relationships/hyperlink" Target="https://github.com/AmbiensVR/UnityDigitalTwinsDemo" TargetMode="External"/><Relationship Id="rId368" Type="http://schemas.openxmlformats.org/officeDocument/2006/relationships/hyperlink" Target="https://github.com/McSCert/Automotive-Digital-Twin" TargetMode="External"/><Relationship Id="rId121" Type="http://schemas.openxmlformats.org/officeDocument/2006/relationships/hyperlink" Target="https://github.com/nstephens/glowworm" TargetMode="External"/><Relationship Id="rId242" Type="http://schemas.openxmlformats.org/officeDocument/2006/relationships/hyperlink" Target="https://github.com/rparak/Unity3D_Robotics_ACOPOStrak" TargetMode="External"/><Relationship Id="rId363" Type="http://schemas.openxmlformats.org/officeDocument/2006/relationships/hyperlink" Target="https://github.com/VCP-dev/WebGL-tester" TargetMode="External"/><Relationship Id="rId120" Type="http://schemas.openxmlformats.org/officeDocument/2006/relationships/hyperlink" Target="https://github.com/vsimakhin/web-logbook" TargetMode="External"/><Relationship Id="rId241" Type="http://schemas.openxmlformats.org/officeDocument/2006/relationships/hyperlink" Target="https://github.com/rparak/Unity3D_Robotics_ACOPOStrak" TargetMode="External"/><Relationship Id="rId362" Type="http://schemas.openxmlformats.org/officeDocument/2006/relationships/hyperlink" Target="https://github.com/Swiftstar/fullstack-demo" TargetMode="External"/><Relationship Id="rId240" Type="http://schemas.openxmlformats.org/officeDocument/2006/relationships/hyperlink" Target="https://github.com/in0finite/CsUnityWeb" TargetMode="External"/><Relationship Id="rId361" Type="http://schemas.openxmlformats.org/officeDocument/2006/relationships/hyperlink" Target="https://github.com/htil/UnityToJavascriptExample" TargetMode="External"/><Relationship Id="rId360" Type="http://schemas.openxmlformats.org/officeDocument/2006/relationships/hyperlink" Target="https://github.com/rico345100/WebGL-Mine-Sweeper-Example" TargetMode="External"/><Relationship Id="rId125" Type="http://schemas.openxmlformats.org/officeDocument/2006/relationships/hyperlink" Target="https://github.com/psu-libraries/scholarsphere-3" TargetMode="External"/><Relationship Id="rId246" Type="http://schemas.openxmlformats.org/officeDocument/2006/relationships/hyperlink" Target="https://github.com/vjolavelikaj/digital-twin-assginment" TargetMode="External"/><Relationship Id="rId367" Type="http://schemas.openxmlformats.org/officeDocument/2006/relationships/hyperlink" Target="https://github.com/Conor-Fennell/transport-digital-twin-communication-architecture" TargetMode="External"/><Relationship Id="rId124" Type="http://schemas.openxmlformats.org/officeDocument/2006/relationships/hyperlink" Target="https://github.com/imlakshay08/waste-management-system" TargetMode="External"/><Relationship Id="rId245" Type="http://schemas.openxmlformats.org/officeDocument/2006/relationships/hyperlink" Target="https://github.com/Plan-T42/HoloCrane-V0-Unity-Demo" TargetMode="External"/><Relationship Id="rId366" Type="http://schemas.openxmlformats.org/officeDocument/2006/relationships/hyperlink" Target="https://github.com/smarton2k2/Digital-Twin-in-Architecture" TargetMode="External"/><Relationship Id="rId123" Type="http://schemas.openxmlformats.org/officeDocument/2006/relationships/hyperlink" Target="https://github.com/RaidenEI21/MediaCrawler" TargetMode="External"/><Relationship Id="rId244" Type="http://schemas.openxmlformats.org/officeDocument/2006/relationships/hyperlink" Target="https://github.com/toppers/hakoniwa-digital-twin" TargetMode="External"/><Relationship Id="rId365" Type="http://schemas.openxmlformats.org/officeDocument/2006/relationships/hyperlink" Target="https://github.com/SINTEF-9012/DTOps" TargetMode="External"/><Relationship Id="rId122" Type="http://schemas.openxmlformats.org/officeDocument/2006/relationships/hyperlink" Target="https://github.com/scottbez1/webdp100" TargetMode="External"/><Relationship Id="rId243" Type="http://schemas.openxmlformats.org/officeDocument/2006/relationships/hyperlink" Target="https://github.com/Kazuhito00/Unity-Barracuda-MobileNet-WebGL-Sample" TargetMode="External"/><Relationship Id="rId364" Type="http://schemas.openxmlformats.org/officeDocument/2006/relationships/hyperlink" Target="https://github.com/rico345100/WebGL-Mine-Sweeper-Example" TargetMode="External"/><Relationship Id="rId95" Type="http://schemas.openxmlformats.org/officeDocument/2006/relationships/hyperlink" Target="https://github.com/Amplifon/Sounds-of-Street-View-Framework" TargetMode="External"/><Relationship Id="rId94" Type="http://schemas.openxmlformats.org/officeDocument/2006/relationships/hyperlink" Target="https://github.com/daveajones/cartulary" TargetMode="External"/><Relationship Id="rId97" Type="http://schemas.openxmlformats.org/officeDocument/2006/relationships/hyperlink" Target="https://github.com/xhadmincn/GenHuman" TargetMode="External"/><Relationship Id="rId96" Type="http://schemas.openxmlformats.org/officeDocument/2006/relationships/hyperlink" Target="https://github.com/NoorBayan/Noor" TargetMode="External"/><Relationship Id="rId99" Type="http://schemas.openxmlformats.org/officeDocument/2006/relationships/hyperlink" Target="https://github.com/jakobzhao/storymap" TargetMode="External"/><Relationship Id="rId98" Type="http://schemas.openxmlformats.org/officeDocument/2006/relationships/hyperlink" Target="https://github.com/GovTechSG/oobee" TargetMode="External"/><Relationship Id="rId91" Type="http://schemas.openxmlformats.org/officeDocument/2006/relationships/hyperlink" Target="https://github.com/rparak/Unity3D_Robotics_UR" TargetMode="External"/><Relationship Id="rId90" Type="http://schemas.openxmlformats.org/officeDocument/2006/relationships/hyperlink" Target="https://github.com/muni-town/weird" TargetMode="External"/><Relationship Id="rId93" Type="http://schemas.openxmlformats.org/officeDocument/2006/relationships/hyperlink" Target="https://github.com/jtarrio/radioreceiver" TargetMode="External"/><Relationship Id="rId92" Type="http://schemas.openxmlformats.org/officeDocument/2006/relationships/hyperlink" Target="https://github.com/rparak/Unity3D_Robotics_UR" TargetMode="External"/><Relationship Id="rId118" Type="http://schemas.openxmlformats.org/officeDocument/2006/relationships/hyperlink" Target="https://github.com/techlore/website" TargetMode="External"/><Relationship Id="rId239" Type="http://schemas.openxmlformats.org/officeDocument/2006/relationships/hyperlink" Target="https://github.com/colinwilliams91/StaticFileOptionsExtender" TargetMode="External"/><Relationship Id="rId117" Type="http://schemas.openxmlformats.org/officeDocument/2006/relationships/hyperlink" Target="https://github.com/bignimbus/trombone.js" TargetMode="External"/><Relationship Id="rId238" Type="http://schemas.openxmlformats.org/officeDocument/2006/relationships/hyperlink" Target="https://github.com/colinwilliams91/StaticFileOptionsExtender" TargetMode="External"/><Relationship Id="rId359" Type="http://schemas.openxmlformats.org/officeDocument/2006/relationships/hyperlink" Target="https://github.com/VCP-dev/WebGL-tester" TargetMode="External"/><Relationship Id="rId116" Type="http://schemas.openxmlformats.org/officeDocument/2006/relationships/hyperlink" Target="https://github.com/shamadee/web-dsp-demo" TargetMode="External"/><Relationship Id="rId237" Type="http://schemas.openxmlformats.org/officeDocument/2006/relationships/hyperlink" Target="https://github.com/Mo-Rahemi/WebGlGameWithSignalRClient" TargetMode="External"/><Relationship Id="rId358" Type="http://schemas.openxmlformats.org/officeDocument/2006/relationships/hyperlink" Target="https://github.com/Netherlands3D/WebCursors" TargetMode="External"/><Relationship Id="rId479" Type="http://schemas.openxmlformats.org/officeDocument/2006/relationships/drawing" Target="../drawings/drawing2.xml"/><Relationship Id="rId115" Type="http://schemas.openxmlformats.org/officeDocument/2006/relationships/hyperlink" Target="https://github.com/amphancm/ESP8266WiFiControl" TargetMode="External"/><Relationship Id="rId236" Type="http://schemas.openxmlformats.org/officeDocument/2006/relationships/hyperlink" Target="https://github.com/Mo-Rahemi/WebGlGameWithSignalRClient" TargetMode="External"/><Relationship Id="rId357" Type="http://schemas.openxmlformats.org/officeDocument/2006/relationships/hyperlink" Target="https://github.com/YJ-Eden/unity-1909-ca-save" TargetMode="External"/><Relationship Id="rId478" Type="http://schemas.openxmlformats.org/officeDocument/2006/relationships/hyperlink" Target="https://github.com/Yashs2024/robohand-simulator-with-OpenCV" TargetMode="External"/><Relationship Id="rId119" Type="http://schemas.openxmlformats.org/officeDocument/2006/relationships/hyperlink" Target="https://github.com/knadh/pfxsigner" TargetMode="External"/><Relationship Id="rId110" Type="http://schemas.openxmlformats.org/officeDocument/2006/relationships/hyperlink" Target="https://github.com/rparak/Unity3D_Robotics_ABB" TargetMode="External"/><Relationship Id="rId231" Type="http://schemas.openxmlformats.org/officeDocument/2006/relationships/hyperlink" Target="https://github.com/RimuruDev/Unity-WEBGL-DeviceTypeDetector" TargetMode="External"/><Relationship Id="rId352" Type="http://schemas.openxmlformats.org/officeDocument/2006/relationships/hyperlink" Target="https://github.com/Made-For-Gamers/NEAR-Unity-WebGL-API" TargetMode="External"/><Relationship Id="rId473" Type="http://schemas.openxmlformats.org/officeDocument/2006/relationships/hyperlink" Target="https://github.com/AfonsoScheufele/digital-twin-3d" TargetMode="External"/><Relationship Id="rId230" Type="http://schemas.openxmlformats.org/officeDocument/2006/relationships/hyperlink" Target="https://github.com/RimuruDev/Unity-WEBGL-DeviceTypeDetector" TargetMode="External"/><Relationship Id="rId351" Type="http://schemas.openxmlformats.org/officeDocument/2006/relationships/hyperlink" Target="https://github.com/zhihesoft/zes-unity-jslib" TargetMode="External"/><Relationship Id="rId472" Type="http://schemas.openxmlformats.org/officeDocument/2006/relationships/hyperlink" Target="https://github.com/airiel51/WebGL-Robotic-Arm-Pick-Place-Digital-Twin-Simulation" TargetMode="External"/><Relationship Id="rId350" Type="http://schemas.openxmlformats.org/officeDocument/2006/relationships/hyperlink" Target="https://github.com/lefx-gmbh/JSLibGenerator" TargetMode="External"/><Relationship Id="rId471" Type="http://schemas.openxmlformats.org/officeDocument/2006/relationships/hyperlink" Target="https://github.com/Ghxst07/DigitalTwin_GVC_Project" TargetMode="External"/><Relationship Id="rId470" Type="http://schemas.openxmlformats.org/officeDocument/2006/relationships/hyperlink" Target="https://github.com/MapmostSDK/digital-twin-stadium" TargetMode="External"/><Relationship Id="rId114" Type="http://schemas.openxmlformats.org/officeDocument/2006/relationships/hyperlink" Target="https://github.com/fit-project/fit" TargetMode="External"/><Relationship Id="rId235" Type="http://schemas.openxmlformats.org/officeDocument/2006/relationships/hyperlink" Target="https://github.com/colinwilliams91/StaticFileOptionsExtender" TargetMode="External"/><Relationship Id="rId356" Type="http://schemas.openxmlformats.org/officeDocument/2006/relationships/hyperlink" Target="https://github.com/Made-For-Gamers/NEAR-Unity-WebGL-API" TargetMode="External"/><Relationship Id="rId477" Type="http://schemas.openxmlformats.org/officeDocument/2006/relationships/hyperlink" Target="https://github.com/Voyager-Space/VoyagerX" TargetMode="External"/><Relationship Id="rId113" Type="http://schemas.openxmlformats.org/officeDocument/2006/relationships/hyperlink" Target="https://github.com/scrollmapper/bible_databases_deuterocanonical" TargetMode="External"/><Relationship Id="rId234" Type="http://schemas.openxmlformats.org/officeDocument/2006/relationships/hyperlink" Target="https://github.com/Mo-Rahemi/WebGlGameWithSignalRClient" TargetMode="External"/><Relationship Id="rId355" Type="http://schemas.openxmlformats.org/officeDocument/2006/relationships/hyperlink" Target="https://github.com/Netherlands3D/WebCursors" TargetMode="External"/><Relationship Id="rId476" Type="http://schemas.openxmlformats.org/officeDocument/2006/relationships/hyperlink" Target="https://github.com/HexaGautam/smart-waste-management" TargetMode="External"/><Relationship Id="rId112" Type="http://schemas.openxmlformats.org/officeDocument/2006/relationships/hyperlink" Target="https://github.com/florianjs/Digital-Currency" TargetMode="External"/><Relationship Id="rId233" Type="http://schemas.openxmlformats.org/officeDocument/2006/relationships/hyperlink" Target="https://github.com/jsyishan/Digital-Twin-Unity" TargetMode="External"/><Relationship Id="rId354" Type="http://schemas.openxmlformats.org/officeDocument/2006/relationships/hyperlink" Target="https://github.com/YJ-Eden/unity-1909-ca-save" TargetMode="External"/><Relationship Id="rId475" Type="http://schemas.openxmlformats.org/officeDocument/2006/relationships/hyperlink" Target="https://github.com/Qyrnore/floorspaces" TargetMode="External"/><Relationship Id="rId111" Type="http://schemas.openxmlformats.org/officeDocument/2006/relationships/hyperlink" Target="https://github.com/rparak/Unity3D_Robotics_ABB" TargetMode="External"/><Relationship Id="rId232" Type="http://schemas.openxmlformats.org/officeDocument/2006/relationships/hyperlink" Target="https://github.com/Kazuhito00/Unity-WebCamTexture-WebGL-Sample" TargetMode="External"/><Relationship Id="rId353" Type="http://schemas.openxmlformats.org/officeDocument/2006/relationships/hyperlink" Target="https://github.com/ziomagic/rollup-plugin-unity-jslib" TargetMode="External"/><Relationship Id="rId474" Type="http://schemas.openxmlformats.org/officeDocument/2006/relationships/hyperlink" Target="https://github.com/mnwoodwa/USER-INTERFACE-nx-surprise-digital-twin-v2-webgl-build" TargetMode="External"/><Relationship Id="rId305" Type="http://schemas.openxmlformats.org/officeDocument/2006/relationships/hyperlink" Target="https://github.com/adrialemany/AySRobots" TargetMode="External"/><Relationship Id="rId426" Type="http://schemas.openxmlformats.org/officeDocument/2006/relationships/hyperlink" Target="https://github.com/turbographics2000/Unity-jslib-Code-And-Proxy-CS-Code-Generator" TargetMode="External"/><Relationship Id="rId304" Type="http://schemas.openxmlformats.org/officeDocument/2006/relationships/hyperlink" Target="https://github.com/EncryptEx/machine-control-monitoring" TargetMode="External"/><Relationship Id="rId425" Type="http://schemas.openxmlformats.org/officeDocument/2006/relationships/hyperlink" Target="https://github.com/ctben/unity-cognito-webgl-jslib" TargetMode="External"/><Relationship Id="rId303" Type="http://schemas.openxmlformats.org/officeDocument/2006/relationships/hyperlink" Target="https://github.com/TriKnight/UR_ROS_Unity" TargetMode="External"/><Relationship Id="rId424" Type="http://schemas.openxmlformats.org/officeDocument/2006/relationships/hyperlink" Target="https://github.com/kardashevsky/unity-webgl-jslib-plugin" TargetMode="External"/><Relationship Id="rId302" Type="http://schemas.openxmlformats.org/officeDocument/2006/relationships/hyperlink" Target="https://github.com/atx-barnes/hl1-adt" TargetMode="External"/><Relationship Id="rId423" Type="http://schemas.openxmlformats.org/officeDocument/2006/relationships/hyperlink" Target="https://github.com/SalavatR/Unity-WebGL-Firebase-Cloud-messaging-Plugin" TargetMode="External"/><Relationship Id="rId309" Type="http://schemas.openxmlformats.org/officeDocument/2006/relationships/hyperlink" Target="https://github.com/sho7noka/Unison" TargetMode="External"/><Relationship Id="rId308" Type="http://schemas.openxmlformats.org/officeDocument/2006/relationships/hyperlink" Target="https://github.com/th-efool/robotic_arm-digital_twin" TargetMode="External"/><Relationship Id="rId429" Type="http://schemas.openxmlformats.org/officeDocument/2006/relationships/hyperlink" Target="https://github.com/Qyrnore/floorspaces" TargetMode="External"/><Relationship Id="rId307" Type="http://schemas.openxmlformats.org/officeDocument/2006/relationships/hyperlink" Target="https://github.com/tjdqja0806/Unity3D_DigitalTwin" TargetMode="External"/><Relationship Id="rId428" Type="http://schemas.openxmlformats.org/officeDocument/2006/relationships/hyperlink" Target="https://github.com/Ghxst07/DigitalTwin_GVC_Project" TargetMode="External"/><Relationship Id="rId306" Type="http://schemas.openxmlformats.org/officeDocument/2006/relationships/hyperlink" Target="https://github.com/scaleoutsoftware/JavaDigitalTwinCore" TargetMode="External"/><Relationship Id="rId427" Type="http://schemas.openxmlformats.org/officeDocument/2006/relationships/hyperlink" Target="https://github.com/warpaint97/jsPDFForUnityWebGL" TargetMode="External"/><Relationship Id="rId301" Type="http://schemas.openxmlformats.org/officeDocument/2006/relationships/hyperlink" Target="https://github.com/th-efool/robotic_arm-digital_twin" TargetMode="External"/><Relationship Id="rId422" Type="http://schemas.openxmlformats.org/officeDocument/2006/relationships/hyperlink" Target="https://github.com/m09irul/Unity-to-webgl-communication" TargetMode="External"/><Relationship Id="rId300" Type="http://schemas.openxmlformats.org/officeDocument/2006/relationships/hyperlink" Target="https://github.com/Sodiq179/digital-twin-greenhouse" TargetMode="External"/><Relationship Id="rId421" Type="http://schemas.openxmlformats.org/officeDocument/2006/relationships/hyperlink" Target="https://github.com/ziomagic/unity_jslib_test" TargetMode="External"/><Relationship Id="rId420" Type="http://schemas.openxmlformats.org/officeDocument/2006/relationships/hyperlink" Target="https://github.com/XarPL/unityKongAPI" TargetMode="External"/><Relationship Id="rId415" Type="http://schemas.openxmlformats.org/officeDocument/2006/relationships/hyperlink" Target="https://github.com/JoeTheW/Uniform_Christmas" TargetMode="External"/><Relationship Id="rId414" Type="http://schemas.openxmlformats.org/officeDocument/2006/relationships/hyperlink" Target="https://github.com/prakasit99999/ChessApi" TargetMode="External"/><Relationship Id="rId413" Type="http://schemas.openxmlformats.org/officeDocument/2006/relationships/hyperlink" Target="https://github.com/mphbo/the-greg-and-larry-show" TargetMode="External"/><Relationship Id="rId412" Type="http://schemas.openxmlformats.org/officeDocument/2006/relationships/hyperlink" Target="https://github.com/Qyrnore/floorspaces" TargetMode="External"/><Relationship Id="rId419" Type="http://schemas.openxmlformats.org/officeDocument/2006/relationships/hyperlink" Target="https://github.com/mrshubhamtyagi/FIrebaseUnityDemo" TargetMode="External"/><Relationship Id="rId418" Type="http://schemas.openxmlformats.org/officeDocument/2006/relationships/hyperlink" Target="https://github.com/m09irul/Unity-to-webgl-communication" TargetMode="External"/><Relationship Id="rId417" Type="http://schemas.openxmlformats.org/officeDocument/2006/relationships/hyperlink" Target="https://github.com/SalavatR/Unity-WebGL-Firebase-Cloud-messaging-Plugin" TargetMode="External"/><Relationship Id="rId416" Type="http://schemas.openxmlformats.org/officeDocument/2006/relationships/hyperlink" Target="https://github.com/binz0209/ViHis" TargetMode="External"/><Relationship Id="rId411" Type="http://schemas.openxmlformats.org/officeDocument/2006/relationships/hyperlink" Target="https://github.com/doald11/unity-" TargetMode="External"/><Relationship Id="rId410" Type="http://schemas.openxmlformats.org/officeDocument/2006/relationships/hyperlink" Target="https://github.com/TNewis/DrinksMachineTechTest" TargetMode="External"/><Relationship Id="rId206" Type="http://schemas.openxmlformats.org/officeDocument/2006/relationships/hyperlink" Target="https://github.com/rparak/BaR-Motion-Workshop" TargetMode="External"/><Relationship Id="rId327" Type="http://schemas.openxmlformats.org/officeDocument/2006/relationships/hyperlink" Target="https://github.com/VrinceanuAlin/Bachelors-Project--Unity-Game-Website-" TargetMode="External"/><Relationship Id="rId448" Type="http://schemas.openxmlformats.org/officeDocument/2006/relationships/hyperlink" Target="https://github.com/GhitaMezzourDT/DigitalTwinForAircraftMaintenance" TargetMode="External"/><Relationship Id="rId205" Type="http://schemas.openxmlformats.org/officeDocument/2006/relationships/hyperlink" Target="https://github.com/Iblis/UniTaskWebSocket" TargetMode="External"/><Relationship Id="rId326" Type="http://schemas.openxmlformats.org/officeDocument/2006/relationships/hyperlink" Target="https://github.com/synboxdev/AspNetCore-Unity-WebGL" TargetMode="External"/><Relationship Id="rId447" Type="http://schemas.openxmlformats.org/officeDocument/2006/relationships/hyperlink" Target="https://github.com/hz-b/bact-twin-architecture" TargetMode="External"/><Relationship Id="rId204" Type="http://schemas.openxmlformats.org/officeDocument/2006/relationships/hyperlink" Target="https://github.com/Iblis/UniTaskWebSocket" TargetMode="External"/><Relationship Id="rId325" Type="http://schemas.openxmlformats.org/officeDocument/2006/relationships/hyperlink" Target="https://github.com/LukasMoravansky/INTEMAC_Twin_Studio" TargetMode="External"/><Relationship Id="rId446" Type="http://schemas.openxmlformats.org/officeDocument/2006/relationships/hyperlink" Target="https://github.com/CN1-HPC-UNINA/DTReferenceArchitecture" TargetMode="External"/><Relationship Id="rId203" Type="http://schemas.openxmlformats.org/officeDocument/2006/relationships/hyperlink" Target="https://github.com/Iblis/UniTaskWebSocket" TargetMode="External"/><Relationship Id="rId324" Type="http://schemas.openxmlformats.org/officeDocument/2006/relationships/hyperlink" Target="https://github.com/zjxWeb/digitalTwins-short-" TargetMode="External"/><Relationship Id="rId445" Type="http://schemas.openxmlformats.org/officeDocument/2006/relationships/hyperlink" Target="https://github.com/ManuelePasini/digital_twins_architectures" TargetMode="External"/><Relationship Id="rId209" Type="http://schemas.openxmlformats.org/officeDocument/2006/relationships/hyperlink" Target="https://github.com/CompleteUnityDeveloper/Laser-Defender-Original" TargetMode="External"/><Relationship Id="rId208" Type="http://schemas.openxmlformats.org/officeDocument/2006/relationships/hyperlink" Target="https://github.com/CompleteUnityDeveloper/Laser-Defender-Original" TargetMode="External"/><Relationship Id="rId329" Type="http://schemas.openxmlformats.org/officeDocument/2006/relationships/hyperlink" Target="https://github.com/synboxdev/AspNetCore-Unity-WebGL" TargetMode="External"/><Relationship Id="rId207" Type="http://schemas.openxmlformats.org/officeDocument/2006/relationships/hyperlink" Target="https://github.com/Nethereum/Nethereum.Unity.Webgl" TargetMode="External"/><Relationship Id="rId328" Type="http://schemas.openxmlformats.org/officeDocument/2006/relationships/hyperlink" Target="https://github.com/CipherProxy/unity-plug-plugin" TargetMode="External"/><Relationship Id="rId449" Type="http://schemas.openxmlformats.org/officeDocument/2006/relationships/hyperlink" Target="https://github.com/GS-Tejas-hub/greonomy-architecture" TargetMode="External"/><Relationship Id="rId440" Type="http://schemas.openxmlformats.org/officeDocument/2006/relationships/hyperlink" Target="https://github.com/cboveda/urk-stack-demo" TargetMode="External"/><Relationship Id="rId202" Type="http://schemas.openxmlformats.org/officeDocument/2006/relationships/hyperlink" Target="https://github.com/SuYuuuuuu/DigitalTwin_Unity_ProductionLineSystem" TargetMode="External"/><Relationship Id="rId323" Type="http://schemas.openxmlformats.org/officeDocument/2006/relationships/hyperlink" Target="https://github.com/ptrsen/DLinkEm" TargetMode="External"/><Relationship Id="rId444" Type="http://schemas.openxmlformats.org/officeDocument/2006/relationships/hyperlink" Target="https://github.com/shadymohammed75/digital_twin_architecture" TargetMode="External"/><Relationship Id="rId201" Type="http://schemas.openxmlformats.org/officeDocument/2006/relationships/hyperlink" Target="https://github.com/rzninvo/Digital-Twin-of-a-Traffic-Scene-Using-RSU-and-AWSIM" TargetMode="External"/><Relationship Id="rId322" Type="http://schemas.openxmlformats.org/officeDocument/2006/relationships/hyperlink" Target="https://github.com/abcsys/digi" TargetMode="External"/><Relationship Id="rId443" Type="http://schemas.openxmlformats.org/officeDocument/2006/relationships/hyperlink" Target="https://github.com/guidomariadifiore/SoftwareArchitectures" TargetMode="External"/><Relationship Id="rId200" Type="http://schemas.openxmlformats.org/officeDocument/2006/relationships/hyperlink" Target="http://asp.net" TargetMode="External"/><Relationship Id="rId321" Type="http://schemas.openxmlformats.org/officeDocument/2006/relationships/hyperlink" Target="https://github.com/vero-code/source-persona" TargetMode="External"/><Relationship Id="rId442" Type="http://schemas.openxmlformats.org/officeDocument/2006/relationships/hyperlink" Target="https://github.com/sudarshan-sridhar/Humanoid-Digital-Twin" TargetMode="External"/><Relationship Id="rId320" Type="http://schemas.openxmlformats.org/officeDocument/2006/relationships/hyperlink" Target="https://github.com/BarAI-official/Behavioral-Architecture-for-Reality" TargetMode="External"/><Relationship Id="rId441" Type="http://schemas.openxmlformats.org/officeDocument/2006/relationships/hyperlink" Target="https://github.com/hfguth/part_67" TargetMode="External"/><Relationship Id="rId316" Type="http://schemas.openxmlformats.org/officeDocument/2006/relationships/hyperlink" Target="https://github.com/Conv-AI/Convai-Unity-WebGL-SDK" TargetMode="External"/><Relationship Id="rId437" Type="http://schemas.openxmlformats.org/officeDocument/2006/relationships/hyperlink" Target="https://github.com/SungSoo-VIRNECT/WebGL_Javascript_Network" TargetMode="External"/><Relationship Id="rId315" Type="http://schemas.openxmlformats.org/officeDocument/2006/relationships/hyperlink" Target="https://github.com/zjxWeb/digitalTwins-short-" TargetMode="External"/><Relationship Id="rId436" Type="http://schemas.openxmlformats.org/officeDocument/2006/relationships/hyperlink" Target="https://github.com/Hashiramaz/UnityJavascript_WebGL" TargetMode="External"/><Relationship Id="rId314" Type="http://schemas.openxmlformats.org/officeDocument/2006/relationships/hyperlink" Target="https://github.com/aminwhat/Unity-WebGL-Plugin" TargetMode="External"/><Relationship Id="rId435" Type="http://schemas.openxmlformats.org/officeDocument/2006/relationships/hyperlink" Target="https://github.com/hfguth/part_67" TargetMode="External"/><Relationship Id="rId313" Type="http://schemas.openxmlformats.org/officeDocument/2006/relationships/hyperlink" Target="https://github.com/Sadeqsoli/Unity-WebGL-JSLib" TargetMode="External"/><Relationship Id="rId434" Type="http://schemas.openxmlformats.org/officeDocument/2006/relationships/hyperlink" Target="https://github.com/cboveda/urk-stack-demo" TargetMode="External"/><Relationship Id="rId319" Type="http://schemas.openxmlformats.org/officeDocument/2006/relationships/hyperlink" Target="https://github.com/block-foundation/solidity-digital-twin" TargetMode="External"/><Relationship Id="rId318" Type="http://schemas.openxmlformats.org/officeDocument/2006/relationships/hyperlink" Target="https://github.com/CLC-666/digitalTwinsUnity" TargetMode="External"/><Relationship Id="rId439" Type="http://schemas.openxmlformats.org/officeDocument/2006/relationships/hyperlink" Target="https://github.com/Sov3rain/unity-serve" TargetMode="External"/><Relationship Id="rId317" Type="http://schemas.openxmlformats.org/officeDocument/2006/relationships/hyperlink" Target="https://github.com/tomstark99/COMS30400" TargetMode="External"/><Relationship Id="rId438" Type="http://schemas.openxmlformats.org/officeDocument/2006/relationships/hyperlink" Target="https://github.com/Dev1903/AUGMENT-KART-Final-Year-Project-" TargetMode="External"/><Relationship Id="rId312" Type="http://schemas.openxmlformats.org/officeDocument/2006/relationships/hyperlink" Target="https://github.com/aminwhat/Unity-WebGL-Plugin" TargetMode="External"/><Relationship Id="rId433" Type="http://schemas.openxmlformats.org/officeDocument/2006/relationships/hyperlink" Target="https://github.com/Sov3rain/unity-serve" TargetMode="External"/><Relationship Id="rId311" Type="http://schemas.openxmlformats.org/officeDocument/2006/relationships/hyperlink" Target="https://github.com/Sadeqsoli/Unity-WebGL-JSLib" TargetMode="External"/><Relationship Id="rId432" Type="http://schemas.openxmlformats.org/officeDocument/2006/relationships/hyperlink" Target="https://github.com/Dev1903/AUGMENT-KART-Final-Year-Project-" TargetMode="External"/><Relationship Id="rId310" Type="http://schemas.openxmlformats.org/officeDocument/2006/relationships/hyperlink" Target="https://github.com/TheSleepyKoala/jslib-for-unity" TargetMode="External"/><Relationship Id="rId431" Type="http://schemas.openxmlformats.org/officeDocument/2006/relationships/hyperlink" Target="https://github.com/junian/ggj14-gdr" TargetMode="External"/><Relationship Id="rId430" Type="http://schemas.openxmlformats.org/officeDocument/2006/relationships/hyperlink" Target="https://github.com/AvansInformatica-Marc/Roll-a-bal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LucyLing24/deep-brain-stimulation-surgeries-digital-twin-system" TargetMode="External"/><Relationship Id="rId2" Type="http://schemas.openxmlformats.org/officeDocument/2006/relationships/hyperlink" Target="https://github.com/zjxWeb/digitalTwins-short-" TargetMode="External"/><Relationship Id="rId3" Type="http://schemas.openxmlformats.org/officeDocument/2006/relationships/hyperlink" Target="https://github.com/Shree2604/DigitalTwin-EVBattery" TargetMode="External"/><Relationship Id="rId4" Type="http://schemas.openxmlformats.org/officeDocument/2006/relationships/hyperlink" Target="https://github.com/TheMindVirus/FallbackArena" TargetMode="External"/><Relationship Id="rId9" Type="http://schemas.openxmlformats.org/officeDocument/2006/relationships/hyperlink" Target="https://github.com/rparak/Unity3D_Robotics_Sorting_Machine" TargetMode="External"/><Relationship Id="rId5" Type="http://schemas.openxmlformats.org/officeDocument/2006/relationships/hyperlink" Target="https://github.com/AmanPandeyGitHub/Greenhouse-Environment-Monitoring-using-ESP32-and-Edge-Computing" TargetMode="External"/><Relationship Id="rId6" Type="http://schemas.openxmlformats.org/officeDocument/2006/relationships/hyperlink" Target="https://github.com/rparak/Unity3D_Robotics_UR" TargetMode="External"/><Relationship Id="rId7" Type="http://schemas.openxmlformats.org/officeDocument/2006/relationships/hyperlink" Target="https://github.com/rparak/Unity3D_Robotics_ABB" TargetMode="External"/><Relationship Id="rId8" Type="http://schemas.openxmlformats.org/officeDocument/2006/relationships/hyperlink" Target="https://github.com/aavek/Aeolus-Ocean" TargetMode="External"/><Relationship Id="rId40" Type="http://schemas.openxmlformats.org/officeDocument/2006/relationships/hyperlink" Target="https://github.com/uinosoft/thing.js" TargetMode="External"/><Relationship Id="rId42" Type="http://schemas.openxmlformats.org/officeDocument/2006/relationships/hyperlink" Target="https://github.com/araobp/unity-sabae" TargetMode="External"/><Relationship Id="rId41" Type="http://schemas.openxmlformats.org/officeDocument/2006/relationships/hyperlink" Target="https://github.com/nikonikoCW/Meteor3DEditor" TargetMode="External"/><Relationship Id="rId44" Type="http://schemas.openxmlformats.org/officeDocument/2006/relationships/hyperlink" Target="https://github.com/thingraph/scene-editor" TargetMode="External"/><Relationship Id="rId43" Type="http://schemas.openxmlformats.org/officeDocument/2006/relationships/hyperlink" Target="https://github.com/Ubik42/Vue3_Digital_Twin" TargetMode="External"/><Relationship Id="rId46" Type="http://schemas.openxmlformats.org/officeDocument/2006/relationships/hyperlink" Target="https://github.com/Katchietsnouva/WebGL_DigitalTwin_Project_1" TargetMode="External"/><Relationship Id="rId45" Type="http://schemas.openxmlformats.org/officeDocument/2006/relationships/hyperlink" Target="https://github.com/MapmostSDK/digital-twin-factory" TargetMode="External"/><Relationship Id="rId48" Type="http://schemas.openxmlformats.org/officeDocument/2006/relationships/hyperlink" Target="https://github.com/nihannihu/bio-digital-twin-care" TargetMode="External"/><Relationship Id="rId47" Type="http://schemas.openxmlformats.org/officeDocument/2006/relationships/hyperlink" Target="https://github.com/MapmostSDK/digital-twin-park" TargetMode="External"/><Relationship Id="rId49" Type="http://schemas.openxmlformats.org/officeDocument/2006/relationships/hyperlink" Target="https://github.com/MapmostSDK/digital-twin-bus" TargetMode="External"/><Relationship Id="rId31" Type="http://schemas.openxmlformats.org/officeDocument/2006/relationships/hyperlink" Target="https://github.com/q3466613/digital-twin" TargetMode="External"/><Relationship Id="rId30" Type="http://schemas.openxmlformats.org/officeDocument/2006/relationships/hyperlink" Target="https://github.com/GerliRand/3d-area-visualization-unity3d" TargetMode="External"/><Relationship Id="rId33" Type="http://schemas.openxmlformats.org/officeDocument/2006/relationships/hyperlink" Target="https://github.com/smarton2k2/Digital-Twin-robots" TargetMode="External"/><Relationship Id="rId32" Type="http://schemas.openxmlformats.org/officeDocument/2006/relationships/hyperlink" Target="https://github.com/samarth0104/Digital-Twin-Of-A-Traffic-Junction-Using-Unity3D" TargetMode="External"/><Relationship Id="rId35" Type="http://schemas.openxmlformats.org/officeDocument/2006/relationships/hyperlink" Target="https://github.com/jvivespons/Unity3D-ML-Regression-Pipeline" TargetMode="External"/><Relationship Id="rId34" Type="http://schemas.openxmlformats.org/officeDocument/2006/relationships/hyperlink" Target="http://asp.net" TargetMode="External"/><Relationship Id="rId37" Type="http://schemas.openxmlformats.org/officeDocument/2006/relationships/hyperlink" Target="https://github.com/123-wang-en-ci/NicheTwin3D" TargetMode="External"/><Relationship Id="rId36" Type="http://schemas.openxmlformats.org/officeDocument/2006/relationships/hyperlink" Target="https://github.com/salman-shah-ai/hololens-2-digital-twin-sims" TargetMode="External"/><Relationship Id="rId39" Type="http://schemas.openxmlformats.org/officeDocument/2006/relationships/hyperlink" Target="https://github.com/3mapslab/3DigitalTwin" TargetMode="External"/><Relationship Id="rId38" Type="http://schemas.openxmlformats.org/officeDocument/2006/relationships/hyperlink" Target="https://github.com/Krgtm58/arm-twin-python-unity" TargetMode="External"/><Relationship Id="rId20" Type="http://schemas.openxmlformats.org/officeDocument/2006/relationships/hyperlink" Target="https://github.com/buvnswrn/droneinspection" TargetMode="External"/><Relationship Id="rId22" Type="http://schemas.openxmlformats.org/officeDocument/2006/relationships/hyperlink" Target="https://github.com/chadradams/Digital-Twin-Unity3d-Example" TargetMode="External"/><Relationship Id="rId21" Type="http://schemas.openxmlformats.org/officeDocument/2006/relationships/hyperlink" Target="https://github.com/ArnauCS03/feel-the-cupra-hackupc-2025" TargetMode="External"/><Relationship Id="rId24" Type="http://schemas.openxmlformats.org/officeDocument/2006/relationships/hyperlink" Target="https://github.com/smarton2k2/Digital-Twin-in-Architecture" TargetMode="External"/><Relationship Id="rId23" Type="http://schemas.openxmlformats.org/officeDocument/2006/relationships/hyperlink" Target="https://github.com/hemantjuyal/DigitalTwin" TargetMode="External"/><Relationship Id="rId26" Type="http://schemas.openxmlformats.org/officeDocument/2006/relationships/hyperlink" Target="https://github.com/oscell/SymbioticRobots" TargetMode="External"/><Relationship Id="rId25" Type="http://schemas.openxmlformats.org/officeDocument/2006/relationships/hyperlink" Target="https://github.com/programming-digital-twins/LabBenchStudios-PDT-Unity" TargetMode="External"/><Relationship Id="rId28" Type="http://schemas.openxmlformats.org/officeDocument/2006/relationships/hyperlink" Target="https://github.com/Ridwantician/Crack_and_Vibration_Visualizer" TargetMode="External"/><Relationship Id="rId27" Type="http://schemas.openxmlformats.org/officeDocument/2006/relationships/hyperlink" Target="https://github.com/Twinmodel/Design-and-Implementation-of-Digital-Twin-for-a-Line-Follower-Robot" TargetMode="External"/><Relationship Id="rId29" Type="http://schemas.openxmlformats.org/officeDocument/2006/relationships/hyperlink" Target="https://github.com/superw23/Digital-Twins-in-Firefighting" TargetMode="External"/><Relationship Id="rId11" Type="http://schemas.openxmlformats.org/officeDocument/2006/relationships/hyperlink" Target="https://github.com/rzninvo/Digital-Twin-of-a-Traffic-Scene-Using-RSU-and-AWSIM" TargetMode="External"/><Relationship Id="rId10" Type="http://schemas.openxmlformats.org/officeDocument/2006/relationships/hyperlink" Target="https://github.com/Xudarker/DigitalTwinFactory" TargetMode="External"/><Relationship Id="rId13" Type="http://schemas.openxmlformats.org/officeDocument/2006/relationships/hyperlink" Target="https://github.com/rparak/Unity3D_Robotics_ACOPOStrak" TargetMode="External"/><Relationship Id="rId12" Type="http://schemas.openxmlformats.org/officeDocument/2006/relationships/hyperlink" Target="https://github.com/rparak/BaR-Motion-Workshop" TargetMode="External"/><Relationship Id="rId15" Type="http://schemas.openxmlformats.org/officeDocument/2006/relationships/hyperlink" Target="https://github.com/Ashref-dev/Azure-digitaltwins-windfarm" TargetMode="External"/><Relationship Id="rId14" Type="http://schemas.openxmlformats.org/officeDocument/2006/relationships/hyperlink" Target="https://github.com/Parth673/Digital-Twin-of-Wind-Turbine-Unity" TargetMode="External"/><Relationship Id="rId17" Type="http://schemas.openxmlformats.org/officeDocument/2006/relationships/hyperlink" Target="https://github.com/th-efool/robotic_arm-digital_twin" TargetMode="External"/><Relationship Id="rId16" Type="http://schemas.openxmlformats.org/officeDocument/2006/relationships/hyperlink" Target="https://github.com/tjdqja0806/Unity3D_DigitalTwin" TargetMode="External"/><Relationship Id="rId19" Type="http://schemas.openxmlformats.org/officeDocument/2006/relationships/hyperlink" Target="https://github.com/Taistonalle/Robot-digital-twin-control-mechanics" TargetMode="External"/><Relationship Id="rId18" Type="http://schemas.openxmlformats.org/officeDocument/2006/relationships/hyperlink" Target="https://github.com/LukasMoravansky/INTEMAC_Twin_Studio" TargetMode="External"/><Relationship Id="rId62" Type="http://schemas.openxmlformats.org/officeDocument/2006/relationships/hyperlink" Target="https://github.com/Qyrnore/floorspaces" TargetMode="External"/><Relationship Id="rId61" Type="http://schemas.openxmlformats.org/officeDocument/2006/relationships/hyperlink" Target="https://github.com/mnwoodwa/USER-INTERFACE-nx-surprise-digital-twin-v2-webgl-build" TargetMode="External"/><Relationship Id="rId64" Type="http://schemas.openxmlformats.org/officeDocument/2006/relationships/hyperlink" Target="https://github.com/Voyager-Space/VoyagerX" TargetMode="External"/><Relationship Id="rId63" Type="http://schemas.openxmlformats.org/officeDocument/2006/relationships/hyperlink" Target="https://github.com/HexaGautam/smart-waste-management" TargetMode="External"/><Relationship Id="rId66" Type="http://schemas.openxmlformats.org/officeDocument/2006/relationships/hyperlink" Target="https://github.com/hadijannat/morpho-twin" TargetMode="External"/><Relationship Id="rId65" Type="http://schemas.openxmlformats.org/officeDocument/2006/relationships/hyperlink" Target="https://github.com/Yashs2024/robohand-simulator-with-OpenCV" TargetMode="External"/><Relationship Id="rId67" Type="http://schemas.openxmlformats.org/officeDocument/2006/relationships/drawing" Target="../drawings/drawing3.xml"/><Relationship Id="rId60" Type="http://schemas.openxmlformats.org/officeDocument/2006/relationships/hyperlink" Target="https://github.com/AfonsoScheufele/digital-twin-3d" TargetMode="External"/><Relationship Id="rId51" Type="http://schemas.openxmlformats.org/officeDocument/2006/relationships/hyperlink" Target="https://github.com/scranley/dt-webgl-poc" TargetMode="External"/><Relationship Id="rId50" Type="http://schemas.openxmlformats.org/officeDocument/2006/relationships/hyperlink" Target="https://github.com/ice-cube-1/robotic-arm" TargetMode="External"/><Relationship Id="rId53" Type="http://schemas.openxmlformats.org/officeDocument/2006/relationships/hyperlink" Target="https://github.com/Tomtopo/DigitalTwinBuild" TargetMode="External"/><Relationship Id="rId52" Type="http://schemas.openxmlformats.org/officeDocument/2006/relationships/hyperlink" Target="https://github.com/TheHexaTown-Saba-Majid/7bDigitalTwin_web" TargetMode="External"/><Relationship Id="rId55" Type="http://schemas.openxmlformats.org/officeDocument/2006/relationships/hyperlink" Target="https://github.com/colorRunner/digital-twin-factory" TargetMode="External"/><Relationship Id="rId54" Type="http://schemas.openxmlformats.org/officeDocument/2006/relationships/hyperlink" Target="https://github.com/hmyang-codeflex/Industrial-Digital-Twin-WebGL" TargetMode="External"/><Relationship Id="rId57" Type="http://schemas.openxmlformats.org/officeDocument/2006/relationships/hyperlink" Target="https://github.com/MapmostSDK/digital-twin-stadium" TargetMode="External"/><Relationship Id="rId56" Type="http://schemas.openxmlformats.org/officeDocument/2006/relationships/hyperlink" Target="https://github.com/MapmostSDK/digital-twin-parking" TargetMode="External"/><Relationship Id="rId59" Type="http://schemas.openxmlformats.org/officeDocument/2006/relationships/hyperlink" Target="https://github.com/airiel51/WebGL-Robotic-Arm-Pick-Place-Digital-Twin-Simulation" TargetMode="External"/><Relationship Id="rId58" Type="http://schemas.openxmlformats.org/officeDocument/2006/relationships/hyperlink" Target="https://github.com/Ghxst07/DigitalTwin_GVC_Projec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Dujltqzv/Some-Many-Books" TargetMode="External"/><Relationship Id="rId2" Type="http://schemas.openxmlformats.org/officeDocument/2006/relationships/hyperlink" Target="https://github.com/magcius/noclip.website" TargetMode="External"/><Relationship Id="rId3" Type="http://schemas.openxmlformats.org/officeDocument/2006/relationships/hyperlink" Target="https://github.com/nicolesaidy/awesome-web-design" TargetMode="External"/><Relationship Id="rId4" Type="http://schemas.openxmlformats.org/officeDocument/2006/relationships/hyperlink" Target="https://github.com/gridsound/daw" TargetMode="External"/><Relationship Id="rId9" Type="http://schemas.openxmlformats.org/officeDocument/2006/relationships/hyperlink" Target="https://github.com/le5le-com/meta2d.js" TargetMode="External"/><Relationship Id="rId5" Type="http://schemas.openxmlformats.org/officeDocument/2006/relationships/hyperlink" Target="https://github.com/andremichelle/openDAW" TargetMode="External"/><Relationship Id="rId6" Type="http://schemas.openxmlformats.org/officeDocument/2006/relationships/hyperlink" Target="https://github.com/amirgamil/apollo" TargetMode="External"/><Relationship Id="rId7" Type="http://schemas.openxmlformats.org/officeDocument/2006/relationships/hyperlink" Target="https://github.com/KosmosisDire/obsidian-webpage-export" TargetMode="External"/><Relationship Id="rId8" Type="http://schemas.openxmlformats.org/officeDocument/2006/relationships/hyperlink" Target="https://github.com/covidpass-org/covidpass" TargetMode="External"/><Relationship Id="rId40" Type="http://schemas.openxmlformats.org/officeDocument/2006/relationships/hyperlink" Target="https://github.com/christurnertv/digital-ocean-ansible" TargetMode="External"/><Relationship Id="rId42" Type="http://schemas.openxmlformats.org/officeDocument/2006/relationships/hyperlink" Target="http://saraff.twain.net" TargetMode="External"/><Relationship Id="rId41" Type="http://schemas.openxmlformats.org/officeDocument/2006/relationships/hyperlink" Target="https://github.com/emilioastarita/facturajs" TargetMode="External"/><Relationship Id="rId44" Type="http://schemas.openxmlformats.org/officeDocument/2006/relationships/hyperlink" Target="https://github.com/florianjs/Digital-Currency" TargetMode="External"/><Relationship Id="rId43" Type="http://schemas.openxmlformats.org/officeDocument/2006/relationships/hyperlink" Target="https://github.com/saraff-9EB1047A4BEB4cef8506B29BA325BD5A/Saraff.Twain.NET" TargetMode="External"/><Relationship Id="rId46" Type="http://schemas.openxmlformats.org/officeDocument/2006/relationships/hyperlink" Target="https://github.com/fit-project/fit" TargetMode="External"/><Relationship Id="rId45" Type="http://schemas.openxmlformats.org/officeDocument/2006/relationships/hyperlink" Target="https://github.com/scrollmapper/bible_databases_deuterocanonical" TargetMode="External"/><Relationship Id="rId48" Type="http://schemas.openxmlformats.org/officeDocument/2006/relationships/hyperlink" Target="https://github.com/shamadee/web-dsp-demo" TargetMode="External"/><Relationship Id="rId47" Type="http://schemas.openxmlformats.org/officeDocument/2006/relationships/hyperlink" Target="https://github.com/amphancm/ESP8266WiFiControl" TargetMode="External"/><Relationship Id="rId49" Type="http://schemas.openxmlformats.org/officeDocument/2006/relationships/hyperlink" Target="https://github.com/bignimbus/trombone.js" TargetMode="External"/><Relationship Id="rId31" Type="http://schemas.openxmlformats.org/officeDocument/2006/relationships/hyperlink" Target="https://github.com/NoorBayan/Noor" TargetMode="External"/><Relationship Id="rId30" Type="http://schemas.openxmlformats.org/officeDocument/2006/relationships/hyperlink" Target="https://github.com/Amplifon/Sounds-of-Street-View-Framework" TargetMode="External"/><Relationship Id="rId33" Type="http://schemas.openxmlformats.org/officeDocument/2006/relationships/hyperlink" Target="https://github.com/GovTechSG/oobee" TargetMode="External"/><Relationship Id="rId32" Type="http://schemas.openxmlformats.org/officeDocument/2006/relationships/hyperlink" Target="https://github.com/xhadmincn/GenHuman" TargetMode="External"/><Relationship Id="rId35" Type="http://schemas.openxmlformats.org/officeDocument/2006/relationships/hyperlink" Target="https://github.com/novaxmd/NOVA-XMD" TargetMode="External"/><Relationship Id="rId34" Type="http://schemas.openxmlformats.org/officeDocument/2006/relationships/hyperlink" Target="https://github.com/jakobzhao/storymap" TargetMode="External"/><Relationship Id="rId37" Type="http://schemas.openxmlformats.org/officeDocument/2006/relationships/hyperlink" Target="https://github.com/jettbrains/-L-" TargetMode="External"/><Relationship Id="rId36" Type="http://schemas.openxmlformats.org/officeDocument/2006/relationships/hyperlink" Target="https://github.com/simonheys/wordclock" TargetMode="External"/><Relationship Id="rId39" Type="http://schemas.openxmlformats.org/officeDocument/2006/relationships/hyperlink" Target="https://github.com/s-a/digital-numbers-font" TargetMode="External"/><Relationship Id="rId38" Type="http://schemas.openxmlformats.org/officeDocument/2006/relationships/hyperlink" Target="https://github.com/EFEELE/NeonMint" TargetMode="External"/><Relationship Id="rId20" Type="http://schemas.openxmlformats.org/officeDocument/2006/relationships/hyperlink" Target="https://github.com/rprokap/pset-9" TargetMode="External"/><Relationship Id="rId22" Type="http://schemas.openxmlformats.org/officeDocument/2006/relationships/hyperlink" Target="https://github.com/chromeos/chromeos.dev" TargetMode="External"/><Relationship Id="rId21" Type="http://schemas.openxmlformats.org/officeDocument/2006/relationships/hyperlink" Target="https://github.com/chrisneagu/FTC-Skystone-Dark-Angels-Romania-2020" TargetMode="External"/><Relationship Id="rId24" Type="http://schemas.openxmlformats.org/officeDocument/2006/relationships/hyperlink" Target="https://github.com/WebMemex/webmemex-extension" TargetMode="External"/><Relationship Id="rId23" Type="http://schemas.openxmlformats.org/officeDocument/2006/relationships/hyperlink" Target="https://github.com/TOLDOTECHNIK/buildroot-webkit" TargetMode="External"/><Relationship Id="rId26" Type="http://schemas.openxmlformats.org/officeDocument/2006/relationships/hyperlink" Target="https://github.com/Azure-Samples/digital-twins-explorer" TargetMode="External"/><Relationship Id="rId25" Type="http://schemas.openxmlformats.org/officeDocument/2006/relationships/hyperlink" Target="https://github.com/Countly/countly-sdk-web" TargetMode="External"/><Relationship Id="rId28" Type="http://schemas.openxmlformats.org/officeDocument/2006/relationships/hyperlink" Target="https://github.com/jtarrio/radioreceiver" TargetMode="External"/><Relationship Id="rId27" Type="http://schemas.openxmlformats.org/officeDocument/2006/relationships/hyperlink" Target="https://github.com/muni-town/weird" TargetMode="External"/><Relationship Id="rId29" Type="http://schemas.openxmlformats.org/officeDocument/2006/relationships/hyperlink" Target="https://github.com/daveajones/cartulary" TargetMode="External"/><Relationship Id="rId11" Type="http://schemas.openxmlformats.org/officeDocument/2006/relationships/hyperlink" Target="https://github.com/porsche-design-system/porsche-design-system" TargetMode="External"/><Relationship Id="rId10" Type="http://schemas.openxmlformats.org/officeDocument/2006/relationships/hyperlink" Target="https://github.com/aws-samples/retail-demo-store" TargetMode="External"/><Relationship Id="rId13" Type="http://schemas.openxmlformats.org/officeDocument/2006/relationships/hyperlink" Target="https://github.com/thegreenwebfoundation/co2.js" TargetMode="External"/><Relationship Id="rId12" Type="http://schemas.openxmlformats.org/officeDocument/2006/relationships/hyperlink" Target="https://github.com/Bwmxmd254/BWM-XMD-GO" TargetMode="External"/><Relationship Id="rId15" Type="http://schemas.openxmlformats.org/officeDocument/2006/relationships/hyperlink" Target="https://github.com/subhamBharadwaz/scribbly" TargetMode="External"/><Relationship Id="rId14" Type="http://schemas.openxmlformats.org/officeDocument/2006/relationships/hyperlink" Target="https://github.com/l4rm4nd/VoucherVault" TargetMode="External"/><Relationship Id="rId17" Type="http://schemas.openxmlformats.org/officeDocument/2006/relationships/hyperlink" Target="https://github.com/rvolz/BicBucStriim" TargetMode="External"/><Relationship Id="rId16" Type="http://schemas.openxmlformats.org/officeDocument/2006/relationships/hyperlink" Target="https://github.com/picturama/picturama" TargetMode="External"/><Relationship Id="rId19" Type="http://schemas.openxmlformats.org/officeDocument/2006/relationships/hyperlink" Target="https://github.com/securityfirst/Umbrella_android" TargetMode="External"/><Relationship Id="rId18" Type="http://schemas.openxmlformats.org/officeDocument/2006/relationships/hyperlink" Target="https://github.com/siemens/ix" TargetMode="External"/><Relationship Id="rId84" Type="http://schemas.openxmlformats.org/officeDocument/2006/relationships/hyperlink" Target="https://github.com/abrarahamed007/A-Smart-Framework-for-Digital-Gold-Investment-and-Asset-Tracking" TargetMode="External"/><Relationship Id="rId83" Type="http://schemas.openxmlformats.org/officeDocument/2006/relationships/hyperlink" Target="https://github.com/brandongregoryscott/beets" TargetMode="External"/><Relationship Id="rId86" Type="http://schemas.openxmlformats.org/officeDocument/2006/relationships/hyperlink" Target="https://github.com/xPOURY4/xPOURY4-recon" TargetMode="External"/><Relationship Id="rId85" Type="http://schemas.openxmlformats.org/officeDocument/2006/relationships/hyperlink" Target="https://github.com/michz/shinage-server" TargetMode="External"/><Relationship Id="rId88" Type="http://schemas.openxmlformats.org/officeDocument/2006/relationships/hyperlink" Target="https://github.com/cds-snc/digital-canada-ca" TargetMode="External"/><Relationship Id="rId87" Type="http://schemas.openxmlformats.org/officeDocument/2006/relationships/hyperlink" Target="https://github.com/Yuva1117/Smart-Attendance-Web-App" TargetMode="External"/><Relationship Id="rId89" Type="http://schemas.openxmlformats.org/officeDocument/2006/relationships/hyperlink" Target="https://github.com/TEIC/TEI-Simple" TargetMode="External"/><Relationship Id="rId80" Type="http://schemas.openxmlformats.org/officeDocument/2006/relationships/hyperlink" Target="https://github.com/Juneau-Empire/hello-world" TargetMode="External"/><Relationship Id="rId82" Type="http://schemas.openxmlformats.org/officeDocument/2006/relationships/hyperlink" Target="https://github.com/GovTechSG/oobee-desktop" TargetMode="External"/><Relationship Id="rId81" Type="http://schemas.openxmlformats.org/officeDocument/2006/relationships/hyperlink" Target="https://github.com/rdogmartin/GalleryServer" TargetMode="External"/><Relationship Id="rId73" Type="http://schemas.openxmlformats.org/officeDocument/2006/relationships/hyperlink" Target="https://github.com/directions4/nts1-web-controller" TargetMode="External"/><Relationship Id="rId72" Type="http://schemas.openxmlformats.org/officeDocument/2006/relationships/hyperlink" Target="https://github.com/daattali/ddpcr" TargetMode="External"/><Relationship Id="rId75" Type="http://schemas.openxmlformats.org/officeDocument/2006/relationships/hyperlink" Target="https://github.com/Nate0634034090/nate.283090" TargetMode="External"/><Relationship Id="rId74" Type="http://schemas.openxmlformats.org/officeDocument/2006/relationships/hyperlink" Target="https://github.com/lakysir/aimh8_digital_human" TargetMode="External"/><Relationship Id="rId77" Type="http://schemas.openxmlformats.org/officeDocument/2006/relationships/hyperlink" Target="https://github.com/dwighthubbard/python-dlipower" TargetMode="External"/><Relationship Id="rId76" Type="http://schemas.openxmlformats.org/officeDocument/2006/relationships/hyperlink" Target="https://github.com/bermufine/dcmp" TargetMode="External"/><Relationship Id="rId79" Type="http://schemas.openxmlformats.org/officeDocument/2006/relationships/hyperlink" Target="https://github.com/thinakaranmanokaran/Certificate-Locker-Management" TargetMode="External"/><Relationship Id="rId78" Type="http://schemas.openxmlformats.org/officeDocument/2006/relationships/hyperlink" Target="https://github.com/thunderbit/thunderbit" TargetMode="External"/><Relationship Id="rId71" Type="http://schemas.openxmlformats.org/officeDocument/2006/relationships/hyperlink" Target="https://github.com/Rastaman4e/-1" TargetMode="External"/><Relationship Id="rId70" Type="http://schemas.openxmlformats.org/officeDocument/2006/relationships/hyperlink" Target="https://github.com/VarunAgw/CloudPingTest" TargetMode="External"/><Relationship Id="rId62" Type="http://schemas.openxmlformats.org/officeDocument/2006/relationships/hyperlink" Target="https://github.com/groovemonkey/digitalocean-terraform" TargetMode="External"/><Relationship Id="rId61" Type="http://schemas.openxmlformats.org/officeDocument/2006/relationships/hyperlink" Target="https://github.com/ShwetKhatri2001/AR-Webstore" TargetMode="External"/><Relationship Id="rId64" Type="http://schemas.openxmlformats.org/officeDocument/2006/relationships/hyperlink" Target="https://github.com/JustRelate/scrivito-example-app-js" TargetMode="External"/><Relationship Id="rId63" Type="http://schemas.openxmlformats.org/officeDocument/2006/relationships/hyperlink" Target="https://github.com/jaltekruse/Free-Math" TargetMode="External"/><Relationship Id="rId66" Type="http://schemas.openxmlformats.org/officeDocument/2006/relationships/hyperlink" Target="https://github.com/yildizmy/e-wallet" TargetMode="External"/><Relationship Id="rId65" Type="http://schemas.openxmlformats.org/officeDocument/2006/relationships/hyperlink" Target="https://github.com/securityfirst/Umbrella_content" TargetMode="External"/><Relationship Id="rId68" Type="http://schemas.openxmlformats.org/officeDocument/2006/relationships/hyperlink" Target="https://github.com/siemens/element" TargetMode="External"/><Relationship Id="rId67" Type="http://schemas.openxmlformats.org/officeDocument/2006/relationships/hyperlink" Target="https://github.com/ti-dev/Scrum-it" TargetMode="External"/><Relationship Id="rId60" Type="http://schemas.openxmlformats.org/officeDocument/2006/relationships/hyperlink" Target="https://github.com/RoseSecurity/Obfusc8ted" TargetMode="External"/><Relationship Id="rId69" Type="http://schemas.openxmlformats.org/officeDocument/2006/relationships/hyperlink" Target="https://github.com/ericwbailey/a11y-webring.club" TargetMode="External"/><Relationship Id="rId51" Type="http://schemas.openxmlformats.org/officeDocument/2006/relationships/hyperlink" Target="https://github.com/knadh/pfxsigner" TargetMode="External"/><Relationship Id="rId50" Type="http://schemas.openxmlformats.org/officeDocument/2006/relationships/hyperlink" Target="https://github.com/techlore/website" TargetMode="External"/><Relationship Id="rId53" Type="http://schemas.openxmlformats.org/officeDocument/2006/relationships/hyperlink" Target="https://github.com/nstephens/glowworm" TargetMode="External"/><Relationship Id="rId52" Type="http://schemas.openxmlformats.org/officeDocument/2006/relationships/hyperlink" Target="https://github.com/vsimakhin/web-logbook" TargetMode="External"/><Relationship Id="rId55" Type="http://schemas.openxmlformats.org/officeDocument/2006/relationships/hyperlink" Target="https://github.com/RaidenEI21/MediaCrawler" TargetMode="External"/><Relationship Id="rId54" Type="http://schemas.openxmlformats.org/officeDocument/2006/relationships/hyperlink" Target="https://github.com/scottbez1/webdp100" TargetMode="External"/><Relationship Id="rId57" Type="http://schemas.openxmlformats.org/officeDocument/2006/relationships/hyperlink" Target="https://github.com/psu-libraries/scholarsphere-3" TargetMode="External"/><Relationship Id="rId56" Type="http://schemas.openxmlformats.org/officeDocument/2006/relationships/hyperlink" Target="https://github.com/imlakshay08/waste-management-system" TargetMode="External"/><Relationship Id="rId59" Type="http://schemas.openxmlformats.org/officeDocument/2006/relationships/hyperlink" Target="https://github.com/City-of-Bloomington/timetrack" TargetMode="External"/><Relationship Id="rId58" Type="http://schemas.openxmlformats.org/officeDocument/2006/relationships/hyperlink" Target="https://github.com/chromeos/pwa-play-billing" TargetMode="External"/><Relationship Id="rId102" Type="http://schemas.openxmlformats.org/officeDocument/2006/relationships/drawing" Target="../drawings/drawing4.xml"/><Relationship Id="rId101" Type="http://schemas.openxmlformats.org/officeDocument/2006/relationships/hyperlink" Target="https://github.com/meermanr/TVSeriesRenamer" TargetMode="External"/><Relationship Id="rId100" Type="http://schemas.openxmlformats.org/officeDocument/2006/relationships/hyperlink" Target="https://github.com/TOLDOTECHNIK/Raspberry-Pi-Kiosk-Display-System" TargetMode="External"/><Relationship Id="rId95" Type="http://schemas.openxmlformats.org/officeDocument/2006/relationships/hyperlink" Target="https://github.com/ViorelMocanu/digital-resources" TargetMode="External"/><Relationship Id="rId94" Type="http://schemas.openxmlformats.org/officeDocument/2006/relationships/hyperlink" Target="https://github.com/LibraryOfCongress/viewshare" TargetMode="External"/><Relationship Id="rId97" Type="http://schemas.openxmlformats.org/officeDocument/2006/relationships/hyperlink" Target="https://github.com/anthem-audio/anthem" TargetMode="External"/><Relationship Id="rId96" Type="http://schemas.openxmlformats.org/officeDocument/2006/relationships/hyperlink" Target="https://github.com/floysh/DCC-green-pass-decoder" TargetMode="External"/><Relationship Id="rId99" Type="http://schemas.openxmlformats.org/officeDocument/2006/relationships/hyperlink" Target="https://github.com/digitalpalireader/digitalpalireader" TargetMode="External"/><Relationship Id="rId98" Type="http://schemas.openxmlformats.org/officeDocument/2006/relationships/hyperlink" Target="https://github.com/steptools/NC.js" TargetMode="External"/><Relationship Id="rId91" Type="http://schemas.openxmlformats.org/officeDocument/2006/relationships/hyperlink" Target="https://github.com/damianofalcioni/Websocket-Smart-Card-Signer" TargetMode="External"/><Relationship Id="rId90" Type="http://schemas.openxmlformats.org/officeDocument/2006/relationships/hyperlink" Target="https://github.com/buzzycloud/buzzyblog" TargetMode="External"/><Relationship Id="rId93" Type="http://schemas.openxmlformats.org/officeDocument/2006/relationships/hyperlink" Target="https://github.com/javonn13/AWS-Basic-for-Beginners" TargetMode="External"/><Relationship Id="rId92" Type="http://schemas.openxmlformats.org/officeDocument/2006/relationships/hyperlink" Target="https://github.com/web-eid/web-eid.j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tier4/AWSIM" TargetMode="External"/><Relationship Id="rId2" Type="http://schemas.openxmlformats.org/officeDocument/2006/relationships/hyperlink" Target="https://github.com/rparak/Unity3D_Robotics_UR" TargetMode="External"/><Relationship Id="rId3" Type="http://schemas.openxmlformats.org/officeDocument/2006/relationships/hyperlink" Target="https://github.com/rparak/Unity3D_Robotics_ABB" TargetMode="External"/><Relationship Id="rId4" Type="http://schemas.openxmlformats.org/officeDocument/2006/relationships/hyperlink" Target="https://github.com/yudhisteer/Digital-Twin-of-Anthropomorphic-Robotic-Arm" TargetMode="External"/><Relationship Id="rId9" Type="http://schemas.openxmlformats.org/officeDocument/2006/relationships/hyperlink" Target="https://github.com/iliassarbout/CityOfLight" TargetMode="External"/><Relationship Id="rId5" Type="http://schemas.openxmlformats.org/officeDocument/2006/relationships/hyperlink" Target="https://github.com/MicrosoftDocs/mslearn-mr-adt-in-unity" TargetMode="External"/><Relationship Id="rId6" Type="http://schemas.openxmlformats.org/officeDocument/2006/relationships/hyperlink" Target="https://github.com/aavek/Aeolus-Ocean" TargetMode="External"/><Relationship Id="rId7" Type="http://schemas.openxmlformats.org/officeDocument/2006/relationships/hyperlink" Target="https://github.com/Amsterdam/3DAmsterdam" TargetMode="External"/><Relationship Id="rId8" Type="http://schemas.openxmlformats.org/officeDocument/2006/relationships/hyperlink" Target="https://github.com/rparak/Unity3D_Robotics_Sorting_Machine" TargetMode="External"/><Relationship Id="rId40" Type="http://schemas.openxmlformats.org/officeDocument/2006/relationships/hyperlink" Target="https://github.com/Florent-JIA/Digital-twin-of-a-Fischertechnik-factory" TargetMode="External"/><Relationship Id="rId42" Type="http://schemas.openxmlformats.org/officeDocument/2006/relationships/hyperlink" Target="https://github.com/LucyLing24/deep-brain-stimulation-surgeries-digital-twin-system" TargetMode="External"/><Relationship Id="rId41" Type="http://schemas.openxmlformats.org/officeDocument/2006/relationships/hyperlink" Target="https://github.com/VWDG-TU-Ilmenau/com.vwds.twinalign" TargetMode="External"/><Relationship Id="rId44" Type="http://schemas.openxmlformats.org/officeDocument/2006/relationships/hyperlink" Target="https://github.com/tjdqja0806/Unity3D_DigitalTwin" TargetMode="External"/><Relationship Id="rId43" Type="http://schemas.openxmlformats.org/officeDocument/2006/relationships/hyperlink" Target="https://github.com/aapopei/Virtual-Museum-of-Geology" TargetMode="External"/><Relationship Id="rId46" Type="http://schemas.openxmlformats.org/officeDocument/2006/relationships/hyperlink" Target="https://github.com/th-efool/robotic_arm-digital_twin" TargetMode="External"/><Relationship Id="rId45" Type="http://schemas.openxmlformats.org/officeDocument/2006/relationships/hyperlink" Target="https://github.com/Sodiq179/digital-twin-greenhouse" TargetMode="External"/><Relationship Id="rId48" Type="http://schemas.openxmlformats.org/officeDocument/2006/relationships/hyperlink" Target="https://github.com/TriKnight/UR_ROS_Unity" TargetMode="External"/><Relationship Id="rId47" Type="http://schemas.openxmlformats.org/officeDocument/2006/relationships/hyperlink" Target="https://github.com/atx-barnes/hl1-adt" TargetMode="External"/><Relationship Id="rId49" Type="http://schemas.openxmlformats.org/officeDocument/2006/relationships/hyperlink" Target="https://github.com/EncryptEx/machine-control-monitoring" TargetMode="External"/><Relationship Id="rId31" Type="http://schemas.openxmlformats.org/officeDocument/2006/relationships/hyperlink" Target="https://github.com/nixonyh/OmniTwin" TargetMode="External"/><Relationship Id="rId30" Type="http://schemas.openxmlformats.org/officeDocument/2006/relationships/hyperlink" Target="https://github.com/daibitx/MyUnityFramework" TargetMode="External"/><Relationship Id="rId33" Type="http://schemas.openxmlformats.org/officeDocument/2006/relationships/hyperlink" Target="https://github.com/Eurobot-Reset/eurobot-unity-digitalTwin" TargetMode="External"/><Relationship Id="rId32" Type="http://schemas.openxmlformats.org/officeDocument/2006/relationships/hyperlink" Target="https://github.com/game4automation/io.realvirtual.mcp" TargetMode="External"/><Relationship Id="rId35" Type="http://schemas.openxmlformats.org/officeDocument/2006/relationships/hyperlink" Target="https://github.com/Ashref-dev/Azure-digitaltwins-windfarm" TargetMode="External"/><Relationship Id="rId34" Type="http://schemas.openxmlformats.org/officeDocument/2006/relationships/hyperlink" Target="https://github.com/ManuelPozor/Gemini" TargetMode="External"/><Relationship Id="rId37" Type="http://schemas.openxmlformats.org/officeDocument/2006/relationships/hyperlink" Target="https://github.com/junaid9248/DigitalTwin_unity" TargetMode="External"/><Relationship Id="rId36" Type="http://schemas.openxmlformats.org/officeDocument/2006/relationships/hyperlink" Target="https://github.com/mins271/Design-and-Implementation-of-Digital-Twin-for-a-Line-Follower-Robot" TargetMode="External"/><Relationship Id="rId39" Type="http://schemas.openxmlformats.org/officeDocument/2006/relationships/hyperlink" Target="https://github.com/hwany1458/Unity-DigitalTwin4SmartFarmSimulation" TargetMode="External"/><Relationship Id="rId38" Type="http://schemas.openxmlformats.org/officeDocument/2006/relationships/hyperlink" Target="https://github.com/fahrulmr/DigitalTwinUnity2" TargetMode="External"/><Relationship Id="rId20" Type="http://schemas.openxmlformats.org/officeDocument/2006/relationships/hyperlink" Target="https://github.com/jsyishan/Digital-Twin-Unity" TargetMode="External"/><Relationship Id="rId22" Type="http://schemas.openxmlformats.org/officeDocument/2006/relationships/hyperlink" Target="https://github.com/toppers/hakoniwa-digital-twin" TargetMode="External"/><Relationship Id="rId21" Type="http://schemas.openxmlformats.org/officeDocument/2006/relationships/hyperlink" Target="https://github.com/rparak/Unity3D_Robotics_ACOPOStrak" TargetMode="External"/><Relationship Id="rId24" Type="http://schemas.openxmlformats.org/officeDocument/2006/relationships/hyperlink" Target="https://github.com/vjolavelikaj/digital-twin-assginment" TargetMode="External"/><Relationship Id="rId23" Type="http://schemas.openxmlformats.org/officeDocument/2006/relationships/hyperlink" Target="https://github.com/Plan-T42/HoloCrane-V0-Unity-Demo" TargetMode="External"/><Relationship Id="rId26" Type="http://schemas.openxmlformats.org/officeDocument/2006/relationships/hyperlink" Target="https://github.com/imagine-uniandes/ColivriDigitalTwin" TargetMode="External"/><Relationship Id="rId25" Type="http://schemas.openxmlformats.org/officeDocument/2006/relationships/hyperlink" Target="https://github.com/AmbiensVR/UnityDigitalTwinsDemo" TargetMode="External"/><Relationship Id="rId28" Type="http://schemas.openxmlformats.org/officeDocument/2006/relationships/hyperlink" Target="https://github.com/RaminM/City-Simulator" TargetMode="External"/><Relationship Id="rId27" Type="http://schemas.openxmlformats.org/officeDocument/2006/relationships/hyperlink" Target="https://github.com/Parth673/Digital-Twin-of-Wind-Turbine-Unity" TargetMode="External"/><Relationship Id="rId29" Type="http://schemas.openxmlformats.org/officeDocument/2006/relationships/hyperlink" Target="https://github.com/underautomation/UniversalRobots.Unity" TargetMode="External"/><Relationship Id="rId11" Type="http://schemas.openxmlformats.org/officeDocument/2006/relationships/hyperlink" Target="https://github.com/chrisdalke/unity-arduboat-sim" TargetMode="External"/><Relationship Id="rId10" Type="http://schemas.openxmlformats.org/officeDocument/2006/relationships/hyperlink" Target="https://github.com/WEKIT-ECS/GEMINI" TargetMode="External"/><Relationship Id="rId13" Type="http://schemas.openxmlformats.org/officeDocument/2006/relationships/hyperlink" Target="https://github.com/SuYuuuuuu/DigitalTwin_Unity_ProductionLineSystem" TargetMode="External"/><Relationship Id="rId12" Type="http://schemas.openxmlformats.org/officeDocument/2006/relationships/hyperlink" Target="http://asp.net" TargetMode="External"/><Relationship Id="rId15" Type="http://schemas.openxmlformats.org/officeDocument/2006/relationships/hyperlink" Target="https://github.com/Conglin-Li/ABB-IRB120_DigitalTwin" TargetMode="External"/><Relationship Id="rId14" Type="http://schemas.openxmlformats.org/officeDocument/2006/relationships/hyperlink" Target="https://github.com/mac999/digital_twin_BIM_IoT" TargetMode="External"/><Relationship Id="rId17" Type="http://schemas.openxmlformats.org/officeDocument/2006/relationships/hyperlink" Target="https://github.com/RoadToTheMetaverse/R2mvE04WindTurbineProject" TargetMode="External"/><Relationship Id="rId16" Type="http://schemas.openxmlformats.org/officeDocument/2006/relationships/hyperlink" Target="https://github.com/pollen-robotics/Reachy2-UnityDigitalTwin" TargetMode="External"/><Relationship Id="rId19" Type="http://schemas.openxmlformats.org/officeDocument/2006/relationships/hyperlink" Target="https://github.com/araobp/unity-sabae" TargetMode="External"/><Relationship Id="rId18" Type="http://schemas.openxmlformats.org/officeDocument/2006/relationships/hyperlink" Target="https://github.com/Faezeh-Rezaei/City-Simulator" TargetMode="External"/><Relationship Id="rId51" Type="http://schemas.openxmlformats.org/officeDocument/2006/relationships/hyperlink" Target="https://github.com/CLC-666/digitalTwinsUnity" TargetMode="External"/><Relationship Id="rId50" Type="http://schemas.openxmlformats.org/officeDocument/2006/relationships/hyperlink" Target="https://github.com/adrialemany/AySRobots" TargetMode="External"/><Relationship Id="rId5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aws-solutions-library-samples/guidance-for-industrial-digital-twin-on-aws" TargetMode="External"/><Relationship Id="rId2" Type="http://schemas.openxmlformats.org/officeDocument/2006/relationships/hyperlink" Target="https://github.com/osama-ata/Awesome-AECO" TargetMode="External"/><Relationship Id="rId3" Type="http://schemas.openxmlformats.org/officeDocument/2006/relationships/hyperlink" Target="https://github.com/thingraph/scene-editor" TargetMode="External"/><Relationship Id="rId4" Type="http://schemas.openxmlformats.org/officeDocument/2006/relationships/hyperlink" Target="https://github.com/scaleoutsoftware/JavaDigitalTwinCore" TargetMode="External"/><Relationship Id="rId9" Type="http://schemas.openxmlformats.org/officeDocument/2006/relationships/hyperlink" Target="https://github.com/ptrsen/DLinkEm" TargetMode="External"/><Relationship Id="rId5" Type="http://schemas.openxmlformats.org/officeDocument/2006/relationships/hyperlink" Target="https://github.com/block-foundation/solidity-digital-twin" TargetMode="External"/><Relationship Id="rId6" Type="http://schemas.openxmlformats.org/officeDocument/2006/relationships/hyperlink" Target="https://github.com/BarAI-official/Behavioral-Architecture-for-Reality" TargetMode="External"/><Relationship Id="rId7" Type="http://schemas.openxmlformats.org/officeDocument/2006/relationships/hyperlink" Target="https://github.com/vero-code/source-persona" TargetMode="External"/><Relationship Id="rId8" Type="http://schemas.openxmlformats.org/officeDocument/2006/relationships/hyperlink" Target="https://github.com/abcsys/digi" TargetMode="External"/><Relationship Id="rId40" Type="http://schemas.openxmlformats.org/officeDocument/2006/relationships/hyperlink" Target="https://github.com/sudarshan-sridhar/Humanoid-Digital-Twin" TargetMode="External"/><Relationship Id="rId42" Type="http://schemas.openxmlformats.org/officeDocument/2006/relationships/hyperlink" Target="https://github.com/shadymohammed75/digital_twin_architecture" TargetMode="External"/><Relationship Id="rId41" Type="http://schemas.openxmlformats.org/officeDocument/2006/relationships/hyperlink" Target="https://github.com/guidomariadifiore/SoftwareArchitectures" TargetMode="External"/><Relationship Id="rId44" Type="http://schemas.openxmlformats.org/officeDocument/2006/relationships/hyperlink" Target="https://github.com/CN1-HPC-UNINA/DTReferenceArchitecture" TargetMode="External"/><Relationship Id="rId43" Type="http://schemas.openxmlformats.org/officeDocument/2006/relationships/hyperlink" Target="https://github.com/ManuelePasini/digital_twins_architectures" TargetMode="External"/><Relationship Id="rId46" Type="http://schemas.openxmlformats.org/officeDocument/2006/relationships/hyperlink" Target="https://github.com/GhitaMezzourDT/DigitalTwinForAircraftMaintenance" TargetMode="External"/><Relationship Id="rId45" Type="http://schemas.openxmlformats.org/officeDocument/2006/relationships/hyperlink" Target="https://github.com/hz-b/bact-twin-architecture" TargetMode="External"/><Relationship Id="rId48" Type="http://schemas.openxmlformats.org/officeDocument/2006/relationships/hyperlink" Target="https://github.com/LakshyaTaneja/STM32-Zonal-Architecture-Digital-Twin" TargetMode="External"/><Relationship Id="rId47" Type="http://schemas.openxmlformats.org/officeDocument/2006/relationships/hyperlink" Target="https://github.com/GS-Tejas-hub/greonomy-architecture" TargetMode="External"/><Relationship Id="rId49" Type="http://schemas.openxmlformats.org/officeDocument/2006/relationships/hyperlink" Target="https://github.com/M01314/Consumer-Sentiment-Digital-Twin" TargetMode="External"/><Relationship Id="rId31" Type="http://schemas.openxmlformats.org/officeDocument/2006/relationships/hyperlink" Target="https://github.com/javujavichi/rocket-flight-simulation" TargetMode="External"/><Relationship Id="rId30" Type="http://schemas.openxmlformats.org/officeDocument/2006/relationships/hyperlink" Target="https://github.com/BaramayStationResearchInc/TetraKlein-Unified-Architecture-Whitepaper" TargetMode="External"/><Relationship Id="rId33" Type="http://schemas.openxmlformats.org/officeDocument/2006/relationships/hyperlink" Target="https://github.com/Gautham-8066/Virtual-CAN-Bus-Data-Acquisition-System" TargetMode="External"/><Relationship Id="rId32" Type="http://schemas.openxmlformats.org/officeDocument/2006/relationships/hyperlink" Target="https://github.com/Daksh-Aneja-Projects/Datum-AI" TargetMode="External"/><Relationship Id="rId35" Type="http://schemas.openxmlformats.org/officeDocument/2006/relationships/hyperlink" Target="https://github.com/AmedeoPelliccia/AMPEL360-Q100" TargetMode="External"/><Relationship Id="rId34" Type="http://schemas.openxmlformats.org/officeDocument/2006/relationships/hyperlink" Target="https://github.com/Dhanikesh-Karunanithi/Sudar" TargetMode="External"/><Relationship Id="rId37" Type="http://schemas.openxmlformats.org/officeDocument/2006/relationships/hyperlink" Target="https://github.com/AmedeoPelliccia/AMPEL360-BWB-Q" TargetMode="External"/><Relationship Id="rId36" Type="http://schemas.openxmlformats.org/officeDocument/2006/relationships/hyperlink" Target="https://github.com/Suhsing-Shell/Deterministic-Physics-and-Machine-Learning" TargetMode="External"/><Relationship Id="rId39" Type="http://schemas.openxmlformats.org/officeDocument/2006/relationships/hyperlink" Target="https://github.com/techyPinakjoshi/2-AI-CONSTRUCTIN-MONITORING" TargetMode="External"/><Relationship Id="rId38" Type="http://schemas.openxmlformats.org/officeDocument/2006/relationships/hyperlink" Target="https://github.com/sabarish-codes/classroom-occupancy-monitor" TargetMode="External"/><Relationship Id="rId20" Type="http://schemas.openxmlformats.org/officeDocument/2006/relationships/hyperlink" Target="https://github.com/McSCert/Automotive-Digital-Twin" TargetMode="External"/><Relationship Id="rId22" Type="http://schemas.openxmlformats.org/officeDocument/2006/relationships/hyperlink" Target="https://github.com/jcoliz/BrewHub.DigitalTwins" TargetMode="External"/><Relationship Id="rId21" Type="http://schemas.openxmlformats.org/officeDocument/2006/relationships/hyperlink" Target="https://github.com/Mikecranesync/factorylm" TargetMode="External"/><Relationship Id="rId24" Type="http://schemas.openxmlformats.org/officeDocument/2006/relationships/hyperlink" Target="https://github.com/clymber/DigitalTwinTrafficSim" TargetMode="External"/><Relationship Id="rId23" Type="http://schemas.openxmlformats.org/officeDocument/2006/relationships/hyperlink" Target="https://github.com/Mobinzarreh/DT_API" TargetMode="External"/><Relationship Id="rId26" Type="http://schemas.openxmlformats.org/officeDocument/2006/relationships/hyperlink" Target="https://github.com/Zahra-Zare-digitaltwin/unreal-engine-digital-twin" TargetMode="External"/><Relationship Id="rId25" Type="http://schemas.openxmlformats.org/officeDocument/2006/relationships/hyperlink" Target="https://github.com/Matt1204/digital-twin-microservice" TargetMode="External"/><Relationship Id="rId28" Type="http://schemas.openxmlformats.org/officeDocument/2006/relationships/hyperlink" Target="https://github.com/Vagvedi/DigiTwin" TargetMode="External"/><Relationship Id="rId27" Type="http://schemas.openxmlformats.org/officeDocument/2006/relationships/hyperlink" Target="https://github.com/Mikisbell/Hybrid-Digital-Twin-Seismic-RC" TargetMode="External"/><Relationship Id="rId29" Type="http://schemas.openxmlformats.org/officeDocument/2006/relationships/hyperlink" Target="https://github.com/Abraxas618/TetraKlein-Unified-Architecture-Whitepaper" TargetMode="External"/><Relationship Id="rId11" Type="http://schemas.openxmlformats.org/officeDocument/2006/relationships/hyperlink" Target="https://github.com/AratiSankaliya12/digital-twin-agentic-rag" TargetMode="External"/><Relationship Id="rId10" Type="http://schemas.openxmlformats.org/officeDocument/2006/relationships/hyperlink" Target="https://github.com/ITU-AI-ML-in-5G-Challenge/Digital_Twins_Repo" TargetMode="External"/><Relationship Id="rId13" Type="http://schemas.openxmlformats.org/officeDocument/2006/relationships/hyperlink" Target="https://github.com/RAHULJOGI-CODE/Single-Shot-Digital-In-Line-Holography_using_DL" TargetMode="External"/><Relationship Id="rId12" Type="http://schemas.openxmlformats.org/officeDocument/2006/relationships/hyperlink" Target="https://github.com/ProfEngel/jar-el" TargetMode="External"/><Relationship Id="rId15" Type="http://schemas.openxmlformats.org/officeDocument/2006/relationships/hyperlink" Target="https://github.com/oliviariccomi/iot-dt-thesis" TargetMode="External"/><Relationship Id="rId14" Type="http://schemas.openxmlformats.org/officeDocument/2006/relationships/hyperlink" Target="https://github.com/aeyonblack/ravven-documentation" TargetMode="External"/><Relationship Id="rId17" Type="http://schemas.openxmlformats.org/officeDocument/2006/relationships/hyperlink" Target="https://github.com/SINTEF-9012/DTOps" TargetMode="External"/><Relationship Id="rId16" Type="http://schemas.openxmlformats.org/officeDocument/2006/relationships/hyperlink" Target="https://github.com/omari91/berlin-grid-project" TargetMode="External"/><Relationship Id="rId19" Type="http://schemas.openxmlformats.org/officeDocument/2006/relationships/hyperlink" Target="https://github.com/Conor-Fennell/transport-digital-twin-communication-architecture" TargetMode="External"/><Relationship Id="rId18" Type="http://schemas.openxmlformats.org/officeDocument/2006/relationships/hyperlink" Target="https://github.com/smarton2k2/Digital-Twin-in-Architecture" TargetMode="External"/><Relationship Id="rId51" Type="http://schemas.openxmlformats.org/officeDocument/2006/relationships/drawing" Target="../drawings/drawing6.xml"/><Relationship Id="rId50" Type="http://schemas.openxmlformats.org/officeDocument/2006/relationships/hyperlink" Target="https://github.com/patmic/StructuralDigitalTwin"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tier4/AWSIM" TargetMode="External"/><Relationship Id="rId2" Type="http://schemas.openxmlformats.org/officeDocument/2006/relationships/hyperlink" Target="https://github.com/mins271/Design-and-Implementation-of-Digital-Twin-for-a-Line-Follower-Robot" TargetMode="External"/><Relationship Id="rId3" Type="http://schemas.openxmlformats.org/officeDocument/2006/relationships/hyperlink" Target="https://github.com/Twinmodel/Design-and-Implementation-of-Digital-Twin-for-a-Line-Follower-Robot" TargetMode="External"/><Relationship Id="rId4" Type="http://schemas.openxmlformats.org/officeDocument/2006/relationships/hyperlink" Target="https://github.com/AlexandreRosasCosta/Digital-Twin-Project" TargetMode="External"/><Relationship Id="rId5" Type="http://schemas.openxmlformats.org/officeDocument/2006/relationships/hyperlink" Target="https://github.com/drdukegledhill/SimpleDT4VR"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shiena/Unity-PythonNet" TargetMode="External"/><Relationship Id="rId2" Type="http://schemas.openxmlformats.org/officeDocument/2006/relationships/hyperlink" Target="https://github.com/CursedPrograms/.Net-Python" TargetMode="External"/><Relationship Id="rId3" Type="http://schemas.openxmlformats.org/officeDocument/2006/relationships/hyperlink" Target="https://github.com/sho7noka/Unison" TargetMode="External"/><Relationship Id="rId4" Type="http://schemas.openxmlformats.org/officeDocument/2006/relationships/hyperlink" Target="https://github.com/germanfica/Unity-PythonNet"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icsharpcode/ILSpy" TargetMode="External"/><Relationship Id="rId2" Type="http://schemas.openxmlformats.org/officeDocument/2006/relationships/hyperlink" Target="https://github.com/Dujltqzv/Some-Many-Books" TargetMode="External"/><Relationship Id="rId3" Type="http://schemas.openxmlformats.org/officeDocument/2006/relationships/hyperlink" Target="https://github.com/Tencent/xLua" TargetMode="External"/><Relationship Id="rId4" Type="http://schemas.openxmlformats.org/officeDocument/2006/relationships/hyperlink" Target="https://github.com/0xFA11/MultiplayerNetworkingResources" TargetMode="External"/><Relationship Id="rId9" Type="http://schemas.openxmlformats.org/officeDocument/2006/relationships/hyperlink" Target="http://steamworks.net" TargetMode="External"/><Relationship Id="rId5" Type="http://schemas.openxmlformats.org/officeDocument/2006/relationships/hyperlink" Target="https://github.com/MessagePack-CSharp/MessagePack-CSharp" TargetMode="External"/><Relationship Id="rId6" Type="http://schemas.openxmlformats.org/officeDocument/2006/relationships/hyperlink" Target="https://github.com/pardeike/Harmony" TargetMode="External"/><Relationship Id="rId7" Type="http://schemas.openxmlformats.org/officeDocument/2006/relationships/hyperlink" Target="https://github.com/Cysharp/ZLinq" TargetMode="External"/><Relationship Id="rId8" Type="http://schemas.openxmlformats.org/officeDocument/2006/relationships/hyperlink" Target="https://github.com/Cysharp/MagicOnion" TargetMode="External"/><Relationship Id="rId40" Type="http://schemas.openxmlformats.org/officeDocument/2006/relationships/hyperlink" Target="https://github.com/Cysharp/YetAnotherHttpHandler" TargetMode="External"/><Relationship Id="rId42" Type="http://schemas.openxmlformats.org/officeDocument/2006/relationships/hyperlink" Target="https://github.com/markiodev/Networker" TargetMode="External"/><Relationship Id="rId41" Type="http://schemas.openxmlformats.org/officeDocument/2006/relationships/hyperlink" Target="https://github.com/psydack/uimgui" TargetMode="External"/><Relationship Id="rId44" Type="http://schemas.openxmlformats.org/officeDocument/2006/relationships/hyperlink" Target="https://github.com/hadashiA/VYaml" TargetMode="External"/><Relationship Id="rId43" Type="http://schemas.openxmlformats.org/officeDocument/2006/relationships/hyperlink" Target="https://github.com/gluschenko/unity-dark-skin" TargetMode="External"/><Relationship Id="rId46" Type="http://schemas.openxmlformats.org/officeDocument/2006/relationships/hyperlink" Target="https://github.com/hadashiA/VitalRouter" TargetMode="External"/><Relationship Id="rId45" Type="http://schemas.openxmlformats.org/officeDocument/2006/relationships/hyperlink" Target="https://github.com/NetickNetworking/NetickForUnity" TargetMode="External"/><Relationship Id="rId48" Type="http://schemas.openxmlformats.org/officeDocument/2006/relationships/hyperlink" Target="https://github.com/bitcraftCoLtd/protobuf3-for-unity" TargetMode="External"/><Relationship Id="rId47" Type="http://schemas.openxmlformats.org/officeDocument/2006/relationships/hyperlink" Target="https://github.com/parse-community/Parse-SDK-dotNET" TargetMode="External"/><Relationship Id="rId49" Type="http://schemas.openxmlformats.org/officeDocument/2006/relationships/hyperlink" Target="https://github.com/Cysharp/NativeMemoryArray" TargetMode="External"/><Relationship Id="rId31" Type="http://schemas.openxmlformats.org/officeDocument/2006/relationships/hyperlink" Target="http://assetstools.net" TargetMode="External"/><Relationship Id="rId30" Type="http://schemas.openxmlformats.org/officeDocument/2006/relationships/hyperlink" Target="https://github.com/peeweek/net.peeweek.gameplay-ingredients" TargetMode="External"/><Relationship Id="rId33" Type="http://schemas.openxmlformats.org/officeDocument/2006/relationships/hyperlink" Target="https://github.com/GameFrameX/GameFrameX" TargetMode="External"/><Relationship Id="rId32" Type="http://schemas.openxmlformats.org/officeDocument/2006/relationships/hyperlink" Target="https://github.com/nesrak1/AssetsTools.NET" TargetMode="External"/><Relationship Id="rId35" Type="http://schemas.openxmlformats.org/officeDocument/2006/relationships/hyperlink" Target="https://github.com/mlavik1/UnityVolumeRendering" TargetMode="External"/><Relationship Id="rId34" Type="http://schemas.openxmlformats.org/officeDocument/2006/relationships/hyperlink" Target="https://github.com/EcsRx/ecsrx" TargetMode="External"/><Relationship Id="rId37" Type="http://schemas.openxmlformats.org/officeDocument/2006/relationships/hyperlink" Target="https://github.com/PurrNet/PurrNet" TargetMode="External"/><Relationship Id="rId36" Type="http://schemas.openxmlformats.org/officeDocument/2006/relationships/hyperlink" Target="https://github.com/planetarium/libplanet" TargetMode="External"/><Relationship Id="rId39" Type="http://schemas.openxmlformats.org/officeDocument/2006/relationships/hyperlink" Target="https://github.com/sunnamed434/BitMono" TargetMode="External"/><Relationship Id="rId38" Type="http://schemas.openxmlformats.org/officeDocument/2006/relationships/hyperlink" Target="https://github.com/Leopotam/ecslite" TargetMode="External"/><Relationship Id="rId20" Type="http://schemas.openxmlformats.org/officeDocument/2006/relationships/hyperlink" Target="https://github.com/Cysharp/Ulid" TargetMode="External"/><Relationship Id="rId22" Type="http://schemas.openxmlformats.org/officeDocument/2006/relationships/hyperlink" Target="https://github.com/fo-dicom/fo-dicom" TargetMode="External"/><Relationship Id="rId21" Type="http://schemas.openxmlformats.org/officeDocument/2006/relationships/hyperlink" Target="https://github.com/BeardedManStudios/ForgeNetworkingRemastered" TargetMode="External"/><Relationship Id="rId24" Type="http://schemas.openxmlformats.org/officeDocument/2006/relationships/hyperlink" Target="https://github.com/Cysharp/csbindgen" TargetMode="External"/><Relationship Id="rId23" Type="http://schemas.openxmlformats.org/officeDocument/2006/relationships/hyperlink" Target="https://github.com/SaladLab/Json.Net.Unity3D" TargetMode="External"/><Relationship Id="rId26" Type="http://schemas.openxmlformats.org/officeDocument/2006/relationships/hyperlink" Target="https://github.com/DevTeam/Pure.DI" TargetMode="External"/><Relationship Id="rId25" Type="http://schemas.openxmlformats.org/officeDocument/2006/relationships/hyperlink" Target="https://github.com/ikpil/DotRecast" TargetMode="External"/><Relationship Id="rId28" Type="http://schemas.openxmlformats.org/officeDocument/2006/relationships/hyperlink" Target="https://github.com/nuskey8/Lua-CSharp" TargetMode="External"/><Relationship Id="rId27" Type="http://schemas.openxmlformats.org/officeDocument/2006/relationships/hyperlink" Target="https://github.com/Unity-Technologies/ECS-Network-Racing-Sample" TargetMode="External"/><Relationship Id="rId29" Type="http://schemas.openxmlformats.org/officeDocument/2006/relationships/hyperlink" Target="https://github.com/scellecs/morpeh" TargetMode="External"/><Relationship Id="rId11" Type="http://schemas.openxmlformats.org/officeDocument/2006/relationships/hyperlink" Target="https://github.com/Cysharp/ZString" TargetMode="External"/><Relationship Id="rId10" Type="http://schemas.openxmlformats.org/officeDocument/2006/relationships/hyperlink" Target="https://github.com/rlabrecque/Steamworks.NET" TargetMode="External"/><Relationship Id="rId13" Type="http://schemas.openxmlformats.org/officeDocument/2006/relationships/hyperlink" Target="https://github.com/neuecc/Utf8Json" TargetMode="External"/><Relationship Id="rId12" Type="http://schemas.openxmlformats.org/officeDocument/2006/relationships/hyperlink" Target="https://github.com/neuecc/ZeroFormatter" TargetMode="External"/><Relationship Id="rId15" Type="http://schemas.openxmlformats.org/officeDocument/2006/relationships/hyperlink" Target="https://github.com/FirstGearGames/FishNet" TargetMode="External"/><Relationship Id="rId14" Type="http://schemas.openxmlformats.org/officeDocument/2006/relationships/hyperlink" Target="https://github.com/Unity-Technologies/com.unity.netcode.gameobjects" TargetMode="External"/><Relationship Id="rId17" Type="http://schemas.openxmlformats.org/officeDocument/2006/relationships/hyperlink" Target="https://github.com/Cysharp/MasterMemory" TargetMode="External"/><Relationship Id="rId16" Type="http://schemas.openxmlformats.org/officeDocument/2006/relationships/hyperlink" Target="https://github.com/TeamSirenix/odin-serializer" TargetMode="External"/><Relationship Id="rId19" Type="http://schemas.openxmlformats.org/officeDocument/2006/relationships/hyperlink" Target="https://github.com/videolan/libvlcsharp" TargetMode="External"/><Relationship Id="rId18" Type="http://schemas.openxmlformats.org/officeDocument/2006/relationships/hyperlink" Target="https://github.com/Cysharp/MessagePipe" TargetMode="External"/><Relationship Id="rId51" Type="http://schemas.openxmlformats.org/officeDocument/2006/relationships/hyperlink" Target="https://github.com/nxrighthere/NetStack" TargetMode="External"/><Relationship Id="rId50" Type="http://schemas.openxmlformats.org/officeDocument/2006/relationships/hyperlink" Target="https://github.com/Cysharp/StructureOfArraysGenerator" TargetMode="External"/><Relationship Id="rId53" Type="http://schemas.openxmlformats.org/officeDocument/2006/relationships/drawing" Target="../drawings/drawing9.xml"/><Relationship Id="rId52" Type="http://schemas.openxmlformats.org/officeDocument/2006/relationships/hyperlink" Target="https://github.com/zszszszsz/.confi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github.com/gilzoide/unity-sqlite-net" TargetMode="External"/><Relationship Id="rId2" Type="http://schemas.openxmlformats.org/officeDocument/2006/relationships/hyperlink" Target="https://github.com/Iblis/UniTaskWebSocket" TargetMode="External"/><Relationship Id="rId3" Type="http://schemas.openxmlformats.org/officeDocument/2006/relationships/hyperlink" Target="https://github.com/Nethereum/Nethereum.Unity.Webgl" TargetMode="External"/><Relationship Id="rId4" Type="http://schemas.openxmlformats.org/officeDocument/2006/relationships/hyperlink" Target="https://github.com/Mo-Rahemi/WebGlGameWithSignalRClient" TargetMode="External"/><Relationship Id="rId9" Type="http://schemas.openxmlformats.org/officeDocument/2006/relationships/hyperlink" Target="https://github.com/synboxdev/AspNetCore-Unity-WebGL" TargetMode="External"/><Relationship Id="rId5" Type="http://schemas.openxmlformats.org/officeDocument/2006/relationships/hyperlink" Target="https://github.com/colinwilliams91/StaticFileOptionsExtender" TargetMode="External"/><Relationship Id="rId6" Type="http://schemas.openxmlformats.org/officeDocument/2006/relationships/hyperlink" Target="https://github.com/Kazuhito00/Unity-Barracuda-MobileNet-WebGL-Sample" TargetMode="External"/><Relationship Id="rId7" Type="http://schemas.openxmlformats.org/officeDocument/2006/relationships/hyperlink" Target="https://github.com/mattolenik/unity-web-neural-network" TargetMode="External"/><Relationship Id="rId8" Type="http://schemas.openxmlformats.org/officeDocument/2006/relationships/hyperlink" Target="https://github.com/OudomMunint/Unity-2D-Platformer" TargetMode="External"/><Relationship Id="rId30" Type="http://schemas.openxmlformats.org/officeDocument/2006/relationships/drawing" Target="../drawings/drawing10.xml"/><Relationship Id="rId20" Type="http://schemas.openxmlformats.org/officeDocument/2006/relationships/hyperlink" Target="https://github.com/SungSoo-VIRNECT/WebGL_Javascript_Network" TargetMode="External"/><Relationship Id="rId22" Type="http://schemas.openxmlformats.org/officeDocument/2006/relationships/hyperlink" Target="https://github.com/Zaelix/ShadowNet" TargetMode="External"/><Relationship Id="rId21" Type="http://schemas.openxmlformats.org/officeDocument/2006/relationships/hyperlink" Target="https://github.com/scguaquetam/WorkshopUnity-Nethereum" TargetMode="External"/><Relationship Id="rId24" Type="http://schemas.openxmlformats.org/officeDocument/2006/relationships/hyperlink" Target="https://github.com/doald11/unity-" TargetMode="External"/><Relationship Id="rId23" Type="http://schemas.openxmlformats.org/officeDocument/2006/relationships/hyperlink" Target="https://github.com/TNewis/DrinksMachineTechTest" TargetMode="External"/><Relationship Id="rId26" Type="http://schemas.openxmlformats.org/officeDocument/2006/relationships/hyperlink" Target="https://github.com/mphbo/the-greg-and-larry-show" TargetMode="External"/><Relationship Id="rId25" Type="http://schemas.openxmlformats.org/officeDocument/2006/relationships/hyperlink" Target="https://github.com/Qyrnore/floorspaces" TargetMode="External"/><Relationship Id="rId28" Type="http://schemas.openxmlformats.org/officeDocument/2006/relationships/hyperlink" Target="https://github.com/JoeTheW/Uniform_Christmas" TargetMode="External"/><Relationship Id="rId27" Type="http://schemas.openxmlformats.org/officeDocument/2006/relationships/hyperlink" Target="https://github.com/prakasit99999/ChessApi" TargetMode="External"/><Relationship Id="rId29" Type="http://schemas.openxmlformats.org/officeDocument/2006/relationships/hyperlink" Target="https://github.com/binz0209/ViHis" TargetMode="External"/><Relationship Id="rId11" Type="http://schemas.openxmlformats.org/officeDocument/2006/relationships/hyperlink" Target="https://github.com/caglarenes/ASP.NET-UnityWebGLServer" TargetMode="External"/><Relationship Id="rId10" Type="http://schemas.openxmlformats.org/officeDocument/2006/relationships/hyperlink" Target="https://github.com/VrinceanuAlin/Bachelors-Project--Unity-Game-Website-" TargetMode="External"/><Relationship Id="rId13" Type="http://schemas.openxmlformats.org/officeDocument/2006/relationships/hyperlink" Target="https://github.com/gamgaroo/Esmeralda" TargetMode="External"/><Relationship Id="rId12" Type="http://schemas.openxmlformats.org/officeDocument/2006/relationships/hyperlink" Target="https://github.com/colinwilliams91/asp-net-core-mvc-unity-test" TargetMode="External"/><Relationship Id="rId15" Type="http://schemas.openxmlformats.org/officeDocument/2006/relationships/hyperlink" Target="https://github.com/KevinSmall/nethereum-mm-site" TargetMode="External"/><Relationship Id="rId14" Type="http://schemas.openxmlformats.org/officeDocument/2006/relationships/hyperlink" Target="https://github.com/toppers/hakoniwa-pdu-csharp" TargetMode="External"/><Relationship Id="rId17" Type="http://schemas.openxmlformats.org/officeDocument/2006/relationships/hyperlink" Target="https://github.com/onodera-sf/UnityPublishWebglAspNetCore" TargetMode="External"/><Relationship Id="rId16" Type="http://schemas.openxmlformats.org/officeDocument/2006/relationships/hyperlink" Target="https://github.com/kethalak/Unity_WebGL_NetworkLayer" TargetMode="External"/><Relationship Id="rId19" Type="http://schemas.openxmlformats.org/officeDocument/2006/relationships/hyperlink" Target="https://github.com/MrSliddes/SLIDDES-Unity-Networking-WebGL" TargetMode="External"/><Relationship Id="rId18" Type="http://schemas.openxmlformats.org/officeDocument/2006/relationships/hyperlink" Target="https://github.com/Kyuarez/MiniGame-Webg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github.com/psygames/UnityWebSocket" TargetMode="External"/><Relationship Id="rId2" Type="http://schemas.openxmlformats.org/officeDocument/2006/relationships/hyperlink" Target="https://github.com/Iblis/UniTaskWebSocket" TargetMode="External"/><Relationship Id="rId3" Type="http://schemas.openxmlformats.org/officeDocument/2006/relationships/hyperlink" Target="https://github.com/hoverdroids/Unity3D-WebGL-Interface" TargetMode="External"/><Relationship Id="rId4" Type="http://schemas.openxmlformats.org/officeDocument/2006/relationships/hyperlink" Target="https://github.com/RimuruDev/Unity-WEBGL-DeviceTypeDetector" TargetMode="External"/><Relationship Id="rId9" Type="http://schemas.openxmlformats.org/officeDocument/2006/relationships/hyperlink" Target="https://github.com/CipherProxy/unity-plug-plugin" TargetMode="External"/><Relationship Id="rId5" Type="http://schemas.openxmlformats.org/officeDocument/2006/relationships/hyperlink" Target="https://github.com/Mo-Rahemi/WebGlGameWithSignalRClient" TargetMode="External"/><Relationship Id="rId6" Type="http://schemas.openxmlformats.org/officeDocument/2006/relationships/hyperlink" Target="https://github.com/TheSleepyKoala/jslib-for-unity" TargetMode="External"/><Relationship Id="rId7" Type="http://schemas.openxmlformats.org/officeDocument/2006/relationships/hyperlink" Target="https://github.com/Sadeqsoli/Unity-WebGL-JSLib" TargetMode="External"/><Relationship Id="rId8" Type="http://schemas.openxmlformats.org/officeDocument/2006/relationships/hyperlink" Target="https://github.com/aminwhat/Unity-WebGL-Plugin" TargetMode="External"/><Relationship Id="rId20" Type="http://schemas.openxmlformats.org/officeDocument/2006/relationships/hyperlink" Target="https://github.com/ziomagic/unity_jslib_test" TargetMode="External"/><Relationship Id="rId21" Type="http://schemas.openxmlformats.org/officeDocument/2006/relationships/drawing" Target="../drawings/drawing11.xml"/><Relationship Id="rId11" Type="http://schemas.openxmlformats.org/officeDocument/2006/relationships/hyperlink" Target="https://github.com/zhihesoft/zes-unity-jslib" TargetMode="External"/><Relationship Id="rId10" Type="http://schemas.openxmlformats.org/officeDocument/2006/relationships/hyperlink" Target="https://github.com/lefx-gmbh/JSLibGenerator" TargetMode="External"/><Relationship Id="rId13" Type="http://schemas.openxmlformats.org/officeDocument/2006/relationships/hyperlink" Target="https://github.com/ziomagic/rollup-plugin-unity-jslib" TargetMode="External"/><Relationship Id="rId12" Type="http://schemas.openxmlformats.org/officeDocument/2006/relationships/hyperlink" Target="https://github.com/Made-For-Gamers/NEAR-Unity-WebGL-API" TargetMode="External"/><Relationship Id="rId15" Type="http://schemas.openxmlformats.org/officeDocument/2006/relationships/hyperlink" Target="https://github.com/Netherlands3D/WebCursors" TargetMode="External"/><Relationship Id="rId14" Type="http://schemas.openxmlformats.org/officeDocument/2006/relationships/hyperlink" Target="https://github.com/YJ-Eden/unity-1909-ca-save" TargetMode="External"/><Relationship Id="rId17" Type="http://schemas.openxmlformats.org/officeDocument/2006/relationships/hyperlink" Target="https://github.com/m09irul/Unity-to-webgl-communication" TargetMode="External"/><Relationship Id="rId16" Type="http://schemas.openxmlformats.org/officeDocument/2006/relationships/hyperlink" Target="https://github.com/SalavatR/Unity-WebGL-Firebase-Cloud-messaging-Plugin" TargetMode="External"/><Relationship Id="rId19" Type="http://schemas.openxmlformats.org/officeDocument/2006/relationships/hyperlink" Target="https://github.com/XarPL/unityKongAPI" TargetMode="External"/><Relationship Id="rId18" Type="http://schemas.openxmlformats.org/officeDocument/2006/relationships/hyperlink" Target="https://github.com/mrshubhamtyagi/FIrebaseUnityDemo"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psygames/UnityWebSocket" TargetMode="External"/><Relationship Id="rId2" Type="http://schemas.openxmlformats.org/officeDocument/2006/relationships/hyperlink" Target="https://github.com/Iblis/UniTaskWebSocket" TargetMode="External"/><Relationship Id="rId3" Type="http://schemas.openxmlformats.org/officeDocument/2006/relationships/hyperlink" Target="https://github.com/hoverdroids/Unity3D-WebGL-Interface" TargetMode="External"/><Relationship Id="rId4" Type="http://schemas.openxmlformats.org/officeDocument/2006/relationships/hyperlink" Target="https://github.com/RimuruDev/Unity-WEBGL-DeviceTypeDetector" TargetMode="External"/><Relationship Id="rId9" Type="http://schemas.openxmlformats.org/officeDocument/2006/relationships/hyperlink" Target="https://github.com/YJ-Eden/unity-1909-ca-save" TargetMode="External"/><Relationship Id="rId5" Type="http://schemas.openxmlformats.org/officeDocument/2006/relationships/hyperlink" Target="https://github.com/Mo-Rahemi/WebGlGameWithSignalRClient" TargetMode="External"/><Relationship Id="rId6" Type="http://schemas.openxmlformats.org/officeDocument/2006/relationships/hyperlink" Target="https://github.com/Sadeqsoli/Unity-WebGL-JSLib" TargetMode="External"/><Relationship Id="rId7" Type="http://schemas.openxmlformats.org/officeDocument/2006/relationships/hyperlink" Target="https://github.com/aminwhat/Unity-WebGL-Plugin" TargetMode="External"/><Relationship Id="rId8" Type="http://schemas.openxmlformats.org/officeDocument/2006/relationships/hyperlink" Target="https://github.com/Made-For-Gamers/NEAR-Unity-WebGL-API" TargetMode="External"/><Relationship Id="rId11" Type="http://schemas.openxmlformats.org/officeDocument/2006/relationships/hyperlink" Target="https://github.com/m09irul/Unity-to-webgl-communication" TargetMode="External"/><Relationship Id="rId10" Type="http://schemas.openxmlformats.org/officeDocument/2006/relationships/hyperlink" Target="https://github.com/Netherlands3D/WebCursors" TargetMode="External"/><Relationship Id="rId13" Type="http://schemas.openxmlformats.org/officeDocument/2006/relationships/hyperlink" Target="https://github.com/kardashevsky/unity-webgl-jslib-plugin" TargetMode="External"/><Relationship Id="rId12" Type="http://schemas.openxmlformats.org/officeDocument/2006/relationships/hyperlink" Target="https://github.com/SalavatR/Unity-WebGL-Firebase-Cloud-messaging-Plugin" TargetMode="External"/><Relationship Id="rId15" Type="http://schemas.openxmlformats.org/officeDocument/2006/relationships/hyperlink" Target="https://github.com/turbographics2000/Unity-jslib-Code-And-Proxy-CS-Code-Generator" TargetMode="External"/><Relationship Id="rId14" Type="http://schemas.openxmlformats.org/officeDocument/2006/relationships/hyperlink" Target="https://github.com/ctben/unity-cognito-webgl-jslib" TargetMode="External"/><Relationship Id="rId17" Type="http://schemas.openxmlformats.org/officeDocument/2006/relationships/drawing" Target="../drawings/drawing12.xml"/><Relationship Id="rId16" Type="http://schemas.openxmlformats.org/officeDocument/2006/relationships/hyperlink" Target="https://github.com/warpaint97/jsPDFForUnityWebG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raobp/unity-sabae" TargetMode="External"/><Relationship Id="rId2" Type="http://schemas.openxmlformats.org/officeDocument/2006/relationships/hyperlink" Target="https://github.com/LucyLing24/deep-brain-stimulation-surgeries-digital-twin-system" TargetMode="External"/><Relationship Id="rId3" Type="http://schemas.openxmlformats.org/officeDocument/2006/relationships/hyperlink" Target="https://github.com/zjxWeb/digitalTwins-short-" TargetMode="External"/><Relationship Id="rId4" Type="http://schemas.openxmlformats.org/officeDocument/2006/relationships/hyperlink" Target="https://github.com/Ghxst07/DigitalTwin_GVC_Project" TargetMode="External"/><Relationship Id="rId5" Type="http://schemas.openxmlformats.org/officeDocument/2006/relationships/hyperlink" Target="https://github.com/Qyrnore/floorspaces"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ransformsai/UnityGrpcWeb" TargetMode="External"/><Relationship Id="rId2" Type="http://schemas.openxmlformats.org/officeDocument/2006/relationships/hyperlink" Target="https://github.com/colinwilliams91/StaticFileOptionsExtender" TargetMode="External"/><Relationship Id="rId3" Type="http://schemas.openxmlformats.org/officeDocument/2006/relationships/hyperlink" Target="https://github.com/synboxdev/WitcherGuessr" TargetMode="External"/><Relationship Id="rId4" Type="http://schemas.openxmlformats.org/officeDocument/2006/relationships/hyperlink" Target="https://github.com/synboxdev/AspNetCore-Unity-WebGL" TargetMode="External"/><Relationship Id="rId5" Type="http://schemas.openxmlformats.org/officeDocument/2006/relationships/hyperlink" Target="https://github.com/kahlery/okey-game" TargetMode="External"/><Relationship Id="rId6" Type="http://schemas.openxmlformats.org/officeDocument/2006/relationships/hyperlink" Target="https://github.com/AvansInformatica-Marc/Roll-a-ball" TargetMode="External"/><Relationship Id="rId7" Type="http://schemas.openxmlformats.org/officeDocument/2006/relationships/hyperlink" Target="https://github.com/junian/ggj14-gdr"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De-Panther/unity-webxr-export" TargetMode="External"/><Relationship Id="rId2" Type="http://schemas.openxmlformats.org/officeDocument/2006/relationships/hyperlink" Target="https://github.com/Rufus31415/Simple-WebXR-Unity" TargetMode="External"/><Relationship Id="rId3" Type="http://schemas.openxmlformats.org/officeDocument/2006/relationships/hyperlink" Target="https://github.com/MirageNet/Mirage" TargetMode="External"/><Relationship Id="rId4" Type="http://schemas.openxmlformats.org/officeDocument/2006/relationships/hyperlink" Target="https://github.com/James-Frowen/SimpleWebTransport" TargetMode="External"/><Relationship Id="rId9" Type="http://schemas.openxmlformats.org/officeDocument/2006/relationships/hyperlink" Target="https://github.com/colinwilliams91/StaticFileOptionsExtender" TargetMode="External"/><Relationship Id="rId5" Type="http://schemas.openxmlformats.org/officeDocument/2006/relationships/hyperlink" Target="https://github.com/Furnyr/Dissonity" TargetMode="External"/><Relationship Id="rId6" Type="http://schemas.openxmlformats.org/officeDocument/2006/relationships/hyperlink" Target="https://github.com/CompleteUnityDeveloper/Block-Breaker-Original" TargetMode="External"/><Relationship Id="rId7" Type="http://schemas.openxmlformats.org/officeDocument/2006/relationships/hyperlink" Target="https://github.com/skibitsky/unity-now" TargetMode="External"/><Relationship Id="rId8" Type="http://schemas.openxmlformats.org/officeDocument/2006/relationships/hyperlink" Target="https://github.com/CompleteUnityDeveloper/Laser-Defender-Original" TargetMode="External"/><Relationship Id="rId20" Type="http://schemas.openxmlformats.org/officeDocument/2006/relationships/hyperlink" Target="https://github.com/straderd/QuarterPast" TargetMode="External"/><Relationship Id="rId21" Type="http://schemas.openxmlformats.org/officeDocument/2006/relationships/drawing" Target="../drawings/drawing15.xml"/><Relationship Id="rId11" Type="http://schemas.openxmlformats.org/officeDocument/2006/relationships/hyperlink" Target="https://github.com/MahdiRahmatii/Unity-WebGL-WebAudio" TargetMode="External"/><Relationship Id="rId10" Type="http://schemas.openxmlformats.org/officeDocument/2006/relationships/hyperlink" Target="https://github.com/fazil47/coin-runner" TargetMode="External"/><Relationship Id="rId13" Type="http://schemas.openxmlformats.org/officeDocument/2006/relationships/hyperlink" Target="https://github.com/drginm/webgl-unity-tensorflow-js-simple-guessing-game" TargetMode="External"/><Relationship Id="rId12" Type="http://schemas.openxmlformats.org/officeDocument/2006/relationships/hyperlink" Target="https://github.com/biyaniM/ALICE-IN-WONDERLAND-professional-nappers" TargetMode="External"/><Relationship Id="rId15" Type="http://schemas.openxmlformats.org/officeDocument/2006/relationships/hyperlink" Target="https://github.com/m-biernat/cut-the-virus" TargetMode="External"/><Relationship Id="rId14" Type="http://schemas.openxmlformats.org/officeDocument/2006/relationships/hyperlink" Target="https://github.com/Diegobr21/InteractiveCV" TargetMode="External"/><Relationship Id="rId17" Type="http://schemas.openxmlformats.org/officeDocument/2006/relationships/hyperlink" Target="https://github.com/ctran20/SetInStone" TargetMode="External"/><Relationship Id="rId16" Type="http://schemas.openxmlformats.org/officeDocument/2006/relationships/hyperlink" Target="https://github.com/synboxdev/WitcherGuessr" TargetMode="External"/><Relationship Id="rId19" Type="http://schemas.openxmlformats.org/officeDocument/2006/relationships/hyperlink" Target="https://github.com/SeoulSKY/Desdemona" TargetMode="External"/><Relationship Id="rId18" Type="http://schemas.openxmlformats.org/officeDocument/2006/relationships/hyperlink" Target="https://github.com/Andrew32A/pixel-puncher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github.com/arigbs/Simple-Unity-Multiplayer-with-NodeJS-for-WebGL-Builds" TargetMode="External"/><Relationship Id="rId2" Type="http://schemas.openxmlformats.org/officeDocument/2006/relationships/hyperlink" Target="https://github.com/mopsicus/shardy-unity" TargetMode="External"/><Relationship Id="rId3" Type="http://schemas.openxmlformats.org/officeDocument/2006/relationships/hyperlink" Target="https://github.com/SeoulSKY/Desdemona" TargetMode="External"/><Relationship Id="rId4" Type="http://schemas.openxmlformats.org/officeDocument/2006/relationships/hyperlink" Target="https://github.com/VCP-dev/WebGL-tester" TargetMode="External"/><Relationship Id="rId9" Type="http://schemas.openxmlformats.org/officeDocument/2006/relationships/hyperlink" Target="https://github.com/hfguth/part_67" TargetMode="External"/><Relationship Id="rId5" Type="http://schemas.openxmlformats.org/officeDocument/2006/relationships/hyperlink" Target="https://github.com/rico345100/WebGL-Mine-Sweeper-Example" TargetMode="External"/><Relationship Id="rId6" Type="http://schemas.openxmlformats.org/officeDocument/2006/relationships/hyperlink" Target="https://github.com/Dev1903/AUGMENT-KART-Final-Year-Project-" TargetMode="External"/><Relationship Id="rId7" Type="http://schemas.openxmlformats.org/officeDocument/2006/relationships/hyperlink" Target="https://github.com/Sov3rain/unity-serve" TargetMode="External"/><Relationship Id="rId8" Type="http://schemas.openxmlformats.org/officeDocument/2006/relationships/hyperlink" Target="https://github.com/cboveda/urk-stack-demo" TargetMode="External"/><Relationship Id="rId10"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github.com/livekit/client-sdk-unity-web" TargetMode="External"/><Relationship Id="rId2" Type="http://schemas.openxmlformats.org/officeDocument/2006/relationships/hyperlink" Target="https://github.com/greggman/unity-webgl-copy-and-paste" TargetMode="External"/><Relationship Id="rId3" Type="http://schemas.openxmlformats.org/officeDocument/2006/relationships/hyperlink" Target="https://github.com/Unity-Technologies/com.unity.uiwidgets" TargetMode="External"/><Relationship Id="rId4" Type="http://schemas.openxmlformats.org/officeDocument/2006/relationships/hyperlink" Target="https://github.com/hecomi/Unity-WebGL-3D-Chat" TargetMode="External"/><Relationship Id="rId9" Type="http://schemas.openxmlformats.org/officeDocument/2006/relationships/hyperlink" Target="https://github.com/KrzysztofBogdan/CsNeuroevolutionFlappyBird" TargetMode="External"/><Relationship Id="rId5" Type="http://schemas.openxmlformats.org/officeDocument/2006/relationships/hyperlink" Target="https://github.com/forcepusher/com.bananaparty.yandexgames" TargetMode="External"/><Relationship Id="rId6" Type="http://schemas.openxmlformats.org/officeDocument/2006/relationships/hyperlink" Target="https://github.com/zhangliwei7758/unity-AI-Chat-Toolkit" TargetMode="External"/><Relationship Id="rId7" Type="http://schemas.openxmlformats.org/officeDocument/2006/relationships/hyperlink" Target="https://github.com/alexnaraghi/clash-of-clones" TargetMode="External"/><Relationship Id="rId8" Type="http://schemas.openxmlformats.org/officeDocument/2006/relationships/hyperlink" Target="https://github.com/gigacee/CheckIfMobileForUnityWebGL" TargetMode="External"/><Relationship Id="rId31" Type="http://schemas.openxmlformats.org/officeDocument/2006/relationships/drawing" Target="../drawings/drawing17.xml"/><Relationship Id="rId30" Type="http://schemas.openxmlformats.org/officeDocument/2006/relationships/hyperlink" Target="https://github.com/maxartz15/TextureCombiner" TargetMode="External"/><Relationship Id="rId20" Type="http://schemas.openxmlformats.org/officeDocument/2006/relationships/hyperlink" Target="https://github.com/iBicha/ChromeAppBuilder" TargetMode="External"/><Relationship Id="rId22" Type="http://schemas.openxmlformats.org/officeDocument/2006/relationships/hyperlink" Target="https://github.com/forcepusher/com.bananaparty.webutility" TargetMode="External"/><Relationship Id="rId21" Type="http://schemas.openxmlformats.org/officeDocument/2006/relationships/hyperlink" Target="https://github.com/Sinbu/WebGL-Unity-AWS-CD" TargetMode="External"/><Relationship Id="rId24" Type="http://schemas.openxmlformats.org/officeDocument/2006/relationships/hyperlink" Target="https://github.com/engincandanabas/Cannonballs" TargetMode="External"/><Relationship Id="rId23" Type="http://schemas.openxmlformats.org/officeDocument/2006/relationships/hyperlink" Target="https://github.com/tomstark99/COMS30400" TargetMode="External"/><Relationship Id="rId26" Type="http://schemas.openxmlformats.org/officeDocument/2006/relationships/hyperlink" Target="https://github.com/revenkogrisha/CapybaraAdventure" TargetMode="External"/><Relationship Id="rId25" Type="http://schemas.openxmlformats.org/officeDocument/2006/relationships/hyperlink" Target="https://github.com/mdlka/com.agava.vkgames" TargetMode="External"/><Relationship Id="rId28" Type="http://schemas.openxmlformats.org/officeDocument/2006/relationships/hyperlink" Target="https://github.com/forcepusher/com.bananaparty.yandexmetrica" TargetMode="External"/><Relationship Id="rId27" Type="http://schemas.openxmlformats.org/officeDocument/2006/relationships/hyperlink" Target="https://github.com/in0finite/CsUnityWeb" TargetMode="External"/><Relationship Id="rId29" Type="http://schemas.openxmlformats.org/officeDocument/2006/relationships/hyperlink" Target="https://github.com/hoverdroids/Unity3D-WebGL-Interface" TargetMode="External"/><Relationship Id="rId11" Type="http://schemas.openxmlformats.org/officeDocument/2006/relationships/hyperlink" Target="https://github.com/ceramic-engine/ceramic" TargetMode="External"/><Relationship Id="rId10" Type="http://schemas.openxmlformats.org/officeDocument/2006/relationships/hyperlink" Target="https://github.com/Furnyr/Dissonity" TargetMode="External"/><Relationship Id="rId13" Type="http://schemas.openxmlformats.org/officeDocument/2006/relationships/hyperlink" Target="https://github.com/forcepusher/com.bananaparty.behaviortree" TargetMode="External"/><Relationship Id="rId12" Type="http://schemas.openxmlformats.org/officeDocument/2006/relationships/hyperlink" Target="https://github.com/nhathuy7996/Server-Client-Unity" TargetMode="External"/><Relationship Id="rId15" Type="http://schemas.openxmlformats.org/officeDocument/2006/relationships/hyperlink" Target="https://github.com/nievesj/unity-core-project" TargetMode="External"/><Relationship Id="rId14" Type="http://schemas.openxmlformats.org/officeDocument/2006/relationships/hyperlink" Target="https://github.com/Unity-Technologies/unity-cloud-reference-project" TargetMode="External"/><Relationship Id="rId17" Type="http://schemas.openxmlformats.org/officeDocument/2006/relationships/hyperlink" Target="https://github.com/Kazuhito00/Unity-WebCamTexture-WebGL-Sample" TargetMode="External"/><Relationship Id="rId16" Type="http://schemas.openxmlformats.org/officeDocument/2006/relationships/hyperlink" Target="https://github.com/CompleteUnityDeveloper/Block-Breaker-Original" TargetMode="External"/><Relationship Id="rId19" Type="http://schemas.openxmlformats.org/officeDocument/2006/relationships/hyperlink" Target="https://github.com/Conv-AI/Convai-Unity-WebGL-SDK" TargetMode="External"/><Relationship Id="rId18" Type="http://schemas.openxmlformats.org/officeDocument/2006/relationships/hyperlink" Target="https://github.com/CompleteUnityDeveloper/Laser-Defender-Origina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github.com/htil/UnityToJavascriptExample" TargetMode="External"/><Relationship Id="rId2" Type="http://schemas.openxmlformats.org/officeDocument/2006/relationships/hyperlink" Target="https://github.com/Swiftstar/fullstack-demo" TargetMode="External"/><Relationship Id="rId3" Type="http://schemas.openxmlformats.org/officeDocument/2006/relationships/hyperlink" Target="https://github.com/Hashiramaz/UnityJavascript_WebGL" TargetMode="External"/><Relationship Id="rId4" Type="http://schemas.openxmlformats.org/officeDocument/2006/relationships/hyperlink" Target="https://github.com/SungSoo-VIRNECT/WebGL_Javascript_Network"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github.com/arigbs/Simple-Unity-Multiplayer-with-NodeJS-for-WebGL-Builds" TargetMode="External"/><Relationship Id="rId2" Type="http://schemas.openxmlformats.org/officeDocument/2006/relationships/hyperlink" Target="https://github.com/mopsicus/shardy-unity" TargetMode="External"/><Relationship Id="rId3" Type="http://schemas.openxmlformats.org/officeDocument/2006/relationships/hyperlink" Target="https://github.com/SeoulSKY/Desdemona" TargetMode="External"/><Relationship Id="rId4" Type="http://schemas.openxmlformats.org/officeDocument/2006/relationships/hyperlink" Target="https://github.com/VCP-dev/WebGL-tester" TargetMode="External"/><Relationship Id="rId9" Type="http://schemas.openxmlformats.org/officeDocument/2006/relationships/hyperlink" Target="https://github.com/hfguth/part_67" TargetMode="External"/><Relationship Id="rId5" Type="http://schemas.openxmlformats.org/officeDocument/2006/relationships/hyperlink" Target="https://github.com/rico345100/WebGL-Mine-Sweeper-Example" TargetMode="External"/><Relationship Id="rId6" Type="http://schemas.openxmlformats.org/officeDocument/2006/relationships/hyperlink" Target="https://github.com/Dev1903/AUGMENT-KART-Final-Year-Project-" TargetMode="External"/><Relationship Id="rId7" Type="http://schemas.openxmlformats.org/officeDocument/2006/relationships/hyperlink" Target="https://github.com/Sov3rain/unity-serve" TargetMode="External"/><Relationship Id="rId8" Type="http://schemas.openxmlformats.org/officeDocument/2006/relationships/hyperlink" Target="https://github.com/cboveda/urk-stack-demo" TargetMode="External"/><Relationship Id="rId10"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56.13"/>
    <col customWidth="1" min="4" max="4" width="19.88"/>
    <col customWidth="1" min="5" max="5" width="172.38"/>
  </cols>
  <sheetData>
    <row r="1">
      <c r="A1" s="1" t="str">
        <f>IFERROR(__xludf.DUMMYFUNCTION("QUERY({dados_total!A:E}, ""SELECT * WHERE Col3 &gt;= 5 ORDER BY Col3 DESC"", 1)"),"Nome do Repositório")</f>
        <v>Nome do Repositório</v>
      </c>
      <c r="B1" s="1" t="str">
        <f>IFERROR(__xludf.DUMMYFUNCTION("""COMPUTED_VALUE"""),"URL")</f>
        <v>URL</v>
      </c>
      <c r="C1" s="1" t="str">
        <f>IFERROR(__xludf.DUMMYFUNCTION("""COMPUTED_VALUE"""),"Estrelas")</f>
        <v>Estrelas</v>
      </c>
      <c r="D1" s="1" t="str">
        <f>IFERROR(__xludf.DUMMYFUNCTION("""COMPUTED_VALUE"""),"Linguagem")</f>
        <v>Linguagem</v>
      </c>
      <c r="E1" s="1" t="str">
        <f>IFERROR(__xludf.DUMMYFUNCTION("""COMPUTED_VALUE"""),"Descrição")</f>
        <v>Descrição</v>
      </c>
    </row>
    <row r="2">
      <c r="A2" s="2" t="str">
        <f>IFERROR(__xludf.DUMMYFUNCTION("""COMPUTED_VALUE"""),"ILSpy")</f>
        <v>ILSpy</v>
      </c>
      <c r="B2" s="3" t="str">
        <f>IFERROR(__xludf.DUMMYFUNCTION("""COMPUTED_VALUE"""),"https://github.com/icsharpcode/ILSpy")</f>
        <v>https://github.com/icsharpcode/ILSpy</v>
      </c>
      <c r="C2" s="2">
        <f>IFERROR(__xludf.DUMMYFUNCTION("""COMPUTED_VALUE"""),24732.0)</f>
        <v>24732</v>
      </c>
      <c r="D2" s="2" t="str">
        <f>IFERROR(__xludf.DUMMYFUNCTION("""COMPUTED_VALUE"""),"C#")</f>
        <v>C#</v>
      </c>
      <c r="E2" s="2" t="str">
        <f>IFERROR(__xludf.DUMMYFUNCTION("""COMPUTED_VALUE"""),".NET Decompiler with support for PDB generation, ReadyToRun, Metadata (&amp;more) - cross-platform!")</f>
        <v>.NET Decompiler with support for PDB generation, ReadyToRun, Metadata (&amp;more) - cross-platform!</v>
      </c>
    </row>
    <row r="3">
      <c r="A3" s="2" t="str">
        <f>IFERROR(__xludf.DUMMYFUNCTION("""COMPUTED_VALUE"""),"Some-Many-Books")</f>
        <v>Some-Many-Books</v>
      </c>
      <c r="B3" s="3" t="str">
        <f>IFERROR(__xludf.DUMMYFUNCTION("""COMPUTED_VALUE"""),"https://github.com/Dujltqzv/Some-Many-Books")</f>
        <v>https://github.com/Dujltqzv/Some-Many-Books</v>
      </c>
      <c r="C3" s="2">
        <f>IFERROR(__xludf.DUMMYFUNCTION("""COMPUTED_VALUE"""),18741.0)</f>
        <v>18741</v>
      </c>
      <c r="D3" s="2" t="str">
        <f>IFERROR(__xludf.DUMMYFUNCTION("""COMPUTED_VALUE"""),"Não especificada")</f>
        <v>Não especificada</v>
      </c>
      <c r="E3" s="2" t="str">
        <f>IFERROR(__xludf.DUMMYFUNCTION("""COMPUTED_VALUE"""),"个人收藏书籍列表　　　　　　　　　　　　　　　　　　　　　　　　　　　　　　　　　　　　　　　　　　　　　　　　　　　　　　　　　　　　　　　　　　　　　　　　　　　　　　　　　　　　　　　　　　　　　　　　　　　　　　　　　　　　　　　　　　　　　　　　　　　　　　　　　　　　　　　　　　　　　　　　　　　　　　　　　　　　　　　　　　　　　　　　　　　　　　　　　　　　　　　　　　　　　　　　　　　　　　　　　　　　　　　　　　　　　　　　　　　　　　　　　　　　　　　　　　　　　　　　　　　　　　　"&amp;"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amp;"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amp;"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amp;"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A407》PDF下载_中国建筑科学研究院PKPMCAD工程部,《B组太监控设"&amp;"计与应用》PDF下载_姚立波主编,《C语言程序设计-精选范例解析与习题》PDF下载_颜晖,《Photoshop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20"&amp;"14+Vray效果图制作入门与实战经典-(附DVD1张.含视频讲解素材效果图.配套学习资源等)》PDF下载_唯美映像,《数据分析之图算法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amp;"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am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FoxPro数据库程序设计教程/章伟》PDF下载_章伟,《SPSS统计分析与行业应用案例详解-(第三版)-"&amp;"(基于SPSS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amp;"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amp;"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第"&amp;"2版》PDF下载_罗云林,《UG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2012中文版入门.进阶.精通-第2版-含"&amp;"1CD》PDF下载_钟日铭等编著,《从算法到程序-破解程序设计的奥秘》PDF下载_徐子珊著,《51单片机应用开发25例-基于Proteus仿真》PDF下载_张新，陈跃琴编著,《Android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十一五》PDF下载_赵英良,《尼康D600数码单"&amp;"反摄影从入门到精通》PDF下载_神龙,《笑谈软件工程:烽烟中的敏捷》PDF下载_陈建村,《网页程序设计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amp;"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amp;"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amp;"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amp;"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amp;"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amp;"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amp;"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amp;"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amp;"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amp;"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amp;"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amp;"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X1经典教程-(附光盘)》PDF下载_Ado"&amp;"be公司,《让云落地云计算服务模式-(SaaS.PaaS和laaS)设计决策》PDF下载_凯维斯,《21天学通Visual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amp;"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装修施工图设计》PDF下载_李秀娟,《H5创意与广告设计》PDF下载_教育部教"&amp;"育管理信息中心组编彭澎,《液冷革命》PDF下载_李洁等,《PHOTOSHOP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amp;".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amp;"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amp;"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amp;"《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amp;"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2007)》PDF下载_刘小豫,《MapInfo6.0应"&amp;"用开发指南》PDF下载_三味工作室,《Photoshop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amp;"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amp;"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amp;"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amp;"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amp;"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amp;"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amp;"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amp;"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amp;"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amp;"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C++开发工具实用指南》PDF下载_〔美〕雷那克著,《精通FrontPage2000中文版》PDF下载_何健辉罗昶董方鹏,《Excel的一千零一夜-(一)》PDF下载_一宏,《WEB卓越工程"&amp;"师案例教程》PDF下载_水利水电出版社,《3ds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Native跨平台移动应用开发》PDF下载_阙喜涛,《大数据分析方法项目实战》PDF下载_天津滨海迅腾科技集团有限公司,《大数据综合应用项目实战》PDF下载_天津滨海迅腾科技"&amp;"集团有限公司,《Auto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amp;"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amp;"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amp;"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C#从入门到精通(第9版)》PDF下载_[英]约翰·夏普（JohnSharp）,《清华计算机图书译丛计算机安全(第4版)》PDF下载_（美）兰迪·博伊尔（RandyJ.,《WINDO"&amp;"WS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amp;",《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X3中文版图形制"&amp;"作基础》PDF下载_郭万军,《IAR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amp;"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amp;"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amp;"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amp;"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amp;"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amp;"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amp;"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amp;"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amp;"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amp;"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amp;"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amp;"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amp;"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APP"&amp;"与移动网站设计从入门到精通-DVD-ROM》PDF下载_李晓斌,《Hibernate实战-(第2版)》PDF下载_克里斯蒂安.鲍尔,《移动互联网之路-Axure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amp;":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2014完全实战技术手册》PDF下载_陈志民,《移动互联网之路-APP交互动画设计从入门到精通-"&amp;"After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amp;"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mp;"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amp;"《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2013标准教程-(含1CD)》PDF下载_熊春编著,《数据之美-一本书学会可视化设计》PDF下载_邱南森,《AutoCAD2006建筑制图实例教程》PDF下载_王芳,《C++程序设计》PDF下载_丁亚涛,《Premi"&amp;"ere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amp;"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amp;"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amp;"《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CC完全自学教程》P"&amp;"DF下载_凤凰高新教育,《Office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amp;"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amp;"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amp;"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amp;"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amp;"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amp;"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amp;"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amp;"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amp;"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amp;"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FoxPro实用教程-(第"&amp;"3版)》PDF下载_郑阿奇,《RSS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2005》PDF下载_刘卫国.熊拥军主"&amp;"编,《PC实用之道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6(P"&amp;"rofessionas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amp;"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CC网页设计从入门到精通》PDF下载_宋可,《中文版AutoCAD服装设计课堂实录-"&amp;"DVD》PDF下载_陈志民,《Unity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X6图形设计案例教程(第2版)(微课版"&amp;")》PDF下载_周建国,《网络编辑:内容规划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Web编程》PDF下载_肖睿蔡明童红兵,《新媒体创业:概念、工具、方法》PDF下载_何海霞,《计算机网络基础及应用案例教程(微课版)》PDF下载_李臻王艳刘树超,《数据"&amp;"库原理及应用(SQL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amp;"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amp;"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amp;"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amp;"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amp;"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amp;"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amp;"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amp;"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amp;"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amp;"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amp;"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amp;"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amp;"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amp;"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amp;"》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amp;"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amp;"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InDesign中文版从入门到精通(适合CS3、CS4、CS5版本)(配光盘)》PDF"&amp;"下载_王青,《Photoshop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2010中文版机械制图基础培训教程》PDF下载_姜勇,《C语言程序设计教程》PDF下载_王新萍,《信息网络组织与体系结构》PDF下载_陶洋,《计算机辅助平面设计》PDF下载_潘文祥，李军编著,《Premie"&amp;"re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2013从零"&amp;"开始学》PDF下载_李馨,《Java中文文本信息处理-从海量到精准》PDF下载_罗刚,《UG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amp;"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am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amp;"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amp;"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amp;"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amp;"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amp;"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amp;"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amp;"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amp;"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amp;"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amp;"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amp;"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amp;"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amp;"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NX版-含1CD-ROM》PDF下载_曹岩,《程序员2014精华本》PDF下载_程序员编辑部编,《Maya三维动画制作案例教程》P"&amp;"DF下载_王威著,《Java程序设计实用教程实验指导.实训与习题解析-(赠1CD)》PDF下载_赵欢,《AutoCAD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amp;"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amp;"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amp;"《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amp;"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amp;"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W"&amp;"ildfire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am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amp;"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amp;"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amp;"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amp;"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amp;"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amp;"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amp;"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amp;"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amp;"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amp;"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amp;"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amp;"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amp;"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amp;"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CS5产品专家认证标准教材》PDF下载_刘慧,王夕勇编著,《数据库系统原理教程(高校信息专业教材)》PDF下载_王珊等编,《计算机文化基础》PDF下载_刘莹.董一芬主"&amp;"编,《AutoCAD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实战技巧精粹辞典528秘笈大全》PDF下载_王国胜主编,《内存"&amp;"数据管理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amp;"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CS3案例标准教程(含盘)》PDF下载_周晓,"&amp;"《3ds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amp;"》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4特效设计必修课》PDF下载_UEG"&amp;"OOD舒辉,《数据结构(C语言版)》PDF下载_秦锋主编,《和小猫一起学编程:超好玩的SCRATCH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2013从入门到精通-中文版-(附赠1光盘.含"&amp;"教学视频与海量素材)》PDF下载_郭克景,《零点起飞学Protel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amp;"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am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am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amp;",《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amp;"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amp;"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amp;"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amp;"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2014数据库应用教程》PDF下载_崔连和,《AutoCAD机械设计实例精解-(2015中文版)-(含1DVD)》PDF下载_本书编委会,《Excel在物流管理中"&amp;"的应用》PDF下载_赵淑群,《Arduino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amp;"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amp;"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server"&amp;"2005应用篇》PDF下载_陆琳,刘桂林主编,《Office办公软件实用案例教程》PDF下载_董夙慧，尹振鹤主编,《平面设计经典案例教程:CorelDRAW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2016室内装潢施工图设计从入门到精通-第2版-(含"&amp;"1DVD)》PDF下载_李波,《建筑工程框架结构软件算量教程》PDF下载_张向军,《意向性与人工智能》PDF下载_高新民,《用户体验及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2016实用教程》PDF下载_时代印象,《父与子的编程之旅:与爸爸一起"&amp;"学Scratch》PDF下载_刘鸿城,《测控计算机系统工程》PDF下载_王宗陶,《Essential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2015/Vray效果图制作完全"&amp;"自学一本通-(含光盘1张)》PDF下载_范景泽,《基于SPSS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3d"&amp;"s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amp;"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amp;"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amp;"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amp;"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CC实战视频教程-(附光盘)》PDF下"&amp;"载_本书编委会,《视图更新与关系数据库理论》PDF下载_达特,《Java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amp;"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amp;"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全球聪明公司的科技创新趋势和商业化路径》PDF下载_麻省理工科技评论,《网构软件演化技术-面向多层架构》PDF下载_韦正现,《3Dmax室"&amp;"内效果图制作》PDF下载_杜娟,《Photoshop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2015中文版快捷命令-权威授权版》PDF下载"&amp;"_本书编委会,《IT汉语与中文电脑操作》PDF下载_张仕海,《中文版AutoCAD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amp;"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amp;"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amp;"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2018动力学分析与仿真从入门到精通》PDF下载_CAD/CAM/CAE技术联盟,《清华开发者书库Flutter实战"&amp;"指南》PDF下载_李楠,《JS全书:JavaScript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amp;"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amp;"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S"&amp;"erver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P"&amp;"owercenter权威指南》PDF下载_杜绍森,《电子商务网店推广与营销》PDF下载_曹明元,《Java程序设计与实例》PDF下载_张文胜,《Cocos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amp;"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amp;"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amp;"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"&amp;"N个实用技巧-MATLAB中文论坛精华总结-(第2版)》PDF下载_刘焕进,《网络安全预警防御技术》PDF下载_姚淑萍,《多媒体新课堂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"&amp;"XP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amp;"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X4精华教程-含DVD光盘一张》PDF下载_暂无,《Pro/ENGINEER野火版5.0应用速成标准教程-"&amp;"(含多媒体DVD光盘2张)》PDF下载_柯易达,《Lab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C++实用教程【本科教材"&amp;"】》PDF下载_张荣梅,《DIGITAL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2014应用速成标准教程-(含"&amp;"多媒体DVD光盘2张)》PDF下载_湛迪强,《零点起飞学UG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10+O"&amp;"ffice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amp;"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amp;"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amp;"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4+S"&amp;"pring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CC高手之路》PDF下载_李涛,《STL源码剖析》PDF下载_侯捷,《单片机技术与应用》PDF下载_刘松,《模具CAD/CA"&amp;"M/RPM综合实验》PDF下载_王耕耘,《Tarch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amp;"》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2003高效办公-双色版-1DVD-ROM》PDF下载_"&amp;"新奇e族编,《AutoCAD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3D工业级造型与设计(第三版)》PDF下载_黄少刚,《ASPNET工程2.0"&amp;"网络应用开发核心技术》PDF下载_康奈利,《AutoCAD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amp;"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amp;"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amp;"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amp;"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amp;"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amp;"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amp;"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amp;"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amp;"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f>
        <v>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v>
      </c>
    </row>
    <row r="4">
      <c r="A4" s="2" t="str">
        <f>IFERROR(__xludf.DUMMYFUNCTION("""COMPUTED_VALUE"""),"Some-Many-Books")</f>
        <v>Some-Many-Books</v>
      </c>
      <c r="B4" s="3" t="str">
        <f>IFERROR(__xludf.DUMMYFUNCTION("""COMPUTED_VALUE"""),"https://github.com/Dujltqzv/Some-Many-Books")</f>
        <v>https://github.com/Dujltqzv/Some-Many-Books</v>
      </c>
      <c r="C4" s="2">
        <f>IFERROR(__xludf.DUMMYFUNCTION("""COMPUTED_VALUE"""),18419.0)</f>
        <v>18419</v>
      </c>
      <c r="D4" s="2" t="str">
        <f>IFERROR(__xludf.DUMMYFUNCTION("""COMPUTED_VALUE"""),"Não especificada")</f>
        <v>Não especificada</v>
      </c>
      <c r="E4" s="2" t="str">
        <f>IFERROR(__xludf.DUMMYFUNCTION("""COMPUTED_VALUE"""),"个人收藏书籍列表　　　　　　　　　　　　　　　　　　　　　　　　　　　　　　　　　　　　　　　　　　　　　　　　　　　　　　　　　　　　　　　　　　　　　　　　　　　　　　　　　　　　　　　　　　　　　　　　　　　　　　　　　　　　　　　　　　　　　　　　　　　　　　　　　　　　　　　　　　　　　　　　　　　　　　　　　　　　　　　　　　　　　　　　　　　　　　　　　　　　　　　　　　　　　　　　　　　　　　　　　　　　　　　　　　　　　　　　　　　　　　　　　　　　　　　　　　　　　　　　　　　　　　　"&amp;"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amp;"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amp;"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amp;"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A407》PDF下载_中国建筑科学研究院PKPMCAD工程部,《B组太监控设"&amp;"计与应用》PDF下载_姚立波主编,《C语言程序设计-精选范例解析与习题》PDF下载_颜晖,《Photoshop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20"&amp;"14+Vray效果图制作入门与实战经典-(附DVD1张.含视频讲解素材效果图.配套学习资源等)》PDF下载_唯美映像,《数据分析之图算法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amp;"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am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FoxPro数据库程序设计教程/章伟》PDF下载_章伟,《SPSS统计分析与行业应用案例详解-(第三版)-"&amp;"(基于SPSS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amp;"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amp;"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第"&amp;"2版》PDF下载_罗云林,《UG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2012中文版入门.进阶.精通-第2版-含"&amp;"1CD》PDF下载_钟日铭等编著,《从算法到程序-破解程序设计的奥秘》PDF下载_徐子珊著,《51单片机应用开发25例-基于Proteus仿真》PDF下载_张新，陈跃琴编著,《Android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十一五》PDF下载_赵英良,《尼康D600数码单"&amp;"反摄影从入门到精通》PDF下载_神龙,《笑谈软件工程:烽烟中的敏捷》PDF下载_陈建村,《网页程序设计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amp;"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amp;"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amp;"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amp;"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amp;"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amp;"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amp;"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amp;"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amp;"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amp;"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amp;"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amp;"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X1经典教程-(附光盘)》PDF下载_Ado"&amp;"be公司,《让云落地云计算服务模式-(SaaS.PaaS和laaS)设计决策》PDF下载_凯维斯,《21天学通Visual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amp;"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装修施工图设计》PDF下载_李秀娟,《H5创意与广告设计》PDF下载_教育部教"&amp;"育管理信息中心组编彭澎,《液冷革命》PDF下载_李洁等,《PHOTOSHOP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amp;".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amp;"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amp;"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amp;"《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amp;"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2007)》PDF下载_刘小豫,《MapInfo6.0应"&amp;"用开发指南》PDF下载_三味工作室,《Photoshop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amp;"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amp;"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amp;"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amp;"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amp;"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amp;"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amp;"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amp;"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amp;"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amp;"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C++开发工具实用指南》PDF下载_〔美〕雷那克著,《精通FrontPage2000中文版》PDF下载_何健辉罗昶董方鹏,《Excel的一千零一夜-(一)》PDF下载_一宏,《WEB卓越工程"&amp;"师案例教程》PDF下载_水利水电出版社,《3ds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Native跨平台移动应用开发》PDF下载_阙喜涛,《大数据分析方法项目实战》PDF下载_天津滨海迅腾科技集团有限公司,《大数据综合应用项目实战》PDF下载_天津滨海迅腾科技"&amp;"集团有限公司,《Auto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amp;"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amp;"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amp;"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C#从入门到精通(第9版)》PDF下载_[英]约翰·夏普（JohnSharp）,《清华计算机图书译丛计算机安全(第4版)》PDF下载_（美）兰迪·博伊尔（RandyJ.,《WINDO"&amp;"WS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amp;",《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X3中文版图形制"&amp;"作基础》PDF下载_郭万军,《IAR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amp;"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amp;"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amp;"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amp;"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amp;"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amp;"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amp;"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amp;"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amp;"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amp;"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amp;"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amp;"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amp;"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APP"&amp;"与移动网站设计从入门到精通-DVD-ROM》PDF下载_李晓斌,《Hibernate实战-(第2版)》PDF下载_克里斯蒂安.鲍尔,《移动互联网之路-Axure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amp;":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2014完全实战技术手册》PDF下载_陈志民,《移动互联网之路-APP交互动画设计从入门到精通-"&amp;"After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amp;"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mp;"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amp;"《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2013标准教程-(含1CD)》PDF下载_熊春编著,《数据之美-一本书学会可视化设计》PDF下载_邱南森,《AutoCAD2006建筑制图实例教程》PDF下载_王芳,《C++程序设计》PDF下载_丁亚涛,《Premi"&amp;"ere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amp;"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amp;"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amp;"《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CC完全自学教程》P"&amp;"DF下载_凤凰高新教育,《Office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amp;"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amp;"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amp;"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amp;"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amp;"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amp;"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amp;"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amp;"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amp;"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amp;"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FoxPro实用教程-(第"&amp;"3版)》PDF下载_郑阿奇,《RSS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2005》PDF下载_刘卫国.熊拥军主"&amp;"编,《PC实用之道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6(P"&amp;"rofessionas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amp;"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CC网页设计从入门到精通》PDF下载_宋可,《中文版AutoCAD服装设计课堂实录-"&amp;"DVD》PDF下载_陈志民,《Unity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X6图形设计案例教程(第2版)(微课版"&amp;")》PDF下载_周建国,《网络编辑:内容规划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Web编程》PDF下载_肖睿蔡明童红兵,《新媒体创业:概念、工具、方法》PDF下载_何海霞,《计算机网络基础及应用案例教程(微课版)》PDF下载_李臻王艳刘树超,《数据"&amp;"库原理及应用(SQL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amp;"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amp;"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amp;"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amp;"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amp;"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amp;"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amp;"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amp;"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amp;"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amp;"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amp;"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amp;"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amp;"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amp;"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amp;"》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amp;"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amp;"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InDesign中文版从入门到精通(适合CS3、CS4、CS5版本)(配光盘)》PDF"&amp;"下载_王青,《Photoshop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2010中文版机械制图基础培训教程》PDF下载_姜勇,《C语言程序设计教程》PDF下载_王新萍,《信息网络组织与体系结构》PDF下载_陶洋,《计算机辅助平面设计》PDF下载_潘文祥，李军编著,《Premie"&amp;"re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2013从零"&amp;"开始学》PDF下载_李馨,《Java中文文本信息处理-从海量到精准》PDF下载_罗刚,《UG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amp;"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am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amp;"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amp;"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amp;"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amp;"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amp;"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amp;"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amp;"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amp;"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amp;"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amp;"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amp;"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amp;"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amp;"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NX版-含1CD-ROM》PDF下载_曹岩,《程序员2014精华本》PDF下载_程序员编辑部编,《Maya三维动画制作案例教程》P"&amp;"DF下载_王威著,《Java程序设计实用教程实验指导.实训与习题解析-(赠1CD)》PDF下载_赵欢,《AutoCAD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amp;"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amp;"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amp;"《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amp;"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amp;"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W"&amp;"ildfire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am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amp;"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amp;"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amp;"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amp;"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amp;"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amp;"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amp;"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amp;"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amp;"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amp;"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amp;"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amp;"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amp;"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amp;"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CS5产品专家认证标准教材》PDF下载_刘慧,王夕勇编著,《数据库系统原理教程(高校信息专业教材)》PDF下载_王珊等编,《计算机文化基础》PDF下载_刘莹.董一芬主"&amp;"编,《AutoCAD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实战技巧精粹辞典528秘笈大全》PDF下载_王国胜主编,《内存"&amp;"数据管理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amp;"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CS3案例标准教程(含盘)》PDF下载_周晓,"&amp;"《3ds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amp;"》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4特效设计必修课》PDF下载_UEG"&amp;"OOD舒辉,《数据结构(C语言版)》PDF下载_秦锋主编,《和小猫一起学编程:超好玩的SCRATCH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2013从入门到精通-中文版-(附赠1光盘.含"&amp;"教学视频与海量素材)》PDF下载_郭克景,《零点起飞学Protel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amp;"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am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am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amp;",《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amp;"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amp;"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amp;"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amp;"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2014数据库应用教程》PDF下载_崔连和,《AutoCAD机械设计实例精解-(2015中文版)-(含1DVD)》PDF下载_本书编委会,《Excel在物流管理中"&amp;"的应用》PDF下载_赵淑群,《Arduino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amp;"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amp;"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server"&amp;"2005应用篇》PDF下载_陆琳,刘桂林主编,《Office办公软件实用案例教程》PDF下载_董夙慧，尹振鹤主编,《平面设计经典案例教程:CorelDRAW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2016室内装潢施工图设计从入门到精通-第2版-(含"&amp;"1DVD)》PDF下载_李波,《建筑工程框架结构软件算量教程》PDF下载_张向军,《意向性与人工智能》PDF下载_高新民,《用户体验及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2016实用教程》PDF下载_时代印象,《父与子的编程之旅:与爸爸一起"&amp;"学Scratch》PDF下载_刘鸿城,《测控计算机系统工程》PDF下载_王宗陶,《Essential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2015/Vray效果图制作完全"&amp;"自学一本通-(含光盘1张)》PDF下载_范景泽,《基于SPSS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3d"&amp;"s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amp;"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amp;"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amp;"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amp;"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CC实战视频教程-(附光盘)》PDF下"&amp;"载_本书编委会,《视图更新与关系数据库理论》PDF下载_达特,《Java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amp;"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amp;"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全球聪明公司的科技创新趋势和商业化路径》PDF下载_麻省理工科技评论,《网构软件演化技术-面向多层架构》PDF下载_韦正现,《3Dmax室"&amp;"内效果图制作》PDF下载_杜娟,《Photoshop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2015中文版快捷命令-权威授权版》PDF下载"&amp;"_本书编委会,《IT汉语与中文电脑操作》PDF下载_张仕海,《中文版AutoCAD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amp;"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amp;"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amp;"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2018动力学分析与仿真从入门到精通》PDF下载_CAD/CAM/CAE技术联盟,《清华开发者书库Flutter实战"&amp;"指南》PDF下载_李楠,《JS全书:JavaScript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amp;"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amp;"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S"&amp;"erver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P"&amp;"owercenter权威指南》PDF下载_杜绍森,《电子商务网店推广与营销》PDF下载_曹明元,《Java程序设计与实例》PDF下载_张文胜,《Cocos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amp;"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amp;"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amp;"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"&amp;"N个实用技巧-MATLAB中文论坛精华总结-(第2版)》PDF下载_刘焕进,《网络安全预警防御技术》PDF下载_姚淑萍,《多媒体新课堂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"&amp;"XP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amp;"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X4精华教程-含DVD光盘一张》PDF下载_暂无,《Pro/ENGINEER野火版5.0应用速成标准教程-"&amp;"(含多媒体DVD光盘2张)》PDF下载_柯易达,《Lab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C++实用教程【本科教材"&amp;"】》PDF下载_张荣梅,《DIGITAL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2014应用速成标准教程-(含"&amp;"多媒体DVD光盘2张)》PDF下载_湛迪强,《零点起飞学UG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10+O"&amp;"ffice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amp;"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amp;"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amp;"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4+S"&amp;"pring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CC高手之路》PDF下载_李涛,《STL源码剖析》PDF下载_侯捷,《单片机技术与应用》PDF下载_刘松,《模具CAD/CA"&amp;"M/RPM综合实验》PDF下载_王耕耘,《Tarch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amp;"》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2003高效办公-双色版-1DVD-ROM》PDF下载_"&amp;"新奇e族编,《AutoCAD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3D工业级造型与设计(第三版)》PDF下载_黄少刚,《ASPNET工程2.0"&amp;"网络应用开发核心技术》PDF下载_康奈利,《AutoCAD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amp;"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amp;"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amp;"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amp;"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amp;"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amp;"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amp;"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amp;"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amp;"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f>
        <v>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v>
      </c>
    </row>
    <row r="5">
      <c r="A5" s="2" t="str">
        <f>IFERROR(__xludf.DUMMYFUNCTION("""COMPUTED_VALUE"""),"xLua")</f>
        <v>xLua</v>
      </c>
      <c r="B5" s="3" t="str">
        <f>IFERROR(__xludf.DUMMYFUNCTION("""COMPUTED_VALUE"""),"https://github.com/Tencent/xLua")</f>
        <v>https://github.com/Tencent/xLua</v>
      </c>
      <c r="C5" s="2">
        <f>IFERROR(__xludf.DUMMYFUNCTION("""COMPUTED_VALUE"""),10048.0)</f>
        <v>10048</v>
      </c>
      <c r="D5" s="2" t="str">
        <f>IFERROR(__xludf.DUMMYFUNCTION("""COMPUTED_VALUE"""),"C")</f>
        <v>C</v>
      </c>
      <c r="E5" s="2" t="str">
        <f>IFERROR(__xludf.DUMMYFUNCTION("""COMPUTED_VALUE"""),"xLua is a lua programming solution for  C# ( Unity, .Net, Mono) , it supports android, ios, windows, linux, osx, etc.")</f>
        <v>xLua is a lua programming solution for  C# ( Unity, .Net, Mono) , it supports android, ios, windows, linux, osx, etc.</v>
      </c>
    </row>
    <row r="6">
      <c r="A6" s="2" t="str">
        <f>IFERROR(__xludf.DUMMYFUNCTION("""COMPUTED_VALUE"""),"MultiplayerNetworkingResources")</f>
        <v>MultiplayerNetworkingResources</v>
      </c>
      <c r="B6" s="3" t="str">
        <f>IFERROR(__xludf.DUMMYFUNCTION("""COMPUTED_VALUE"""),"https://github.com/0xFA11/MultiplayerNetworkingResources")</f>
        <v>https://github.com/0xFA11/MultiplayerNetworkingResources</v>
      </c>
      <c r="C6" s="2">
        <f>IFERROR(__xludf.DUMMYFUNCTION("""COMPUTED_VALUE"""),8413.0)</f>
        <v>8413</v>
      </c>
      <c r="D6" s="2" t="str">
        <f>IFERROR(__xludf.DUMMYFUNCTION("""COMPUTED_VALUE"""),"C")</f>
        <v>C</v>
      </c>
      <c r="E6" s="2" t="str">
        <f>IFERROR(__xludf.DUMMYFUNCTION("""COMPUTED_VALUE"""),"A curated list of Multiplayer Game Network Programming Resources")</f>
        <v>A curated list of Multiplayer Game Network Programming Resources</v>
      </c>
    </row>
    <row r="7">
      <c r="A7" s="2" t="str">
        <f>IFERROR(__xludf.DUMMYFUNCTION("""COMPUTED_VALUE"""),"MessagePack-CSharp")</f>
        <v>MessagePack-CSharp</v>
      </c>
      <c r="B7" s="3" t="str">
        <f>IFERROR(__xludf.DUMMYFUNCTION("""COMPUTED_VALUE"""),"https://github.com/MessagePack-CSharp/MessagePack-CSharp")</f>
        <v>https://github.com/MessagePack-CSharp/MessagePack-CSharp</v>
      </c>
      <c r="C7" s="2">
        <f>IFERROR(__xludf.DUMMYFUNCTION("""COMPUTED_VALUE"""),6621.0)</f>
        <v>6621</v>
      </c>
      <c r="D7" s="2" t="str">
        <f>IFERROR(__xludf.DUMMYFUNCTION("""COMPUTED_VALUE"""),"C#")</f>
        <v>C#</v>
      </c>
      <c r="E7" s="2" t="str">
        <f>IFERROR(__xludf.DUMMYFUNCTION("""COMPUTED_VALUE"""),"Extremely Fast MessagePack Serializer for C#(.NET, .NET Core, Unity, Xamarin). / msgpack.org[C#]")</f>
        <v>Extremely Fast MessagePack Serializer for C#(.NET, .NET Core, Unity, Xamarin). / msgpack.org[C#]</v>
      </c>
    </row>
    <row r="8">
      <c r="A8" s="2" t="str">
        <f>IFERROR(__xludf.DUMMYFUNCTION("""COMPUTED_VALUE"""),"Harmony")</f>
        <v>Harmony</v>
      </c>
      <c r="B8" s="3" t="str">
        <f>IFERROR(__xludf.DUMMYFUNCTION("""COMPUTED_VALUE"""),"https://github.com/pardeike/Harmony")</f>
        <v>https://github.com/pardeike/Harmony</v>
      </c>
      <c r="C8" s="2">
        <f>IFERROR(__xludf.DUMMYFUNCTION("""COMPUTED_VALUE"""),6365.0)</f>
        <v>6365</v>
      </c>
      <c r="D8" s="2" t="str">
        <f>IFERROR(__xludf.DUMMYFUNCTION("""COMPUTED_VALUE"""),"C#")</f>
        <v>C#</v>
      </c>
      <c r="E8" s="2" t="str">
        <f>IFERROR(__xludf.DUMMYFUNCTION("""COMPUTED_VALUE"""),"A library for patching, replacing and decorating .NET and Mono methods during runtime")</f>
        <v>A library for patching, replacing and decorating .NET and Mono methods during runtime</v>
      </c>
    </row>
    <row r="9">
      <c r="A9" s="2" t="str">
        <f>IFERROR(__xludf.DUMMYFUNCTION("""COMPUTED_VALUE"""),"ZLinq")</f>
        <v>ZLinq</v>
      </c>
      <c r="B9" s="3" t="str">
        <f>IFERROR(__xludf.DUMMYFUNCTION("""COMPUTED_VALUE"""),"https://github.com/Cysharp/ZLinq")</f>
        <v>https://github.com/Cysharp/ZLinq</v>
      </c>
      <c r="C9" s="2">
        <f>IFERROR(__xludf.DUMMYFUNCTION("""COMPUTED_VALUE"""),4960.0)</f>
        <v>4960</v>
      </c>
      <c r="D9" s="2" t="str">
        <f>IFERROR(__xludf.DUMMYFUNCTION("""COMPUTED_VALUE"""),"C#")</f>
        <v>C#</v>
      </c>
      <c r="E9" s="2" t="str">
        <f>IFERROR(__xludf.DUMMYFUNCTION("""COMPUTED_VALUE"""),"Zero allocation LINQ with LINQ to Span, LINQ to SIMD, and LINQ to Tree (FileSystem, JSON, GameObject, etc.) for all .NET platforms and Unity, Godot.")</f>
        <v>Zero allocation LINQ with LINQ to Span, LINQ to SIMD, and LINQ to Tree (FileSystem, JSON, GameObject, etc.) for all .NET platforms and Unity, Godot.</v>
      </c>
    </row>
    <row r="10">
      <c r="A10" s="2" t="str">
        <f>IFERROR(__xludf.DUMMYFUNCTION("""COMPUTED_VALUE"""),"MagicOnion")</f>
        <v>MagicOnion</v>
      </c>
      <c r="B10" s="3" t="str">
        <f>IFERROR(__xludf.DUMMYFUNCTION("""COMPUTED_VALUE"""),"https://github.com/Cysharp/MagicOnion")</f>
        <v>https://github.com/Cysharp/MagicOnion</v>
      </c>
      <c r="C10" s="2">
        <f>IFERROR(__xludf.DUMMYFUNCTION("""COMPUTED_VALUE"""),4347.0)</f>
        <v>4347</v>
      </c>
      <c r="D10" s="2" t="str">
        <f>IFERROR(__xludf.DUMMYFUNCTION("""COMPUTED_VALUE"""),"C#")</f>
        <v>C#</v>
      </c>
      <c r="E10" s="2" t="str">
        <f>IFERROR(__xludf.DUMMYFUNCTION("""COMPUTED_VALUE"""),"Unified Realtime/API framework for .NET platform and Unity.")</f>
        <v>Unified Realtime/API framework for .NET platform and Unity.</v>
      </c>
    </row>
    <row r="11">
      <c r="A11" s="2" t="str">
        <f>IFERROR(__xludf.DUMMYFUNCTION("""COMPUTED_VALUE"""),"noclip.website")</f>
        <v>noclip.website</v>
      </c>
      <c r="B11" s="3" t="str">
        <f>IFERROR(__xludf.DUMMYFUNCTION("""COMPUTED_VALUE"""),"https://github.com/magcius/noclip.website")</f>
        <v>https://github.com/magcius/noclip.website</v>
      </c>
      <c r="C11" s="2">
        <f>IFERROR(__xludf.DUMMYFUNCTION("""COMPUTED_VALUE"""),4069.0)</f>
        <v>4069</v>
      </c>
      <c r="D11" s="2" t="str">
        <f>IFERROR(__xludf.DUMMYFUNCTION("""COMPUTED_VALUE"""),"TypeScript")</f>
        <v>TypeScript</v>
      </c>
      <c r="E11" s="2" t="str">
        <f>IFERROR(__xludf.DUMMYFUNCTION("""COMPUTED_VALUE"""),"A digital museum of video game levels")</f>
        <v>A digital museum of video game levels</v>
      </c>
    </row>
    <row r="12">
      <c r="A12" s="3" t="str">
        <f>IFERROR(__xludf.DUMMYFUNCTION("""COMPUTED_VALUE"""),"Steamworks.NET")</f>
        <v>Steamworks.NET</v>
      </c>
      <c r="B12" s="3" t="str">
        <f>IFERROR(__xludf.DUMMYFUNCTION("""COMPUTED_VALUE"""),"https://github.com/rlabrecque/Steamworks.NET")</f>
        <v>https://github.com/rlabrecque/Steamworks.NET</v>
      </c>
      <c r="C12" s="2">
        <f>IFERROR(__xludf.DUMMYFUNCTION("""COMPUTED_VALUE"""),3407.0)</f>
        <v>3407</v>
      </c>
      <c r="D12" s="2" t="str">
        <f>IFERROR(__xludf.DUMMYFUNCTION("""COMPUTED_VALUE"""),"C#")</f>
        <v>C#</v>
      </c>
      <c r="E12" s="2" t="str">
        <f>IFERROR(__xludf.DUMMYFUNCTION("""COMPUTED_VALUE"""),"Steamworks wrapper for Unity / C#")</f>
        <v>Steamworks wrapper for Unity / C#</v>
      </c>
    </row>
    <row r="13">
      <c r="A13" s="2" t="str">
        <f>IFERROR(__xludf.DUMMYFUNCTION("""COMPUTED_VALUE"""),"ZString")</f>
        <v>ZString</v>
      </c>
      <c r="B13" s="3" t="str">
        <f>IFERROR(__xludf.DUMMYFUNCTION("""COMPUTED_VALUE"""),"https://github.com/Cysharp/ZString")</f>
        <v>https://github.com/Cysharp/ZString</v>
      </c>
      <c r="C13" s="2">
        <f>IFERROR(__xludf.DUMMYFUNCTION("""COMPUTED_VALUE"""),2697.0)</f>
        <v>2697</v>
      </c>
      <c r="D13" s="2" t="str">
        <f>IFERROR(__xludf.DUMMYFUNCTION("""COMPUTED_VALUE"""),"C#")</f>
        <v>C#</v>
      </c>
      <c r="E13" s="2" t="str">
        <f>IFERROR(__xludf.DUMMYFUNCTION("""COMPUTED_VALUE"""),"Zero Allocation StringBuilder for .NET and Unity.")</f>
        <v>Zero Allocation StringBuilder for .NET and Unity.</v>
      </c>
    </row>
    <row r="14">
      <c r="A14" s="2" t="str">
        <f>IFERROR(__xludf.DUMMYFUNCTION("""COMPUTED_VALUE"""),"awesome-web-design")</f>
        <v>awesome-web-design</v>
      </c>
      <c r="B14" s="3" t="str">
        <f>IFERROR(__xludf.DUMMYFUNCTION("""COMPUTED_VALUE"""),"https://github.com/nicolesaidy/awesome-web-design")</f>
        <v>https://github.com/nicolesaidy/awesome-web-design</v>
      </c>
      <c r="C14" s="2">
        <f>IFERROR(__xludf.DUMMYFUNCTION("""COMPUTED_VALUE"""),2649.0)</f>
        <v>2649</v>
      </c>
      <c r="D14" s="2" t="str">
        <f>IFERROR(__xludf.DUMMYFUNCTION("""COMPUTED_VALUE"""),"Não especificada")</f>
        <v>Não especificada</v>
      </c>
      <c r="E14" s="2" t="str">
        <f>IFERROR(__xludf.DUMMYFUNCTION("""COMPUTED_VALUE"""),"🎨 A curated list of awesome resources for digital designers.")</f>
        <v>🎨 A curated list of awesome resources for digital designers.</v>
      </c>
    </row>
    <row r="15">
      <c r="A15" s="2" t="str">
        <f>IFERROR(__xludf.DUMMYFUNCTION("""COMPUTED_VALUE"""),"ZeroFormatter")</f>
        <v>ZeroFormatter</v>
      </c>
      <c r="B15" s="3" t="str">
        <f>IFERROR(__xludf.DUMMYFUNCTION("""COMPUTED_VALUE"""),"https://github.com/neuecc/ZeroFormatter")</f>
        <v>https://github.com/neuecc/ZeroFormatter</v>
      </c>
      <c r="C15" s="2">
        <f>IFERROR(__xludf.DUMMYFUNCTION("""COMPUTED_VALUE"""),2425.0)</f>
        <v>2425</v>
      </c>
      <c r="D15" s="2" t="str">
        <f>IFERROR(__xludf.DUMMYFUNCTION("""COMPUTED_VALUE"""),"C#")</f>
        <v>C#</v>
      </c>
      <c r="E15" s="2" t="str">
        <f>IFERROR(__xludf.DUMMYFUNCTION("""COMPUTED_VALUE"""),"Infinitely Fast Deserializer for .NET, .NET Core and Unity.")</f>
        <v>Infinitely Fast Deserializer for .NET, .NET Core and Unity.</v>
      </c>
    </row>
    <row r="16">
      <c r="A16" s="2" t="str">
        <f>IFERROR(__xludf.DUMMYFUNCTION("""COMPUTED_VALUE"""),"Utf8Json")</f>
        <v>Utf8Json</v>
      </c>
      <c r="B16" s="3" t="str">
        <f>IFERROR(__xludf.DUMMYFUNCTION("""COMPUTED_VALUE"""),"https://github.com/neuecc/Utf8Json")</f>
        <v>https://github.com/neuecc/Utf8Json</v>
      </c>
      <c r="C16" s="2">
        <f>IFERROR(__xludf.DUMMYFUNCTION("""COMPUTED_VALUE"""),2387.0)</f>
        <v>2387</v>
      </c>
      <c r="D16" s="2" t="str">
        <f>IFERROR(__xludf.DUMMYFUNCTION("""COMPUTED_VALUE"""),"C#")</f>
        <v>C#</v>
      </c>
      <c r="E16" s="2" t="str">
        <f>IFERROR(__xludf.DUMMYFUNCTION("""COMPUTED_VALUE"""),"Definitely Fastest and Zero Allocation JSON Serializer for C#(NET, .NET Core, Unity, Xamarin).")</f>
        <v>Definitely Fastest and Zero Allocation JSON Serializer for C#(NET, .NET Core, Unity, Xamarin).</v>
      </c>
    </row>
    <row r="17">
      <c r="A17" s="2" t="str">
        <f>IFERROR(__xludf.DUMMYFUNCTION("""COMPUTED_VALUE"""),"com.unity.netcode.gameobjects")</f>
        <v>com.unity.netcode.gameobjects</v>
      </c>
      <c r="B17" s="3" t="str">
        <f>IFERROR(__xludf.DUMMYFUNCTION("""COMPUTED_VALUE"""),"https://github.com/Unity-Technologies/com.unity.netcode.gameobjects")</f>
        <v>https://github.com/Unity-Technologies/com.unity.netcode.gameobjects</v>
      </c>
      <c r="C17" s="2">
        <f>IFERROR(__xludf.DUMMYFUNCTION("""COMPUTED_VALUE"""),2296.0)</f>
        <v>2296</v>
      </c>
      <c r="D17" s="2" t="str">
        <f>IFERROR(__xludf.DUMMYFUNCTION("""COMPUTED_VALUE"""),"C#")</f>
        <v>C#</v>
      </c>
      <c r="E17" s="2" t="str">
        <f>IFERROR(__xludf.DUMMYFUNCTION("""COMPUTED_VALUE"""),"Netcode for GameObjects is a high-level netcode SDK that provides networking capabilities to GameObject/MonoBehaviour workflows within Unity and sits on top of underlying transport layer.")</f>
        <v>Netcode for GameObjects is a high-level netcode SDK that provides networking capabilities to GameObject/MonoBehaviour workflows within Unity and sits on top of underlying transport layer.</v>
      </c>
    </row>
    <row r="18">
      <c r="A18" s="2" t="str">
        <f>IFERROR(__xludf.DUMMYFUNCTION("""COMPUTED_VALUE"""),"FishNet")</f>
        <v>FishNet</v>
      </c>
      <c r="B18" s="3" t="str">
        <f>IFERROR(__xludf.DUMMYFUNCTION("""COMPUTED_VALUE"""),"https://github.com/FirstGearGames/FishNet")</f>
        <v>https://github.com/FirstGearGames/FishNet</v>
      </c>
      <c r="C18" s="2">
        <f>IFERROR(__xludf.DUMMYFUNCTION("""COMPUTED_VALUE"""),1863.0)</f>
        <v>1863</v>
      </c>
      <c r="D18" s="2" t="str">
        <f>IFERROR(__xludf.DUMMYFUNCTION("""COMPUTED_VALUE"""),"C#")</f>
        <v>C#</v>
      </c>
      <c r="E18" s="2" t="str">
        <f>IFERROR(__xludf.DUMMYFUNCTION("""COMPUTED_VALUE"""),"FishNet: Unity Networking Evolved. ")</f>
        <v>FishNet: Unity Networking Evolved. </v>
      </c>
    </row>
    <row r="19">
      <c r="A19" s="2" t="str">
        <f>IFERROR(__xludf.DUMMYFUNCTION("""COMPUTED_VALUE"""),"odin-serializer")</f>
        <v>odin-serializer</v>
      </c>
      <c r="B19" s="3" t="str">
        <f>IFERROR(__xludf.DUMMYFUNCTION("""COMPUTED_VALUE"""),"https://github.com/TeamSirenix/odin-serializer")</f>
        <v>https://github.com/TeamSirenix/odin-serializer</v>
      </c>
      <c r="C19" s="2">
        <f>IFERROR(__xludf.DUMMYFUNCTION("""COMPUTED_VALUE"""),1863.0)</f>
        <v>1863</v>
      </c>
      <c r="D19" s="2" t="str">
        <f>IFERROR(__xludf.DUMMYFUNCTION("""COMPUTED_VALUE"""),"C#")</f>
        <v>C#</v>
      </c>
      <c r="E19" s="2" t="str">
        <f>IFERROR(__xludf.DUMMYFUNCTION("""COMPUTED_VALUE"""),"Fast, robust, powerful and extendible .NET serializer built for Unity")</f>
        <v>Fast, robust, powerful and extendible .NET serializer built for Unity</v>
      </c>
    </row>
    <row r="20">
      <c r="A20" s="2" t="str">
        <f>IFERROR(__xludf.DUMMYFUNCTION("""COMPUTED_VALUE"""),"MasterMemory")</f>
        <v>MasterMemory</v>
      </c>
      <c r="B20" s="3" t="str">
        <f>IFERROR(__xludf.DUMMYFUNCTION("""COMPUTED_VALUE"""),"https://github.com/Cysharp/MasterMemory")</f>
        <v>https://github.com/Cysharp/MasterMemory</v>
      </c>
      <c r="C20" s="2">
        <f>IFERROR(__xludf.DUMMYFUNCTION("""COMPUTED_VALUE"""),1800.0)</f>
        <v>1800</v>
      </c>
      <c r="D20" s="2" t="str">
        <f>IFERROR(__xludf.DUMMYFUNCTION("""COMPUTED_VALUE"""),"C#")</f>
        <v>C#</v>
      </c>
      <c r="E20" s="2" t="str">
        <f>IFERROR(__xludf.DUMMYFUNCTION("""COMPUTED_VALUE"""),"Source Generator based Embedded Typed Readonly In-Memory Document Database for .NET and Unity.")</f>
        <v>Source Generator based Embedded Typed Readonly In-Memory Document Database for .NET and Unity.</v>
      </c>
    </row>
    <row r="21">
      <c r="A21" s="2" t="str">
        <f>IFERROR(__xludf.DUMMYFUNCTION("""COMPUTED_VALUE"""),"MessagePipe")</f>
        <v>MessagePipe</v>
      </c>
      <c r="B21" s="3" t="str">
        <f>IFERROR(__xludf.DUMMYFUNCTION("""COMPUTED_VALUE"""),"https://github.com/Cysharp/MessagePipe")</f>
        <v>https://github.com/Cysharp/MessagePipe</v>
      </c>
      <c r="C21" s="2">
        <f>IFERROR(__xludf.DUMMYFUNCTION("""COMPUTED_VALUE"""),1792.0)</f>
        <v>1792</v>
      </c>
      <c r="D21" s="2" t="str">
        <f>IFERROR(__xludf.DUMMYFUNCTION("""COMPUTED_VALUE"""),"C#")</f>
        <v>C#</v>
      </c>
      <c r="E21" s="2" t="str">
        <f>IFERROR(__xludf.DUMMYFUNCTION("""COMPUTED_VALUE"""),"High performance in-memory/distributed messaging pipeline for .NET and Unity.")</f>
        <v>High performance in-memory/distributed messaging pipeline for .NET and Unity.</v>
      </c>
    </row>
    <row r="22">
      <c r="A22" s="2" t="str">
        <f>IFERROR(__xludf.DUMMYFUNCTION("""COMPUTED_VALUE"""),"daw")</f>
        <v>daw</v>
      </c>
      <c r="B22" s="3" t="str">
        <f>IFERROR(__xludf.DUMMYFUNCTION("""COMPUTED_VALUE"""),"https://github.com/gridsound/daw")</f>
        <v>https://github.com/gridsound/daw</v>
      </c>
      <c r="C22" s="2">
        <f>IFERROR(__xludf.DUMMYFUNCTION("""COMPUTED_VALUE"""),1773.0)</f>
        <v>1773</v>
      </c>
      <c r="D22" s="2" t="str">
        <f>IFERROR(__xludf.DUMMYFUNCTION("""COMPUTED_VALUE"""),"JavaScript")</f>
        <v>JavaScript</v>
      </c>
      <c r="E22" s="2" t="str">
        <f>IFERROR(__xludf.DUMMYFUNCTION("""COMPUTED_VALUE"""),"GridSound (1.57.2) is a work-in-progress free browser-based digital audio workstation following the Web Audio API 🎛🎹🎵✨ -- If you can, please sponsor us a little on our Patreon ❤️")</f>
        <v>GridSound (1.57.2) is a work-in-progress free browser-based digital audio workstation following the Web Audio API 🎛🎹🎵✨ -- If you can, please sponsor us a little on our Patreon ❤️</v>
      </c>
    </row>
    <row r="23">
      <c r="A23" s="2" t="str">
        <f>IFERROR(__xludf.DUMMYFUNCTION("""COMPUTED_VALUE"""),"libvlcsharp")</f>
        <v>libvlcsharp</v>
      </c>
      <c r="B23" s="3" t="str">
        <f>IFERROR(__xludf.DUMMYFUNCTION("""COMPUTED_VALUE"""),"https://github.com/videolan/libvlcsharp")</f>
        <v>https://github.com/videolan/libvlcsharp</v>
      </c>
      <c r="C23" s="2">
        <f>IFERROR(__xludf.DUMMYFUNCTION("""COMPUTED_VALUE"""),1746.0)</f>
        <v>1746</v>
      </c>
      <c r="D23" s="2" t="str">
        <f>IFERROR(__xludf.DUMMYFUNCTION("""COMPUTED_VALUE"""),"C#")</f>
        <v>C#</v>
      </c>
      <c r="E23" s="2" t="str">
        <f>IFERROR(__xludf.DUMMYFUNCTION("""COMPUTED_VALUE"""),"Cross-platform .NET/Mono bindings for LibVLC")</f>
        <v>Cross-platform .NET/Mono bindings for LibVLC</v>
      </c>
    </row>
    <row r="24">
      <c r="A24" s="2" t="str">
        <f>IFERROR(__xludf.DUMMYFUNCTION("""COMPUTED_VALUE"""),"Ulid")</f>
        <v>Ulid</v>
      </c>
      <c r="B24" s="3" t="str">
        <f>IFERROR(__xludf.DUMMYFUNCTION("""COMPUTED_VALUE"""),"https://github.com/Cysharp/Ulid")</f>
        <v>https://github.com/Cysharp/Ulid</v>
      </c>
      <c r="C24" s="2">
        <f>IFERROR(__xludf.DUMMYFUNCTION("""COMPUTED_VALUE"""),1615.0)</f>
        <v>1615</v>
      </c>
      <c r="D24" s="2" t="str">
        <f>IFERROR(__xludf.DUMMYFUNCTION("""COMPUTED_VALUE"""),"C#")</f>
        <v>C#</v>
      </c>
      <c r="E24" s="2" t="str">
        <f>IFERROR(__xludf.DUMMYFUNCTION("""COMPUTED_VALUE"""),"Fast .NET C# Implementation of ULID for .NET and Unity.")</f>
        <v>Fast .NET C# Implementation of ULID for .NET and Unity.</v>
      </c>
    </row>
    <row r="25">
      <c r="A25" s="2" t="str">
        <f>IFERROR(__xludf.DUMMYFUNCTION("""COMPUTED_VALUE"""),"ForgeNetworkingRemastered")</f>
        <v>ForgeNetworkingRemastered</v>
      </c>
      <c r="B25" s="3" t="str">
        <f>IFERROR(__xludf.DUMMYFUNCTION("""COMPUTED_VALUE"""),"https://github.com/BeardedManStudios/ForgeNetworkingRemastered")</f>
        <v>https://github.com/BeardedManStudios/ForgeNetworkingRemastered</v>
      </c>
      <c r="C25" s="2">
        <f>IFERROR(__xludf.DUMMYFUNCTION("""COMPUTED_VALUE"""),1487.0)</f>
        <v>1487</v>
      </c>
      <c r="D25" s="2" t="str">
        <f>IFERROR(__xludf.DUMMYFUNCTION("""COMPUTED_VALUE"""),"C#")</f>
        <v>C#</v>
      </c>
      <c r="E25" s="2" t="str">
        <f>IFERROR(__xludf.DUMMYFUNCTION("""COMPUTED_VALUE"""),"See various forks, also please join the Forge Community fork of Forge Alloy! -&gt; https://github.com/ForgeAlloyCommunity/ForgeAlloy")</f>
        <v>See various forks, also please join the Forge Community fork of Forge Alloy! -&gt; https://github.com/ForgeAlloyCommunity/ForgeAlloy</v>
      </c>
    </row>
    <row r="26">
      <c r="A26" s="2" t="str">
        <f>IFERROR(__xludf.DUMMYFUNCTION("""COMPUTED_VALUE"""),"openDAW")</f>
        <v>openDAW</v>
      </c>
      <c r="B26" s="3" t="str">
        <f>IFERROR(__xludf.DUMMYFUNCTION("""COMPUTED_VALUE"""),"https://github.com/andremichelle/openDAW")</f>
        <v>https://github.com/andremichelle/openDAW</v>
      </c>
      <c r="C26" s="2">
        <f>IFERROR(__xludf.DUMMYFUNCTION("""COMPUTED_VALUE"""),1407.0)</f>
        <v>1407</v>
      </c>
      <c r="D26" s="2" t="str">
        <f>IFERROR(__xludf.DUMMYFUNCTION("""COMPUTED_VALUE"""),"TypeScript")</f>
        <v>TypeScript</v>
      </c>
      <c r="E26" s="2" t="str">
        <f>IFERROR(__xludf.DUMMYFUNCTION("""COMPUTED_VALUE"""),"openDAW is a next-generation web-based Digital Audio Workstation (DAW)")</f>
        <v>openDAW is a next-generation web-based Digital Audio Workstation (DAW)</v>
      </c>
    </row>
    <row r="27">
      <c r="A27" s="2" t="str">
        <f>IFERROR(__xludf.DUMMYFUNCTION("""COMPUTED_VALUE"""),"apollo")</f>
        <v>apollo</v>
      </c>
      <c r="B27" s="3" t="str">
        <f>IFERROR(__xludf.DUMMYFUNCTION("""COMPUTED_VALUE"""),"https://github.com/amirgamil/apollo")</f>
        <v>https://github.com/amirgamil/apollo</v>
      </c>
      <c r="C27" s="2">
        <f>IFERROR(__xludf.DUMMYFUNCTION("""COMPUTED_VALUE"""),1377.0)</f>
        <v>1377</v>
      </c>
      <c r="D27" s="2" t="str">
        <f>IFERROR(__xludf.DUMMYFUNCTION("""COMPUTED_VALUE"""),"Go")</f>
        <v>Go</v>
      </c>
      <c r="E27" s="2" t="str">
        <f>IFERROR(__xludf.DUMMYFUNCTION("""COMPUTED_VALUE"""),"A Unix-style personal search engine and web crawler for your digital footprint.")</f>
        <v>A Unix-style personal search engine and web crawler for your digital footprint.</v>
      </c>
    </row>
    <row r="28">
      <c r="A28" s="2" t="str">
        <f>IFERROR(__xludf.DUMMYFUNCTION("""COMPUTED_VALUE"""),"obsidian-webpage-export")</f>
        <v>obsidian-webpage-export</v>
      </c>
      <c r="B28" s="3" t="str">
        <f>IFERROR(__xludf.DUMMYFUNCTION("""COMPUTED_VALUE"""),"https://github.com/KosmosisDire/obsidian-webpage-export")</f>
        <v>https://github.com/KosmosisDire/obsidian-webpage-export</v>
      </c>
      <c r="C28" s="2">
        <f>IFERROR(__xludf.DUMMYFUNCTION("""COMPUTED_VALUE"""),1263.0)</f>
        <v>1263</v>
      </c>
      <c r="D28" s="2" t="str">
        <f>IFERROR(__xludf.DUMMYFUNCTION("""COMPUTED_VALUE"""),"TypeScript")</f>
        <v>TypeScript</v>
      </c>
      <c r="E28" s="2" t="str">
        <f>IFERROR(__xludf.DUMMYFUNCTION("""COMPUTED_VALUE"""),"Export html from single files, canvas pages, or whole vaults. Direct access to the exported HTML files allows you to publish your digital garden anywhere. Focuses on flexibility, features, and style parity.")</f>
        <v>Export html from single files, canvas pages, or whole vaults. Direct access to the exported HTML files allows you to publish your digital garden anywhere. Focuses on flexibility, features, and style parity.</v>
      </c>
    </row>
    <row r="29">
      <c r="A29" s="2" t="str">
        <f>IFERROR(__xludf.DUMMYFUNCTION("""COMPUTED_VALUE"""),"unity-webxr-export")</f>
        <v>unity-webxr-export</v>
      </c>
      <c r="B29" s="3" t="str">
        <f>IFERROR(__xludf.DUMMYFUNCTION("""COMPUTED_VALUE"""),"https://github.com/De-Panther/unity-webxr-export")</f>
        <v>https://github.com/De-Panther/unity-webxr-export</v>
      </c>
      <c r="C29" s="2">
        <f>IFERROR(__xludf.DUMMYFUNCTION("""COMPUTED_VALUE"""),1214.0)</f>
        <v>1214</v>
      </c>
      <c r="D29" s="2" t="str">
        <f>IFERROR(__xludf.DUMMYFUNCTION("""COMPUTED_VALUE"""),"JavaScript")</f>
        <v>JavaScript</v>
      </c>
      <c r="E29" s="2" t="str">
        <f>IFERROR(__xludf.DUMMYFUNCTION("""COMPUTED_VALUE"""),"Develop and export WebXR experiences using Unity WebGL")</f>
        <v>Develop and export WebXR experiences using Unity WebGL</v>
      </c>
    </row>
    <row r="30">
      <c r="A30" s="2" t="str">
        <f>IFERROR(__xludf.DUMMYFUNCTION("""COMPUTED_VALUE"""),"fo-dicom")</f>
        <v>fo-dicom</v>
      </c>
      <c r="B30" s="3" t="str">
        <f>IFERROR(__xludf.DUMMYFUNCTION("""COMPUTED_VALUE"""),"https://github.com/fo-dicom/fo-dicom")</f>
        <v>https://github.com/fo-dicom/fo-dicom</v>
      </c>
      <c r="C30" s="2">
        <f>IFERROR(__xludf.DUMMYFUNCTION("""COMPUTED_VALUE"""),1180.0)</f>
        <v>1180</v>
      </c>
      <c r="D30" s="2" t="str">
        <f>IFERROR(__xludf.DUMMYFUNCTION("""COMPUTED_VALUE"""),"C#")</f>
        <v>C#</v>
      </c>
      <c r="E30" s="2" t="str">
        <f>IFERROR(__xludf.DUMMYFUNCTION("""COMPUTED_VALUE"""),"Fellow Oak DICOM for .NET, .NET Core, Universal Windows, Android, iOS, Mono and Unity")</f>
        <v>Fellow Oak DICOM for .NET, .NET Core, Universal Windows, Android, iOS, Mono and Unity</v>
      </c>
    </row>
    <row r="31">
      <c r="A31" s="2" t="str">
        <f>IFERROR(__xludf.DUMMYFUNCTION("""COMPUTED_VALUE"""),"UnityWebSocket")</f>
        <v>UnityWebSocket</v>
      </c>
      <c r="B31" s="3" t="str">
        <f>IFERROR(__xludf.DUMMYFUNCTION("""COMPUTED_VALUE"""),"https://github.com/psygames/UnityWebSocket")</f>
        <v>https://github.com/psygames/UnityWebSocket</v>
      </c>
      <c r="C31" s="2">
        <f>IFERROR(__xludf.DUMMYFUNCTION("""COMPUTED_VALUE"""),1175.0)</f>
        <v>1175</v>
      </c>
      <c r="D31" s="2" t="str">
        <f>IFERROR(__xludf.DUMMYFUNCTION("""COMPUTED_VALUE"""),"C#")</f>
        <v>C#</v>
      </c>
      <c r="E31" s="2" t="str">
        <f>IFERROR(__xludf.DUMMYFUNCTION("""COMPUTED_VALUE"""),":whale: The Best Unity WebSocket Plugin for All Platforms.")</f>
        <v>:whale: The Best Unity WebSocket Plugin for All Platforms.</v>
      </c>
    </row>
    <row r="32">
      <c r="A32" s="2" t="str">
        <f>IFERROR(__xludf.DUMMYFUNCTION("""COMPUTED_VALUE"""),"UnityWebSocket")</f>
        <v>UnityWebSocket</v>
      </c>
      <c r="B32" s="3" t="str">
        <f>IFERROR(__xludf.DUMMYFUNCTION("""COMPUTED_VALUE"""),"https://github.com/psygames/UnityWebSocket")</f>
        <v>https://github.com/psygames/UnityWebSocket</v>
      </c>
      <c r="C32" s="2">
        <f>IFERROR(__xludf.DUMMYFUNCTION("""COMPUTED_VALUE"""),1175.0)</f>
        <v>1175</v>
      </c>
      <c r="D32" s="2" t="str">
        <f>IFERROR(__xludf.DUMMYFUNCTION("""COMPUTED_VALUE"""),"C#")</f>
        <v>C#</v>
      </c>
      <c r="E32" s="2" t="str">
        <f>IFERROR(__xludf.DUMMYFUNCTION("""COMPUTED_VALUE"""),":whale: The Best Unity WebSocket Plugin for All Platforms.")</f>
        <v>:whale: The Best Unity WebSocket Plugin for All Platforms.</v>
      </c>
    </row>
    <row r="33">
      <c r="A33" s="2" t="str">
        <f>IFERROR(__xludf.DUMMYFUNCTION("""COMPUTED_VALUE"""),"covidpass")</f>
        <v>covidpass</v>
      </c>
      <c r="B33" s="3" t="str">
        <f>IFERROR(__xludf.DUMMYFUNCTION("""COMPUTED_VALUE"""),"https://github.com/covidpass-org/covidpass")</f>
        <v>https://github.com/covidpass-org/covidpass</v>
      </c>
      <c r="C33" s="2">
        <f>IFERROR(__xludf.DUMMYFUNCTION("""COMPUTED_VALUE"""),1159.0)</f>
        <v>1159</v>
      </c>
      <c r="D33" s="2" t="str">
        <f>IFERROR(__xludf.DUMMYFUNCTION("""COMPUTED_VALUE"""),"TypeScript")</f>
        <v>TypeScript</v>
      </c>
      <c r="E33" s="2" t="str">
        <f>IFERROR(__xludf.DUMMYFUNCTION("""COMPUTED_VALUE"""),"Web app for adding EU Digital COVID Certificates to your wallet apps")</f>
        <v>Web app for adding EU Digital COVID Certificates to your wallet apps</v>
      </c>
    </row>
    <row r="34">
      <c r="A34" s="2" t="str">
        <f>IFERROR(__xludf.DUMMYFUNCTION("""COMPUTED_VALUE"""),"meta2d.js")</f>
        <v>meta2d.js</v>
      </c>
      <c r="B34" s="3" t="str">
        <f>IFERROR(__xludf.DUMMYFUNCTION("""COMPUTED_VALUE"""),"https://github.com/le5le-com/meta2d.js")</f>
        <v>https://github.com/le5le-com/meta2d.js</v>
      </c>
      <c r="C34" s="2">
        <f>IFERROR(__xludf.DUMMYFUNCTION("""COMPUTED_VALUE"""),1156.0)</f>
        <v>1156</v>
      </c>
      <c r="D34" s="2" t="str">
        <f>IFERROR(__xludf.DUMMYFUNCTION("""COMPUTED_VALUE"""),"TypeScript")</f>
        <v>TypeScript</v>
      </c>
      <c r="E34" s="2" t="str">
        <f>IFERROR(__xludf.DUMMYFUNCTION("""COMPUTED_VALUE"""),"The meta2d.js is real-time data exchange and interactive web 2D engine. Developers are able to build Web SCADA, IoT, Digital twins and so on. Meta2d.js是一个实时数据响应和交互的2d引擎，可用于Web组态，物联网，数字孪生等场景。")</f>
        <v>The meta2d.js is real-time data exchange and interactive web 2D engine. Developers are able to build Web SCADA, IoT, Digital twins and so on. Meta2d.js是一个实时数据响应和交互的2d引擎，可用于Web组态，物联网，数字孪生等场景。</v>
      </c>
    </row>
    <row r="35">
      <c r="A35" s="2" t="str">
        <f>IFERROR(__xludf.DUMMYFUNCTION("""COMPUTED_VALUE"""),"Json.Net.Unity3D")</f>
        <v>Json.Net.Unity3D</v>
      </c>
      <c r="B35" s="3" t="str">
        <f>IFERROR(__xludf.DUMMYFUNCTION("""COMPUTED_VALUE"""),"https://github.com/SaladLab/Json.Net.Unity3D")</f>
        <v>https://github.com/SaladLab/Json.Net.Unity3D</v>
      </c>
      <c r="C35" s="2">
        <f>IFERROR(__xludf.DUMMYFUNCTION("""COMPUTED_VALUE"""),930.0)</f>
        <v>930</v>
      </c>
      <c r="D35" s="2" t="str">
        <f>IFERROR(__xludf.DUMMYFUNCTION("""COMPUTED_VALUE"""),"C#")</f>
        <v>C#</v>
      </c>
      <c r="E35" s="2" t="str">
        <f>IFERROR(__xludf.DUMMYFUNCTION("""COMPUTED_VALUE"""),"Forked Newtonsoft.Json to support Unity3D")</f>
        <v>Forked Newtonsoft.Json to support Unity3D</v>
      </c>
    </row>
    <row r="36">
      <c r="A36" s="2" t="str">
        <f>IFERROR(__xludf.DUMMYFUNCTION("""COMPUTED_VALUE"""),"csbindgen")</f>
        <v>csbindgen</v>
      </c>
      <c r="B36" s="3" t="str">
        <f>IFERROR(__xludf.DUMMYFUNCTION("""COMPUTED_VALUE"""),"https://github.com/Cysharp/csbindgen")</f>
        <v>https://github.com/Cysharp/csbindgen</v>
      </c>
      <c r="C36" s="2">
        <f>IFERROR(__xludf.DUMMYFUNCTION("""COMPUTED_VALUE"""),890.0)</f>
        <v>890</v>
      </c>
      <c r="D36" s="2" t="str">
        <f>IFERROR(__xludf.DUMMYFUNCTION("""COMPUTED_VALUE"""),"Rust")</f>
        <v>Rust</v>
      </c>
      <c r="E36" s="2" t="str">
        <f>IFERROR(__xludf.DUMMYFUNCTION("""COMPUTED_VALUE"""),"Generate C# FFI from Rust for automatically brings native code and C native library to .NET and Unity.")</f>
        <v>Generate C# FFI from Rust for automatically brings native code and C native library to .NET and Unity.</v>
      </c>
    </row>
    <row r="37">
      <c r="A37" s="2" t="str">
        <f>IFERROR(__xludf.DUMMYFUNCTION("""COMPUTED_VALUE"""),"DotRecast")</f>
        <v>DotRecast</v>
      </c>
      <c r="B37" s="3" t="str">
        <f>IFERROR(__xludf.DUMMYFUNCTION("""COMPUTED_VALUE"""),"https://github.com/ikpil/DotRecast")</f>
        <v>https://github.com/ikpil/DotRecast</v>
      </c>
      <c r="C37" s="2">
        <f>IFERROR(__xludf.DUMMYFUNCTION("""COMPUTED_VALUE"""),857.0)</f>
        <v>857</v>
      </c>
      <c r="D37" s="2" t="str">
        <f>IFERROR(__xludf.DUMMYFUNCTION("""COMPUTED_VALUE"""),"C#")</f>
        <v>C#</v>
      </c>
      <c r="E37" s="2" t="str">
        <f>IFERROR(__xludf.DUMMYFUNCTION("""COMPUTED_VALUE"""),"DotRecast - a C# port of Recast &amp; Detour, Industry-standard navigation mesh toolset for .NET, Unity3D, games, servers")</f>
        <v>DotRecast - a C# port of Recast &amp; Detour, Industry-standard navigation mesh toolset for .NET, Unity3D, games, servers</v>
      </c>
    </row>
    <row r="38">
      <c r="A38" s="2" t="str">
        <f>IFERROR(__xludf.DUMMYFUNCTION("""COMPUTED_VALUE"""),"Pure.DI")</f>
        <v>Pure.DI</v>
      </c>
      <c r="B38" s="3" t="str">
        <f>IFERROR(__xludf.DUMMYFUNCTION("""COMPUTED_VALUE"""),"https://github.com/DevTeam/Pure.DI")</f>
        <v>https://github.com/DevTeam/Pure.DI</v>
      </c>
      <c r="C38" s="2">
        <f>IFERROR(__xludf.DUMMYFUNCTION("""COMPUTED_VALUE"""),770.0)</f>
        <v>770</v>
      </c>
      <c r="D38" s="2" t="str">
        <f>IFERROR(__xludf.DUMMYFUNCTION("""COMPUTED_VALUE"""),"C#")</f>
        <v>C#</v>
      </c>
      <c r="E38" s="2" t="str">
        <f>IFERROR(__xludf.DUMMYFUNCTION("""COMPUTED_VALUE"""),"Pure DI for .NET")</f>
        <v>Pure DI for .NET</v>
      </c>
    </row>
    <row r="39">
      <c r="A39" s="2" t="str">
        <f>IFERROR(__xludf.DUMMYFUNCTION("""COMPUTED_VALUE"""),"retail-demo-store")</f>
        <v>retail-demo-store</v>
      </c>
      <c r="B39" s="3" t="str">
        <f>IFERROR(__xludf.DUMMYFUNCTION("""COMPUTED_VALUE"""),"https://github.com/aws-samples/retail-demo-store")</f>
        <v>https://github.com/aws-samples/retail-demo-store</v>
      </c>
      <c r="C39" s="2">
        <f>IFERROR(__xludf.DUMMYFUNCTION("""COMPUTED_VALUE"""),767.0)</f>
        <v>767</v>
      </c>
      <c r="D39" s="2" t="str">
        <f>IFERROR(__xludf.DUMMYFUNCTION("""COMPUTED_VALUE"""),"Jupyter Notebook")</f>
        <v>Jupyter Notebook</v>
      </c>
      <c r="E39" s="2" t="str">
        <f>IFERROR(__xludf.DUMMYFUNCTION("""COMPUTED_VALUE"""),"AWS Retail Demo Store is a sample retail web application and workshop platform demonstrating how AWS infrastructure and services can be used to build compelling customer experiences for eCommerce, retail, and digital marketing use-cases")</f>
        <v>AWS Retail Demo Store is a sample retail web application and workshop platform demonstrating how AWS infrastructure and services can be used to build compelling customer experiences for eCommerce, retail, and digital marketing use-cases</v>
      </c>
    </row>
    <row r="40">
      <c r="A40" s="2" t="str">
        <f>IFERROR(__xludf.DUMMYFUNCTION("""COMPUTED_VALUE"""),"unity-AI-Chat-Toolkit")</f>
        <v>unity-AI-Chat-Toolkit</v>
      </c>
      <c r="B40" s="3" t="str">
        <f>IFERROR(__xludf.DUMMYFUNCTION("""COMPUTED_VALUE"""),"https://github.com/zhangliwei7758/unity-AI-Chat-Toolkit")</f>
        <v>https://github.com/zhangliwei7758/unity-AI-Chat-Toolkit</v>
      </c>
      <c r="C40" s="2">
        <f>IFERROR(__xludf.DUMMYFUNCTION("""COMPUTED_VALUE"""),746.0)</f>
        <v>746</v>
      </c>
      <c r="D40" s="2" t="str">
        <f>IFERROR(__xludf.DUMMYFUNCTION("""COMPUTED_VALUE"""),"Não especificada")</f>
        <v>Não especificada</v>
      </c>
      <c r="E40" s="2" t="str">
        <f>IFERROR(__xludf.DUMMYFUNCTION("""COMPUTED_VALUE"""),"使用unity实现AI聊天相关功能。目前这个库包含了对chatgpt、chatglm等大语言模型的api调用的代码实现以及实现了微软Azure以及百度AI的语音服务功能，语音服务均采用web api实现，支持Windows/WebGL/Android等平台")</f>
        <v>使用unity实现AI聊天相关功能。目前这个库包含了对chatgpt、chatglm等大语言模型的api调用的代码实现以及实现了微软Azure以及百度AI的语音服务功能，语音服务均采用web api实现，支持Windows/WebGL/Android等平台</v>
      </c>
    </row>
    <row r="41">
      <c r="A41" s="2" t="str">
        <f>IFERROR(__xludf.DUMMYFUNCTION("""COMPUTED_VALUE"""),"ECS-Network-Racing-Sample")</f>
        <v>ECS-Network-Racing-Sample</v>
      </c>
      <c r="B41" s="3" t="str">
        <f>IFERROR(__xludf.DUMMYFUNCTION("""COMPUTED_VALUE"""),"https://github.com/Unity-Technologies/ECS-Network-Racing-Sample")</f>
        <v>https://github.com/Unity-Technologies/ECS-Network-Racing-Sample</v>
      </c>
      <c r="C41" s="2">
        <f>IFERROR(__xludf.DUMMYFUNCTION("""COMPUTED_VALUE"""),742.0)</f>
        <v>742</v>
      </c>
      <c r="D41" s="2" t="str">
        <f>IFERROR(__xludf.DUMMYFUNCTION("""COMPUTED_VALUE"""),"C#")</f>
        <v>C#</v>
      </c>
      <c r="E41" s="2" t="str">
        <f>IFERROR(__xludf.DUMMYFUNCTION("""COMPUTED_VALUE"""),"ECS multiplayer racing sample to showcase using Unity Entities and netcode with best practices")</f>
        <v>ECS multiplayer racing sample to showcase using Unity Entities and netcode with best practices</v>
      </c>
    </row>
    <row r="42">
      <c r="A42" s="2" t="str">
        <f>IFERROR(__xludf.DUMMYFUNCTION("""COMPUTED_VALUE"""),"Lua-CSharp")</f>
        <v>Lua-CSharp</v>
      </c>
      <c r="B42" s="3" t="str">
        <f>IFERROR(__xludf.DUMMYFUNCTION("""COMPUTED_VALUE"""),"https://github.com/nuskey8/Lua-CSharp")</f>
        <v>https://github.com/nuskey8/Lua-CSharp</v>
      </c>
      <c r="C42" s="2">
        <f>IFERROR(__xludf.DUMMYFUNCTION("""COMPUTED_VALUE"""),723.0)</f>
        <v>723</v>
      </c>
      <c r="D42" s="2" t="str">
        <f>IFERROR(__xludf.DUMMYFUNCTION("""COMPUTED_VALUE"""),"C#")</f>
        <v>C#</v>
      </c>
      <c r="E42" s="2" t="str">
        <f>IFERROR(__xludf.DUMMYFUNCTION("""COMPUTED_VALUE"""),"High performance Lua interpreter implemented in C# for .NET and Unity")</f>
        <v>High performance Lua interpreter implemented in C# for .NET and Unity</v>
      </c>
    </row>
    <row r="43">
      <c r="A43" s="2" t="str">
        <f>IFERROR(__xludf.DUMMYFUNCTION("""COMPUTED_VALUE"""),"AWSIM")</f>
        <v>AWSIM</v>
      </c>
      <c r="B43" s="3" t="str">
        <f>IFERROR(__xludf.DUMMYFUNCTION("""COMPUTED_VALUE"""),"https://github.com/tier4/AWSIM")</f>
        <v>https://github.com/tier4/AWSIM</v>
      </c>
      <c r="C43" s="2">
        <f>IFERROR(__xludf.DUMMYFUNCTION("""COMPUTED_VALUE"""),692.0)</f>
        <v>692</v>
      </c>
      <c r="D43" s="2" t="str">
        <f>IFERROR(__xludf.DUMMYFUNCTION("""COMPUTED_VALUE"""),"C#")</f>
        <v>C#</v>
      </c>
      <c r="E43" s="2" t="str">
        <f>IFERROR(__xludf.DUMMYFUNCTION("""COMPUTED_VALUE"""),"Open sourced digital twin simulator for Autoware")</f>
        <v>Open sourced digital twin simulator for Autoware</v>
      </c>
    </row>
    <row r="44">
      <c r="A44" s="2" t="str">
        <f>IFERROR(__xludf.DUMMYFUNCTION("""COMPUTED_VALUE"""),"AWSIM")</f>
        <v>AWSIM</v>
      </c>
      <c r="B44" s="3" t="str">
        <f>IFERROR(__xludf.DUMMYFUNCTION("""COMPUTED_VALUE"""),"https://github.com/tier4/AWSIM")</f>
        <v>https://github.com/tier4/AWSIM</v>
      </c>
      <c r="C44" s="2">
        <f>IFERROR(__xludf.DUMMYFUNCTION("""COMPUTED_VALUE"""),685.0)</f>
        <v>685</v>
      </c>
      <c r="D44" s="2" t="str">
        <f>IFERROR(__xludf.DUMMYFUNCTION("""COMPUTED_VALUE"""),"C#")</f>
        <v>C#</v>
      </c>
      <c r="E44" s="2" t="str">
        <f>IFERROR(__xludf.DUMMYFUNCTION("""COMPUTED_VALUE"""),"Open sourced digital twin simulator for Autoware")</f>
        <v>Open sourced digital twin simulator for Autoware</v>
      </c>
    </row>
    <row r="45">
      <c r="A45" s="2" t="str">
        <f>IFERROR(__xludf.DUMMYFUNCTION("""COMPUTED_VALUE"""),"morpeh")</f>
        <v>morpeh</v>
      </c>
      <c r="B45" s="3" t="str">
        <f>IFERROR(__xludf.DUMMYFUNCTION("""COMPUTED_VALUE"""),"https://github.com/scellecs/morpeh")</f>
        <v>https://github.com/scellecs/morpeh</v>
      </c>
      <c r="C45" s="2">
        <f>IFERROR(__xludf.DUMMYFUNCTION("""COMPUTED_VALUE"""),637.0)</f>
        <v>637</v>
      </c>
      <c r="D45" s="2" t="str">
        <f>IFERROR(__xludf.DUMMYFUNCTION("""COMPUTED_VALUE"""),"C#")</f>
        <v>C#</v>
      </c>
      <c r="E45" s="2" t="str">
        <f>IFERROR(__xludf.DUMMYFUNCTION("""COMPUTED_VALUE"""),"🎲 ECS Framework for Unity Game Engine and .Net Platform")</f>
        <v>🎲 ECS Framework for Unity Game Engine and .Net Platform</v>
      </c>
    </row>
    <row r="46">
      <c r="A46" s="2" t="str">
        <f>IFERROR(__xludf.DUMMYFUNCTION("""COMPUTED_VALUE"""),"net.peeweek.gameplay-ingredients")</f>
        <v>net.peeweek.gameplay-ingredients</v>
      </c>
      <c r="B46" s="3" t="str">
        <f>IFERROR(__xludf.DUMMYFUNCTION("""COMPUTED_VALUE"""),"https://github.com/peeweek/net.peeweek.gameplay-ingredients")</f>
        <v>https://github.com/peeweek/net.peeweek.gameplay-ingredients</v>
      </c>
      <c r="C46" s="2">
        <f>IFERROR(__xludf.DUMMYFUNCTION("""COMPUTED_VALUE"""),633.0)</f>
        <v>633</v>
      </c>
      <c r="D46" s="2" t="str">
        <f>IFERROR(__xludf.DUMMYFUNCTION("""COMPUTED_VALUE"""),"C#")</f>
        <v>C#</v>
      </c>
      <c r="E46" s="2" t="str">
        <f>IFERROR(__xludf.DUMMYFUNCTION("""COMPUTED_VALUE"""),"Gameplay Ingredients for your Unity Games - A collection of runtime and editor scripts that ease simple tasks while making games and prototypes.")</f>
        <v>Gameplay Ingredients for your Unity Games - A collection of runtime and editor scripts that ease simple tasks while making games and prototypes.</v>
      </c>
    </row>
    <row r="47">
      <c r="A47" s="3" t="str">
        <f>IFERROR(__xludf.DUMMYFUNCTION("""COMPUTED_VALUE"""),"AssetsTools.NET")</f>
        <v>AssetsTools.NET</v>
      </c>
      <c r="B47" s="3" t="str">
        <f>IFERROR(__xludf.DUMMYFUNCTION("""COMPUTED_VALUE"""),"https://github.com/nesrak1/AssetsTools.NET")</f>
        <v>https://github.com/nesrak1/AssetsTools.NET</v>
      </c>
      <c r="C47" s="2">
        <f>IFERROR(__xludf.DUMMYFUNCTION("""COMPUTED_VALUE"""),631.0)</f>
        <v>631</v>
      </c>
      <c r="D47" s="2" t="str">
        <f>IFERROR(__xludf.DUMMYFUNCTION("""COMPUTED_VALUE"""),"C#")</f>
        <v>C#</v>
      </c>
      <c r="E47" s="2" t="str">
        <f>IFERROR(__xludf.DUMMYFUNCTION("""COMPUTED_VALUE"""),"Read and write unity assets/bundle files, based on https://github.com/SeriousCache/UABE")</f>
        <v>Read and write unity assets/bundle files, based on https://github.com/SeriousCache/UABE</v>
      </c>
    </row>
    <row r="48">
      <c r="A48" s="2" t="str">
        <f>IFERROR(__xludf.DUMMYFUNCTION("""COMPUTED_VALUE"""),"com.unity.uiwidgets")</f>
        <v>com.unity.uiwidgets</v>
      </c>
      <c r="B48" s="3" t="str">
        <f>IFERROR(__xludf.DUMMYFUNCTION("""COMPUTED_VALUE"""),"https://github.com/Unity-Technologies/com.unity.uiwidgets")</f>
        <v>https://github.com/Unity-Technologies/com.unity.uiwidgets</v>
      </c>
      <c r="C48" s="2">
        <f>IFERROR(__xludf.DUMMYFUNCTION("""COMPUTED_VALUE"""),628.0)</f>
        <v>628</v>
      </c>
      <c r="D48" s="2" t="str">
        <f>IFERROR(__xludf.DUMMYFUNCTION("""COMPUTED_VALUE"""),"C#")</f>
        <v>C#</v>
      </c>
      <c r="E48" s="2" t="str">
        <f>IFERROR(__xludf.DUMMYFUNCTION("""COMPUTED_VALUE"""),"UIWidgets is a Unity Package which helps developers to create, debug and deploy efficient, cross-platform Apps.")</f>
        <v>UIWidgets is a Unity Package which helps developers to create, debug and deploy efficient, cross-platform Apps.</v>
      </c>
    </row>
    <row r="49">
      <c r="A49" s="2" t="str">
        <f>IFERROR(__xludf.DUMMYFUNCTION("""COMPUTED_VALUE"""),"Simple-WebXR-Unity")</f>
        <v>Simple-WebXR-Unity</v>
      </c>
      <c r="B49" s="3" t="str">
        <f>IFERROR(__xludf.DUMMYFUNCTION("""COMPUTED_VALUE"""),"https://github.com/Rufus31415/Simple-WebXR-Unity")</f>
        <v>https://github.com/Rufus31415/Simple-WebXR-Unity</v>
      </c>
      <c r="C49" s="2">
        <f>IFERROR(__xludf.DUMMYFUNCTION("""COMPUTED_VALUE"""),607.0)</f>
        <v>607</v>
      </c>
      <c r="D49" s="2" t="str">
        <f>IFERROR(__xludf.DUMMYFUNCTION("""COMPUTED_VALUE"""),"C#")</f>
        <v>C#</v>
      </c>
      <c r="E49" s="2" t="str">
        <f>IFERROR(__xludf.DUMMYFUNCTION("""COMPUTED_VALUE"""),"⭐ Bringing WebXR to Unity 3D ! B-)")</f>
        <v>⭐ Bringing WebXR to Unity 3D ! B-)</v>
      </c>
    </row>
    <row r="50">
      <c r="A50" s="2" t="str">
        <f>IFERROR(__xludf.DUMMYFUNCTION("""COMPUTED_VALUE"""),"GameFrameX")</f>
        <v>GameFrameX</v>
      </c>
      <c r="B50" s="3" t="str">
        <f>IFERROR(__xludf.DUMMYFUNCTION("""COMPUTED_VALUE"""),"https://github.com/GameFrameX/GameFrameX")</f>
        <v>https://github.com/GameFrameX/GameFrameX</v>
      </c>
      <c r="C50" s="2">
        <f>IFERROR(__xludf.DUMMYFUNCTION("""COMPUTED_VALUE"""),590.0)</f>
        <v>590</v>
      </c>
      <c r="D50" s="2" t="str">
        <f>IFERROR(__xludf.DUMMYFUNCTION("""COMPUTED_VALUE"""),"Lua")</f>
        <v>Lua</v>
      </c>
      <c r="E50" s="2" t="str">
        <f>IFERROR(__xludf.DUMMYFUNCTION("""COMPUTED_VALUE"""),"Unity前后端+管理端一体化解决方案-HybridCLR+YooAssets+LuBan+ProtoBuff+FairyGUI+DoTween+GameAnalytics+LitJson+UniTask+GameFramework+GeekServer+Admin.Net。")</f>
        <v>Unity前后端+管理端一体化解决方案-HybridCLR+YooAssets+LuBan+ProtoBuff+FairyGUI+DoTween+GameAnalytics+LitJson+UniTask+GameFramework+GeekServer+Admin.Net。</v>
      </c>
    </row>
    <row r="51">
      <c r="A51" s="2" t="str">
        <f>IFERROR(__xludf.DUMMYFUNCTION("""COMPUTED_VALUE"""),"porsche-design-system")</f>
        <v>porsche-design-system</v>
      </c>
      <c r="B51" s="3" t="str">
        <f>IFERROR(__xludf.DUMMYFUNCTION("""COMPUTED_VALUE"""),"https://github.com/porsche-design-system/porsche-design-system")</f>
        <v>https://github.com/porsche-design-system/porsche-design-system</v>
      </c>
      <c r="C51" s="2">
        <f>IFERROR(__xludf.DUMMYFUNCTION("""COMPUTED_VALUE"""),590.0)</f>
        <v>590</v>
      </c>
      <c r="D51" s="2" t="str">
        <f>IFERROR(__xludf.DUMMYFUNCTION("""COMPUTED_VALUE"""),"TypeScript")</f>
        <v>TypeScript</v>
      </c>
      <c r="E51" s="2" t="str">
        <f>IFERROR(__xludf.DUMMYFUNCTION("""COMPUTED_VALUE"""),"The official Porsche Design System repository, offering fundamental UXI guidelines and a library of reusable web components to enable designers and developers to build consistent, intuitive, and high-quality digital products that reflect the Porsche brand"&amp;".")</f>
        <v>The official Porsche Design System repository, offering fundamental UXI guidelines and a library of reusable web components to enable designers and developers to build consistent, intuitive, and high-quality digital products that reflect the Porsche brand.</v>
      </c>
    </row>
    <row r="52">
      <c r="A52" s="2" t="str">
        <f>IFERROR(__xludf.DUMMYFUNCTION("""COMPUTED_VALUE"""),"Mirage")</f>
        <v>Mirage</v>
      </c>
      <c r="B52" s="3" t="str">
        <f>IFERROR(__xludf.DUMMYFUNCTION("""COMPUTED_VALUE"""),"https://github.com/MirageNet/Mirage")</f>
        <v>https://github.com/MirageNet/Mirage</v>
      </c>
      <c r="C52" s="2">
        <f>IFERROR(__xludf.DUMMYFUNCTION("""COMPUTED_VALUE"""),564.0)</f>
        <v>564</v>
      </c>
      <c r="D52" s="2" t="str">
        <f>IFERROR(__xludf.DUMMYFUNCTION("""COMPUTED_VALUE"""),"C#")</f>
        <v>C#</v>
      </c>
      <c r="E52" s="2" t="str">
        <f>IFERROR(__xludf.DUMMYFUNCTION("""COMPUTED_VALUE"""),"Easy to use high performance Network library for Unity 3d")</f>
        <v>Easy to use high performance Network library for Unity 3d</v>
      </c>
    </row>
    <row r="53">
      <c r="A53" s="2" t="str">
        <f>IFERROR(__xludf.DUMMYFUNCTION("""COMPUTED_VALUE"""),"ecsrx")</f>
        <v>ecsrx</v>
      </c>
      <c r="B53" s="3" t="str">
        <f>IFERROR(__xludf.DUMMYFUNCTION("""COMPUTED_VALUE"""),"https://github.com/EcsRx/ecsrx")</f>
        <v>https://github.com/EcsRx/ecsrx</v>
      </c>
      <c r="C53" s="2">
        <f>IFERROR(__xludf.DUMMYFUNCTION("""COMPUTED_VALUE"""),541.0)</f>
        <v>541</v>
      </c>
      <c r="D53" s="2" t="str">
        <f>IFERROR(__xludf.DUMMYFUNCTION("""COMPUTED_VALUE"""),"C#")</f>
        <v>C#</v>
      </c>
      <c r="E53" s="2" t="str">
        <f>IFERROR(__xludf.DUMMYFUNCTION("""COMPUTED_VALUE"""),"A reactive take on the ECS pattern for .net game developers")</f>
        <v>A reactive take on the ECS pattern for .net game developers</v>
      </c>
    </row>
    <row r="54">
      <c r="A54" s="2" t="str">
        <f>IFERROR(__xludf.DUMMYFUNCTION("""COMPUTED_VALUE"""),"UnityVolumeRendering")</f>
        <v>UnityVolumeRendering</v>
      </c>
      <c r="B54" s="3" t="str">
        <f>IFERROR(__xludf.DUMMYFUNCTION("""COMPUTED_VALUE"""),"https://github.com/mlavik1/UnityVolumeRendering")</f>
        <v>https://github.com/mlavik1/UnityVolumeRendering</v>
      </c>
      <c r="C54" s="2">
        <f>IFERROR(__xludf.DUMMYFUNCTION("""COMPUTED_VALUE"""),535.0)</f>
        <v>535</v>
      </c>
      <c r="D54" s="2" t="str">
        <f>IFERROR(__xludf.DUMMYFUNCTION("""COMPUTED_VALUE"""),"C#")</f>
        <v>C#</v>
      </c>
      <c r="E54" s="2" t="str">
        <f>IFERROR(__xludf.DUMMYFUNCTION("""COMPUTED_VALUE"""),"Volume rendering, implemented in Unity3D.  Want to support the project? Donate a small sum to Save The Children(https://www.savethechildren.net/) or another charity, and send me a message, and I will be greatly motivated!")</f>
        <v>Volume rendering, implemented in Unity3D.  Want to support the project? Donate a small sum to Save The Children(https://www.savethechildren.net/) or another charity, and send me a message, and I will be greatly motivated!</v>
      </c>
    </row>
    <row r="55">
      <c r="A55" s="2" t="str">
        <f>IFERROR(__xludf.DUMMYFUNCTION("""COMPUTED_VALUE"""),"libplanet")</f>
        <v>libplanet</v>
      </c>
      <c r="B55" s="3" t="str">
        <f>IFERROR(__xludf.DUMMYFUNCTION("""COMPUTED_VALUE"""),"https://github.com/planetarium/libplanet")</f>
        <v>https://github.com/planetarium/libplanet</v>
      </c>
      <c r="C55" s="2">
        <f>IFERROR(__xludf.DUMMYFUNCTION("""COMPUTED_VALUE"""),532.0)</f>
        <v>532</v>
      </c>
      <c r="D55" s="2" t="str">
        <f>IFERROR(__xludf.DUMMYFUNCTION("""COMPUTED_VALUE"""),"C#")</f>
        <v>C#</v>
      </c>
      <c r="E55" s="2" t="str">
        <f>IFERROR(__xludf.DUMMYFUNCTION("""COMPUTED_VALUE"""),"Blockchain in C#/.NET for on-chain, decentralized gaming")</f>
        <v>Blockchain in C#/.NET for on-chain, decentralized gaming</v>
      </c>
    </row>
    <row r="56">
      <c r="A56" s="2" t="str">
        <f>IFERROR(__xludf.DUMMYFUNCTION("""COMPUTED_VALUE"""),"PurrNet")</f>
        <v>PurrNet</v>
      </c>
      <c r="B56" s="3" t="str">
        <f>IFERROR(__xludf.DUMMYFUNCTION("""COMPUTED_VALUE"""),"https://github.com/PurrNet/PurrNet")</f>
        <v>https://github.com/PurrNet/PurrNet</v>
      </c>
      <c r="C56" s="2">
        <f>IFERROR(__xludf.DUMMYFUNCTION("""COMPUTED_VALUE"""),517.0)</f>
        <v>517</v>
      </c>
      <c r="D56" s="2" t="str">
        <f>IFERROR(__xludf.DUMMYFUNCTION("""COMPUTED_VALUE"""),"C#")</f>
        <v>C#</v>
      </c>
      <c r="E56" s="2" t="str">
        <f>IFERROR(__xludf.DUMMYFUNCTION("""COMPUTED_VALUE"""),"A Purrfect Unity Networking Solution")</f>
        <v>A Purrfect Unity Networking Solution</v>
      </c>
    </row>
    <row r="57">
      <c r="A57" s="2" t="str">
        <f>IFERROR(__xludf.DUMMYFUNCTION("""COMPUTED_VALUE"""),"ecslite")</f>
        <v>ecslite</v>
      </c>
      <c r="B57" s="3" t="str">
        <f>IFERROR(__xludf.DUMMYFUNCTION("""COMPUTED_VALUE"""),"https://github.com/Leopotam/ecslite")</f>
        <v>https://github.com/Leopotam/ecslite</v>
      </c>
      <c r="C57" s="2">
        <f>IFERROR(__xludf.DUMMYFUNCTION("""COMPUTED_VALUE"""),511.0)</f>
        <v>511</v>
      </c>
      <c r="D57" s="2" t="str">
        <f>IFERROR(__xludf.DUMMYFUNCTION("""COMPUTED_VALUE"""),"C#")</f>
        <v>C#</v>
      </c>
      <c r="E57" s="2" t="str">
        <f>IFERROR(__xludf.DUMMYFUNCTION("""COMPUTED_VALUE"""),"Entity Component System (ECS) for Unity, Godot, MonoGame, .Net Platform")</f>
        <v>Entity Component System (ECS) for Unity, Godot, MonoGame, .Net Platform</v>
      </c>
    </row>
    <row r="58">
      <c r="A58" s="2" t="str">
        <f>IFERROR(__xludf.DUMMYFUNCTION("""COMPUTED_VALUE"""),"BitMono")</f>
        <v>BitMono</v>
      </c>
      <c r="B58" s="3" t="str">
        <f>IFERROR(__xludf.DUMMYFUNCTION("""COMPUTED_VALUE"""),"https://github.com/sunnamed434/BitMono")</f>
        <v>https://github.com/sunnamed434/BitMono</v>
      </c>
      <c r="C58" s="2">
        <f>IFERROR(__xludf.DUMMYFUNCTION("""COMPUTED_VALUE"""),508.0)</f>
        <v>508</v>
      </c>
      <c r="D58" s="2" t="str">
        <f>IFERROR(__xludf.DUMMYFUNCTION("""COMPUTED_VALUE"""),"C#")</f>
        <v>C#</v>
      </c>
      <c r="E58" s="2" t="str">
        <f>IFERROR(__xludf.DUMMYFUNCTION("""COMPUTED_VALUE"""),"Obfuscator for .NET and Mono, with a customizable engine for building your own obfuscators.")</f>
        <v>Obfuscator for .NET and Mono, with a customizable engine for building your own obfuscators.</v>
      </c>
    </row>
    <row r="59">
      <c r="A59" s="2" t="str">
        <f>IFERROR(__xludf.DUMMYFUNCTION("""COMPUTED_VALUE"""),"YetAnotherHttpHandler")</f>
        <v>YetAnotherHttpHandler</v>
      </c>
      <c r="B59" s="3" t="str">
        <f>IFERROR(__xludf.DUMMYFUNCTION("""COMPUTED_VALUE"""),"https://github.com/Cysharp/YetAnotherHttpHandler")</f>
        <v>https://github.com/Cysharp/YetAnotherHttpHandler</v>
      </c>
      <c r="C59" s="2">
        <f>IFERROR(__xludf.DUMMYFUNCTION("""COMPUTED_VALUE"""),492.0)</f>
        <v>492</v>
      </c>
      <c r="D59" s="2" t="str">
        <f>IFERROR(__xludf.DUMMYFUNCTION("""COMPUTED_VALUE"""),"C#")</f>
        <v>C#</v>
      </c>
      <c r="E59" s="2" t="str">
        <f>IFERROR(__xludf.DUMMYFUNCTION("""COMPUTED_VALUE"""),"YetAnotherHttpHandler brings the power of HTTP/2 (and gRPC) to Unity and .NET Standard.")</f>
        <v>YetAnotherHttpHandler brings the power of HTTP/2 (and gRPC) to Unity and .NET Standard.</v>
      </c>
    </row>
    <row r="60">
      <c r="A60" s="2" t="str">
        <f>IFERROR(__xludf.DUMMYFUNCTION("""COMPUTED_VALUE"""),"BWM-XMD-GO")</f>
        <v>BWM-XMD-GO</v>
      </c>
      <c r="B60" s="3" t="str">
        <f>IFERROR(__xludf.DUMMYFUNCTION("""COMPUTED_VALUE"""),"https://github.com/Bwmxmd254/BWM-XMD-GO")</f>
        <v>https://github.com/Bwmxmd254/BWM-XMD-GO</v>
      </c>
      <c r="C60" s="2">
        <f>IFERROR(__xludf.DUMMYFUNCTION("""COMPUTED_VALUE"""),491.0)</f>
        <v>491</v>
      </c>
      <c r="D60" s="2" t="str">
        <f>IFERROR(__xludf.DUMMYFUNCTION("""COMPUTED_VALUE"""),"JavaScript")</f>
        <v>JavaScript</v>
      </c>
      <c r="E60" s="2" t="str">
        <f>IFERROR(__xludf.DUMMYFUNCTION("""COMPUTED_VALUE"""),"🤖 Bwm xmd Smart assistant for tech, tools &amp; APIs ⚙️ Web solutions &amp; automation Available 24/7 for your digital needs")</f>
        <v>🤖 Bwm xmd Smart assistant for tech, tools &amp; APIs ⚙️ Web solutions &amp; automation Available 24/7 for your digital needs</v>
      </c>
    </row>
    <row r="61">
      <c r="A61" s="2" t="str">
        <f>IFERROR(__xludf.DUMMYFUNCTION("""COMPUTED_VALUE"""),"uimgui")</f>
        <v>uimgui</v>
      </c>
      <c r="B61" s="3" t="str">
        <f>IFERROR(__xludf.DUMMYFUNCTION("""COMPUTED_VALUE"""),"https://github.com/psydack/uimgui")</f>
        <v>https://github.com/psydack/uimgui</v>
      </c>
      <c r="C61" s="2">
        <f>IFERROR(__xludf.DUMMYFUNCTION("""COMPUTED_VALUE"""),483.0)</f>
        <v>483</v>
      </c>
      <c r="D61" s="2" t="str">
        <f>IFERROR(__xludf.DUMMYFUNCTION("""COMPUTED_VALUE"""),"C#")</f>
        <v>C#</v>
      </c>
      <c r="E61" s="2" t="str">
        <f>IFERROR(__xludf.DUMMYFUNCTION("""COMPUTED_VALUE"""),"UImGui (Unity ImGui) is an UPM package for the immediate mode GUI library using ImGui.NET. This project is based on RG.ImGui project.")</f>
        <v>UImGui (Unity ImGui) is an UPM package for the immediate mode GUI library using ImGui.NET. This project is based on RG.ImGui project.</v>
      </c>
    </row>
    <row r="62">
      <c r="A62" s="2" t="str">
        <f>IFERROR(__xludf.DUMMYFUNCTION("""COMPUTED_VALUE"""),"Networker")</f>
        <v>Networker</v>
      </c>
      <c r="B62" s="3" t="str">
        <f>IFERROR(__xludf.DUMMYFUNCTION("""COMPUTED_VALUE"""),"https://github.com/markiodev/Networker")</f>
        <v>https://github.com/markiodev/Networker</v>
      </c>
      <c r="C62" s="2">
        <f>IFERROR(__xludf.DUMMYFUNCTION("""COMPUTED_VALUE"""),481.0)</f>
        <v>481</v>
      </c>
      <c r="D62" s="2" t="str">
        <f>IFERROR(__xludf.DUMMYFUNCTION("""COMPUTED_VALUE"""),"C#")</f>
        <v>C#</v>
      </c>
      <c r="E62" s="2" t="str">
        <f>IFERROR(__xludf.DUMMYFUNCTION("""COMPUTED_VALUE"""),"A simple to use TCP and UDP networking library for .NET. Compatible with Unity.")</f>
        <v>A simple to use TCP and UDP networking library for .NET. Compatible with Unity.</v>
      </c>
    </row>
    <row r="63">
      <c r="A63" s="2" t="str">
        <f>IFERROR(__xludf.DUMMYFUNCTION("""COMPUTED_VALUE"""),"co2.js")</f>
        <v>co2.js</v>
      </c>
      <c r="B63" s="3" t="str">
        <f>IFERROR(__xludf.DUMMYFUNCTION("""COMPUTED_VALUE"""),"https://github.com/thegreenwebfoundation/co2.js")</f>
        <v>https://github.com/thegreenwebfoundation/co2.js</v>
      </c>
      <c r="C63" s="2">
        <f>IFERROR(__xludf.DUMMYFUNCTION("""COMPUTED_VALUE"""),481.0)</f>
        <v>481</v>
      </c>
      <c r="D63" s="2" t="str">
        <f>IFERROR(__xludf.DUMMYFUNCTION("""COMPUTED_VALUE"""),"JavaScript")</f>
        <v>JavaScript</v>
      </c>
      <c r="E63" s="2" t="str">
        <f>IFERROR(__xludf.DUMMYFUNCTION("""COMPUTED_VALUE"""),"An npm module for accessing the green web API, and estimating the carbon emissions from using digital services")</f>
        <v>An npm module for accessing the green web API, and estimating the carbon emissions from using digital services</v>
      </c>
    </row>
    <row r="64">
      <c r="A64" s="2" t="str">
        <f>IFERROR(__xludf.DUMMYFUNCTION("""COMPUTED_VALUE"""),"VoucherVault")</f>
        <v>VoucherVault</v>
      </c>
      <c r="B64" s="3" t="str">
        <f>IFERROR(__xludf.DUMMYFUNCTION("""COMPUTED_VALUE"""),"https://github.com/l4rm4nd/VoucherVault")</f>
        <v>https://github.com/l4rm4nd/VoucherVault</v>
      </c>
      <c r="C64" s="2">
        <f>IFERROR(__xludf.DUMMYFUNCTION("""COMPUTED_VALUE"""),469.0)</f>
        <v>469</v>
      </c>
      <c r="D64" s="2" t="str">
        <f>IFERROR(__xludf.DUMMYFUNCTION("""COMPUTED_VALUE"""),"HTML")</f>
        <v>HTML</v>
      </c>
      <c r="E64" s="2" t="str">
        <f>IFERROR(__xludf.DUMMYFUNCTION("""COMPUTED_VALUE"""),"Django web application to store and manage vouchers, coupons, loyalty and gift cards digitally. Supports PWA, offline caching, expiry notifications, transaction histories, file uploads and OIDC SSO.")</f>
        <v>Django web application to store and manage vouchers, coupons, loyalty and gift cards digitally. Supports PWA, offline caching, expiry notifications, transaction histories, file uploads and OIDC SSO.</v>
      </c>
    </row>
    <row r="65">
      <c r="A65" s="2" t="str">
        <f>IFERROR(__xludf.DUMMYFUNCTION("""COMPUTED_VALUE"""),"scribbly")</f>
        <v>scribbly</v>
      </c>
      <c r="B65" s="3" t="str">
        <f>IFERROR(__xludf.DUMMYFUNCTION("""COMPUTED_VALUE"""),"https://github.com/subhamBharadwaz/scribbly")</f>
        <v>https://github.com/subhamBharadwaz/scribbly</v>
      </c>
      <c r="C65" s="2">
        <f>IFERROR(__xludf.DUMMYFUNCTION("""COMPUTED_VALUE"""),452.0)</f>
        <v>452</v>
      </c>
      <c r="D65" s="2" t="str">
        <f>IFERROR(__xludf.DUMMYFUNCTION("""COMPUTED_VALUE"""),"TypeScript")</f>
        <v>TypeScript</v>
      </c>
      <c r="E65" s="2" t="str">
        <f>IFERROR(__xludf.DUMMYFUNCTION("""COMPUTED_VALUE"""),"Scribbly is a web application built with Next.js and Prisma that allows users to create and manage their digital journal. With a user-friendly interface powered by Radix UI and Shadcn/UI components, Scribbly makes journaling a breeze. It includes features"&amp;" such as customizable reminders, secure user authentication with Clerk, and a subscription plan")</f>
        <v>Scribbly is a web application built with Next.js and Prisma that allows users to create and manage their digital journal. With a user-friendly interface powered by Radix UI and Shadcn/UI components, Scribbly makes journaling a breeze. It includes features such as customizable reminders, secure user authentication with Clerk, and a subscription plan</v>
      </c>
    </row>
    <row r="66">
      <c r="A66" s="2" t="str">
        <f>IFERROR(__xludf.DUMMYFUNCTION("""COMPUTED_VALUE"""),"unity-dark-skin")</f>
        <v>unity-dark-skin</v>
      </c>
      <c r="B66" s="3" t="str">
        <f>IFERROR(__xludf.DUMMYFUNCTION("""COMPUTED_VALUE"""),"https://github.com/gluschenko/unity-dark-skin")</f>
        <v>https://github.com/gluschenko/unity-dark-skin</v>
      </c>
      <c r="C66" s="2">
        <f>IFERROR(__xludf.DUMMYFUNCTION("""COMPUTED_VALUE"""),450.0)</f>
        <v>450</v>
      </c>
      <c r="D66" s="2" t="str">
        <f>IFERROR(__xludf.DUMMYFUNCTION("""COMPUTED_VALUE"""),"C#")</f>
        <v>C#</v>
      </c>
      <c r="E66" s="2" t="str">
        <f>IFERROR(__xludf.DUMMYFUNCTION("""COMPUTED_VALUE"""),"Switcher of UI theme in Unity Editor (light -&gt; dark) (.NET, WPF)")</f>
        <v>Switcher of UI theme in Unity Editor (light -&gt; dark) (.NET, WPF)</v>
      </c>
    </row>
    <row r="67">
      <c r="A67" s="2" t="str">
        <f>IFERROR(__xludf.DUMMYFUNCTION("""COMPUTED_VALUE"""),"VYaml")</f>
        <v>VYaml</v>
      </c>
      <c r="B67" s="3" t="str">
        <f>IFERROR(__xludf.DUMMYFUNCTION("""COMPUTED_VALUE"""),"https://github.com/hadashiA/VYaml")</f>
        <v>https://github.com/hadashiA/VYaml</v>
      </c>
      <c r="C67" s="2">
        <f>IFERROR(__xludf.DUMMYFUNCTION("""COMPUTED_VALUE"""),450.0)</f>
        <v>450</v>
      </c>
      <c r="D67" s="2" t="str">
        <f>IFERROR(__xludf.DUMMYFUNCTION("""COMPUTED_VALUE"""),"C#")</f>
        <v>C#</v>
      </c>
      <c r="E67" s="2" t="str">
        <f>IFERROR(__xludf.DUMMYFUNCTION("""COMPUTED_VALUE"""),"The extra fast, low memory footprint YAML library for C#,  focued on .NET and Unity.")</f>
        <v>The extra fast, low memory footprint YAML library for C#,  focued on .NET and Unity.</v>
      </c>
    </row>
    <row r="68">
      <c r="A68" s="2" t="str">
        <f>IFERROR(__xludf.DUMMYFUNCTION("""COMPUTED_VALUE"""),"picturama")</f>
        <v>picturama</v>
      </c>
      <c r="B68" s="3" t="str">
        <f>IFERROR(__xludf.DUMMYFUNCTION("""COMPUTED_VALUE"""),"https://github.com/picturama/picturama")</f>
        <v>https://github.com/picturama/picturama</v>
      </c>
      <c r="C68" s="2">
        <f>IFERROR(__xludf.DUMMYFUNCTION("""COMPUTED_VALUE"""),448.0)</f>
        <v>448</v>
      </c>
      <c r="D68" s="2" t="str">
        <f>IFERROR(__xludf.DUMMYFUNCTION("""COMPUTED_VALUE"""),"TypeScript")</f>
        <v>TypeScript</v>
      </c>
      <c r="E68" s="2" t="str">
        <f>IFERROR(__xludf.DUMMYFUNCTION("""COMPUTED_VALUE"""),"Digital image organizer powered by the web")</f>
        <v>Digital image organizer powered by the web</v>
      </c>
    </row>
    <row r="69">
      <c r="A69" s="2" t="str">
        <f>IFERROR(__xludf.DUMMYFUNCTION("""COMPUTED_VALUE"""),"BicBucStriim")</f>
        <v>BicBucStriim</v>
      </c>
      <c r="B69" s="3" t="str">
        <f>IFERROR(__xludf.DUMMYFUNCTION("""COMPUTED_VALUE"""),"https://github.com/rvolz/BicBucStriim")</f>
        <v>https://github.com/rvolz/BicBucStriim</v>
      </c>
      <c r="C69" s="2">
        <f>IFERROR(__xludf.DUMMYFUNCTION("""COMPUTED_VALUE"""),418.0)</f>
        <v>418</v>
      </c>
      <c r="D69" s="2" t="str">
        <f>IFERROR(__xludf.DUMMYFUNCTION("""COMPUTED_VALUE"""),"PHP")</f>
        <v>PHP</v>
      </c>
      <c r="E69" s="2" t="str">
        <f>IFERROR(__xludf.DUMMYFUNCTION("""COMPUTED_VALUE"""),"BicBucStriim streams books, digital books. It fills a gap in the functionality of current NAS devices that provide access to music, videos and photos -- but not books. BicBucStriim fills this gap and provides web-based access to your e-book collection.")</f>
        <v>BicBucStriim streams books, digital books. It fills a gap in the functionality of current NAS devices that provide access to music, videos and photos -- but not books. BicBucStriim fills this gap and provides web-based access to your e-book collection.</v>
      </c>
    </row>
    <row r="70">
      <c r="A70" s="2" t="str">
        <f>IFERROR(__xludf.DUMMYFUNCTION("""COMPUTED_VALUE"""),"NetickForUnity")</f>
        <v>NetickForUnity</v>
      </c>
      <c r="B70" s="3" t="str">
        <f>IFERROR(__xludf.DUMMYFUNCTION("""COMPUTED_VALUE"""),"https://github.com/NetickNetworking/NetickForUnity")</f>
        <v>https://github.com/NetickNetworking/NetickForUnity</v>
      </c>
      <c r="C70" s="2">
        <f>IFERROR(__xludf.DUMMYFUNCTION("""COMPUTED_VALUE"""),369.0)</f>
        <v>369</v>
      </c>
      <c r="D70" s="2" t="str">
        <f>IFERROR(__xludf.DUMMYFUNCTION("""COMPUTED_VALUE"""),"C#")</f>
        <v>C#</v>
      </c>
      <c r="E70" s="2" t="str">
        <f>IFERROR(__xludf.DUMMYFUNCTION("""COMPUTED_VALUE"""),"Netick is a C# networking solution for Unity.")</f>
        <v>Netick is a C# networking solution for Unity.</v>
      </c>
    </row>
    <row r="71">
      <c r="A71" s="2" t="str">
        <f>IFERROR(__xludf.DUMMYFUNCTION("""COMPUTED_VALUE"""),"VitalRouter")</f>
        <v>VitalRouter</v>
      </c>
      <c r="B71" s="3" t="str">
        <f>IFERROR(__xludf.DUMMYFUNCTION("""COMPUTED_VALUE"""),"https://github.com/hadashiA/VitalRouter")</f>
        <v>https://github.com/hadashiA/VitalRouter</v>
      </c>
      <c r="C71" s="2">
        <f>IFERROR(__xludf.DUMMYFUNCTION("""COMPUTED_VALUE"""),342.0)</f>
        <v>342</v>
      </c>
      <c r="D71" s="2" t="str">
        <f>IFERROR(__xludf.DUMMYFUNCTION("""COMPUTED_VALUE"""),"C#")</f>
        <v>C#</v>
      </c>
      <c r="E71" s="2" t="str">
        <f>IFERROR(__xludf.DUMMYFUNCTION("""COMPUTED_VALUE"""),"A fast, zero-allocation, in-memory messaging library. Declarative async pipeline with source generator for Unity and .NET.")</f>
        <v>A fast, zero-allocation, in-memory messaging library. Declarative async pipeline with source generator for Unity and .NET.</v>
      </c>
    </row>
    <row r="72">
      <c r="A72" s="2" t="str">
        <f>IFERROR(__xludf.DUMMYFUNCTION("""COMPUTED_VALUE"""),"Parse-SDK-dotNET")</f>
        <v>Parse-SDK-dotNET</v>
      </c>
      <c r="B72" s="3" t="str">
        <f>IFERROR(__xludf.DUMMYFUNCTION("""COMPUTED_VALUE"""),"https://github.com/parse-community/Parse-SDK-dotNET")</f>
        <v>https://github.com/parse-community/Parse-SDK-dotNET</v>
      </c>
      <c r="C72" s="2">
        <f>IFERROR(__xludf.DUMMYFUNCTION("""COMPUTED_VALUE"""),335.0)</f>
        <v>335</v>
      </c>
      <c r="D72" s="2" t="str">
        <f>IFERROR(__xludf.DUMMYFUNCTION("""COMPUTED_VALUE"""),"C#")</f>
        <v>C#</v>
      </c>
      <c r="E72" s="2" t="str">
        <f>IFERROR(__xludf.DUMMYFUNCTION("""COMPUTED_VALUE"""),"Parse SDK for .NET")</f>
        <v>Parse SDK for .NET</v>
      </c>
    </row>
    <row r="73">
      <c r="A73" s="2" t="str">
        <f>IFERROR(__xludf.DUMMYFUNCTION("""COMPUTED_VALUE"""),"protobuf3-for-unity")</f>
        <v>protobuf3-for-unity</v>
      </c>
      <c r="B73" s="3" t="str">
        <f>IFERROR(__xludf.DUMMYFUNCTION("""COMPUTED_VALUE"""),"https://github.com/bitcraftCoLtd/protobuf3-for-unity")</f>
        <v>https://github.com/bitcraftCoLtd/protobuf3-for-unity</v>
      </c>
      <c r="C73" s="2">
        <f>IFERROR(__xludf.DUMMYFUNCTION("""COMPUTED_VALUE"""),332.0)</f>
        <v>332</v>
      </c>
      <c r="D73" s="2" t="str">
        <f>IFERROR(__xludf.DUMMYFUNCTION("""COMPUTED_VALUE"""),"C#")</f>
        <v>C#</v>
      </c>
      <c r="E73" s="2" t="str">
        <f>IFERROR(__xludf.DUMMYFUNCTION("""COMPUTED_VALUE"""),"Google Protocol Buffers runtime library version 3 for Unity (targeting .NET 3.5)")</f>
        <v>Google Protocol Buffers runtime library version 3 for Unity (targeting .NET 3.5)</v>
      </c>
    </row>
    <row r="74">
      <c r="A74" s="2" t="str">
        <f>IFERROR(__xludf.DUMMYFUNCTION("""COMPUTED_VALUE"""),"NativeMemoryArray")</f>
        <v>NativeMemoryArray</v>
      </c>
      <c r="B74" s="3" t="str">
        <f>IFERROR(__xludf.DUMMYFUNCTION("""COMPUTED_VALUE"""),"https://github.com/Cysharp/NativeMemoryArray")</f>
        <v>https://github.com/Cysharp/NativeMemoryArray</v>
      </c>
      <c r="C74" s="2">
        <f>IFERROR(__xludf.DUMMYFUNCTION("""COMPUTED_VALUE"""),332.0)</f>
        <v>332</v>
      </c>
      <c r="D74" s="2" t="str">
        <f>IFERROR(__xludf.DUMMYFUNCTION("""COMPUTED_VALUE"""),"C#")</f>
        <v>C#</v>
      </c>
      <c r="E74" s="2" t="str">
        <f>IFERROR(__xludf.DUMMYFUNCTION("""COMPUTED_VALUE"""),"Utilized native-memory backed array for .NET and Unity - over the 2GB limitation and support the modern API(IBufferWriter, ReadOnlySequence, scatter/gather I/O, etc...).")</f>
        <v>Utilized native-memory backed array for .NET and Unity - over the 2GB limitation and support the modern API(IBufferWriter, ReadOnlySequence, scatter/gather I/O, etc...).</v>
      </c>
    </row>
    <row r="75">
      <c r="A75" s="2" t="str">
        <f>IFERROR(__xludf.DUMMYFUNCTION("""COMPUTED_VALUE"""),"ix")</f>
        <v>ix</v>
      </c>
      <c r="B75" s="3" t="str">
        <f>IFERROR(__xludf.DUMMYFUNCTION("""COMPUTED_VALUE"""),"https://github.com/siemens/ix")</f>
        <v>https://github.com/siemens/ix</v>
      </c>
      <c r="C75" s="2">
        <f>IFERROR(__xludf.DUMMYFUNCTION("""COMPUTED_VALUE"""),332.0)</f>
        <v>332</v>
      </c>
      <c r="D75" s="2" t="str">
        <f>IFERROR(__xludf.DUMMYFUNCTION("""COMPUTED_VALUE"""),"TypeScript")</f>
        <v>TypeScript</v>
      </c>
      <c r="E75" s="2" t="str">
        <f>IFERROR(__xludf.DUMMYFUNCTION("""COMPUTED_VALUE"""),"Siemens Industrial Experience is a design system for designers and developers, to consistently create the perfect digital experience for industrial software products.")</f>
        <v>Siemens Industrial Experience is a design system for designers and developers, to consistently create the perfect digital experience for industrial software products.</v>
      </c>
    </row>
    <row r="76">
      <c r="A76" s="2" t="str">
        <f>IFERROR(__xludf.DUMMYFUNCTION("""COMPUTED_VALUE"""),"ceramic")</f>
        <v>ceramic</v>
      </c>
      <c r="B76" s="3" t="str">
        <f>IFERROR(__xludf.DUMMYFUNCTION("""COMPUTED_VALUE"""),"https://github.com/ceramic-engine/ceramic")</f>
        <v>https://github.com/ceramic-engine/ceramic</v>
      </c>
      <c r="C76" s="2">
        <f>IFERROR(__xludf.DUMMYFUNCTION("""COMPUTED_VALUE"""),331.0)</f>
        <v>331</v>
      </c>
      <c r="D76" s="2" t="str">
        <f>IFERROR(__xludf.DUMMYFUNCTION("""COMPUTED_VALUE"""),"Haxe")</f>
        <v>Haxe</v>
      </c>
      <c r="E76" s="2" t="str">
        <f>IFERROR(__xludf.DUMMYFUNCTION("""COMPUTED_VALUE"""),"Cross-platform 2D framework written in Haxe that can export natively to desktop (windows, mac, linux), mobile (ios, android), web (js + webgl) and to unity projects")</f>
        <v>Cross-platform 2D framework written in Haxe that can export natively to desktop (windows, mac, linux), mobile (ios, android), web (js + webgl) and to unity projects</v>
      </c>
    </row>
    <row r="77">
      <c r="A77" s="2" t="str">
        <f>IFERROR(__xludf.DUMMYFUNCTION("""COMPUTED_VALUE"""),"StructureOfArraysGenerator")</f>
        <v>StructureOfArraysGenerator</v>
      </c>
      <c r="B77" s="3" t="str">
        <f>IFERROR(__xludf.DUMMYFUNCTION("""COMPUTED_VALUE"""),"https://github.com/Cysharp/StructureOfArraysGenerator")</f>
        <v>https://github.com/Cysharp/StructureOfArraysGenerator</v>
      </c>
      <c r="C77" s="2">
        <f>IFERROR(__xludf.DUMMYFUNCTION("""COMPUTED_VALUE"""),329.0)</f>
        <v>329</v>
      </c>
      <c r="D77" s="2" t="str">
        <f>IFERROR(__xludf.DUMMYFUNCTION("""COMPUTED_VALUE"""),"C#")</f>
        <v>C#</v>
      </c>
      <c r="E77" s="2" t="str">
        <f>IFERROR(__xludf.DUMMYFUNCTION("""COMPUTED_VALUE"""),"Structure of arrays source generator to make CPU Cache and SIMD friendly data structure for high-performance code in .NET and Unity.")</f>
        <v>Structure of arrays source generator to make CPU Cache and SIMD friendly data structure for high-performance code in .NET and Unity.</v>
      </c>
    </row>
    <row r="78">
      <c r="A78" s="2" t="str">
        <f>IFERROR(__xludf.DUMMYFUNCTION("""COMPUTED_VALUE"""),"NetStack")</f>
        <v>NetStack</v>
      </c>
      <c r="B78" s="3" t="str">
        <f>IFERROR(__xludf.DUMMYFUNCTION("""COMPUTED_VALUE"""),"https://github.com/nxrighthere/NetStack")</f>
        <v>https://github.com/nxrighthere/NetStack</v>
      </c>
      <c r="C78" s="2">
        <f>IFERROR(__xludf.DUMMYFUNCTION("""COMPUTED_VALUE"""),323.0)</f>
        <v>323</v>
      </c>
      <c r="D78" s="2" t="str">
        <f>IFERROR(__xludf.DUMMYFUNCTION("""COMPUTED_VALUE"""),"C#")</f>
        <v>C#</v>
      </c>
      <c r="E78" s="2" t="str">
        <f>IFERROR(__xludf.DUMMYFUNCTION("""COMPUTED_VALUE"""),"Lightweight toolset for creating concurrent networking systems for multiplayer games")</f>
        <v>Lightweight toolset for creating concurrent networking systems for multiplayer games</v>
      </c>
    </row>
    <row r="79">
      <c r="A79" s="2" t="str">
        <f>IFERROR(__xludf.DUMMYFUNCTION("""COMPUTED_VALUE"""),".config")</f>
        <v>.config</v>
      </c>
      <c r="B79" s="3" t="str">
        <f>IFERROR(__xludf.DUMMYFUNCTION("""COMPUTED_VALUE"""),"https://github.com/zszszszsz/.config")</f>
        <v>https://github.com/zszszszsz/.config</v>
      </c>
      <c r="C79" s="2">
        <f>IFERROR(__xludf.DUMMYFUNCTION("""COMPUTED_VALUE"""),316.0)</f>
        <v>316</v>
      </c>
      <c r="D79" s="2" t="str">
        <f>IFERROR(__xludf.DUMMYFUNCTION("""COMPUTED_VALUE"""),"Shell")</f>
        <v>Shell</v>
      </c>
      <c r="E79" s="2" t="str">
        <f>IFERROR(__xludf.DUMMYFUNCTION("""COMPUTED_VALUE"""),"# # Automatically generated file; DO NOT EDIT. # OpenWrt Configuration # CONFIG_MODULES=y CONFIG_HAVE_DOT_CONFIG=y # CONFIG_TARGET_sunxi is not set # CONFIG_TARGET_apm821xx is not set # CONFIG_TARGET_ath25 is not set CONFIG_TARGET_ar71xx=y # CONFIG_TARGET"&amp;"_ath79 is not set # CONFIG_TARGET_bcm27xx is not set # CONFIG_TARGET_bcm53xx is not set # CONFIG_TARGET_brcm47xx is not set # CONFIG_TARGET_brcm63xx is not set # CONFIG_TARGET_cns3xxx is not set # CONFIG_TARGET_octeon is not set # CONFIG_TARGET_gemini is "&amp;"not set # CONFIG_TARGET_mpc85xx is not set # CONFIG_TARGET_imx6 is not set # CONFIG_TARGET_mxs is not set # CONFIG_TARGET_ixp4xx is not set # CONFIG_TARGET_lantiq is not set # CONFIG_TARGET_malta is not set # CONFIG_TARGET_pistachio is not set # CONFIG_TA"&amp;"RGET_mvebu is not set # CONFIG_TARGET_kirkwood is not set # CONFIG_TARGET_mediatek is not set # CONFIG_TARGET_ramips is not set # CONFIG_TARGET_at91 is not set # CONFIG_TARGET_rb532 is not set # CONFIG_TARGET_tegra is not set # CONFIG_TARGET_layerscape is"&amp;" not set # CONFIG_TARGET_octeontx is not set # CONFIG_TARGET_oxnas is not set # CONFIG_TARGET_armvirt is not set # CONFIG_TARGET_ipq40xx is not set # CONFIG_TARGET_ipq806x is not set # CONFIG_TARGET_ipq807x is not set # CONFIG_TARGET_samsung is not set # "&amp;"CONFIG_TARGET_arc770 is not set # CONFIG_TARGET_archs38 is not set # CONFIG_TARGET_ar7 is not set # CONFIG_TARGET_omap is not set # CONFIG_TARGET_uml is not set # CONFIG_TARGET_zynq is not set # CONFIG_TARGET_x86 is not set CONFIG_TARGET_ar71xx_generic=y "&amp;"# CONFIG_TARGET_ar71xx_tiny is not set # CONFIG_TARGET_ar71xx_nand is not set # CONFIG_TARGET_ar71xx_mikrotik is not set # CONFIG_TARGET_MULTI_PROFILE is not set # CONFIG_TARGET_ar71xx_generic_Default is not set # CONFIG_TARGET_ar71xx_generic_DEVICE_caram"&amp;"bola2 is not set # CONFIG_TARGET_ar71xx_generic_DEVICE_lima is not set # CONFIG_TARGET_ar71xx_generic_DEVICE_ALFAAP120C is not set # CONFIG_TARGET_ar71xx_generic_DEVICE_ap121f is not set # CONFIG_TARGET_ar71xx_generic_DEVICE_ap91-5g is not set # CONFIG_TA"&amp;"RGET_ar71xx_generic_DEVICE_ALFAAP96 is not set # CONFIG_TARGET_ar71xx_generic_DEVICE_HORNETUB is not set # CONFIG_TARGET_ar71xx_generic_DEVICE_HORNETUBx2 is not set # CONFIG_TARGET_ar71xx_generic_DEVICE_ALFANX is not set # CONFIG_TARGET_ar71xx_generic_DEV"&amp;"ICE_n5q is not set # CONFIG_TARGET_ar71xx_generic_DEVICE_r36a is not set # CONFIG_TARGET_ar71xx_generic_DEVICE_TUBE2H16M is not set # CONFIG_TARGET_ar71xx_generic_DEVICE_TUBE2H8M is not set # CONFIG_TARGET_ar71xx_generic_DEVICE_fritz4020 is not set # CONF"&amp;"IG_TARGET_ar71xx_generic_DEVICE_fritz300e is not set # CONFIG_TARGET_ar71xx_generic_DEVICE_fritz450e is not set # CONFIG_TARGET_ar71xx_generic_DEVICE_sc1750 is not set # CONFIG_TARGET_ar71xx_generic_DEVICE_sc300m is not set # CONFIG_TARGET_ar71xx_generic_"&amp;"DEVICE_sc450 is not set # CONFIG_TARGET_ar71xx_generic_DEVICE_c-55 is not set # CONFIG_TARGET_ar71xx_generic_DEVICE_ALL0258N is not set # CONFIG_TARGET_ar71xx_generic_DEVICE_ALL0305 is not set # CONFIG_TARGET_ar71xx_generic_DEVICE_ALL0315N is not set # CO"&amp;"NFIG_TARGET_ar71xx_generic_DEVICE_antminer-s1 is not set # CONFIG_TARGET_ar71xx_generic_DEVICE_antminer-s3 is not set # CONFIG_TARGET_ar71xx_generic_DEVICE_antrouter-r1 is not set # CONFIG_TARGET_ar71xx_generic_DEVICE_arduino-yun is not set # CONFIG_TARGE"&amp;"T_ar71xx_generic_DEVICE_AP121_16M is not set # CONFIG_TARGET_ar71xx_generic_DEVICE_AP121_8M is not set # CONFIG_TARGET_ar71xx_generic_DEVICE_AP132 is not set # CONFIG_TARGET_ar71xx_generic_DEVICE_AP135 is not set # CONFIG_TARGET_ar71xx_generic_DEVICE_AP13"&amp;"6_010 is not set # CONFIG_TARGET_ar71xx_generic_DEVICE_AP136_020 is not set # CONFIG_TARGET_ar71xx_generic_DEVICE_AP96 is not set # CONFIG_TARGET_ar71xx_generic_DEVICE_DB120 is not set # CONFIG_TARGET_ar71xx_generic_DEVICE_PB42 is not set # CONFIG_TARGET_"&amp;"ar71xx_generic_DEVICE_PB44 is not set # CONFIG_TARGET_ar71xx_generic_DEVICE_BXU2000N2 is not set # CONFIG_TARGET_ar71xx_generic_DEVICE_WZR450HP2 is not set # CONFIG_TARGET_ar71xx_generic_DEVICE_WZR600DHP is not set # CONFIG_TARGET_ar71xx_generic_DEVICE_WZ"&amp;"RHPAG300H is not set # CONFIG_TARGET_ar71xx_generic_DEVICE_WZRHPG300NH is not set # CONFIG_TARGET_ar71xx_generic_DEVICE_WZRHPG300NH2 is not set # CONFIG_TARGET_ar71xx_generic_DEVICE_WZRHPG450H is not set # CONFIG_TARGET_ar71xx_generic_DEVICE_cf-e316n-v2 i"&amp;"s not set # CONFIG_TARGET_ar71xx_generic_DEVICE_cf-e320n-v2 is not set # CONFIG_TARGET_ar71xx_generic_DEVICE_cf-e355ac-v1 is not set # CONFIG_TARGET_ar71xx_generic_DEVICE_cf-e355ac-v2 is not set # CONFIG_TARGET_ar71xx_generic_DEVICE_cf-e375ac is not set #"&amp;" CONFIG_TARGET_ar71xx_generic_DEVICE_cf-e380ac-v1 is not set # CONFIG_TARGET_ar71xx_generic_DEVICE_cf-e380ac-v2 is not set # CONFIG_TARGET_ar71xx_generic_DEVICE_cf-e385ac is not set # CONFIG_TARGET_ar71xx_generic_DEVICE_cf-e520n is not set # CONFIG_TARGET"&amp;"_ar71xx_generic_DEVICE_cf-e530n is not set # CONFIG_TARGET_ar71xx_generic_DEVICE_WP543_16M is not set # CONFIG_TARGET_ar71xx_generic_DEVICE_WP543_8M is not set # CONFIG_TARGET_ar71xx_generic_DEVICE_WPE72_16M is not set # CONFIG_TARGET_ar71xx_generic_DEVIC"&amp;"E_WPE72_8M is not set # CONFIG_TARGET_ar71xx_generic_DEVICE_wpj342 is not set # CONFIG_TARGET_ar71xx_generic_DEVICE_wpj344 is not set # CONFIG_TARGET_ar71xx_generic_DEVICE_wpj531 is not set # CONFIG_TARGET_ar71xx_generic_DEVICE_wpj558 is not set # CONFIG_"&amp;"TARGET_ar71xx_generic_DEVICE_wpj563 is not set # CONFIG_TARGET_ar71xx_generic_DEVICE_dap-1330-a1 is not set # CONFIG_TARGET_ar71xx_generic_DEVICE_dap-2695-a1 is not set # CONFIG_TARGET_ar71xx_generic_DEVICE_DGL5500A1 is not set # CONFIG_TARGET_ar71xx_gene"&amp;"ric_DEVICE_DHP1565A1 is not set # CONFIG_TARGET_ar71xx_generic_DEVICE_DIR505A1 is not set # CONFIG_TARGET_ar71xx_generic_DEVICE_DIR825B1 is not set # CONFIG_TARGET_ar71xx_generic_DEVICE_DIR825C1 is not set # CONFIG_TARGET_ar71xx_generic_DEVICE_DIR835A1 is"&amp;" not set # CONFIG_TARGET_ar71xx_generic_DEVICE_dir-869-a1 is not set # CONFIG_TARGET_ar71xx_generic_DEVICE_dragino2 is not set # CONFIG_TARGET_ar71xx_generic_DEVICE_el-m150 is not set # CONFIG_TARGET_ar71xx_generic_DEVICE_el-mini is not set # CONFIG_TARGE"&amp;"T_ar71xx_generic_DEVICE_ew-balin is not set # CONFIG_TARGET_ar71xx_generic_DEVICE_ew-dorin is not set # CONFIG_TARGET_ar71xx_generic_DEVICE_ew-dorin-router is not set # CONFIG_TARGET_ar71xx_generic_DEVICE_EAP300V2 is not set # CONFIG_TARGET_ar71xx_generic"&amp;"_DEVICE_ens202ext is not set # CONFIG_TARGET_ar71xx_generic_DEVICE_EPG5000 is not set # CONFIG_TARGET_ar71xx_generic_DEVICE_ESR1750 is not set # CONFIG_TARGET_ar71xx_generic_DEVICE_ESR900 is not set # CONFIG_TARGET_ar71xx_generic_DEVICE_gl-inet-6408A-v1 i"&amp;"s not set # CONFIG_TARGET_ar71xx_generic_DEVICE_gl-inet-6416A-v1 is not set # CONFIG_TARGET_ar71xx_generic_DEVICE_gl-domino is not set # CONFIG_TARGET_ar71xx_generic_DEVICE_gl-ar150 is not set # CONFIG_TARGET_ar71xx_generic_DEVICE_gl-ar300 is not set # CO"&amp;"NFIG_TARGET_ar71xx_generic_DEVICE_gl-ar300m is not set # CONFIG_TARGET_ar71xx_generic_DEVICE_gl-ar750 is not set # CONFIG_TARGET_ar71xx_generic_DEVICE_gl-ar750s is not set # CONFIG_TARGET_ar71xx_generic_DEVICE_gl-mifi is not set # CONFIG_TARGET_ar71xx_gen"&amp;"eric_DEVICE_gl-usb150 is not set # CONFIG_TARGET_ar71xx_generic_DEVICE_SGRW500N85BV2 is not set # CONFIG_TARGET_ar71xx_generic_DEVICE_minibox-v1 is not set # CONFIG_TARGET_ar71xx_generic_DEVICE_oolite-v1 is not set # CONFIG_TARGET_ar71xx_generic_DEVICE_oo"&amp;"lite-v5.2 is not set # CONFIG_TARGET_ar71xx_generic_DEVICE_oolite-v5.2-dev is not set # CONFIG_TARGET_ar71xx_generic_DEVICE_lan-turtle is not set # CONFIG_TARGET_ar71xx_generic_DEVICE_packet-squirrel is not set # CONFIG_TARGET_ar71xx_generic_DEVICE_wifi-p"&amp;"ineapple-nano is not set # CONFIG_TARGET_ar71xx_generic_DEVICE_hiwifi-hc6361 is not set # CONFIG_TARGET_ar71xx_generic_DEVICE_AP147_010 is not set # CONFIG_TARGET_ar71xx_generic_DEVICE_WRT160NL is not set # CONFIG_TARGET_ar71xx_generic_DEVICE_WRT400N is n"&amp;"ot set # CONFIG_TARGET_ar71xx_generic_DEVICE_mr12 is not set # CONFIG_TARGET_ar71xx_generic_DEVICE_mr16 is not set # CONFIG_TARGET_ar71xx_generic_DEVICE_mc-mac1200r is not set # CONFIG_TARGET_ar71xx_generic_DEVICE_mc-mw4530r is not set # CONFIG_TARGET_ar7"&amp;"1xx_generic_DEVICE_smart-300 is not set # CONFIG_TARGET_ar71xx_generic_DEVICE_WNDAP360 is not set # CONFIG_TARGET_ar71xx_generic_DEVICE_wndr3700 is not set # CONFIG_TARGET_ar71xx_generic_DEVICE_wndr3700v2 is not set # CONFIG_TARGET_ar71xx_generic_DEVICE_w"&amp;"ndr3800 is not set # CONFIG_TARGET_ar71xx_generic_DEVICE_wndr3800ch is not set # CONFIG_TARGET_ar71xx_generic_DEVICE_wndrmac is not set # CONFIG_TARGET_ar71xx_generic_DEVICE_wndrmacv2 is not set # CONFIG_TARGET_ar71xx_generic_DEVICE_WNR2200 is not set # C"&amp;"ONFIG_TARGET_ar71xx_generic_DEVICE_koala is not set # CONFIG_TARGET_ar71xx_generic_DEVICE_omy-g1 is not set # CONFIG_TARGET_ar71xx_generic_DEVICE_omy-x1 is not set # CONFIG_TARGET_ar71xx_generic_DEVICE_onion-omega is not set # CONFIG_TARGET_ar71xx_generic"&amp;"_DEVICE_som9331 is not set # CONFIG_TARGET_ar71xx_generic_DEVICE_A60 is not set # CONFIG_TARGET_ar71xx_generic_DEVICE_MR1750 is not set # CONFIG_TARGET_ar71xx_generic_DEVICE_MR600 is not set # CONFIG_TARGET_ar71xx_generic_DEVICE_MR900 is not set # CONFIG_"&amp;"TARGET_ar71xx_generic_DEVICE_OM2P is not set # CONFIG_TARGET_ar71xx_generic_DEVICE_OM5PAC is not set # CONFIG_TARGET_ar71xx_generic_DEVICE_OM5P is not set # CONFIG_TARGET_ar71xx_generic_DEVICE_cpe505n is not set # CONFIG_TARGET_ar71xx_generic_DEVICE_r602n"&amp;" is not set # CONFIG_TARGET_ar71xx_generic_DEVICE_ts-d084 is not set # CONFIG_TARGET_ar71xx_generic_DEVICE_pqi-air-pen is not set # CONFIG_TARGET_ar71xx_generic_DEVICE_k2t is not set # CONFIG_TARGET_ar71xx_generic_DEVICE_MZKW04NU is not set # CONFIG_TARGE"&amp;"T_ar71xx_generic_DEVICE_MZKW300NH is not set # CONFIG_TARGET_ar71xx_generic_DEVICE_cap324 is not set # CONFIG_TARGET_ar71xx_generic_DEVICE_cr3000 is not set # CONFIG_TARGET_ar71xx_generic_DEVICE_cr5000 is not set # CONFIG_TARGET_ar71xx_generic_DEVICE_DLRT"&amp;"DEV01 is not set # CONFIG_TARGET_ar71xx_generic_DEVICE_qihoo-c301 is not set # CONFIG_TARGET_ar71xx_generic_DEVICE_AP143_16M is not set # CONFIG_TARGET_ar71xx_generic_DEVICE_AP143_8M is not set # CONFIG_TARGET_ar71xx_generic_DEVICE_AP152_16M is not set # "&amp;"CONFIG_TARGET_ar71xx_generic_DEVICE_e1700ac-v2-16M is not set # CONFIG_TARGET_ar71xx_generic_DEVICE_e1700ac-v2-8M is not set # CONFIG_TARGET_ar71xx_generic_DEVICE_e558-v2-16M is not set # CONFIG_TARGET_ar71xx_generic_DEVICE_e558-v2-8M is not set # CONFIG_"&amp;"TARGET_ar71xx_generic_DEVICE_e600g-v2-16M is not set # CONFIG_TARGET_ar71xx_generic_DEVICE_e600g-v2-8M is not set # CONFIG_TARGET_ar71xx_generic_DEVICE_e600gac-v2-16M is not set # CONFIG_TARGET_ar71xx_generic_DEVICE_e600gac-v2-8M is not set # CONFIG_TARGE"&amp;"T_ar71xx_generic_DEVICE_e750a-v4-16M is not set # CONFIG_TARGET_ar71xx_generic_DEVICE_e750a-v4-8M is not set # CONFIG_TARGET_ar71xx_generic_DEVICE_e750g-v8-16M is not set # CONFIG_TARGET_ar71xx_generic_DEVICE_e750g-v8-8M is not set # CONFIG_TARGET_ar71xx_"&amp;"generic_DEVICE_ap531b0 is not set # CONFIG_TARGET_ar71xx_generic_DEVICE_wam250 is not set # CONFIG_TARGET_ar71xx_generic_DEVICE_CAP4200AG is not set # CONFIG_TARGET_ar71xx_generic_DEVICE_EAP7660D is not set # CONFIG_TARGET_ar71xx_generic_DEVICE_wlr8100 is"&amp;" not set # CONFIG_TARGET_ar71xx_generic_DEVICE_bsb is not set # CONFIG_TARGET_ar71xx_generic_DEVICE_archer-c25-v1 is not set # CONFIG_TARGET_ar71xx_generic_DEVICE_archer-c5-v1 is not set # CONFIG_TARGET_ar71xx_generic_DEVICE_archer-c58-v1 is not set # CON"&amp;"FIG_TARGET_ar71xx_generic_DEVICE_archer-c59-v1 is not set # CONFIG_TARGET_ar71xx_generic_DEVICE_archer-c59-v2 is not set # CONFIG_TARGET_ar71xx_generic_DEVICE_archer-c60-v1 is not set # CONFIG_TARGET_ar71xx_generic_DEVICE_archer-c60-v2 is not set # CONFIG"&amp;"_TARGET_ar71xx_generic_DEVICE_archer-c7-v1 is not set # CONFIG_TARGET_ar71xx_generic_DEVICE_archer-c7-v2 is not set # CONFIG_TARGET_ar71xx_generic_DEVICE_archer-c7-v2-il is not set # CONFIG_TARGET_ar71xx_generic_DEVICE_tl-wdr7500-v3 is not set # CONFIG_TA"&amp;"RGET_ar71xx_generic_DEVICE_archer-c7-v4 is not set # CONFIG_TARGET_ar71xx_generic_DEVICE_archer-c7-v5 is not set # CONFIG_TARGET_ar71xx_generic_DEVICE_cpe210-v2 is not set # CONFIG_TARGET_ar71xx_generic_DEVICE_cpe210-220-v1 is not set # CONFIG_TARGET_ar71"&amp;"xx_generic_DEVICE_cpe510-520-v1 is not set # CONFIG_TARGET_ar71xx_generic_DEVICE_eap120-v1 is not set # CONFIG_TARGET_ar71xx_generic_DEVICE_re355-v1 is not set # CONFIG_TARGET_ar71xx_generic_DEVICE_re450-v1 is not set # CONFIG_TARGET_ar71xx_generic_DEVICE"&amp;"_tl-mr6400-v1 is not set # CONFIG_TARGET_ar71xx_generic_DEVICE_tl-wdr3227-v2 is not set # CONFIG_TARGET_ar71xx_generic_DEVICE_tl-wdr3500-v1 is not set # CONFIG_TARGET_ar71xx_generic_DEVICE_tl-wdr3600-v1 is not set # CONFIG_TARGET_ar71xx_generic_DEVICE_tl-"&amp;"wdr4300-v1 is not set # CONFIG_TARGET_ar71xx_generic_DEVICE_tl-wdr4300-v1-il is not set # CONFIG_TARGET_ar71xx_generic_DEVICE_tl-wdr4310-v1 is not set # CONFIG_TARGET_ar71xx_generic_DEVICE_tl-wdr4900-v2 is not set # CONFIG_TARGET_ar71xx_generic_DEVICE_tl-"&amp;"wdr5800-v1 is not set CONFIG_TARGET_ar71xx_generic_DEVICE_tl-wdr6500-v2=y # CONFIG_TARGET_ar71xx_generic_DEVICE_tl-wdr6500-v6 is not set # CONFIG_TARGET_ar71xx_generic_DEVICE_tl-wdr8500-v1 is not set # CONFIG_TARGET_ar71xx_generic_DEVICE_tl-wpa8630-v1 is "&amp;"not set # CONFIG_TARGET_ar71xx_generic_DEVICE_tl-wr1043n-v5 is not set # CONFIG_TARGET_ar71xx_generic_DEVICE_tl-wr1043nd-v1 is not set # CONFIG_TARGET_ar71xx_generic_DEVICE_tl-wr1043nd-v2 is not set # CONFIG_TARGET_ar71xx_generic_DEVICE_tl-wr1043nd-v3 is "&amp;"not set # CONFIG_TARGET_ar71xx_generic_DEVICE_tl-wr1043nd-v4 is not set # CONFIG_TARGET_ar71xx_generic_DEVICE_tl-wr2041n-v1 is not set # CONFIG_TARGET_ar71xx_generic_DEVICE_tl-wr2041n-v2 is not set # CONFIG_TARGET_ar71xx_generic_DEVICE_tl-wr2543-v1 is not"&amp;" set # CONFIG_TARGET_ar71xx_generic_DEVICE_tl-wr710n-v1 is not set # CONFIG_TARGET_ar71xx_generic_DEVICE_tl-wr710n-v2.1 is not set # CONFIG_TARGET_ar71xx_generic_DEVICE_tl-wr810n-v1 is not set # CONFIG_TARGET_ar71xx_generic_DEVICE_tl-wr810n-v2 is not set "&amp;"# CONFIG_TARGET_ar71xx_generic_DEVICE_tl-wr842n-v1 is not set # CONFIG_TARGET_ar71xx_generic_DEVICE_tl-wr842n-v2 is not set # CONFIG_TARGET_ar71xx_generic_DEVICE_tl-wr842n-v3 is not set # CONFIG_TARGET_ar71xx_generic_DEVICE_tl-wr880n-v1 is not set # CONFI"&amp;"G_TARGET_ar71xx_generic_DEVICE_tl-wr881n-v1 is not set # CONFIG_TARGET_ar71xx_generic_DEVICE_tl-wr902ac-v1 is not set # CONFIG_TARGET_ar71xx_generic_DEVICE_tl-wr941n-v7 is not set # CONFIG_TARGET_ar71xx_generic_DEVICE_tl-wr942n-v1 is not set # CONFIG_TARG"&amp;"ET_ar71xx_generic_DEVICE_wbs210-v1 is not set # CONFIG_TARGET_ar71xx_generic_DEVICE_wbs510-v1 is not set # CONFIG_TARGET_ar71xx_generic_DEVICE_TEW673GRU is not set # CONFIG_TARGET_ar71xx_generic_DEVICE_TEW732BR is not set # CONFIG_TARGET_ar71xx_generic_DE"&amp;"VICE_TEW823DRU is not set # CONFIG_TARGET_ar71xx_generic_DEVICE_tellstick-znet-lite is not set # CONFIG_TARGET_ar71xx_generic_DEVICE_rut900 is not set # CONFIG_TARGET_ar71xx_generic_DEVICE_ubnt-air-gateway is not set # CONFIG_TARGET_ar71xx_generic_DEVICE_"&amp;"ubnt-air-gateway-pro is not set # CONFIG_TARGET_ar71xx_generic_DEVICE_ubnt-airrouter is not set # CONFIG_TARGET_ar71xx_generic_DEVICE_ubnt-bullet-m is not set # CONFIG_TARGET_ar71xx_generic_DEVICE_ubnt-ls-sr71 is not set # CONFIG_TARGET_ar71xx_generic_DEV"&amp;"ICE_ubnt-lbe-m5 is not set # CONFIG_TARGET_ar71xx_generic_DEVICE_ubnt-loco-m-xw is not set # CONFIG_TARGET_ar71xx_generic_DEVICE_ubnt-nano-m-xw is not set # CONFIG_TARGET_ar71xx_generic_DEVICE_ubnt-nano-m is not set # CONFIG_TARGET_ar71xx_generic_DEVICE_r"&amp;"w2458n is not set # CONFIG_TARGET_ar71xx_generic_DEVICE_ubnt-rocket-m-ti is not set # CONFIG_TARGET_ar71xx_generic_DEVICE_ubnt-rocket-m-xw is not set # CONFIG_TARGET_ar71xx_generic_DEVICE_ubnt-rocket-m is not set # CONFIG_TARGET_ar71xx_generic_DEVICE_ubnt"&amp;"-rs is not set # CONFIG_TARGET_ar71xx_generic_DEVICE_ubnt-rspro is not set # CONFIG_TARGET_ar71xx_generic_DEVICE_ubnt-uap-pro is not set # CONFIG_TARGET_ar71xx_generic_DEVICE_ubnt-unifi is not set # CONFIG_TARGET_ar71xx_generic_DEVICE_ubnt-unifiac-lite is"&amp;" not set # CONFIG_TARGET_ar71xx_generic_DEVICE_ubnt-unifiac-mesh is not set # CONFIG_TARGET_ar71xx_generic_DEVICE_ubnt-unifiac-pro is not set # CONFIG_TARGET_ar71xx_generic_DEVICE_ubnt-unifi-outdoor is not set # CONFIG_TARGET_ar71xx_generic_DEVICE_ubnt-un"&amp;"ifi-outdoor-plus is not set # CONFIG_TARGET_ar71xx_generic_DEVICE_ubdev01 is not set # CONFIG_TARGET_ar71xx_generic_DEVICE_wrtnode2q is not set # CONFIG_TARGET_ar71xx_generic_DEVICE_dr342 is not set # CONFIG_TARGET_ar71xx_generic_DEVICE_dr531 is not set #"&amp;" CONFIG_TARGET_ar71xx_generic_DEVICE_weio is not set # CONFIG_TARGET_ar71xx_generic_DEVICE_mynet-n600 is not set # CONFIG_TARGET_ar71xx_generic_DEVICE_mynet-n750 is not set # CONFIG_TARGET_ar71xx_generic_DEVICE_MYNETREXT is not set # CONFIG_TARGET_ar71xx_"&amp;"generic_DEVICE_ap90q is not set # CONFIG_TARGET_ar71xx_generic_DEVICE_cpe830 is not set # CONFIG_TARGET_ar71xx_generic_DEVICE_cpe870 is not set # CONFIG_TARGET_ar71xx_generic_DEVICE_sr3200 is not set # CONFIG_TARGET_ar71xx_generic_DEVICE_t830 is not set #"&amp;" CONFIG_TARGET_ar71xx_generic_DEVICE_xd3200 is not set # CONFIG_TARGET_ar71xx_generic_DEVICE_ZCN1523H28 is not set # CONFIG_TARGET_ar71xx_generic_DEVICE_ZCN1523H516 is not set # CONFIG_TARGET_ar71xx_generic_DEVICE_NBG6616 is not set # CONFIG_TARGET_ar71xx"&amp;"_generic_DEVICE_dLAN_Hotspot is not set # CONFIG_TARGET_ar71xx_generic_DEVICE_dLAN_pro_1200_ac is not set # CONFIG_TARGET_ar71xx_generic_DEVICE_dLAN_pro_500_wp is not set # CONFIG_TARGET_ar71xx_generic_DEVICE_rme-eg200 is not set # CONFIG_TARGET_ar71xx_ge"&amp;"neric_DEVICE_JA76PF is not set # CONFIG_TARGET_ar71xx_generic_DEVICE_JA76PF2 is not set # CONFIG_TARGET_ar71xx_generic_DEVICE_JWAP003 is not set # CONFIG_TARGET_ar71xx_generic_DEVICE_jwap230 is not set CONFIG_HAS_SUBTARGETS=y CONFIG_HAS_DEVICES=y CONFIG_T"&amp;"ARGET_BOARD=""ar71xx"" CONFIG_TARGET_SUBTARGET=""generic"" CONFIG_TARGET_PROFILE=""DEVICE_tl-wdr6500-v2"" CONFIG_TARGET_ARCH_PACKAGES=""mips_24kc"" CONFIG_DEFAULT_TARGET_OPTIMIZATION=""-Os -pipe -mno-branch-likely -mips32r2 -mtune=24kc"" CONFIG_CPU_TYPE="&amp;"""24kc"" CONFIG_LINUX_4_9=y CONFIG_DEFAULT_ath10k-firmware-qca988x=y CONFIG_DEFAULT_base-files=y CONFIG_DEFAULT_block-mount=y CONFIG_DEFAULT_busybox=y CONFIG_DEFAULT_ca-certificates=y CONFIG_DEFAULT_coremark=y CONFIG_DEFAULT_ddns-scripts_aliyun=y CONFIG_D"&amp;"EFAULT_ddns-scripts_dnspod=y CONFIG_DEFAULT_default-settings=y CONFIG_DEFAULT_dnsmasq-full=y CONFIG_DEFAULT_dropbear=y CONFIG_DEFAULT_firewall=y CONFIG_DEFAULT_fstools=y CONFIG_DEFAULT_iptables=y CONFIG_DEFAULT_kmod-ath10k=y CONFIG_DEFAULT_kmod-ath9k=y CO"&amp;"NFIG_DEFAULT_kmod-gpio-button-hotplug=y CONFIG_DEFAULT_kmod-ipt-offload=y CONFIG_DEFAULT_kmod-ipt-raw=y CONFIG_DEFAULT_kmod-nf-nathelper=y CONFIG_DEFAULT_kmod-nf-nathelper-extra=y CONFIG_DEFAULT_kmod-tcp-bbr=y CONFIG_DEFAULT_kmod-usb-core=y CONFIG_DEFAULT"&amp;"_kmod-usb-ledtrig-usbport=y CONFIG_DEFAULT_kmod-usb2=y CONFIG_DEFAULT_libc=y CONFIG_DEFAULT_libgcc=y CONFIG_DEFAULT_libustream-openssl=y CONFIG_DEFAULT_logd=y CONFIG_DEFAULT_luci=y CONFIG_DEFAULT_luci-app-accesscontrol=y CONFIG_DEFAULT_luci-app-adbyby-plu"&amp;"s=y CONFIG_DEFAULT_luci-app-arpbind=y CONFIG_DEFAULT_luci-app-autoreboot=y CONFIG_DEFAULT_luci-app-cpufreq=y CONFIG_DEFAULT_luci-app-ddns=y CONFIG_DEFAULT_luci-app-filetransfer=y CONFIG_DEFAULT_luci-app-flowoffload=y CONFIG_DEFAULT_luci-app-nlbwmon=y CONF"&amp;"IG_DEFAULT_luci-app-ramfree=y CONFIG_DEFAULT_luci-app-sfe=y CONFIG_DEFAULT_luci-app-ssr-plus=y CONFIG_DEFAULT_luci-app-unblockmusic=y CONFIG_DEFAULT_luci-app-upnp=y CONFIG_DEFAULT_luci-app-vlmcsd=y CONFIG_DEFAULT_luci-app-vsftpd=y CONFIG_DEFAULT_luci-app-"&amp;"wol=y CONFIG_DEFAULT_mtd=y CONFIG_DEFAULT_netifd=y CONFIG_DEFAULT_opkg=y CONFIG_DEFAULT_ppp=y CONFIG_DEFAULT_ppp-mod-pppoe=y CONFIG_DEFAULT_swconfig=y CONFIG_DEFAULT_uboot-envtools=y CONFIG_DEFAULT_uci=y CONFIG_DEFAULT_uclient-fetch=y CONFIG_DEFAULT_urand"&amp;"om-seed=y CONFIG_DEFAULT_urngd=y CONFIG_DEFAULT_wget=y CONFIG_DEFAULT_wpad-openssl=y CONFIG_AUDIO_SUPPORT=y CONFIG_GPIO_SUPPORT=y CONFIG_PCI_SUPPORT=y CONFIG_USB_SUPPORT=y CONFIG_USB_GADGET_SUPPORT=y CONFIG_BIG_ENDIAN=y CONFIG_USES_SQUASHFS=y CONFIG_SMALL"&amp;"_FLASH=y CONFIG_HAS_MIPS16=y CONFIG_mips=y CONFIG_ARCH=""mips""  # # Target Images # # CONFIG_TARGET_ROOTFS_INITRAMFS is not set CONFIG_EXTERNAL_CPIO=""""  # # Root filesystem archives # # CONFIG_TARGET_ROOTFS_CPIOGZ is not set # CONFIG_TARGET_ROOTFS_TARG"&amp;"Z is not set  # # Root filesystem images # # CONFIG_TARGET_ROOTFS_EXT4FS is not set CONFIG_TARGET_ROOTFS_SQUASHFS=y CONFIG_TARGET_SQUASHFS_BLOCK_SIZE=1024 CONFIG_TARGET_UBIFS_FREE_SPACE_FIXUP=y CONFIG_TARGET_UBIFS_JOURNAL_SIZE=""""  # # Image Options #  #"&amp;" # Global build settings # # CONFIG_JSON_ADD_IMAGE_INFO is not set # CONFIG_ALL_NONSHARED is not set # CONFIG_ALL_KMODS is not set # CONFIG_ALL is not set # CONFIG_BUILDBOT is not set # CONFIG_SIGNED_PACKAGES is not set # CONFIG_SIGNATURE_CHECK is not set"&amp;"  # # General build options # # CONFIG_DISPLAY_SUPPORT is not set CONFIG_BUILD_PATENTED=y # CONFIG_BUILD_NLS is not set CONFIG_SHADOW_PASSWORDS=y # CONFIG_CLEAN_IPKG is not set # CONFIG_INCLUDE_CONFIG is not set # CONFIG_COLLECT_KERNEL_DEBUG is not set  #"&amp;" # Kernel build options # CONFIG_KERNEL_BUILD_USER="""" CONFIG_KERNEL_BUILD_DOMAIN="""" CONFIG_KERNEL_PRINTK=y CONFIG_KERNEL_CRASHLOG=y # CONFIG_KERNEL_SWAP is not set CONFIG_KERNEL_DEBUG_FS=y CONFIG_KERNEL_MIPS_FPU_EMULATOR=y # CONFIG_KERNEL_PERF_EVENTS "&amp;"is not set # CONFIG_KERNEL_PROFILING is not set # CONFIG_KERNEL_TASKSTATS is not set # CONFIG_KERNEL_KALLSYMS is not set # CONFIG_KERNEL_FTRACE is not set # CONFIG_KERNEL_DEBUG_KERNEL is not set # CONFIG_KERNEL_DEBUG_INFO is not set # CONFIG_KERNEL_DYNAMI"&amp;"C_DEBUG is not set # CONFIG_KERNEL_KPROBES is not set # CONFIG_KERNEL_AIO is not set # CONFIG_KERNEL_FHANDLE is not set # CONFIG_KERNEL_FANOTIFY is not set # CONFIG_KERNEL_BLK_DEV_BSG is not set CONFIG_KERNEL_MAGIC_SYSRQ=y # CONFIG_KERNEL_DEBUG_PINCTRL is"&amp;" not set # CONFIG_KERNEL_DEBUG_GPIO is not set # CONFIG_KERNEL_ELF_CORE is not set # CONFIG_KERNEL_PROVE_LOCKING is not set CONFIG_KERNEL_PRINTK_TIME=y # CONFIG_KERNEL_SLABINFO is not set # CONFIG_KERNEL_PROC_PAGE_MONITOR is not set # CONFIG_KERNEL_KEXEC "&amp;"is not set # CONFIG_USE_RFKILL is not set # CONFIG_USE_SPARSE is not set # CONFIG_KERNEL_DEVTMPFS is not set CONFIG_KERNEL_KEYS=y # CONFIG_KERNEL_PERSISTENT_KEYRINGS is not set # CONFIG_KERNEL_BIG_KEYS is not set # CONFIG_KERNEL_ENCRYPTED_KEYS is not set "&amp;"CONFIG_KERNEL_CGROUPS=y # CONFIG_KERNEL_CGROUP_DEBUG is not set CONFIG_KERNEL_FREEZER=y CONFIG_KERNEL_CGROUP_FREEZER=y CONFIG_KERNEL_CGROUP_DEVICE=y CONFIG_KERNEL_CGROUP_PIDS=y CONFIG_KERNEL_CPUSETS=y # CONFIG_KERNEL_PROC_PID_CPUSET is not set CONFIG_KERN"&amp;"EL_CGROUP_CPUACCT=y # CONFIG_KERNEL_RESOURCE_COUNTERS is not set CONFIG_KERNEL_MM_OWNER=y CONFIG_KERNEL_MEMCG=y # CONFIG_KERNEL_MEMCG_SWAP is not set # CONFIG_KERNEL_MEMCG_KMEM is not set # CONFIG_KERNEL_CGROUP_PERF is not set CONFIG_KERNEL_CGROUP_SCHED=y"&amp;" # CONFIG_KERNEL_FAIR_GROUP_SCHED is not set # CONFIG_KERNEL_RT_GROUP_SCHED is not set CONFIG_KERNEL_BLK_CGROUP=y # CONFIG_KERNEL_CFQ_GROUP_IOSCHED is not set # CONFIG_KERNEL_BLK_DEV_THROTTLING is not set # CONFIG_KERNEL_DEBUG_BLK_CGROUP is not set CONFIG"&amp;"_KERNEL_NET_CLS_CGROUP=y CONFIG_KERNEL_NETPRIO_CGROUP=y CONFIG_KERNEL_NAMESPACES=y CONFIG_KERNEL_UTS_NS=y CONFIG_KERNEL_IPC_NS=y CONFIG_KERNEL_USER_NS=y CONFIG_KERNEL_PID_NS=y CONFIG_KERNEL_NET_NS=y CONFIG_KERNEL_DEVPTS_MULTIPLE_INSTANCES=y CONFIG_KERNEL_"&amp;"POSIX_MQUEUE=y # CONFIG_KERNEL_SECCOMP_FILTER is not set # CONFIG_KERNEL_SECCOMP is not set CONFIG_KERNEL_IP_MROUTE=y CONFIG_KERNEL_IPV6=y CONFIG_KERNEL_IPV6_MULTIPLE_TABLES=y CONFIG_KERNEL_IPV6_SUBTREES=y CONFIG_KERNEL_IPV6_MROUTE=y # CONFIG_KERNEL_IPV6_"&amp;"PIMSM_V2 is not set # CONFIG_KERNEL_IP_PNP is not set  # # Filesystem ACL and attr support options # # CONFIG_USE_FS_ACL_ATTR is not set # CONFIG_KERNEL_FS_POSIX_ACL is not set # CONFIG_KERNEL_BTRFS_FS_POSIX_ACL is not set # CONFIG_KERNEL_EXT4_FS_POSIX_AC"&amp;"L is not set # CONFIG_KERNEL_F2FS_FS_POSIX_ACL is not set # CONFIG_KERNEL_JFFS2_FS_POSIX_ACL is not set # CONFIG_KERNEL_TMPFS_POSIX_ACL is not set # CONFIG_KERNEL_CIFS_ACL is not set # CONFIG_KERNEL_HFS_FS_POSIX_ACL is not set # CONFIG_KERNEL_HFSPLUG_FS_P"&amp;"OSIX_ACL is not set # CONFIG_KERNEL_NFS_ACL_SUPPORT is not set # CONFIG_KERNEL_NFS_V3_ACL_SUPPORT is not set # CONFIG_KERNEL_NFSD_V2_ACL_SUPPORT is not set # CONFIG_KERNEL_NFSD_V3_ACL_SUPPORT is not set # CONFIG_KERNEL_REISER_FS_POSIX_ACL is not set # CON"&amp;"FIG_KERNEL_XFS_POSIX_ACL is not set # CONFIG_KERNEL_JFS_POSIX_ACL is not set # CONFIG_KERNEL_DEVMEM is not set # CONFIG_KERNEL_DEVKMEM is not set CONFIG_KERNEL_SQUASHFS_FRAGMENT_CACHE_SIZE=2 # CONFIG_KERNEL_CC_OPTIMIZE_FOR_PERFORMANCE is not set CONFIG_KE"&amp;"RNEL_CC_OPTIMIZE_FOR_SIZE=y  # # Package build options # # CONFIG_DEBUG is not set CONFIG_IPV6=y  # # Stripping options # # CONFIG_NO_STRIP is not set # CONFIG_USE_STRIP is not set CONFIG_USE_SSTRIP=y # CONFIG_STRIP_KERNEL_EXPORTS is not set # CONFIG_USE_"&amp;"MKLIBS is not set CONFIG_USE_UCLIBCXX=y # CONFIG_USE_LIBCXX is not set # CONFIG_USE_LIBSTDCXX is not set  # # Hardening build options # CONFIG_PKG_CHECK_FORMAT_SECURITY=y CONFIG_PKG_ASLR_PIE_NONE=y # CONFIG_PKG_ASLR_PIE_REGULAR is not set # CONFIG_PKG_ASL"&amp;"R_PIE_ALL is not set # CONFIG_PKG_CC_STACKPROTECTOR_NONE is not set CONFIG_PKG_CC_STACKPROTECTOR_REGULAR=y # CONFIG_KERNEL_CC_STACKPROTECTOR_NONE is not set CONFIG_KERNEL_CC_STACKPROTECTOR_REGULAR=y # CONFIG_KERNEL_CC_STACKPROTECTOR_STRONG is not set CONF"&amp;"IG_KERNEL_STACKPROTECTOR=y # CONFIG_KERNEL_STACKPROTECTOR_STRONG is not set # CONFIG_PKG_FORTIFY_SOURCE_NONE is not set CONFIG_PKG_FORTIFY_SOURCE_1=y # CONFIG_PKG_FORTIFY_SOURCE_2 is not set # CONFIG_PKG_RELRO_NONE is not set # CONFIG_PKG_RELRO_PARTIAL is"&amp;" not set CONFIG_PKG_RELRO_FULL=y # CONFIG_DEVEL is not set # CONFIG_BROKEN is not set CONFIG_BINARY_FOLDER="""" CONFIG_DOWNLOAD_FOLDER="""" CONFIG_LOCALMIRROR="""" CONFIG_AUTOREBUILD=y # CONFIG_AUTOREMOVE is not set CONFIG_BUILD_SUFFIX="""" CONFIG_TARGET_"&amp;"ROOTFS_DIR="""" # CONFIG_CCACHE is not set CONFIG_EXTERNAL_KERNEL_TREE="""" CONFIG_KERNEL_GIT_CLONE_URI="""" CONFIG_EXTRA_OPTIMIZATION=""-fno-caller-saves -fno-plt"" CONFIG_TARGET_OPTIMIZATION=""-Os -pipe -mno-branch-likely -mips32r2 -mtune=24kc"" CONFIG_"&amp;"SOFT_FLOAT=y CONFIG_USE_MIPS16=y # CONFIG_EXTRA_TARGET_ARCH is not set CONFIG_EXTRA_BINUTILS_CONFIG_OPTIONS="""" CONFIG_EXTRA_GCC_CONFIG_OPTIONS="""" # CONFIG_GCC_DEFAULT_PIE is not set # CONFIG_GCC_DEFAULT_SSP is not set # CONFIG_SJLJ_EXCEPTIONS is not s"&amp;"et # CONFIG_INSTALL_GFORTRAN is not set CONFIG_GDB=y CONFIG_USE_MUSL=y CONFIG_SSP_SUPPORT=y CONFIG_BINUTILS_VERSION_2_31_1=y CONFIG_BINUTILS_VERSION=""2.31.1"" # CONFIG_GCC_USE_EMBEDDED_PATH_REMAP is not set CONFIG_GCC_VERSION=""7.5.0"" CONFIG_LIBC=""musl"&amp;""" CONFIG_TARGET_SUFFIX=""musl"" # CONFIG_IB is not set # CONFIG_SDK is not set # CONFIG_MAKE_TOOLCHAIN is not set # CONFIG_IMAGEOPT is not set # CONFIG_PREINITOPT is not set CONFIG_TARGET_PREINIT_SUPPRESS_STDERR=y # CONFIG_TARGET_PREINIT_DISABLE_FAILSAFE"&amp;" is not set CONFIG_TARGET_PREINIT_TIMEOUT=2 # CONFIG_TARGET_PREINIT_SHOW_NETMSG is not set # CONFIG_TARGET_PREINIT_SUPPRESS_FAILSAFE_NETMSG is not set CONFIG_TARGET_PREINIT_IFNAME="""" CONFIG_TARGET_PREINIT_IP=""192.168.1.1"" CONFIG_TARGET_PREINIT_NETMASK"&amp;"=""255.255.255.0"" CONFIG_TARGET_PREINIT_BROADCAST=""192.168.1.255"" # CONFIG_INITOPT is not set CONFIG_TARGET_INIT_PATH=""/usr/sbin:/usr/bin:/sbin:/bin"" CONFIG_TARGET_INIT_ENV="""" CONFIG_TARGET_INIT_CMD=""/sbin/init"" CONFIG_TARGET_INIT_SUPPRESS_STDERR"&amp;"=y # CONFIG_VERSIONOPT is not set CONFIG_PER_FEED_REPO=y CONFIG_FEED_packages=y CONFIG_FEED_luci=y CONFIG_FEED_routing=y  # # Base system # # CONFIG_PACKAGE_attendedsysupgrade-common is not set # CONFIG_PACKAGE_auc is not set CONFIG_PACKAGE_base-files=y C"&amp;"ONFIG_PACKAGE_block-mount=y # CONFIG_PACKAGE_blockd is not set # CONFIG_PACKAGE_bridge is not set CONFIG_PACKAGE_busybox=y # CONFIG_BUSYBOX_CUSTOM is not set CONFIG_BUSYBOX_DEFAULT_HAVE_DOT_CONFIG=y # CONFIG_BUSYBOX_DEFAULT_DESKTOP is not set # CONFIG_BUS"&amp;"YBOX_DEFAULT_EXTRA_COMPAT is not set # CONFIG_BUSYBOX_DEFAULT_FEDORA_COMPAT is not set CONFIG_BUSYBOX_DEFAULT_INCLUDE_SUSv2=y CONFIG_BUSYBOX_DEFAULT_LONG_OPTS=y CONFIG_BUSYBOX_DEFAULT_SHOW_USAGE=y CONFIG_BUSYBOX_DEFAULT_FEATURE_VERBOSE_USAGE=y CONFIG_BUSY"&amp;"BOX_DEFAULT_FEATURE_COMPRESS_USAGE=y CONFIG_BUSYBOX_DEFAULT_LFS=y # CONFIG_BUSYBOX_DEFAULT_PAM is not set CONFIG_BUSYBOX_DEFAULT_FEATURE_DEVPTS=y # CONFIG_BUSYBOX_DEFAULT_FEATURE_UTMP is not set # CONFIG_BUSYBOX_DEFAULT_FEATURE_WTMP is not set CONFIG_BUSY"&amp;"BOX_DEFAULT_FEATURE_PIDFILE=y CONFIG_BUSYBOX_DEFAULT_PID_FILE_PATH=""/var/run"" # CONFIG_BUSYBOX_DEFAULT_BUSYBOX is not set # CONFIG_BUSYBOX_DEFAULT_FEATURE_SHOW_SCRIPT is not set # CONFIG_BUSYBOX_DEFAULT_FEATURE_INSTALLER is not set # CONFIG_BUSYBOX_DEFA"&amp;"ULT_INSTALL_NO_USR is not set CONFIG_BUSYBOX_DEFAULT_FEATURE_SUID=y # CONFIG_BUSYBOX_DEFAULT_FEATURE_SUID_CONFIG is not set # CONFIG_BUSYBOX_DEFAULT_FEATURE_SUID_CONFIG_QUIET is not set CONFIG_BUSYBOX_DEFAULT_FEATURE_PREFER_APPLETS=y CONFIG_BUSYBOX_DEFAUL"&amp;"T_BUSYBOX_EXEC_PATH=""/proc/self/exe"" # CONFIG_BUSYBOX_DEFAULT_SELINUX is not set # CONFIG_BUSYBOX_DEFAULT_FEATURE_CLEAN_UP is not set CONFIG_BUSYBOX_DEFAULT_FEATURE_SYSLOG=y CONFIG_BUSYBOX_DEFAULT_PLATFORM_LINUX=y # CONFIG_BUSYBOX_DEFAULT_STATIC is not "&amp;"set # CONFIG_BUSYBOX_DEFAULT_PIE is not set # CONFIG_BUSYBOX_DEFAULT_NOMMU is not set # CONFIG_BUSYBOX_DEFAULT_BUILD_LIBBUSYBOX is not set # CONFIG_BUSYBOX_DEFAULT_FEATURE_LIBBUSYBOX_STATIC is not set # CONFIG_BUSYBOX_DEFAULT_FEATURE_INDIVIDUAL is not set"&amp;" # CONFIG_BUSYBOX_DEFAULT_FEATURE_SHARED_BUSYBOX is not set CONFIG_BUSYBOX_DEFAULT_CROSS_COMPILER_PREFIX="""" CONFIG_BUSYBOX_DEFAULT_SYSROOT="""" CONFIG_BUSYBOX_DEFAULT_EXTRA_CFLAGS="""" CONFIG_BUSYBOX_DEFAULT_EXTRA_LDFLAGS="""" CONFIG_BUSYBOX_DEFAULT_EXT"&amp;"RA_LDLIBS="""" # CONFIG_BUSYBOX_DEFAULT_USE_PORTABLE_CODE is not set # CONFIG_BUSYBOX_DEFAULT_STACK_OPTIMIZATION_386 is not set CONFIG_BUSYBOX_DEFAULT_INSTALL_APPLET_SYMLINKS=y # CONFIG_BUSYBOX_DEFAULT_INSTALL_APPLET_HARDLINKS is not set # CONFIG_BUSYBOX_"&amp;"DEFAULT_INSTALL_APPLET_SCRIPT_WRAPPERS is not set # CONFIG_BUSYBOX_DEFAULT_INSTALL_APPLET_DONT is not set # CONFIG_BUSYBOX_DEFAULT_INSTALL_SH_APPLET_SYMLINK is not set # CONFIG_BUSYBOX_DEFAULT_INSTALL_SH_APPLET_HARDLINK is not set # CONFIG_BUSYBOX_DEFAULT"&amp;"_INSTALL_SH_APPLET_SCRIPT_WRAPPER is not set CONFIG_BUSYBOX_DEFAULT_PREFIX=""./_install"" # CONFIG_BUSYBOX_DEFAULT_DEBUG is not set # CONFIG_BUSYBOX_DEFAULT_DEBUG_PESSIMIZE is not set # CONFIG_BUSYBOX_DEFAULT_DEBUG_SANITIZE is not set # CONFIG_BUSYBOX_DEF"&amp;"AULT_UNIT_TEST is not set # CONFIG_BUSYBOX_DEFAULT_WERROR is not set CONFIG_BUSYBOX_DEFAULT_NO_DEBUG_LIB=y # CONFIG_BUSYBOX_DEFAULT_DMALLOC is not set # CONFIG_BUSYBOX_DEFAULT_EFENCE is not set # CONFIG_BUSYBOX_DEFAULT_FEATURE_USE_BSS_TAIL is not set # CO"&amp;"NFIG_BUSYBOX_DEFAULT_FLOAT_DURATION is not set # CONFIG_BUSYBOX_DEFAULT_FEATURE_RTMINMAX is not set # CONFIG_BUSYBOX_DEFAULT_FEATURE_RTMINMAX_USE_LIBC_DEFINITIONS is not set # CONFIG_BUSYBOX_DEFAULT_FEATURE_BUFFERS_USE_MALLOC is not set CONFIG_BUSYBOX_DEF"&amp;"AULT_FEATURE_BUFFERS_GO_ON_STACK=y # CONFIG_BUSYBOX_DEFAULT_FEATURE_BUFFERS_GO_IN_BSS is not set CONFIG_BUSYBOX_DEFAULT_PASSWORD_MINLEN=6 CONFIG_BUSYBOX_DEFAULT_MD5_SMALL=1 CONFIG_BUSYBOX_DEFAULT_SHA3_SMALL=1 CONFIG_BUSYBOX_DEFAULT_FEATURE_FAST_TOP=y # CO"&amp;"NFIG_BUSYBOX_DEFAULT_FEATURE_ETC_NETWORKS is not set # CONFIG_BUSYBOX_DEFAULT_FEATURE_ETC_SERVICES is not set CONFIG_BUSYBOX_DEFAULT_FEATURE_EDITING=y CONFIG_BUSYBOX_DEFAULT_FEATURE_EDITING_MAX_LEN=512 # CONFIG_BUSYBOX_DEFAULT_FEATURE_EDITING_VI is not se"&amp;"t CONFIG_BUSYBOX_DEFAULT_FEATURE_EDITING_HISTORY=256 # CONFIG_BUSYBOX_DEFAULT_FEATURE_EDITING_SAVEHISTORY is not set # CONFIG_BUSYBOX_DEFAULT_FEATURE_EDITING_SAVE_ON_EXIT is not set # CONFIG_BUSYBOX_DEFAULT_FEATURE_REVERSE_SEARCH is not set CONFIG_BUSYBOX"&amp;"_DEFAULT_FEATURE_TAB_COMPLETION=y # CONFIG_BUSYBOX_DEFAULT_FEATURE_USERNAME_COMPLETION is not set CONFIG_BUSYBOX_DEFAULT_FEATURE_EDITING_FANCY_PROMPT=y # CONFIG_BUSYBOX_DEFAULT_FEATURE_EDITING_WINCH is not set # CONFIG_BUSYBOX_DEFAULT_FEATURE_EDITING_ASK_"&amp;"TERMINAL is not set # CONFIG_BUSYBOX_DEFAULT_LOCALE_SUPPORT is not set # CONFIG_BUSYBOX_DEFAULT_UNICODE_SUPPORT is not set # CONFIG_BUSYBOX_DEFAULT_UNICODE_USING_LOCALE is not set # CONFIG_BUSYBOX_DEFAULT_FEATURE_CHECK_UNICODE_IN_ENV is not set CONFIG_BUS"&amp;"YBOX_DEFAULT_SUBST_WCHAR=0 CONFIG_BUSYBOX_DEFAULT_LAST_SUPPORTED_WCHAR=0 # CONFIG_BUSYBOX_DEFAULT_UNICODE_COMBINING_WCHARS is not set # CONFIG_BUSYBOX_DEFAULT_UNICODE_WIDE_WCHARS is not set # CONFIG_BUSYBOX_DEFAULT_UNICODE_BIDI_SUPPORT is not set # CONFIG"&amp;"_BUSYBOX_DEFAULT_UNICODE_NEUTRAL_TABLE is not set # CONFIG_BUSYBOX_DEFAULT_UNICODE_PRESERVE_BROKEN is not set CONFIG_BUSYBOX_DEFAULT_FEATURE_NON_POSIX_CP=y # CONFIG_BUSYBOX_DEFAULT_FEATURE_VERBOSE_CP_MESSAGE is not set CONFIG_BUSYBOX_DEFAULT_FEATURE_USE_S"&amp;"ENDFILE=y CONFIG_BUSYBOX_DEFAULT_FEATURE_COPYBUF_KB=4 # CONFIG_BUSYBOX_DEFAULT_FEATURE_SKIP_ROOTFS is not set # CONFIG_BUSYBOX_DEFAULT_MONOTONIC_SYSCALL is not set CONFIG_BUSYBOX_DEFAULT_IOCTL_HEX2STR_ERROR=y # CONFIG_BUSYBOX_DEFAULT_FEATURE_HWIB is not s"&amp;"et # CONFIG_BUSYBOX_DEFAULT_FEATURE_SEAMLESS_XZ is not set # CONFIG_BUSYBOX_DEFAULT_FEATURE_SEAMLESS_LZMA is not set # CONFIG_BUSYBOX_DEFAULT_FEATURE_SEAMLESS_BZ2 is not set CONFIG_BUSYBOX_DEFAULT_FEATURE_SEAMLESS_GZ=y # CONFIG_BUSYBOX_DEFAULT_FEATURE_SEA"&amp;"MLESS_Z is not set # CONFIG_BUSYBOX_DEFAULT_AR is not set # CONFIG_BUSYBOX_DEFAULT_FEATURE_AR_LONG_FILENAMES is not set # CONFIG_BUSYBOX_DEFAULT_FEATURE_AR_CREATE is not set # CONFIG_BUSYBOX_DEFAULT_UNCOMPRESS is not set CONFIG_BUSYBOX_DEFAULT_GUNZIP=y CO"&amp;"NFIG_BUSYBOX_DEFAULT_ZCAT=y # CONFIG_BUSYBOX_DEFAULT_FEATURE_GUNZIP_LONG_OPTIONS is not set CONFIG_BUSYBOX_DEFAULT_BUNZIP2=y CONFIG_BUSYBOX_DEFAULT_BZCAT=y # CONFIG_BUSYBOX_DEFAULT_UNLZMA is not set # CONFIG_BUSYBOX_DEFAULT_LZCAT is not set # CONFIG_BUSYB"&amp;"OX_DEFAULT_LZMA is not set # CONFIG_BUSYBOX_DEFAULT_UNXZ is not set # CONFIG_BUSYBOX_DEFAULT_XZCAT is not set # CONFIG_BUSYBOX_DEFAULT_XZ is not set # CONFIG_BUSYBOX_DEFAULT_BZIP2 is not set CONFIG_BUSYBOX_DEFAULT_BZIP2_SMALL=0 CONFIG_BUSYBOX_DEFAULT_FEAT"&amp;"URE_BZIP2_DECOMPRESS=y # CONFIG_BUSYBOX_DEFAULT_CPIO is not set # CONFIG_BUSYBOX_DEFAULT_FEATURE_CPIO_O is not set # CONFIG_BUSYBOX_DEFAULT_FEATURE_CPIO_P is not set # CONFIG_BUSYBOX_DEFAULT_DPKG is not set # CONFIG_BUSYBOX_DEFAULT_DPKG_DEB is not set CON"&amp;"FIG_BUSYBOX_DEFAULT_GZIP=y # CONFIG_BUSYBOX_DEFAULT_FEATURE_GZIP_LONG_OPTIONS is not set CONFIG_BUSYBOX_DEFAULT_GZIP_FAST=0 # CONFIG_BUSYBOX_DEFAULT_FEATURE_GZIP_LEVELS is not set CONFIG_BUSYBOX_DEFAULT_FEATURE_GZIP_DECOMPRESS=y # CONFIG_BUSYBOX_DEFAULT_L"&amp;"ZOP is not set # CONFIG_BUSYBOX_DEFAULT_UNLZOP is not set # CONFIG_BUSYBOX_DEFAULT_LZOPCAT is not set # CONFIG_BUSYBOX_DEFAULT_LZOP_COMPR_HIGH is not set # CONFIG_BUSYBOX_DEFAULT_RPM is not set # CONFIG_BUSYBOX_DEFAULT_RPM2CPIO is not set CONFIG_BUSYBOX_D"&amp;"EFAULT_TAR=y # CONFIG_BUSYBOX_DEFAULT_FEATURE_TAR_LONG_OPTIONS is not set CONFIG_BUSYBOX_DEFAULT_FEATURE_TAR_CREATE=y # CONFIG_BUSYBOX_DEFAULT_FEATURE_TAR_AUTODETECT is not set CONFIG_BUSYBOX_DEFAULT_FEATURE_TAR_FROM=y # CONFIG_BUSYBOX_DEFAULT_FEATURE_TAR"&amp;"_OLDGNU_COMPATIBILITY is not set # CONFIG_BUSYBOX_DEFAULT_FEATURE_TAR_OLDSUN_COMPATIBILITY is not set CONFIG_BUSYBOX_DEFAULT_FEATURE_TAR_GNU_EXTENSIONS=y # CONFIG_BUSYBOX_DEFAULT_FEATURE_TAR_TO_COMMAND is not set # CONFIG_BUSYBOX_DEFAULT_FEATURE_TAR_UNAME"&amp;"_GNAME is not set # CONFIG_BUSYBOX_DEFAULT_FEATURE_TAR_NOPRESERVE_TIME is not set # CONFIG_BUSYBOX_DEFAULT_FEATURE_TAR_SELINUX is not set # CONFIG_BUSYBOX_DEFAULT_UNZIP is not set # CONFIG_BUSYBOX_DEFAULT_FEATURE_UNZIP_CDF is not set # CONFIG_BUSYBOX_DEFA"&amp;"ULT_FEATURE_UNZIP_BZIP2 is not set # CONFIG_BUSYBOX_DEFAULT_FEATURE_UNZIP_LZMA is not set # CONFIG_BUSYBOX_DEFAULT_FEATURE_UNZIP_XZ is not set # CONFIG_BUSYBOX_DEFAULT_FEATURE_LZMA_FAST is not set CONFIG_BUSYBOX_DEFAULT_BASENAME=y CONFIG_BUSYBOX_DEFAULT_C"&amp;"AT=y # CONFIG_BUSYBOX_DEFAULT_FEATURE_CATN is not set # CONFIG_BUSYBOX_DEFAULT_FEATURE_CATV is not set CONFIG_BUSYBOX_DEFAULT_CHGRP=y CONFIG_BUSYBOX_DEFAULT_CHMOD=y CONFIG_BUSYBOX_DEFAULT_CHOWN=y # CONFIG_BUSYBOX_DEFAULT_FEATURE_CHOWN_LONG_OPTIONS is not "&amp;"set CONFIG_BUSYBOX_DEFAULT_CHROOT=y # CONFIG_BUSYBOX_DEFAULT_CKSUM is not set # CONFIG_BUSYBOX_DEFAULT_COMM is not set CONFIG_BUSYBOX_DEFAULT_CP=y # CONFIG_BUSYBOX_DEFAULT_FEATURE_CP_LONG_OPTIONS is not set # CONFIG_BUSYBOX_DEFAULT_FEATURE_CP_REFLINK is n"&amp;"ot set CONFIG_BUSYBOX_DEFAULT_CUT=y CONFIG_BUSYBOX_DEFAULT_DATE=y CONFIG_BUSYBOX_DEFAULT_FEATURE_DATE_ISOFMT=y # CONFIG_BUSYBOX_DEFAULT_FEATURE_DATE_NANO is not set # CONFIG_BUSYBOX_DEFAULT_FEATURE_DATE_COMPAT is not set CONFIG_BUSYBOX_DEFAULT_DD=y CONFIG"&amp;"_BUSYBOX_DEFAULT_FEATURE_DD_SIGNAL_HANDLING=y # CONFIG_BUSYBOX_DEFAULT_FEATURE_DD_THIRD_STATUS_LINE is not set CONFIG_BUSYBOX_DEFAULT_FEATURE_DD_IBS_OBS=y # CONFIG_BUSYBOX_DEFAULT_FEATURE_DD_STATUS is not set CONFIG_BUSYBOX_DEFAULT_DF=y # CONFIG_BUSYBOX_D"&amp;"EFAULT_FEATURE_DF_FANCY is not set CONFIG_BUSYBOX_DEFAULT_DIRNAME=y # CONFIG_BUSYBOX_DEFAULT_DOS2UNIX is not set # CONFIG_BUSYBOX_DEFAULT_UNIX2DOS is not set CONFIG_BUSYBOX_DEFAULT_DU=y CONFIG_BUSYBOX_DEFAULT_FEATURE_DU_DEFAULT_BLOCKSIZE_1K=y CONFIG_BUSYB"&amp;"OX_DEFAULT_ECHO=y CONFIG_BUSYBOX_DEFAULT_FEATURE_FANCY_ECHO=y CONFIG_BUSYBOX_DEFAULT_ENV=y # CONFIG_BUSYBOX_DEFAULT_EXPAND is not set # CONFIG_BUSYBOX_DEFAULT_UNEXPAND is not set CONFIG_BUSYBOX_DEFAULT_EXPR=y CONFIG_BUSYBOX_DEFAULT_EXPR_MATH_SUPPORT_64=y "&amp;"# CONFIG_BUSYBOX_DEFAULT_FACTOR is not set CONFIG_BUSYBOX_DEFAULT_FALSE=y # CONFIG_BUSYBOX_DEFAULT_FOLD is not set CONFIG_BUSYBOX_DEFAULT_FSYNC=y CONFIG_BUSYBOX_DEFAULT_HEAD=y CONFIG_BUSYBOX_DEFAULT_FEATURE_FANCY_HEAD=y # CONFIG_BUSYBOX_DEFAULT_HOSTID is "&amp;"not set CONFIG_BUSYBOX_DEFAULT_ID=y # CONFIG_BUSYBOX_DEFAULT_GROUPS is not set # CONFIG_BUSYBOX_DEFAULT_INSTALL is not set # CONFIG_BUSYBOX_DEFAULT_FEATURE_INSTALL_LONG_OPTIONS is not set # CONFIG_BUSYBOX_DEFAULT_LINK is not set CONFIG_BUSYBOX_DEFAULT_LN="&amp;"y # CONFIG_BUSYBOX_DEFAULT_LOGNAME is not set CONFIG_BUSYBOX_DEFAULT_LS=y CONFIG_BUSYBOX_DEFAULT_FEATURE_LS_FILETYPES=y CONFIG_BUSYBOX_DEFAULT_FEATURE_LS_FOLLOWLINKS=y CONFIG_BUSYBOX_DEFAULT_FEATURE_LS_RECURSIVE=y CONFIG_BUSYBOX_DEFAULT_FEATURE_LS_WIDTH=y"&amp;" CONFIG_BUSYBOX_DEFAULT_FEATURE_LS_SORTFILES=y CONFIG_BUSYBOX_DEFAULT_FEATURE_LS_TIMESTAMPS=y CONFIG_BUSYBOX_DEFAULT_FEATURE_LS_USERNAME=y CONFIG_BUSYBOX_DEFAULT_FEATURE_LS_COLOR=y CONFIG_BUSYBOX_DEFAULT_FEATURE_LS_COLOR_IS_DEFAULT=y CONFIG_BUSYBOX_DEFAUL"&amp;"T_MD5SUM=y # CONFIG_BUSYBOX_DEFAULT_SHA1SUM is not set CONFIG_BUSYBOX_DEFAULT_SHA256SUM=y # CONFIG_BUSYBOX_DEFAULT_SHA512SUM is not set # CONFIG_BUSYBOX_DEFAULT_SHA3SUM is not set CONFIG_BUSYBOX_DEFAULT_FEATURE_MD5_SHA1_SUM_CHECK=y CONFIG_BUSYBOX_DEFAULT_"&amp;"MKDIR=y CONFIG_BUSYBOX_DEFAULT_MKFIFO=y CONFIG_BUSYBOX_DEFAULT_MKNOD=y CONFIG_BUSYBOX_DEFAULT_MKTEMP=y CONFIG_BUSYBOX_DEFAULT_MV=y CONFIG_BUSYBOX_DEFAULT_NICE=y # CONFIG_BUSYBOX_DEFAULT_NL is not set # CONFIG_BUSYBOX_DEFAULT_NOHUP is not set # CONFIG_BUSY"&amp;"BOX_DEFAULT_NPROC is not set # CONFIG_BUSYBOX_DEFAULT_OD is not set # CONFIG_BUSYBOX_DEFAULT_PASTE is not set # CONFIG_BUSYBOX_DEFAULT_PRINTENV is not set CONFIG_BUSYBOX_DEFAULT_PRINTF=y CONFIG_BUSYBOX_DEFAULT_PWD=y CONFIG_BUSYBOX_DEFAULT_READLINK=y CONFI"&amp;"G_BUSYBOX_DEFAULT_FEATURE_READLINK_FOLLOW=y # CONFIG_BUSYBOX_DEFAULT_REALPATH is not set CONFIG_BUSYBOX_DEFAULT_RM=y CONFIG_BUSYBOX_DEFAULT_RMDIR=y CONFIG_BUSYBOX_DEFAULT_SEQ=y # CONFIG_BUSYBOX_DEFAULT_SHRED is not set # CONFIG_BUSYBOX_DEFAULT_SHUF is not"&amp;" set CONFIG_BUSYBOX_DEFAULT_SLEEP=y CONFIG_BUSYBOX_DEFAULT_FEATURE_FANCY_SLEEP=y CONFIG_BUSYBOX_DEFAULT_SORT=y # CONFIG_BUSYBOX_DEFAULT_FEATURE_SORT_BIG is not set # CONFIG_BUSYBOX_DEFAULT_FEATURE_SORT_OPTIMIZE_MEMORY is not set # CONFIG_BUSYBOX_DEFAULT_S"&amp;"PLIT is not set # CONFIG_BUSYBOX_DEFAULT_FEATURE_SPLIT_FANCY is not set # CONFIG_BUSYBOX_DEFAULT_STAT is not set # CONFIG_BUSYBOX_DEFAULT_FEATURE_STAT_FORMAT is not set # CONFIG_BUSYBOX_DEFAULT_FEATURE_STAT_FILESYSTEM is not set # CONFIG_BUSYBOX_DEFAULT_S"&amp;"TTY is not set # CONFIG_BUSYBOX_DEFAULT_SUM is not set CONFIG_BUSYBOX_DEFAULT_SYNC=y # CONFIG_BUSYBOX_DEFAULT_FEATURE_SYNC_FANCY is not set # CONFIG_BUSYBOX_DEFAULT_TAC is not set CONFIG_BUSYBOX_DEFAULT_TAIL=y CONFIG_BUSYBOX_DEFAULT_FEATURE_FANCY_TAIL=y C"&amp;"ONFIG_BUSYBOX_DEFAULT_TEE=y CONFIG_BUSYBOX_DEFAULT_FEATURE_TEE_USE_BLOCK_IO=y CONFIG_BUSYBOX_DEFAULT_TEST=y CONFIG_BUSYBOX_DEFAULT_TEST1=y CONFIG_BUSYBOX_DEFAULT_TEST2=y CONFIG_BUSYBOX_DEFAULT_FEATURE_TEST_64=y # CONFIG_BUSYBOX_DEFAULT_TIMEOUT is not set "&amp;"CONFIG_BUSYBOX_DEFAULT_TOUCH=y # CONFIG_BUSYBOX_DEFAULT_FEATURE_TOUCH_NODEREF is not set CONFIG_BUSYBOX_DEFAULT_FEATURE_TOUCH_SUSV3=y CONFIG_BUSYBOX_DEFAULT_TR=y # CONFIG_BUSYBOX_DEFAULT_FEATURE_TR_CLASSES is not set # CONFIG_BUSYBOX_DEFAULT_FEATURE_TR_EQ"&amp;"UIV is not set CONFIG_BUSYBOX_DEFAULT_TRUE=y # CONFIG_BUSYBOX_DEFAULT_TRUNCATE is not set # CONFIG_BUSYBOX_DEFAULT_TTY is not set CONFIG_BUSYBOX_DEFAULT_UNAME=y CONFIG_BUSYBOX_DEFAULT_UNAME_OSNAME=""GNU/Linux"" # CONFIG_BUSYBOX_DEFAULT_BB_ARCH is not set "&amp;"CONFIG_BUSYBOX_DEFAULT_UNIQ=y # CONFIG_BUSYBOX_DEFAULT_UNLINK is not set # CONFIG_BUSYBOX_DEFAULT_USLEEP is not set # CONFIG_BUSYBOX_DEFAULT_UUDECODE is not set # CONFIG_BUSYBOX_DEFAULT_BASE64 is not set # CONFIG_BUSYBOX_DEFAULT_UUENCODE is not set CONFIG"&amp;"_BUSYBOX_DEFAULT_WC=y # CONFIG_BUSYBOX_DEFAULT_FEATURE_WC_LARGE is not set # CONFIG_BUSYBOX_DEFAULT_WHO is not set # CONFIG_BUSYBOX_DEFAULT_W is not set # CONFIG_BUSYBOX_DEFAULT_USERS is not set # CONFIG_BUSYBOX_DEFAULT_WHOAMI is not set CONFIG_BUSYBOX_DE"&amp;"FAULT_YES=y # CONFIG_BUSYBOX_DEFAULT_FEATURE_VERBOSE is not set CONFIG_BUSYBOX_DEFAULT_FEATURE_PRESERVE_HARDLINKS=y CONFIG_BUSYBOX_DEFAULT_FEATURE_HUMAN_READABLE=y # CONFIG_BUSYBOX_DEFAULT_CHVT is not set CONFIG_BUSYBOX_DEFAULT_CLEAR=y # CONFIG_BUSYBOX_DE"&amp;"FAULT_DEALLOCVT is not set # CONFIG_BUSYBOX_DEFAULT_DUMPKMAP is not set # CONFIG_BUSYBOX_DEFAULT_FGCONSOLE is not set # CONFIG_BUSYBOX_DEFAULT_KBD_MODE is not set # CONFIG_BUSYBOX_DEFAULT_LOADFONT is not set # CONFIG_BUSYBOX_DEFAULT_SETFONT is not set # C"&amp;"ONFIG_BUSYBOX_DEFAULT_FEATURE_SETFONT_TEXTUAL_MAP is not set CONFIG_BUSYBOX_DEFAULT_DEFAULT_SETFONT_DIR="""" # CONFIG_BUSYBOX_DEFAULT_FEATURE_LOADFONT_PSF2 is not set # CONFIG_BUSYBOX_DEFAULT_FEATURE_LOADFONT_RAW is not set # CONFIG_BUSYBOX_DEFAULT_LOADKM"&amp;"AP is not set # CONFIG_BUSYBOX_DEFAULT_OPENVT is not set CONFIG_BUSYBOX_DEFAULT_RESET=y # CONFIG_BUSYBOX_DEFAULT_RESIZE is not set # CONFIG_BUSYBOX_DEFAULT_FEATURE_RESIZE_PRINT is not set # CONFIG_BUSYBOX_DEFAULT_SETCONSOLE is not set # CONFIG_BUSYBOX_DEF"&amp;"AULT_FEATURE_SETCONSOLE_LONG_OPTIONS is not set # CONFIG_BUSYBOX_DEFAULT_SETKEYCODES is not set # CONFIG_BUSYBOX_DEFAULT_SETLOGCONS is not set # CONFIG_BUSYBOX_DEFAULT_SHOWKEY is not set # CONFIG_BUSYBOX_DEFAULT_PIPE_PROGRESS is not set # CONFIG_BUSYBOX_D"&amp;"EFAULT_RUN_PARTS is not set # CONFIG_BUSYBOX_DEFAULT_FEATURE_RUN_PARTS_LONG_OPTIONS is not set # CONFIG_BUSYBOX_DEFAULT_FEATURE_RUN_PARTS_FANCY is not set CONFIG_BUSYBOX_DEFAULT_START_STOP_DAEMON=y # CONFIG_BUSYBOX_DEFAULT_FEATURE_START_STOP_DAEMON_LONG_O"&amp;"PTIONS is not set # CONFIG_BUSYBOX_DEFAULT_FEATURE_START_STOP_DAEMON_FANCY is not set CONFIG_BUSYBOX_DEFAULT_WHICH=y # CONFIG_BUSYBOX_DEFAULT_MINIPS is not set # CONFIG_BUSYBOX_DEFAULT_NUKE is not set # CONFIG_BUSYBOX_DEFAULT_RESUME is not set # CONFIG_BU"&amp;"SYBOX_DEFAULT_RUN_INIT is not set CONFIG_BUSYBOX_DEFAULT_AWK=y CONFIG_BUSYBOX_DEFAULT_FEATURE_AWK_LIBM=y CONFIG_BUSYBOX_DEFAULT_FEATURE_AWK_GNU_EXTENSIONS=y CONFIG_BUSYBOX_DEFAULT_CMP=y # CONFIG_BUSYBOX_DEFAULT_DIFF is not set # CONFIG_BUSYBOX_DEFAULT_FEA"&amp;"TURE_DIFF_LONG_OPTIONS is not set # CONFIG_BUSYBOX_DEFAULT_FEATURE_DIFF_DIR is not set # CONFIG_BUSYBOX_DEFAULT_ED is not set # CONFIG_BUSYBOX_DEFAULT_PATCH is not set CONFIG_BUSYBOX_DEFAULT_SED=y CONFIG_BUSYBOX_DEFAULT_VI=y CONFIG_BUSYBOX_DEFAULT_FEATURE"&amp;"_VI_MAX_LEN=1024 # CONFIG_BUSYBOX_DEFAULT_FEATURE_VI_8BIT is not set CONFIG_BUSYBOX_DEFAULT_FEATURE_VI_COLON=y CONFIG_BUSYBOX_DEFAULT_FEATURE_VI_YANKMARK=y CONFIG_BUSYBOX_DEFAULT_FEATURE_VI_SEARCH=y # CONFIG_BUSYBOX_DEFAULT_FEATURE_VI_REGEX_SEARCH is not "&amp;"set CONFIG_BUSYBOX_DEFAULT_FEATURE_VI_USE_SIGNALS=y CONFIG_BUSYBOX_DEFAULT_FEATURE_VI_DOT_CMD=y CONFIG_BUSYBOX_DEFAULT_FEATURE_VI_READONLY=y CONFIG_BUSYBOX_DEFAULT_FEATURE_VI_SETOPTS=y CONFIG_BUSYBOX_DEFAULT_FEATURE_VI_SET=y CONFIG_BUSYBOX_DEFAULT_FEATURE"&amp;"_VI_WIN_RESIZE=y CONFIG_BUSYBOX_DEFAULT_FEATURE_VI_ASK_TERMINAL=y # CONFIG_BUSYBOX_DEFAULT_FEATURE_VI_UNDO is not set # CONFIG_BUSYBOX_DEFAULT_FEATURE_VI_UNDO_QUEUE is not set CONFIG_BUSYBOX_DEFAULT_FEATURE_VI_UNDO_QUEUE_MAX=0 CONFIG_BUSYBOX_DEFAULT_FEATU"&amp;"RE_ALLOW_EXEC=y CONFIG_BUSYBOX_DEFAULT_FIND=y CONFIG_BUSYBOX_DEFAULT_FEATURE_FIND_PRINT0=y CONFIG_BUSYBOX_DEFAULT_FEATURE_FIND_MTIME=y # CONFIG_BUSYBOX_DEFAULT_FEATURE_FIND_MMIN is not set CONFIG_BUSYBOX_DEFAULT_FEATURE_FIND_PERM=y CONFIG_BUSYBOX_DEFAULT_"&amp;"FEATURE_FIND_TYPE=y # CONFIG_BUSYBOX_DEFAULT_FEATURE_FIND_EXECUTABLE is not set CONFIG_BUSYBOX_DEFAULT_FEATURE_FIND_XDEV=y CONFIG_BUSYBOX_DEFAULT_FEATURE_FIND_MAXDEPTH=y CONFIG_BUSYBOX_DEFAULT_FEATURE_FIND_NEWER=y # CONFIG_BUSYBOX_DEFAULT_FEATURE_FIND_INU"&amp;"M is not set CONFIG_BUSYBOX_DEFAULT_FEATURE_FIND_EXEC=y # CONFIG_BUSYBOX_DEFAULT_FEATURE_FIND_EXEC_PLUS is not set CONFIG_BUSYBOX_DEFAULT_FEATURE_FIND_USER=y CONFIG_BUSYBOX_DEFAULT_FEATURE_FIND_GROUP=y CONFIG_BUSYBOX_DEFAULT_FEATURE_FIND_NOT=y CONFIG_BUSY"&amp;"BOX_DEFAULT_FEATURE_FIND_DEPTH=y CONFIG_BUSYBOX_DEFAULT_FEATURE_FIND_PAREN=y CONFIG_BUSYBOX_DEFAULT_FEATURE_FIND_SIZE=y CONFIG_BUSYBOX_DEFAULT_FEATURE_FIND_PRUNE=y # CONFIG_BUSYBOX_DEFAULT_FEATURE_FIND_QUIT is not set # CONFIG_BUSYBOX_DEFAULT_FEATURE_FIND"&amp;"_DELETE is not set CONFIG_BUSYBOX_DEFAULT_FEATURE_FIND_PATH=y CONFIG_BUSYBOX_DEFAULT_FEATURE_FIND_REGEX=y # CONFIG_BUSYBOX_DEFAULT_FEATURE_FIND_CONTEXT is not set # CONFIG_BUSYBOX_DEFAULT_FEATURE_FIND_LINKS is not set CONFIG_BUSYBOX_DEFAULT_GREP=y CONFIG_"&amp;"BUSYBOX_DEFAULT_EGREP=y CONFIG_BUSYBOX_DEFAULT_FGREP=y CONFIG_BUSYBOX_DEFAULT_FEATURE_GREP_CONTEXT=y CONFIG_BUSYBOX_DEFAULT_XARGS=y CONFIG_BUSYBOX_DEFAULT_FEATURE_XARGS_SUPPORT_CONFIRMATION=y CONFIG_BUSYBOX_DEFAULT_FEATURE_XARGS_SUPPORT_QUOTES=y CONFIG_BU"&amp;"SYBOX_DEFAULT_FEATURE_XARGS_SUPPORT_TERMOPT=y CONFIG_BUSYBOX_DEFAULT_FEATURE_XARGS_SUPPORT_ZERO_TERM=y # CONFIG_BUSYBOX_DEFAULT_FEATURE_XARGS_SUPPORT_REPL_STR is not set # CONFIG_BUSYBOX_DEFAULT_FEATURE_XARGS_SUPPORT_PARALLEL is not set # CONFIG_BUSYBOX_D"&amp;"EFAULT_FEATURE_XARGS_SUPPORT_ARGS_FILE is not set # CONFIG_BUSYBOX_DEFAULT_BOOTCHARTD is not set # CONFIG_BUSYBOX_DEFAULT_FEATURE_BOOTCHARTD_BLOATED_HEADER is not set # CONFIG_BUSYBOX_DEFAULT_FEATURE_BOOTCHARTD_CONFIG_FILE is not set CONFIG_BUSYBOX_DEFAUL"&amp;"T_HALT=y CONFIG_BUSYBOX_DEFAULT_POWEROFF=y CONFIG_BUSYBOX_DEFAULT_REBOOT=y # CONFIG_BUSYBOX_DEFAULT_FEATURE_WAIT_FOR_INIT is not set # CONFIG_BUSYBOX_DEFAULT_FEATURE_CALL_TELINIT is not set CONFIG_BUSYBOX_DEFAULT_TELINIT_PATH="""" # CONFIG_BUSYBOX_DEFAULT"&amp;"_INIT is not set # CONFIG_BUSYBOX_DEFAULT_LINUXRC is not set # CONFIG_BUSYBOX_DEFAULT_FEATURE_USE_INITTAB is not set # CONFIG_BUSYBOX_DEFAULT_FEATURE_KILL_REMOVED is not set CONFIG_BUSYBOX_DEFAULT_FEATURE_KILL_DELAY=0 # CONFIG_BUSYBOX_DEFAULT_FEATURE_INIT"&amp;"_SCTTY is not set # CONFIG_BUSYBOX_DEFAULT_FEATURE_INIT_SYSLOG is not set # CONFIG_BUSYBOX_DEFAULT_FEATURE_INIT_QUIET is not set # CONFIG_BUSYBOX_DEFAULT_FEATURE_INIT_COREDUMPS is not set CONFIG_BUSYBOX_DEFAULT_INIT_TERMINAL_TYPE="""" # CONFIG_BUSYBOX_DEF"&amp;"AULT_FEATURE_INIT_MODIFY_CMDLINE is not set CONFIG_BUSYBOX_DEFAULT_FEATURE_SHADOWPASSWDS=y # CONFIG_BUSYBOX_DEFAULT_USE_BB_PWD_GRP is not set # CONFIG_BUSYBOX_DEFAULT_USE_BB_SHADOW is not set # CONFIG_BUSYBOX_DEFAULT_USE_BB_CRYPT is not set # CONFIG_BUSYB"&amp;"OX_DEFAULT_USE_BB_CRYPT_SHA is not set # CONFIG_BUSYBOX_DEFAULT_ADD_SHELL is not set # CONFIG_BUSYBOX_DEFAULT_REMOVE_SHELL is not set # CONFIG_BUSYBOX_DEFAULT_ADDGROUP is not set # CONFIG_BUSYBOX_DEFAULT_FEATURE_ADDUSER_TO_GROUP is not set # CONFIG_BUSYBO"&amp;"X_DEFAULT_ADDUSER is not set # CONFIG_BUSYBOX_DEFAULT_FEATURE_CHECK_NAMES is not set CONFIG_BUSYBOX_DEFAULT_LAST_ID=0 CONFIG_BUSYBOX_DEFAULT_FIRST_SYSTEM_ID=0 CONFIG_BUSYBOX_DEFAULT_LAST_SYSTEM_ID=0 # CONFIG_BUSYBOX_DEFAULT_CHPASSWD is not set CONFIG_BUSY"&amp;"BOX_DEFAULT_FEATURE_DEFAULT_PASSWD_ALGO=""md5"" # CONFIG_BUSYBOX_DEFAULT_CRYPTPW is not set # CONFIG_BUSYBOX_DEFAULT_MKPASSWD is not set # CONFIG_BUSYBOX_DEFAULT_DELUSER is not set # CONFIG_BUSYBOX_DEFAULT_DELGROUP is not set # CONFIG_BUSYBOX_DEFAULT_FEAT"&amp;"URE_DEL_USER_FROM_GROUP is not set # CONFIG_BUSYBOX_DEFAULT_GETTY is not set CONFIG_BUSYBOX_DEFAULT_LOGIN=y CONFIG_BUSYBOX_DEFAULT_LOGIN_SESSION_AS_CHILD=y # CONFIG_BUSYBOX_DEFAULT_LOGIN_SCRIPTS is not set # CONFIG_BUSYBOX_DEFAULT_FEATURE_NOLOGIN is not s"&amp;"et # CONFIG_BUSYBOX_DEFAULT_FEATURE_SECURETTY is not set CONFIG_BUSYBOX_DEFAULT_PASSWD=y CONFIG_BUSYBOX_DEFAULT_FEATURE_PASSWD_WEAK_CHECK=y # CONFIG_BUSYBOX_DEFAULT_SU is not set # CONFIG_BUSYBOX_DEFAULT_FEATURE_SU_SYSLOG is not set # CONFIG_BUSYBOX_DEFAU"&amp;"LT_FEATURE_SU_CHECKS_SHELLS is not set # CONFIG_BUSYBOX_DEFAULT_FEATURE_SU_BLANK_PW_NEEDS_SECURE_TTY is not set # CONFIG_BUSYBOX_DEFAULT_SULOGIN is not set # CONFIG_BUSYBOX_DEFAULT_VLOCK is not set # CONFIG_BUSYBOX_DEFAULT_CHATTR is not set # CONFIG_BUSYB"&amp;"OX_DEFAULT_FSCK is not set # CONFIG_BUSYBOX_DEFAULT_LSATTR is not set # CONFIG_BUSYBOX_DEFAULT_TUNE2FS is not set # CONFIG_BUSYBOX_DEFAULT_MODPROBE_SMALL is not set # CONFIG_BUSYBOX_DEFAULT_DEPMOD is not set # CONFIG_BUSYBOX_DEFAULT_INSMOD is not set # CO"&amp;"NFIG_BUSYBOX_DEFAULT_LSMOD is not set # CONFIG_BUSYBOX_DEFAULT_FEATURE_LSMOD_PRETTY_2_6_OUTPUT is not set # CONFIG_BUSYBOX_DEFAULT_MODINFO is not set # CONFIG_BUSYBOX_DEFAULT_MODPROBE is not set # CONFIG_BUSYBOX_DEFAULT_FEATURE_MODPROBE_BLACKLIST is not s"&amp;"et # CONFIG_BUSYBOX_DEFAULT_RMMOD is not set # CONFIG_BUSYBOX_DEFAULT_FEATURE_CMDLINE_MODULE_OPTIONS is not set # CONFIG_BUSYBOX_DEFAULT_FEATURE_MODPROBE_SMALL_CHECK_ALREADY_LOADED is not set # CONFIG_BUSYBOX_DEFAULT_FEATURE_2_4_MODULES is not set # CONFI"&amp;"G_BUSYBOX_DEFAULT_FEATURE_INSMOD_VERSION_CHECKING is not set # CONFIG_BUSYBOX_DEFAULT_FEATURE_INSMOD_KSYMOOPS_SYMBOLS is not set # CONFIG_BUSYBOX_DEFAULT_FEATURE_INSMOD_LOADINKMEM is not set # CONFIG_BUSYBOX_DEFAULT_FEATURE_INSMOD_LOAD_MAP is not set # CO"&amp;"NFIG_BUSYBOX_DEFAULT_FEATURE_INSMOD_LOAD_MAP_FULL is not set # CONFIG_BUSYBOX_DEFAULT_FEATURE_CHECK_TAINTED_MODULE is not set # CONFIG_BUSYBOX_DEFAULT_FEATURE_INSMOD_TRY_MMAP is not set # CONFIG_BUSYBOX_DEFAULT_FEATURE_MODUTILS_ALIAS is not set # CONFIG_B"&amp;"USYBOX_DEFAULT_FEATURE_MODUTILS_SYMBOLS is not set CONFIG_BUSYBOX_DEFAULT_DEFAULT_MODULES_DIR="""" CONFIG_BUSYBOX_DEFAULT_DEFAULT_DEPMOD_FILE="""" # CONFIG_BUSYBOX_DEFAULT_ACPID is not set # CONFIG_BUSYBOX_DEFAULT_FEATURE_ACPID_COMPAT is not set # CONFIG_"&amp;"BUSYBOX_DEFAULT_BLKDISCARD is not set # CONFIG_BUSYBOX_DEFAULT_BLKID is not set # CONFIG_BUSYBOX_DEFAULT_FEATURE_BLKID_TYPE is not set # CONFIG_BUSYBOX_DEFAULT_BLOCKDEV is not set # CONFIG_BUSYBOX_DEFAULT_CAL is not set # CONFIG_BUSYBOX_DEFAULT_CHRT is no"&amp;"t set CONFIG_BUSYBOX_DEFAULT_DMESG=y CONFIG_BUSYBOX_DEFAULT_FEATURE_DMESG_PRETTY=y # CONFIG_BUSYBOX_DEFAULT_EJECT is not set # CONFIG_BUSYBOX_DEFAULT_FEATURE_EJECT_SCSI is not set # CONFIG_BUSYBOX_DEFAULT_FALLOCATE is not set # CONFIG_BUSYBOX_DEFAULT_FATA"&amp;"TTR is not set # CONFIG_BUSYBOX_DEFAULT_FBSET is not set # CONFIG_BUSYBOX_DEFAULT_FEATURE_FBSET_FANCY is not set # CONFIG_BUSYBOX_DEFAULT_FEATURE_FBSET_READMODE is not set # CONFIG_BUSYBOX_DEFAULT_FDFORMAT is not set # CONFIG_BUSYBOX_DEFAULT_FDISK is not "&amp;"set # CONFIG_BUSYBOX_DEFAULT_FDISK_SUPPORT_LARGE_DISKS is not set # CONFIG_BUSYBOX_DEFAULT_FEATURE_FDISK_WRITABLE is not set # CONFIG_BUSYBOX_DEFAULT_FEATURE_AIX_LABEL is not set # CONFIG_BUSYBOX_DEFAULT_FEATURE_SGI_LABEL is not set # CONFIG_BUSYBOX_DEFAU"&amp;"LT_FEATURE_SUN_LABEL is not set # CONFIG_BUSYBOX_DEFAULT_FEATURE_OSF_LABEL is not set # CONFIG_BUSYBOX_DEFAULT_FEATURE_GPT_LABEL is not set # CONFIG_BUSYBOX_DEFAULT_FEATURE_FDISK_ADVANCED is not set # CONFIG_BUSYBOX_DEFAULT_FINDFS is not set CONFIG_BUSYBO"&amp;"X_DEFAULT_FLOCK=y # CONFIG_BUSYBOX_DEFAULT_FDFLUSH is not set # CONFIG_BUSYBOX_DEFAULT_FREERAMDISK is not set # CONFIG_BUSYBOX_DEFAULT_FSCK_MINIX is not set # CONFIG_BUSYBOX_DEFAULT_FSFREEZE is not set # CONFIG_BUSYBOX_DEFAULT_FSTRIM is not set # CONFIG_B"&amp;"USYBOX_DEFAULT_GETOPT is not set # CONFIG_BUSYBOX_DEFAULT_FEATURE_GETOPT_LONG is not set CONFIG_BUSYBOX_DEFAULT_HEXDUMP=y # CONFIG_BUSYBOX_DEFAULT_FEATURE_HEXDUMP_REVERSE is not set # CONFIG_BUSYBOX_DEFAULT_HD is not set # CONFIG_BUSYBOX_DEFAULT_XXD is no"&amp;"t set CONFIG_BUSYBOX_DEFAULT_HWCLOCK=y # CONFIG_BUSYBOX_DEFAULT_FEATURE_HWCLOCK_ADJTIME_FHS is not set # CONFIG_BUSYBOX_DEFAULT_IONICE is not set # CONFIG_BUSYBOX_DEFAULT_IPCRM is not set # CONFIG_BUSYBOX_DEFAULT_IPCS is not set # CONFIG_BUSYBOX_DEFAULT_L"&amp;"AST is not set # CONFIG_BUSYBOX_DEFAULT_FEATURE_LAST_FANCY is not set # CONFIG_BUSYBOX_DEFAULT_LOSETUP is not set # CONFIG_BUSYBOX_DEFAULT_LSPCI is not set # CONFIG_BUSYBOX_DEFAULT_LSUSB is not set # CONFIG_BUSYBOX_DEFAULT_MDEV is not set # CONFIG_BUSYBOX"&amp;"_DEFAULT_FEATURE_MDEV_CONF is not set # CONFIG_BUSYBOX_DEFAULT_FEATURE_MDEV_RENAME is not set # CONFIG_BUSYBOX_DEFAULT_FEATURE_MDEV_RENAME_REGEXP is not set # CONFIG_BUSYBOX_DEFAULT_FEATURE_MDEV_EXEC is not set # CONFIG_BUSYBOX_DEFAULT_FEATURE_MDEV_LOAD_F"&amp;"IRMWARE is not set # CONFIG_BUSYBOX_DEFAULT_MESG is not set # CONFIG_BUSYBOX_DEFAULT_FEATURE_MESG_ENABLE_ONLY_GROUP is not set # CONFIG_BUSYBOX_DEFAULT_MKE2FS is not set # CONFIG_BUSYBOX_DEFAULT_MKFS_EXT2 is not set # CONFIG_BUSYBOX_DEFAULT_MKFS_MINIX is "&amp;"not set # CONFIG_BUSYBOX_DEFAULT_FEATURE_MINIX2 is not set # CONFIG_BUSYBOX_DEFAULT_MKFS_REISER is not set # CONFIG_BUSYBOX_DEFAULT_MKDOSFS is not set # CONFIG_BUSYBOX_DEFAULT_MKFS_VFAT is not set CONFIG_BUSYBOX_DEFAULT_MKSWAP=y # CONFIG_BUSYBOX_DEFAULT_F"&amp;"EATURE_MKSWAP_UUID is not set # CONFIG_BUSYBOX_DEFAULT_MORE is not set CONFIG_BUSYBOX_DEFAULT_MOUNT=y # CONFIG_BUSYBOX_DEFAULT_FEATURE_MOUNT_FAKE is not set # CONFIG_BUSYBOX_DEFAULT_FEATURE_MOUNT_VERBOSE is not set CONFIG_BUSYBOX_DEFAULT_FEATURE_MOUNT_HEL"&amp;"PERS=y # CONFIG_BUSYBOX_DEFAULT_FEATURE_MOUNT_LABEL is not set # CONFIG_BUSYBOX_DEFAULT_FEATURE_MOUNT_NFS is not set CONFIG_BUSYBOX_DEFAULT_FEATURE_MOUNT_CIFS=y CONFIG_BUSYBOX_DEFAULT_FEATURE_MOUNT_FLAGS=y CONFIG_BUSYBOX_DEFAULT_FEATURE_MOUNT_FSTAB=y # CO"&amp;"NFIG_BUSYBOX_DEFAULT_FEATURE_MOUNT_OTHERTAB is not set # CONFIG_BUSYBOX_DEFAULT_MOUNTPOINT is not set # CONFIG_BUSYBOX_DEFAULT_NOLOGIN is not set # CONFIG_BUSYBOX_DEFAULT_NOLOGIN_DEPENDENCIES is not set # CONFIG_BUSYBOX_DEFAULT_NSENTER is not set CONFIG_B"&amp;"USYBOX_DEFAULT_PIVOT_ROOT=y # CONFIG_BUSYBOX_DEFAULT_RDATE is not set # CONFIG_BUSYBOX_DEFAULT_RDEV is not set # CONFIG_BUSYBOX_DEFAULT_READPROFILE is not set # CONFIG_BUSYBOX_DEFAULT_RENICE is not set # CONFIG_BUSYBOX_DEFAULT_REV is not set # CONFIG_BUSY"&amp;"BOX_DEFAULT_RTCWAKE is not set # CONFIG_BUSYBOX_DEFAULT_SCRIPT is not set # CONFIG_BUSYBOX_DEFAULT_SCRIPTREPLAY is not set # CONFIG_BUSYBOX_DEFAULT_SETARCH is not set # CONFIG_BUSYBOX_DEFAULT_LINUX32 is not set # CONFIG_BUSYBOX_DEFAULT_LINUX64 is not set "&amp;"# CONFIG_BUSYBOX_DEFAULT_SETPRIV is not set # CONFIG_BUSYBOX_DEFAULT_FEATURE_SETPRIV_DUMP is not set # CONFIG_BUSYBOX_DEFAULT_FEATURE_SETPRIV_CAPABILITIES is not set # CONFIG_BUSYBOX_DEFAULT_FEATURE_SETPRIV_CAPABILITY_NAMES is not set # CONFIG_BUSYBOX_DEF"&amp;"AULT_SETSID is not set # CONFIG_BUSYBOX_DEFAULT_SWAPON is not set # CONFIG_BUSYBOX_DEFAULT_FEATURE_SWAPON_DISCARD is not set # CONFIG_BUSYBOX_DEFAULT_FEATURE_SWAPON_PRI is not set # CONFIG_BUSYBOX_DEFAULT_SWAPOFF is not set # CONFIG_BUSYBOX_DEFAULT_FEATUR"&amp;"E_SWAPONOFF_LABEL is not set CONFIG_BUSYBOX_DEFAULT_SWITCH_ROOT=y # CONFIG_BUSYBOX_DEFAULT_TASKSET is not set # CONFIG_BUSYBOX_DEFAULT_FEATURE_TASKSET_FANCY is not set # CONFIG_BUSYBOX_DEFAULT_UEVENT is not set CONFIG_BUSYBOX_DEFAULT_UMOUNT=y CONFIG_BUSYB"&amp;"OX_DEFAULT_FEATURE_UMOUNT_ALL=y # CONFIG_BUSYBOX_DEFAULT_UNSHARE is not set # CONFIG_BUSYBOX_DEFAULT_WALL is not set CONFIG_BUSYBOX_DEFAULT_FEATURE_MOUNT_LOOP=y # CONFIG_BUSYBOX_DEFAULT_FEATURE_MOUNT_LOOP_CREATE is not set # CONFIG_BUSYBOX_DEFAULT_FEATURE"&amp;"_MTAB_SUPPORT is not set # CONFIG_BUSYBOX_DEFAULT_VOLUMEID is not set # CONFIG_BUSYBOX_DEFAULT_FEATURE_VOLUMEID_BCACHE is not set # CONFIG_BUSYBOX_DEFAULT_FEATURE_VOLUMEID_BTRFS is not set # CONFIG_BUSYBOX_DEFAULT_FEATURE_VOLUMEID_CRAMFS is not set # CONF"&amp;"IG_BUSYBOX_DEFAULT_FEATURE_VOLUMEID_EXFAT is not set # CONFIG_BUSYBOX_DEFAULT_FEATURE_VOLUMEID_EXT is not set # CONFIG_BUSYBOX_DEFAULT_FEATURE_VOLUMEID_F2FS is not set # CONFIG_BUSYBOX_DEFAULT_FEATURE_VOLUMEID_FAT is not set # CONFIG_BUSYBOX_DEFAULT_FEATU"&amp;"RE_VOLUMEID_HFS is not set # CONFIG_BUSYBOX_DEFAULT_FEATURE_VOLUMEID_ISO9660 is not set # CONFIG_BUSYBOX_DEFAULT_FEATURE_VOLUMEID_JFS is not set # CONFIG_BUSYBOX_DEFAULT_FEATURE_VOLUMEID_LFS is not set # CONFIG_BUSYBOX_DEFAULT_FEATURE_VOLUMEID_LINUXRAID i"&amp;"s not set # CONFIG_BUSYBOX_DEFAULT_FEATURE_VOLUMEID_LINUXSWAP is not set # CONFIG_BUSYBOX_DEFAULT_FEATURE_VOLUMEID_LUKS is not set # CONFIG_BUSYBOX_DEFAULT_FEATURE_VOLUMEID_MINIX is not set # CONFIG_BUSYBOX_DEFAULT_FEATURE_VOLUMEID_NILFS is not set # CONF"&amp;"IG_BUSYBOX_DEFAULT_FEATURE_VOLUMEID_NTFS is not set # CONFIG_BUSYBOX_DEFAULT_FEATURE_VOLUMEID_OCFS2 is not set # CONFIG_BUSYBOX_DEFAULT_FEATURE_VOLUMEID_REISERFS is not set # CONFIG_BUSYBOX_DEFAULT_FEATURE_VOLUMEID_ROMFS is not set # CONFIG_BUSYBOX_DEFAUL"&amp;"T_FEATURE_VOLUMEID_SQUASHFS is not set # CONFIG_BUSYBOX_DEFAULT_FEATURE_VOLUMEID_SYSV is not set # CONFIG_BUSYBOX_DEFAULT_FEATURE_VOLUMEID_UBIFS is not set # CONFIG_BUSYBOX_DEFAULT_FEATURE_VOLUMEID_UDF is not set # CONFIG_BUSYBOX_DEFAULT_FEATURE_VOLUMEID_"&amp;"XFS is not set # CONFIG_BUSYBOX_DEFAULT_ADJTIMEX is not set # CONFIG_BUSYBOX_DEFAULT_BBCONFIG is not set # CONFIG_BUSYBOX_DEFAULT_FEATURE_COMPRESS_BBCONFIG is not set # CONFIG_BUSYBOX_DEFAULT_BC is not set # CONFIG_BUSYBOX_DEFAULT_DC is not set # CONFIG_B"&amp;"USYBOX_DEFAULT_FEATURE_DC_BIG is not set # CONFIG_BUSYBOX_DEFAULT_FEATURE_DC_LIBM is not set # CONFIG_BUSYBOX_DEFAULT_FEATURE_BC_INTERACTIVE is not set # CONFIG_BUSYBOX_DEFAULT_FEATURE_BC_LONG_OPTIONS is not set # CONFIG_BUSYBOX_DEFAULT_BEEP is not set CO"&amp;"NFIG_BUSYBOX_DEFAULT_FEATURE_BEEP_FREQ=0 CONFIG_BUSYBOX_DEFAULT_FEATURE_BEEP_LENGTH_MS=0 # CONFIG_BUSYBOX_DEFAULT_CHAT is not set # CONFIG_BUSYBOX_DEFAULT_FEATURE_CHAT_NOFAIL is not set # CONFIG_BUSYBOX_DEFAULT_FEATURE_CHAT_TTY_HIFI is not set # CONFIG_BU"&amp;"SYBOX_DEFAULT_FEATURE_CHAT_IMPLICIT_CR is not set # CONFIG_BUSYBOX_DEFAULT_FEATURE_CHAT_SWALLOW_OPTS is not set # CONFIG_BUSYBOX_DEFAULT_FEATURE_CHAT_SEND_ESCAPES is not set # CONFIG_BUSYBOX_DEFAULT_FEATURE_CHAT_VAR_ABORT_LEN is not set # CONFIG_BUSYBOX_D"&amp;"EFAULT_FEATURE_CHAT_CLR_ABORT is not set # CONFIG_BUSYBOX_DEFAULT_CONSPY is not set CONFIG_BUSYBOX_DEFAULT_CROND=y # CONFIG_BUSYBOX_DEFAULT_FEATURE_CROND_D is not set # CONFIG_BUSYBOX_DEFAULT_FEATURE_CROND_CALL_SENDMAIL is not set # CONFIG_BUSYBOX_DEFAULT"&amp;"_FEATURE_CROND_SPECIAL_TIMES is not set CONFIG_BUSYBOX_DEFAULT_FEATURE_CROND_DIR=""/etc"" CONFIG_BUSYBOX_DEFAULT_CRONTAB=y # CONFIG_BUSYBOX_DEFAULT_DEVFSD is not set # CONFIG_BUSYBOX_DEFAULT_DEVFSD_MODLOAD is not set # CONFIG_BUSYBOX_DEFAULT_DEVFSD_FG_NP "&amp;"is not set # CONFIG_BUSYBOX_DEFAULT_DEVFSD_VERBOSE is not set # CONFIG_BUSYBOX_DEFAULT_FEATURE_DEVFS is not set # CONFIG_BUSYBOX_DEFAULT_DEVMEM is not set # CONFIG_BUSYBOX_DEFAULT_FBSPLASH is not set # CONFIG_BUSYBOX_DEFAULT_FLASH_ERASEALL is not set # CO"&amp;"NFIG_BUSYBOX_DEFAULT_FLASH_LOCK is not set # CONFIG_BUSYBOX_DEFAULT_FLASH_UNLOCK is not set # CONFIG_BUSYBOX_DEFAULT_FLASHCP is not set # CONFIG_BUSYBOX_DEFAULT_HDPARM is not set # CONFIG_BUSYBOX_DEFAULT_FEATURE_HDPARM_GET_IDENTITY is not set # CONFIG_BUS"&amp;"YBOX_DEFAULT_FEATURE_HDPARM_HDIO_SCAN_HWIF is not set # CONFIG_BUSYBOX_DEFAULT_FEATURE_HDPARM_HDIO_UNREGISTER_HWIF is not set # CONFIG_BUSYBOX_DEFAULT_FEATURE_HDPARM_HDIO_DRIVE_RESET is not set # CONFIG_BUSYBOX_DEFAULT_FEATURE_HDPARM_HDIO_TRISTATE_HWIF is"&amp;" not set # CONFIG_BUSYBOX_DEFAULT_FEATURE_HDPARM_HDIO_GETSET_DMA is not set # CONFIG_BUSYBOX_DEFAULT_HEXEDIT is not set # CONFIG_BUSYBOX_DEFAULT_I2CGET is not set # CONFIG_BUSYBOX_DEFAULT_I2CSET is not set # CONFIG_BUSYBOX_DEFAULT_I2CDUMP is not set # CON"&amp;"FIG_BUSYBOX_DEFAULT_I2CDETECT is not set # CONFIG_BUSYBOX_DEFAULT_INOTIFYD is not set CONFIG_BUSYBOX_DEFAULT_LESS=y CONFIG_BUSYBOX_DEFAULT_FEATURE_LESS_MAXLINES=9999999 # CONFIG_BUSYBOX_DEFAULT_FEATURE_LESS_BRACKETS is not set # CONFIG_BUSYBOX_DEFAULT_FEA"&amp;"TURE_LESS_FLAGS is not set # CONFIG_BUSYBOX_DEFAULT_FEATURE_LESS_TRUNCATE is not set # CONFIG_BUSYBOX_DEFAULT_FEATURE_LESS_MARKS is not set # CONFIG_BUSYBOX_DEFAULT_FEATURE_LESS_REGEXP is not set # CONFIG_BUSYBOX_DEFAULT_FEATURE_LESS_WINCH is not set # CO"&amp;"NFIG_BUSYBOX_DEFAULT_FEATURE_LESS_ASK_TERMINAL is not set # CONFIG_BUSYBOX_DEFAULT_FEATURE_LESS_DASHCMD is not set # CONFIG_BUSYBOX_DEFAULT_FEATURE_LESS_LINENUMS is not set # CONFIG_BUSYBOX_DEFAULT_FEATURE_LESS_RAW is not set # CONFIG_BUSYBOX_DEFAULT_FEAT"&amp;"URE_LESS_ENV is not set CONFIG_BUSYBOX_DEFAULT_LOCK=y # CONFIG_BUSYBOX_DEFAULT_LSSCSI is not set # CONFIG_BUSYBOX_DEFAULT_MAKEDEVS is not set # CONFIG_BUSYBOX_DEFAULT_FEATURE_MAKEDEVS_LEAF is not set # CONFIG_BUSYBOX_DEFAULT_FEATURE_MAKEDEVS_TABLE is not "&amp;"set # CONFIG_BUSYBOX_DEFAULT_MAN is not set # CONFIG_BUSYBOX_DEFAULT_MICROCOM is not set # CONFIG_BUSYBOX_DEFAULT_MT is not set # CONFIG_BUSYBOX_DEFAULT_NANDWRITE is not set # CONFIG_BUSYBOX_DEFAULT_NANDDUMP is not set # CONFIG_BUSYBOX_DEFAULT_PARTPROBE i"&amp;"s not set # CONFIG_BUSYBOX_DEFAULT_RAIDAUTORUN is not set # CONFIG_BUSYBOX_DEFAULT_READAHEAD is not set # CONFIG_BUSYBOX_DEFAULT_RFKILL is not set # CONFIG_BUSYBOX_DEFAULT_RUNLEVEL is not set # CONFIG_BUSYBOX_DEFAULT_RX is not set # CONFIG_BUSYBOX_DEFAULT"&amp;"_SETFATTR is not set # CONFIG_BUSYBOX_DEFAULT_SETSERIAL is not set CONFIG_BUSYBOX_DEFAULT_STRINGS=y CONFIG_BUSYBOX_DEFAULT_TIME=y # CONFIG_BUSYBOX_DEFAULT_TTYSIZE is not set # CONFIG_BUSYBOX_DEFAULT_UBIATTACH is not set # CONFIG_BUSYBOX_DEFAULT_UBIDETACH "&amp;"is not set # CONFIG_BUSYBOX_DEFAULT_UBIMKVOL is not set # CONFIG_BUSYBOX_DEFAULT_UBIRMVOL is not set # CONFIG_BUSYBOX_DEFAULT_UBIRSVOL is not set # CONFIG_BUSYBOX_DEFAULT_UBIUPDATEVOL is not set # CONFIG_BUSYBOX_DEFAULT_UBIRENAME is not set # CONFIG_BUSYB"&amp;"OX_DEFAULT_VOLNAME is not set # CONFIG_BUSYBOX_DEFAULT_WATCHDOG is not set CONFIG_BUSYBOX_DEFAULT_FEATURE_IPV6=y # CONFIG_BUSYBOX_DEFAULT_FEATURE_UNIX_LOCAL is not set CONFIG_BUSYBOX_DEFAULT_FEATURE_PREFER_IPV4_ADDRESS=y CONFIG_BUSYBOX_DEFAULT_VERBOSE_RES"&amp;"OLUTION_ERRORS=y # CONFIG_BUSYBOX_DEFAULT_FEATURE_TLS_SHA1 is not set # CONFIG_BUSYBOX_DEFAULT_ARP is not set # CONFIG_BUSYBOX_DEFAULT_ARPING is not set CONFIG_BUSYBOX_DEFAULT_BRCTL=y CONFIG_BUSYBOX_DEFAULT_FEATURE_BRCTL_FANCY=y CONFIG_BUSYBOX_DEFAULT_FEA"&amp;"TURE_BRCTL_SHOW=y # CONFIG_BUSYBOX_DEFAULT_DNSD is not set # CONFIG_BUSYBOX_DEFAULT_ETHER_WAKE is not set # CONFIG_BUSYBOX_DEFAULT_FTPD is not set # CONFIG_BUSYBOX_DEFAULT_FEATURE_FTPD_WRITE is not set # CONFIG_BUSYBOX_DEFAULT_FEATURE_FTPD_ACCEPT_BROKEN_L"&amp;"IST is not set # CONFIG_BUSYBOX_DEFAULT_FEATURE_FTPD_AUTHENTICATION is not set # CONFIG_BUSYBOX_DEFAULT_FTPGET is not set # CONFIG_BUSYBOX_DEFAULT_FTPPUT is not set # CONFIG_BUSYBOX_DEFAULT_FEATURE_FTPGETPUT_LONG_OPTIONS is not set # CONFIG_BUSYBOX_DEFAUL"&amp;"T_HOSTNAME is not set # CONFIG_BUSYBOX_DEFAULT_DNSDOMAINNAME is not set # CONFIG_BUSYBOX_DEFAULT_HTTPD is not set # CONFIG_BUSYBOX_DEFAULT_FEATURE_HTTPD_RANGES is not set # CONFIG_BUSYBOX_DEFAULT_FEATURE_HTTPD_SETUID is not set # CONFIG_BUSYBOX_DEFAULT_FE"&amp;"ATURE_HTTPD_BASIC_AUTH is not set # CONFIG_BUSYBOX_DEFAULT_FEATURE_HTTPD_AUTH_MD5 is not set # CONFIG_BUSYBOX_DEFAULT_FEATURE_HTTPD_CGI is not set # CONFIG_BUSYBOX_DEFAULT_FEATURE_HTTPD_CONFIG_WITH_SCRIPT_INTERPR is not set # CONFIG_BUSYBOX_DEFAULT_FEATUR"&amp;"E_HTTPD_SET_REMOTE_PORT_TO_ENV is not set # CONFIG_BUSYBOX_DEFAULT_FEATURE_HTTPD_ENCODE_URL_STR is not set # CONFIG_BUSYBOX_DEFAULT_FEATURE_HTTPD_ERROR_PAGES is not set # CONFIG_BUSYBOX_DEFAULT_FEATURE_HTTPD_PROXY is not set # CONFIG_BUSYBOX_DEFAULT_FEATU"&amp;"RE_HTTPD_GZIP is not set CONFIG_BUSYBOX_DEFAULT_IFCONFIG=y CONFIG_BUSYBOX_DEFAULT_FEATURE_IFCONFIG_STATUS=y # CONFIG_BUSYBOX_DEFAULT_FEATURE_IFCONFIG_SLIP is not set # CONFIG_BUSYBOX_DEFAULT_FEATURE_IFCONFIG_MEMSTART_IOADDR_IRQ is not set CONFIG_BUSYBOX_D"&amp;"EFAULT_FEATURE_IFCONFIG_HW=y CONFIG_BUSYBOX_DEFAULT_FEATURE_IFCONFIG_BROADCAST_PLUS=y # CONFIG_BUSYBOX_DEFAULT_IFENSLAVE is not set # CONFIG_BUSYBOX_DEFAULT_IFPLUGD is not set # CONFIG_BUSYBOX_DEFAULT_IFUP is not set # CONFIG_BUSYBOX_DEFAULT_IFDOWN is not"&amp;" set CONFIG_BUSYBOX_DEFAULT_IFUPDOWN_IFSTATE_PATH="""" # CONFIG_BUSYBOX_DEFAULT_FEATURE_IFUPDOWN_IP is not set # CONFIG_BUSYBOX_DEFAULT_FEATURE_IFUPDOWN_IPV4 is not set # CONFIG_BUSYBOX_DEFAULT_FEATURE_IFUPDOWN_IPV6 is not set # CONFIG_BUSYBOX_DEFAULT_FEA"&amp;"TURE_IFUPDOWN_MAPPING is not set # CONFIG_BUSYBOX_DEFAULT_FEATURE_IFUPDOWN_EXTERNAL_DHCP is not set # CONFIG_BUSYBOX_DEFAULT_INETD is not set # CONFIG_BUSYBOX_DEFAULT_FEATURE_INETD_SUPPORT_BUILTIN_ECHO is not set # CONFIG_BUSYBOX_DEFAULT_FEATURE_INETD_SUP"&amp;"PORT_BUILTIN_DISCARD is not set # CONFIG_BUSYBOX_DEFAULT_FEATURE_INETD_SUPPORT_BUILTIN_TIME is not set # CONFIG_BUSYBOX_DEFAULT_FEATURE_INETD_SUPPORT_BUILTIN_DAYTIME is not set # CONFIG_BUSYBOX_DEFAULT_FEATURE_INETD_SUPPORT_BUILTIN_CHARGEN is not set # CO"&amp;"NFIG_BUSYBOX_DEFAULT_FEATURE_INETD_RPC is not set CONFIG_BUSYBOX_DEFAULT_IP=y # CONFIG_BUSYBOX_DEFAULT_IPADDR is not set # CONFIG_BUSYBOX_DEFAULT_IPLINK is not set # CONFIG_BUSYBOX_DEFAULT_IPROUTE is not set # CONFIG_BUSYBOX_DEFAULT_IPTUNNEL is not set # "&amp;"CONFIG_BUSYBOX_DEFAULT_IPRULE is not set # CONFIG_BUSYBOX_DEFAULT_IPNEIGH is not set CONFIG_BUSYBOX_DEFAULT_FEATURE_IP_ADDRESS=y CONFIG_BUSYBOX_DEFAULT_FEATURE_IP_LINK=y CONFIG_BUSYBOX_DEFAULT_FEATURE_IP_ROUTE=y CONFIG_BUSYBOX_DEFAULT_FEATURE_IP_ROUTE_DIR"&amp;"=""/etc/iproute2"" # CONFIG_BUSYBOX_DEFAULT_FEATURE_IP_TUNNEL is not set CONFIG_BUSYBOX_DEFAULT_FEATURE_IP_RULE=y CONFIG_BUSYBOX_DEFAULT_FEATURE_IP_NEIGH=y # CONFIG_BUSYBOX_DEFAULT_FEATURE_IP_RARE_PROTOCOLS is not set # CONFIG_BUSYBOX_DEFAULT_IPCALC is no"&amp;"t set # CONFIG_BUSYBOX_DEFAULT_FEATURE_IPCALC_LONG_OPTIONS is not set # CONFIG_BUSYBOX_DEFAULT_FEATURE_IPCALC_FANCY is not set # CONFIG_BUSYBOX_DEFAULT_FAKEIDENTD is not set # CONFIG_BUSYBOX_DEFAULT_NAMEIF is not set # CONFIG_BUSYBOX_DEFAULT_FEATURE_NAMEI"&amp;"F_EXTENDED is not set # CONFIG_BUSYBOX_DEFAULT_NBDCLIENT is not set CONFIG_BUSYBOX_DEFAULT_NC=y # CONFIG_BUSYBOX_DEFAULT_NETCAT is not set # CONFIG_BUSYBOX_DEFAULT_NC_SERVER is not set # CONFIG_BUSYBOX_DEFAULT_NC_EXTRA is not set # CONFIG_BUSYBOX_DEFAULT_"&amp;"NC_110_COMPAT is not set CONFIG_BUSYBOX_DEFAULT_NETMSG=y CONFIG_BUSYBOX_DEFAULT_NETSTAT=y CONFIG_BUSYBOX_DEFAULT_FEATURE_NETSTAT_WIDE=y CONFIG_BUSYBOX_DEFAULT_FEATURE_NETSTAT_PRG=y # CONFIG_BUSYBOX_DEFAULT_NSLOOKUP is not set # CONFIG_BUSYBOX_DEFAULT_FEAT"&amp;"URE_NSLOOKUP_BIG is not set # CONFIG_BUSYBOX_DEFAULT_FEATURE_NSLOOKUP_LONG_OPTIONS is not set CONFIG_BUSYBOX_DEFAULT_NSLOOKUP_OPENWRT=y # CONFIG_BUSYBOX_DEFAULT_FEATURE_NSLOOKUP_OPENWRT_LONG_OPTIONS is not set CONFIG_BUSYBOX_DEFAULT_NTPD=y CONFIG_BUSYBOX_"&amp;"DEFAULT_FEATURE_NTPD_SERVER=y # CONFIG_BUSYBOX_DEFAULT_FEATURE_NTPD_CONF is not set # CONFIG_BUSYBOX_DEFAULT_FEATURE_NTP_AUTH is not set CONFIG_BUSYBOX_DEFAULT_PING=y CONFIG_BUSYBOX_DEFAULT_PING6=y CONFIG_BUSYBOX_DEFAULT_FEATURE_FANCY_PING=y # CONFIG_BUSY"&amp;"BOX_DEFAULT_PSCAN is not set CONFIG_BUSYBOX_DEFAULT_ROUTE=y # CONFIG_BUSYBOX_DEFAULT_SLATTACH is not set # CONFIG_BUSYBOX_DEFAULT_SSL_CLIENT is not set # CONFIG_BUSYBOX_DEFAULT_TC is not set # CONFIG_BUSYBOX_DEFAULT_FEATURE_TC_INGRESS is not set # CONFIG_"&amp;"BUSYBOX_DEFAULT_TCPSVD is not set # CONFIG_BUSYBOX_DEFAULT_UDPSVD is not set # CONFIG_BUSYBOX_DEFAULT_TELNET is not set # CONFIG_BUSYBOX_DEFAULT_FEATURE_TELNET_TTYPE is not set # CONFIG_BUSYBOX_DEFAULT_FEATURE_TELNET_AUTOLOGIN is not set # CONFIG_BUSYBOX_"&amp;"DEFAULT_FEATURE_TELNET_WIDTH is not set # CONFIG_BUSYBOX_DEFAULT_TELNETD is not set # CONFIG_BUSYBOX_DEFAULT_FEATURE_TELNETD_STANDALONE is not set # CONFIG_BUSYBOX_DEFAULT_FEATURE_TELNETD_INETD_WAIT is not set # CONFIG_BUSYBOX_DEFAULT_TFTP is not set # CO"&amp;"NFIG_BUSYBOX_DEFAULT_FEATURE_TFTP_PROGRESS_BAR is not set # CONFIG_BUSYBOX_DEFAULT_TFTPD is not set # CONFIG_BUSYBOX_DEFAULT_FEATURE_TFTP_GET is not set # CONFIG_BUSYBOX_DEFAULT_FEATURE_TFTP_PUT is not set # CONFIG_BUSYBOX_DEFAULT_FEATURE_TFTP_BLOCKSIZE i"&amp;"s not set # CONFIG_BUSYBOX_DEFAULT_TFTP_DEBUG is not set # CONFIG_BUSYBOX_DEFAULT_TLS is not set CONFIG_BUSYBOX_DEFAULT_TRACEROUTE=y CONFIG_BUSYBOX_DEFAULT_TRACEROUTE6=y CONFIG_BUSYBOX_DEFAULT_FEATURE_TRACEROUTE_VERBOSE=y # CONFIG_BUSYBOX_DEFAULT_FEATURE_"&amp;"TRACEROUTE_USE_ICMP is not set # CONFIG_BUSYBOX_DEFAULT_TUNCTL is not set # CONFIG_BUSYBOX_DEFAULT_FEATURE_TUNCTL_UG is not set # CONFIG_BUSYBOX_DEFAULT_VCONFIG is not set # CONFIG_BUSYBOX_DEFAULT_WGET is not set # CONFIG_BUSYBOX_DEFAULT_FEATURE_WGET_LONG"&amp;"_OPTIONS is not set # CONFIG_BUSYBOX_DEFAULT_FEATURE_WGET_STATUSBAR is not set # CONFIG_BUSYBOX_DEFAULT_FEATURE_WGET_AUTHENTICATION is not set # CONFIG_BUSYBOX_DEFAULT_FEATURE_WGET_TIMEOUT is not set # CONFIG_BUSYBOX_DEFAULT_FEATURE_WGET_HTTPS is not set "&amp;"# CONFIG_BUSYBOX_DEFAULT_FEATURE_WGET_OPENSSL is not set # CONFIG_BUSYBOX_DEFAULT_WHOIS is not set # CONFIG_BUSYBOX_DEFAULT_ZCIP is not set # CONFIG_BUSYBOX_DEFAULT_UDHCPD is not set # CONFIG_BUSYBOX_DEFAULT_FEATURE_UDHCPD_BASE_IP_ON_MAC is not set # CONF"&amp;"IG_BUSYBOX_DEFAULT_FEATURE_UDHCPD_WRITE_LEASES_EARLY is not set CONFIG_BUSYBOX_DEFAULT_DHCPD_LEASES_FILE="""" # CONFIG_BUSYBOX_DEFAULT_DUMPLEASES is not set # CONFIG_BUSYBOX_DEFAULT_DHCPRELAY is not set CONFIG_BUSYBOX_DEFAULT_UDHCPC=y # CONFIG_BUSYBOX_DEF"&amp;"AULT_FEATURE_UDHCPC_ARPING is not set # CONFIG_BUSYBOX_DEFAULT_FEATURE_UDHCPC_SANITIZEOPT is not set CONFIG_BUSYBOX_DEFAULT_UDHCPC_DEFAULT_SCRIPT=""/usr/share/udhcpc/default.script"" # CONFIG_BUSYBOX_DEFAULT_UDHCPC6 is not set # CONFIG_BUSYBOX_DEFAULT_FEA"&amp;"TURE_UDHCPC6_RFC3646 is not set # CONFIG_BUSYBOX_DEFAULT_FEATURE_UDHCPC6_RFC4704 is not set # CONFIG_BUSYBOX_DEFAULT_FEATURE_UDHCPC6_RFC4833 is not set # CONFIG_BUSYBOX_DEFAULT_FEATURE_UDHCPC6_RFC5970 is not set # CONFIG_BUSYBOX_DEFAULT_FEATURE_UDHCP_PORT"&amp;" is not set CONFIG_BUSYBOX_DEFAULT_UDHCP_DEBUG=0 CONFIG_BUSYBOX_DEFAULT_UDHCPC_SLACK_FOR_BUGGY_SERVERS=80 CONFIG_BUSYBOX_DEFAULT_FEATURE_UDHCP_RFC3397=y # CONFIG_BUSYBOX_DEFAULT_FEATURE_UDHCP_8021Q is not set CONFIG_BUSYBOX_DEFAULT_IFUPDOWN_UDHCPC_CMD_OPT"&amp;"IONS="""" # CONFIG_BUSYBOX_DEFAULT_LPD is not set # CONFIG_BUSYBOX_DEFAULT_LPR is not set # CONFIG_BUSYBOX_DEFAULT_LPQ is not set # CONFIG_BUSYBOX_DEFAULT_MAKEMIME is not set # CONFIG_BUSYBOX_DEFAULT_POPMAILDIR is not set # CONFIG_BUSYBOX_DEFAULT_FEATURE_"&amp;"POPMAILDIR_DELIVERY is not set # CONFIG_BUSYBOX_DEFAULT_REFORMIME is not set # CONFIG_BUSYBOX_DEFAULT_FEATURE_REFORMIME_COMPAT is not set # CONFIG_BUSYBOX_DEFAULT_SENDMAIL is not set CONFIG_BUSYBOX_DEFAULT_FEATURE_MIME_CHARSET="""" CONFIG_BUSYBOX_DEFAULT_"&amp;"FREE=y # CONFIG_BUSYBOX_DEFAULT_FUSER is not set # CONFIG_BUSYBOX_DEFAULT_IOSTAT is not set CONFIG_BUSYBOX_DEFAULT_KILL=y CONFIG_BUSYBOX_DEFAULT_KILLALL=y # CONFIG_BUSYBOX_DEFAULT_KILLALL5 is not set # CONFIG_BUSYBOX_DEFAULT_LSOF is not set # CONFIG_BUSYB"&amp;"OX_DEFAULT_MPSTAT is not set # CONFIG_BUSYBOX_DEFAULT_NMETER is not set CONFIG_BUSYBOX_DEFAULT_PGREP=y # CONFIG_BUSYBOX_DEFAULT_PKILL is not set CONFIG_BUSYBOX_DEFAULT_PIDOF=y # CONFIG_BUSYBOX_DEFAULT_FEATURE_PIDOF_SINGLE is not set # CONFIG_BUSYBOX_DEFAU"&amp;"LT_FEATURE_PIDOF_OMIT is not set # CONFIG_BUSYBOX_DEFAULT_PMAP is not set # CONFIG_BUSYBOX_DEFAULT_POWERTOP is not set # CONFIG_BUSYBOX_DEFAULT_FEATURE_POWERTOP_INTERACTIVE is not set CONFIG_BUSYBOX_DEFAULT_PS=y CONFIG_BUSYBOX_DEFAULT_FEATURE_PS_WIDE=y # "&amp;"CONFIG_BUSYBOX_DEFAULT_FEATURE_PS_LONG is not set # CONFIG_BUSYBOX_DEFAULT_FEATURE_PS_TIME is not set # CONFIG_BUSYBOX_DEFAULT_FEATURE_PS_UNUSUAL_SYSTEMS is not set # CONFIG_BUSYBOX_DEFAULT_FEATURE_PS_ADDITIONAL_COLUMNS is not set # CONFIG_BUSYBOX_DEFAULT"&amp;"_PSTREE is not set # CONFIG_BUSYBOX_DEFAULT_PWDX is not set # CONFIG_BUSYBOX_DEFAULT_SMEMCAP is not set CONFIG_BUSYBOX_DEFAULT_BB_SYSCTL=y CONFIG_BUSYBOX_DEFAULT_TOP=y # CONFIG_BUSYBOX_DEFAULT_FEATURE_TOP_INTERACTIVE is not set CONFIG_BUSYBOX_DEFAULT_FEAT"&amp;"URE_TOP_CPU_USAGE_PERCENTAGE=y CONFIG_BUSYBOX_DEFAULT_FEATURE_TOP_CPU_GLOBAL_PERCENTS=y # CONFIG_BUSYBOX_DEFAULT_FEATURE_TOP_SMP_CPU is not set # CONFIG_BUSYBOX_DEFAULT_FEATURE_TOP_DECIMALS is not set # CONFIG_BUSYBOX_DEFAULT_FEATURE_TOP_SMP_PROCESS is no"&amp;"t set # CONFIG_BUSYBOX_DEFAULT_FEATURE_TOPMEM is not set CONFIG_BUSYBOX_DEFAULT_UPTIME=y # CONFIG_BUSYBOX_DEFAULT_FEATURE_UPTIME_UTMP_SUPPORT is not set # CONFIG_BUSYBOX_DEFAULT_WATCH is not set # CONFIG_BUSYBOX_DEFAULT_FEATURE_SHOW_THREADS is not set # C"&amp;"ONFIG_BUSYBOX_DEFAULT_CHPST is not set # CONFIG_BUSYBOX_DEFAULT_SETUIDGID is not set # CONFIG_BUSYBOX_DEFAULT_ENVUIDGID is not set # CONFIG_BUSYBOX_DEFAULT_ENVDIR is not set # CONFIG_BUSYBOX_DEFAULT_SOFTLIMIT is not set # CONFIG_BUSYBOX_DEFAULT_RUNSV is n"&amp;"ot set # CONFIG_BUSYBOX_DEFAULT_RUNSVDIR is not set # CONFIG_BUSYBOX_DEFAULT_FEATURE_RUNSVDIR_LOG is not set # CONFIG_BUSYBOX_DEFAULT_SV is not set CONFIG_BUSYBOX_DEFAULT_SV_DEFAULT_SERVICE_DIR="""" # CONFIG_BUSYBOX_DEFAULT_SVC is not set # CONFIG_BUSYBOX"&amp;"_DEFAULT_SVOK is not set # CONFIG_BUSYBOX_DEFAULT_SVLOGD is not set # CONFIG_BUSYBOX_DEFAULT_CHCON is not set # CONFIG_BUSYBOX_DEFAULT_GETENFORCE is not set # CONFIG_BUSYBOX_DEFAULT_GETSEBOOL is not set # CONFIG_BUSYBOX_DEFAULT_LOAD_POLICY is not set # CO"&amp;"NFIG_BUSYBOX_DEFAULT_MATCHPATHCON is not set # CONFIG_BUSYBOX_DEFAULT_RUNCON is not set # CONFIG_BUSYBOX_DEFAULT_SELINUXENABLED is not set # CONFIG_BUSYBOX_DEFAULT_SESTATUS is not set # CONFIG_BUSYBOX_DEFAULT_SETENFORCE is not set # CONFIG_BUSYBOX_DEFAULT"&amp;"_SETFILES is not set # CONFIG_BUSYBOX_DEFAULT_FEATURE_SETFILES_CHECK_OPTION is not set # CONFIG_BUSYBOX_DEFAULT_RESTORECON is not set # CONFIG_BUSYBOX_DEFAULT_SETSEBOOL is not set CONFIG_BUSYBOX_DEFAULT_SH_IS_ASH=y # CONFIG_BUSYBOX_DEFAULT_SH_IS_HUSH is n"&amp;"ot set # CONFIG_BUSYBOX_DEFAULT_SH_IS_NONE is not set # CONFIG_BUSYBOX_DEFAULT_BASH_IS_ASH is not set # CONFIG_BUSYBOX_DEFAULT_BASH_IS_HUSH is not set CONFIG_BUSYBOX_DEFAULT_BASH_IS_NONE=y CONFIG_BUSYBOX_DEFAULT_ASH=y # CONFIG_BUSYBOX_DEFAULT_ASH_OPTIMIZE"&amp;"_FOR_SIZE is not set CONFIG_BUSYBOX_DEFAULT_ASH_INTERNAL_GLOB=y CONFIG_BUSYBOX_DEFAULT_ASH_BASH_COMPAT=y # CONFIG_BUSYBOX_DEFAULT_ASH_BASH_SOURCE_CURDIR is not set # CONFIG_BUSYBOX_DEFAULT_ASH_BASH_NOT_FOUND_HOOK is not set CONFIG_BUSYBOX_DEFAULT_ASH_JOB_"&amp;"CONTROL=y CONFIG_BUSYBOX_DEFAULT_ASH_ALIAS=y # CONFIG_BUSYBOX_DEFAULT_ASH_RANDOM_SUPPORT is not set CONFIG_BUSYBOX_DEFAULT_ASH_EXPAND_PRMT=y # CONFIG_BUSYBOX_DEFAULT_ASH_IDLE_TIMEOUT is not set # CONFIG_BUSYBOX_DEFAULT_ASH_MAIL is not set CONFIG_BUSYBOX_D"&amp;"EFAULT_ASH_ECHO=y CONFIG_BUSYBOX_DEFAULT_ASH_PRINTF=y CONFIG_BUSYBOX_DEFAULT_ASH_TEST=y # CONFIG_BUSYBOX_DEFAULT_ASH_HELP is not set CONFIG_BUSYBOX_DEFAULT_ASH_GETOPTS=y CONFIG_BUSYBOX_DEFAULT_ASH_CMDCMD=y # CONFIG_BUSYBOX_DEFAULT_CTTYHACK is not set # CO"&amp;"NFIG_BUSYBOX_DEFAULT_HUSH is not set # CONFIG_BUSYBOX_DEFAULT_HUSH_BASH_COMPAT is not set # CONFIG_BUSYBOX_DEFAULT_HUSH_BRACE_EXPANSION is not set # CONFIG_BUSYBOX_DEFAULT_HUSH_LINENO_VAR is not set # CONFIG_BUSYBOX_DEFAULT_HUSH_BASH_SOURCE_CURDIR is not "&amp;"set # CONFIG_BUSYBOX_DEFAULT_HUSH_INTERACTIVE is not set # CONFIG_BUSYBOX_DEFAULT_HUSH_SAVEHISTORY is not set # CONFIG_BUSYBOX_DEFAULT_HUSH_JOB is not set # CONFIG_BUSYBOX_DEFAULT_HUSH_TICK is not set # CONFIG_BUSYBOX_DEFAULT_HUSH_IF is not set # CONFIG_B"&amp;"USYBOX_DEFAULT_HUSH_LOOPS is not set # CONFIG_BUSYBOX_DEFAULT_HUSH_CASE is not set # CONFIG_BUSYBOX_DEFAULT_HUSH_FUNCTIONS is not set # CONFIG_BUSYBOX_DEFAULT_HUSH_LOCAL is not set # CONFIG_BUSYBOX_DEFAULT_HUSH_RANDOM_SUPPORT is not set # CONFIG_BUSYBOX_D"&amp;"EFAULT_HUSH_MODE_X is not set # CONFIG_BUSYBOX_DEFAULT_HUSH_ECHO is not set # CONFIG_BUSYBOX_DEFAULT_HUSH_PRINTF is not set # CONFIG_BUSYBOX_DEFAULT_HUSH_TEST is not set # CONFIG_BUSYBOX_DEFAULT_HUSH_HELP is not set # CONFIG_BUSYBOX_DEFAULT_HUSH_EXPORT is"&amp;" not set # CONFIG_BUSYBOX_DEFAULT_HUSH_EXPORT_N is not set # CONFIG_BUSYBOX_DEFAULT_HUSH_READONLY is not set # CONFIG_BUSYBOX_DEFAULT_HUSH_KILL is not set # CONFIG_BUSYBOX_DEFAULT_HUSH_WAIT is not set # CONFIG_BUSYBOX_DEFAULT_HUSH_COMMAND is not set # CON"&amp;"FIG_BUSYBOX_DEFAULT_HUSH_TRAP is not set # CONFIG_BUSYBOX_DEFAULT_HUSH_TYPE is not set # CONFIG_BUSYBOX_DEFAULT_HUSH_TIMES is not set # CONFIG_BUSYBOX_DEFAULT_HUSH_READ is not set # CONFIG_BUSYBOX_DEFAULT_HUSH_SET is not set # CONFIG_BUSYBOX_DEFAULT_HUSH_"&amp;"UNSET is not set # CONFIG_BUSYBOX_DEFAULT_HUSH_ULIMIT is not set # CONFIG_BUSYBOX_DEFAULT_HUSH_UMASK is not set # CONFIG_BUSYBOX_DEFAULT_HUSH_GETOPTS is not set # CONFIG_BUSYBOX_DEFAULT_HUSH_MEMLEAK is not set CONFIG_BUSYBOX_DEFAULT_FEATURE_SH_MATH=y CONF"&amp;"IG_BUSYBOX_DEFAULT_FEATURE_SH_MATH_64=y # CONFIG_BUSYBOX_DEFAULT_FEATURE_SH_EXTRA_QUIET is not set # CONFIG_BUSYBOX_DEFAULT_FEATURE_SH_STANDALONE is not set CONFIG_BUSYBOX_DEFAULT_FEATURE_SH_NOFORK=y # CONFIG_BUSYBOX_DEFAULT_FEATURE_SH_READ_FRAC is not se"&amp;"t # CONFIG_BUSYBOX_DEFAULT_FEATURE_SH_HISTFILESIZE is not set # CONFIG_BUSYBOX_DEFAULT_FEATURE_SH_EMBEDDED_SCRIPTS is not set # CONFIG_BUSYBOX_DEFAULT_KLOGD is not set # CONFIG_BUSYBOX_DEFAULT_FEATURE_KLOGD_KLOGCTL is not set CONFIG_BUSYBOX_DEFAULT_LOGGER"&amp;"=y # CONFIG_BUSYBOX_DEFAULT_LOGREAD is not set # CONFIG_BUSYBOX_DEFAULT_FEATURE_LOGREAD_REDUCED_LOCKING is not set # CONFIG_BUSYBOX_DEFAULT_SYSLOGD is not set # CONFIG_BUSYBOX_DEFAULT_FEATURE_ROTATE_LOGFILE is not set # CONFIG_BUSYBOX_DEFAULT_FEATURE_REMO"&amp;"TE_LOG is not set # CONFIG_BUSYBOX_DEFAULT_FEATURE_SYSLOGD_DUP is not set # CONFIG_BUSYBOX_DEFAULT_FEATURE_SYSLOGD_CFG is not set CONFIG_BUSYBOX_DEFAULT_FEATURE_SYSLOGD_READ_BUFFER_SIZE=0 # CONFIG_BUSYBOX_DEFAULT_FEATURE_IPC_SYSLOG is not set CONFIG_BUSYB"&amp;"OX_DEFAULT_FEATURE_IPC_SYSLOG_BUFFER_SIZE=0 # CONFIG_BUSYBOX_DEFAULT_FEATURE_KMSG_SYSLOG is not set # CONFIG_PACKAGE_ca-bundle is not set CONFIG_PACKAGE_ca-certificates=y # CONFIG_PACKAGE_dnsmasq is not set # CONFIG_PACKAGE_dnsmasq-dhcpv6 is not set CONFI"&amp;"G_PACKAGE_dnsmasq-full=y CONFIG_PACKAGE_dnsmasq_full_dhcp=y # CONFIG_PACKAGE_dnsmasq_full_dhcpv6 is not set # CONFIG_PACKAGE_dnsmasq_full_dnssec is not set # CONFIG_PACKAGE_dnsmasq_full_auth is not set CONFIG_PACKAGE_dnsmasq_full_ipset=y # CONFIG_PACKAGE_"&amp;"dnsmasq_full_conntrack is not set # CONFIG_PACKAGE_dnsmasq_full_noid is not set # CONFIG_PACKAGE_dnsmasq_full_broken_rtc is not set CONFIG_PACKAGE_dropbear=y  # # Configuration # CONFIG_DROPBEAR_CURVE25519=y # CONFIG_DROPBEAR_ECC is not set # CONFIG_DROPB"&amp;"EAR_ZLIB is not set CONFIG_DROPBEAR_DBCLIENT=y # CONFIG_PACKAGE_ead is not set CONFIG_PACKAGE_firewall=y CONFIG_PACKAGE_fstools=y # CONFIG_FSTOOLS_OVL_MOUNT_FULL_ACCESS_TIME is not set # CONFIG_FSTOOLS_OVL_MOUNT_COMPRESS_ZLIB is not set CONFIG_PACKAGE_fwt"&amp;"ool=y CONFIG_PACKAGE_getrandom=y CONFIG_PACKAGE_jsonfilter=y # CONFIG_PACKAGE_libatomic is not set CONFIG_PACKAGE_libc=y CONFIG_PACKAGE_libgcc=y # CONFIG_PACKAGE_libgomp is not set CONFIG_PACKAGE_libpthread=y CONFIG_PACKAGE_librt=y # CONFIG_PACKAGE_libstd"&amp;"cpp is not set CONFIG_PACKAGE_logd=y CONFIG_PACKAGE_mtd=y CONFIG_PACKAGE_netifd=y # CONFIG_PACKAGE_nft-qos is not set # CONFIG_PACKAGE_nvram is not set # CONFIG_PACKAGE_om-watchdog is not set # CONFIG_PACKAGE_openwrt-keyring is not set CONFIG_PACKAGE_opkg"&amp;"=y CONFIG_PACKAGE_procd=y  # # Configuration # # CONFIG_PROCD_SHOW_BOOT is not set # CONFIG_PROCD_ZRAM_TMPFS is not set # CONFIG_PACKAGE_procd-ujail is not set # CONFIG_PACKAGE_qos-scripts is not set # CONFIG_PACKAGE_resolveip is not set CONFIG_PACKAGE_rp"&amp;"cd=y # CONFIG_PACKAGE_rpcd-mod-file is not set # CONFIG_PACKAGE_rpcd-mod-iwinfo is not set # CONFIG_PACKAGE_rpcd-mod-rpcsys is not set # CONFIG_PACKAGE_snapshot-tool is not set # CONFIG_PACKAGE_sqm-scripts is not set # CONFIG_PACKAGE_sqm-scripts-extra is "&amp;"not set CONFIG_PACKAGE_swconfig=y CONFIG_PACKAGE_ubox=y CONFIG_PACKAGE_ubus=y CONFIG_PACKAGE_ubusd=y # CONFIG_PACKAGE_ucert is not set # CONFIG_PACKAGE_ucert-full is not set CONFIG_PACKAGE_uci=y CONFIG_PACKAGE_urandom-seed=y CONFIG_PACKAGE_urngd=y # CONFI"&amp;"G_PACKAGE_usign is not set # CONFIG_PACKAGE_wireless-tools is not set # CONFIG_PACKAGE_zram-swap is not set  # # Administration #  # # openwisp # # CONFIG_PACKAGE_openwisp-config-cyassl is not set # CONFIG_PACKAGE_openwisp-config-mbedtls is not set # CONF"&amp;"IG_PACKAGE_openwisp-config-nossl is not set # CONFIG_PACKAGE_openwisp-config-openssl is not set  # # zabbix # # CONFIG_PACKAGE_zabbix-agentd is not set # CONFIG_PACKAGE_zabbix-extra-mac80211 is not set # CONFIG_PACKAGE_zabbix-extra-network is not set # CO"&amp;"NFIG_PACKAGE_zabbix-extra-wifi is not set # CONFIG_PACKAGE_zabbix-get is not set # CONFIG_PACKAGE_zabbix-proxy is not set # CONFIG_PACKAGE_zabbix-sender is not set # CONFIG_PACKAGE_zabbix-server is not set # CONFIG_PACKAGE_htop is not set # CONFIG_PACKAGE"&amp;"_ipmitool is not set # CONFIG_PACKAGE_monit is not set # CONFIG_PACKAGE_monit-nossl is not set # CONFIG_PACKAGE_muninlite is not set # CONFIG_PACKAGE_netdata is not set # CONFIG_PACKAGE_sudo is not set # CONFIG_PACKAGE_syslog-ng is not set  # # Boot Loade"&amp;"rs #  # # Development #  # # Libraries # # CONFIG_PACKAGE_libncurses-dev is not set # CONFIG_PACKAGE_libxml2-dev is not set # CONFIG_PACKAGE_zlib-dev is not set # CONFIG_PACKAGE_ar is not set # CONFIG_PACKAGE_autoconf is not set # CONFIG_PACKAGE_automake "&amp;"is not set # CONFIG_PACKAGE_binutils is not set # CONFIG_PACKAGE_diffutils is not set # CONFIG_PACKAGE_gcc is not set # CONFIG_PACKAGE_gdb is not set # CONFIG_PACKAGE_gdbserver is not set # CONFIG_PACKAGE_libtool-bin is not set # CONFIG_PACKAGE_lpc21isp i"&amp;"s not set # CONFIG_PACKAGE_lttng-tools is not set # CONFIG_PACKAGE_m4 is not set # CONFIG_PACKAGE_make is not set # CONFIG_PACKAGE_meson is not set # CONFIG_PACKAGE_meson-src is not set # CONFIG_PACKAGE_ninja is not set # CONFIG_PACKAGE_objdump is not set"&amp;" # CONFIG_PACKAGE_patch is not set # CONFIG_PACKAGE_pkg-config is not set # CONFIG_PACKAGE_trace-cmd is not set # CONFIG_PACKAGE_trace-cmd-extra is not set # CONFIG_PACKAGE_valgrind is not set  # # Extra packages # # CONFIG_PACKAGE_automount is not set # "&amp;"CONFIG_PACKAGE_autosamba is not set # CONFIG_PACKAGE_ipv6helper is not set # CONFIG_PACKAGE_k3wifi is not set # CONFIG_PACKAGE_wireguard-tools is not set  # # Firmware #  # # ath10k IPQ4019 Boarddata # # CONFIG_PACKAGE_aircard-pcmcia-firmware is not set #"&amp;" CONFIG_PACKAGE_amdgpu-firmware is not set # CONFIG_PACKAGE_ar3k-firmware is not set # CONFIG_PACKAGE_ath10k-firmware-qca4019 is not set # CONFIG_PACKAGE_ath10k-firmware-qca4019-ct is not set # CONFIG_PACKAGE_ath10k-firmware-qca4019-ct-htt is not set # CO"&amp;"NFIG_PACKAGE_ath10k-firmware-qca6174 is not set # CONFIG_PACKAGE_ath10k-firmware-qca9887 is not set # CONFIG_PACKAGE_ath10k-firmware-qca9887-ct is not set # CONFIG_PACKAGE_ath10k-firmware-qca9887-ct-htt is not set # CONFIG_PACKAGE_ath10k-firmware-qca9888 "&amp;"is not set # CONFIG_PACKAGE_ath10k-firmware-qca9888-ct is not set # CONFIG_PACKAGE_ath10k-firmware-qca9888-ct-htt is not set CONFIG_PACKAGE_ath10k-firmware-qca988x=y # CONFIG_PACKAGE_ath10k-firmware-qca988x-ct is not set # CONFIG_PACKAGE_ath10k-firmware-q"&amp;"ca988x-ct-htt is not set # CONFIG_PACKAGE_ath10k-firmware-qca9984 is not set # CONFIG_PACKAGE_ath10k-firmware-qca9984-ct is not set # CONFIG_PACKAGE_ath10k-firmware-qca9984-ct-htt is not set # CONFIG_PACKAGE_ath10k-firmware-qca99x0 is not set # CONFIG_PAC"&amp;"KAGE_ath10k-firmware-qca99x0-ct is not set # CONFIG_PACKAGE_ath10k-firmware-qca99x0-ct-htt is not set # CONFIG_PACKAGE_ath6k-firmware is not set # CONFIG_PACKAGE_ath9k-htc-firmware is not set # CONFIG_PACKAGE_b43legacy-firmware is not set # CONFIG_PACKAGE"&amp;"_bnx2-firmware is not set # CONFIG_PACKAGE_bnx2x-firmware is not set # CONFIG_PACKAGE_brcmfmac-firmware-4329-sdio is not set # CONFIG_PACKAGE_brcmfmac-firmware-43362-sdio is not set # CONFIG_PACKAGE_brcmfmac-firmware-43430-sdio is not set # CONFIG_PACKAGE"&amp;"_brcmfmac-firmware-43430-sdio-rpi-3b is not set # CONFIG_PACKAGE_brcmfmac-firmware-43430-sdio-rpi-zero-w is not set # CONFIG_PACKAGE_brcmfmac-firmware-43430a0-sdio is not set # CONFIG_PACKAGE_brcmfmac-firmware-43455-sdio is not set # CONFIG_PACKAGE_brcmfm"&amp;"ac-firmware-43455-sdio-rpi-3b-plus is not set # CONFIG_PACKAGE_brcmfmac-firmware-43455-sdio-rpi-4b is not set # CONFIG_PACKAGE_brcmfmac-firmware-43602a1-pcie is not set # CONFIG_PACKAGE_brcmfmac-firmware-4366b1-pcie is not set # CONFIG_PACKAGE_brcmfmac-fi"&amp;"rmware-4366c0-pcie is not set # CONFIG_PACKAGE_brcmfmac-firmware-usb is not set # CONFIG_PACKAGE_brcmsmac-firmware is not set # CONFIG_PACKAGE_carl9170-firmware is not set # CONFIG_PACKAGE_cypress-firmware-43012-sdio is not set # CONFIG_PACKAGE_cypress-fi"&amp;"rmware-43340-sdio is not set # CONFIG_PACKAGE_cypress-firmware-43362-sdio is not set # CONFIG_PACKAGE_cypress-firmware-4339-sdio is not set # CONFIG_PACKAGE_cypress-firmware-43430-sdio is not set # CONFIG_PACKAGE_cypress-firmware-43455-sdio is not set # C"&amp;"ONFIG_PACKAGE_cypress-firmware-4354-sdio is not set # CONFIG_PACKAGE_cypress-firmware-4356-pcie is not set # CONFIG_PACKAGE_cypress-firmware-4356-sdio is not set # CONFIG_PACKAGE_cypress-firmware-43570-pcie is not set # CONFIG_PACKAGE_cypress-firmware-435"&amp;"9-pcie is not set # CONFIG_PACKAGE_cypress-firmware-4359-sdio is not set # CONFIG_PACKAGE_cypress-firmware-4373-sdio is not set # CONFIG_PACKAGE_cypress-firmware-4373-usb is not set # CONFIG_PACKAGE_cypress-firmware-89459-pcie is not set # CONFIG_PACKAGE_"&amp;"e100-firmware is not set # CONFIG_PACKAGE_edgeport-firmware is not set # CONFIG_PACKAGE_ibt-firmware is not set # CONFIG_PACKAGE_iwl3945-firmware is not set # CONFIG_PACKAGE_iwl4965-firmware is not set # CONFIG_PACKAGE_iwlwifi-firmware-iwl100 is not set #"&amp;" CONFIG_PACKAGE_iwlwifi-firmware-iwl1000 is not set # CONFIG_PACKAGE_iwlwifi-firmware-iwl105 is not set # CONFIG_PACKAGE_iwlwifi-firmware-iwl135 is not set # CONFIG_PACKAGE_iwlwifi-firmware-iwl2000 is not set # CONFIG_PACKAGE_iwlwifi-firmware-iwl2030 is n"&amp;"ot set # CONFIG_PACKAGE_iwlwifi-firmware-iwl3160 is not set # CONFIG_PACKAGE_iwlwifi-firmware-iwl3168 is not set # CONFIG_PACKAGE_iwlwifi-firmware-iwl5000 is not set # CONFIG_PACKAGE_iwlwifi-firmware-iwl5150 is not set # CONFIG_PACKAGE_iwlwifi-firmware-iw"&amp;"l6000g2 is not set # CONFIG_PACKAGE_iwlwifi-firmware-iwl6000g2a is not set # CONFIG_PACKAGE_iwlwifi-firmware-iwl6000g2b is not set # CONFIG_PACKAGE_iwlwifi-firmware-iwl6050 is not set # CONFIG_PACKAGE_iwlwifi-firmware-iwl7260 is not set # CONFIG_PACKAGE_i"&amp;"wlwifi-firmware-iwl7265 is not set # CONFIG_PACKAGE_iwlwifi-firmware-iwl7265d is not set # CONFIG_PACKAGE_iwlwifi-firmware-iwl8260c is not set # CONFIG_PACKAGE_iwlwifi-firmware-iwl8265 is not set # CONFIG_PACKAGE_iwlwifi-firmware-iwl9000 is not set # CONF"&amp;"IG_PACKAGE_iwlwifi-firmware-iwl9260 is not set # CONFIG_PACKAGE_libertas-sdio-firmware is not set # CONFIG_PACKAGE_libertas-spi-firmware is not set # CONFIG_PACKAGE_libertas-usb-firmware is not set # CONFIG_PACKAGE_mt7601u-firmware is not set # CONFIG_PAC"&amp;"KAGE_mt7622bt-firmware is not set # CONFIG_PACKAGE_mwifiex-pcie-firmware is not set # CONFIG_PACKAGE_mwifiex-sdio-firmware is not set # CONFIG_PACKAGE_mwl8k-firmware is not set # CONFIG_PACKAGE_p54-pci-firmware is not set # CONFIG_PACKAGE_p54-spi-firmware"&amp;" is not set # CONFIG_PACKAGE_p54-usb-firmware is not set # CONFIG_PACKAGE_prism54-firmware is not set # CONFIG_PACKAGE_r8169-firmware is not set # CONFIG_PACKAGE_radeon-firmware is not set # CONFIG_PACKAGE_rs9113-firmware is not set # CONFIG_PACKAGE_rt280"&amp;"0-pci-firmware is not set # CONFIG_PACKAGE_rt2800-usb-firmware is not set # CONFIG_PACKAGE_rt61-pci-firmware is not set # CONFIG_PACKAGE_rt73-usb-firmware is not set # CONFIG_PACKAGE_rtl8188eu-firmware is not set # CONFIG_PACKAGE_rtl8192ce-firmware is not"&amp;" set # CONFIG_PACKAGE_rtl8192cu-firmware is not set # CONFIG_PACKAGE_rtl8192de-firmware is not set # CONFIG_PACKAGE_rtl8192eu-firmware is not set # CONFIG_PACKAGE_rtl8192se-firmware is not set # CONFIG_PACKAGE_rtl8192su-firmware is not set # CONFIG_PACKAG"&amp;"E_rtl8723au-firmware is not set # CONFIG_PACKAGE_rtl8723bs-firmware is not set # CONFIG_PACKAGE_rtl8723bu-firmware is not set # CONFIG_PACKAGE_rtl8821ae-firmware is not set # CONFIG_PACKAGE_rtl8822be-firmware is not set # CONFIG_PACKAGE_rtl8822ce-firmware"&amp;" is not set # CONFIG_PACKAGE_ti-3410-firmware is not set # CONFIG_PACKAGE_ti-5052-firmware is not set CONFIG_PACKAGE_wireless-regdb=y # CONFIG_PACKAGE_wl12xx-firmware is not set # CONFIG_PACKAGE_wl18xx-firmware is not set  # # Fonts #  # # DejaVu # # CONF"&amp;"IG_PACKAGE_dejavu-fonts-ttf-DejaVuMathTeXGyre is not set # CONFIG_PACKAGE_dejavu-fonts-ttf-DejaVuSans is not set # CONFIG_PACKAGE_dejavu-fonts-ttf-DejaVuSans-Bold is not set # CONFIG_PACKAGE_dejavu-fonts-ttf-DejaVuSans-BoldOblique is not set # CONFIG_PACK"&amp;"AGE_dejavu-fonts-ttf-DejaVuSans-ExtraLight is not set # CONFIG_PACKAGE_dejavu-fonts-ttf-DejaVuSans-Oblique is not set # CONFIG_PACKAGE_dejavu-fonts-ttf-DejaVuSansCondensed is not set # CONFIG_PACKAGE_dejavu-fonts-ttf-DejaVuSansCondensed-Bold is not set # "&amp;"CONFIG_PACKAGE_dejavu-fonts-ttf-DejaVuSansCondensed-BoldOblique is not set # CONFIG_PACKAGE_dejavu-fonts-ttf-DejaVuSansCondensed-Oblique is not set # CONFIG_PACKAGE_dejavu-fonts-ttf-DejaVuSansMono is not set # CONFIG_PACKAGE_dejavu-fonts-ttf-DejaVuSansMon"&amp;"o-Bold is not set # CONFIG_PACKAGE_dejavu-fonts-ttf-DejaVuSansMono-BoldOblique is not set # CONFIG_PACKAGE_dejavu-fonts-ttf-DejaVuSansMono-Oblique is not set # CONFIG_PACKAGE_dejavu-fonts-ttf-DejaVuSerif is not set # CONFIG_PACKAGE_dejavu-fonts-ttf-DejaVu"&amp;"Serif-Bold is not set # CONFIG_PACKAGE_dejavu-fonts-ttf-DejaVuSerif-BoldItalic is not set # CONFIG_PACKAGE_dejavu-fonts-ttf-DejaVuSerif-Italic is not set # CONFIG_PACKAGE_dejavu-fonts-ttf-DejaVuSerifCondensed is not set # CONFIG_PACKAGE_dejavu-fonts-ttf-D"&amp;"ejaVuSerifCondensed-Bold is not set # CONFIG_PACKAGE_dejavu-fonts-ttf-DejaVuSerifCondensed-BoldItalic is not set # CONFIG_PACKAGE_dejavu-fonts-ttf-DejaVuSerifCondensed-Italic is not set  # # Kernel modules #  # # Block Devices # # CONFIG_PACKAGE_kmod-aoe "&amp;"is not set # CONFIG_PACKAGE_kmod-ata-core is not set # CONFIG_PACKAGE_kmod-block2mtd is not set # CONFIG_PACKAGE_kmod-dm is not set # CONFIG_PACKAGE_kmod-dm-raid is not set # CONFIG_PACKAGE_kmod-loop is not set # CONFIG_PACKAGE_kmod-md-mod is not set # CO"&amp;"NFIG_PACKAGE_kmod-nbd is not set # CONFIG_PACKAGE_kmod-scsi-cdrom is not set # CONFIG_PACKAGE_kmod-scsi-core is not set # CONFIG_PACKAGE_kmod-scsi-generic is not set # CONFIG_PACKAGE_kmod-scsi-tape is not set  # # CAN Support # # CONFIG_PACKAGE_kmod-can i"&amp;"s not set  # # Cryptographic API modules # CONFIG_PACKAGE_kmod-crypto-aead=y CONFIG_PACKAGE_kmod-crypto-arc4=y CONFIG_PACKAGE_kmod-crypto-authenc=y # CONFIG_PACKAGE_kmod-crypto-cbc is not set # CONFIG_PACKAGE_kmod-crypto-ccm is not set # CONFIG_PACKAGE_km"&amp;"od-crypto-cmac is not set CONFIG_PACKAGE_kmod-crypto-crc32c=y # CONFIG_PACKAGE_kmod-crypto-ctr is not set # CONFIG_PACKAGE_kmod-crypto-cts is not set # CONFIG_PACKAGE_kmod-crypto-deflate is not set # CONFIG_PACKAGE_kmod-crypto-des is not set CONFIG_PACKAG"&amp;"E_kmod-crypto-ecb=y # CONFIG_PACKAGE_kmod-crypto-ecdh is not set # CONFIG_PACKAGE_kmod-crypto-echainiv is not set # CONFIG_PACKAGE_kmod-crypto-fcrypt is not set # CONFIG_PACKAGE_kmod-crypto-gcm is not set # CONFIG_PACKAGE_kmod-crypto-gf128 is not set # CO"&amp;"NFIG_PACKAGE_kmod-crypto-ghash is not set CONFIG_PACKAGE_kmod-crypto-hash=y # CONFIG_PACKAGE_kmod-crypto-hmac is not set # CONFIG_PACKAGE_kmod-crypto-hw-ccp is not set # CONFIG_PACKAGE_kmod-crypto-hw-geode is not set # CONFIG_PACKAGE_kmod-crypto-hw-hifn-7"&amp;"95x is not set # CONFIG_PACKAGE_kmod-crypto-hw-padlock is not set # CONFIG_PACKAGE_kmod-crypto-hw-talitos is not set CONFIG_PACKAGE_kmod-crypto-manager=y # CONFIG_PACKAGE_kmod-crypto-md4 is not set # CONFIG_PACKAGE_kmod-crypto-md5 is not set # CONFIG_PACK"&amp;"AGE_kmod-crypto-michael-mic is not set # CONFIG_PACKAGE_kmod-crypto-misc is not set CONFIG_PACKAGE_kmod-crypto-null=y # CONFIG_PACKAGE_kmod-crypto-pcbc is not set CONFIG_PACKAGE_kmod-crypto-pcompress=y # CONFIG_PACKAGE_kmod-crypto-rmd160 is not set # CONF"&amp;"IG_PACKAGE_kmod-crypto-rng is not set # CONFIG_PACKAGE_kmod-crypto-seqiv is not set CONFIG_PACKAGE_kmod-crypto-sha1=y # CONFIG_PACKAGE_kmod-crypto-sha256 is not set # CONFIG_PACKAGE_kmod-crypto-sha512 is not set # CONFIG_PACKAGE_kmod-crypto-test is not se"&amp;"t # CONFIG_PACKAGE_kmod-crypto-user is not set # CONFIG_PACKAGE_kmod-crypto-wq is not set # CONFIG_PACKAGE_kmod-crypto-xcbc is not set # CONFIG_PACKAGE_kmod-crypto-xts is not set CONFIG_PACKAGE_kmod-cryptodev=y  # # Filesystems # # CONFIG_PACKAGE_kmod-fs-"&amp;"afs is not set # CONFIG_PACKAGE_kmod-fs-antfs is not set # CONFIG_PACKAGE_kmod-fs-autofs4 is not set # CONFIG_PACKAGE_kmod-fs-btrfs is not set # CONFIG_PACKAGE_kmod-fs-cifs is not set # CONFIG_PACKAGE_kmod-fs-configfs is not set # CONFIG_PACKAGE_kmod-fs-c"&amp;"ramfs is not set # CONFIG_PACKAGE_kmod-fs-exfat is not set # CONFIG_PACKAGE_kmod-fs-exportfs is not set # CONFIG_PACKAGE_kmod-fs-ext4 is not set # CONFIG_PACKAGE_kmod-fs-f2fs is not set # CONFIG_PACKAGE_kmod-fs-fscache is not set # CONFIG_PACKAGE_kmod-fs-"&amp;"hfs is not set # CONFIG_PACKAGE_kmod-fs-hfsplus is not set # CONFIG_PACKAGE_kmod-fs-isofs is not set # CONFIG_PACKAGE_kmod-fs-jfs is not set # CONFIG_PACKAGE_kmod-fs-ksmbd is not set # CONFIG_PACKAGE_kmod-fs-minix is not set # CONFIG_PACKAGE_kmod-fs-msdos"&amp;" is not set # CONFIG_PACKAGE_kmod-fs-nfs is not set # CONFIG_PACKAGE_kmod-fs-nfs-common is not set # CONFIG_PACKAGE_kmod-fs-nfs-common-rpcsec is not set # CONFIG_PACKAGE_kmod-fs-nfs-v3 is not set # CONFIG_PACKAGE_kmod-fs-nfs-v4 is not set # CONFIG_PACKAGE"&amp;"_kmod-fs-nfsd is not set # CONFIG_PACKAGE_kmod-fs-ntfs is not set # CONFIG_PACKAGE_kmod-fs-reiserfs is not set # CONFIG_PACKAGE_kmod-fs-squashfs is not set # CONFIG_PACKAGE_kmod-fs-udf is not set # CONFIG_PACKAGE_kmod-fs-vfat is not set # CONFIG_PACKAGE_k"&amp;"mod-fs-xfs is not set # CONFIG_PACKAGE_kmod-fuse is not set  # # FireWire support # # CONFIG_PACKAGE_kmod-firewire is not set  # # Hardware Monitoring Support # CONFIG_PACKAGE_kmod-hwmon-core=y # CONFIG_PACKAGE_kmod-hwmon-adcxx is not set # CONFIG_PACKAGE"&amp;"_kmod-hwmon-ads1015 is not set # CONFIG_PACKAGE_kmod-hwmon-adt7410 is not set # CONFIG_PACKAGE_kmod-hwmon-adt7475 is not set # CONFIG_PACKAGE_kmod-hwmon-gpiofan is not set # CONFIG_PACKAGE_kmod-hwmon-ina209 is not set # CONFIG_PACKAGE_kmod-hwmon-ina2xx is"&amp;" not set # CONFIG_PACKAGE_kmod-hwmon-it87 is not set # CONFIG_PACKAGE_kmod-hwmon-lm63 is not set # CONFIG_PACKAGE_kmod-hwmon-lm75 is not set # CONFIG_PACKAGE_kmod-hwmon-lm77 is not set # CONFIG_PACKAGE_kmod-hwmon-lm85 is not set # CONFIG_PACKAGE_kmod-hwmo"&amp;"n-lm90 is not set # CONFIG_PACKAGE_kmod-hwmon-lm92 is not set # CONFIG_PACKAGE_kmod-hwmon-lm95241 is not set # CONFIG_PACKAGE_kmod-hwmon-ltc4151 is not set # CONFIG_PACKAGE_kmod-hwmon-mcp3021 is not set # CONFIG_PACKAGE_kmod-hwmon-pwmfan is not set # CONF"&amp;"IG_PACKAGE_kmod-hwmon-sch5627 is not set # CONFIG_PACKAGE_kmod-hwmon-sht21 is not set # CONFIG_PACKAGE_kmod-hwmon-tmp102 is not set # CONFIG_PACKAGE_kmod-hwmon-tmp103 is not set # CONFIG_PACKAGE_kmod-hwmon-tmp421 is not set # CONFIG_PACKAGE_kmod-hwmon-vid"&amp;" is not set # CONFIG_PACKAGE_kmod-hwmon-w83793 is not set # CONFIG_PACKAGE_kmod-pmbus-core is not set # CONFIG_PACKAGE_kmod-pmbus-zl6100 is not set  # # I2C support # # CONFIG_PACKAGE_kmod-i2c-core is not set # CONFIG_PACKAGE_kmod-i2c-gpio-custom is not s"&amp;"et  # # Industrial I/O Modules # # CONFIG_PACKAGE_kmod-iio-ad799x is not set # CONFIG_PACKAGE_kmod-iio-am2315 is not set # CONFIG_PACKAGE_kmod-iio-bh1750 is not set # CONFIG_PACKAGE_kmod-iio-bme680 is not set # CONFIG_PACKAGE_kmod-iio-bme680-i2c is not se"&amp;"t # CONFIG_PACKAGE_kmod-iio-bme680-spi is not set # CONFIG_PACKAGE_kmod-iio-bmp280 is not set # CONFIG_PACKAGE_kmod-iio-bmp280-i2c is not set # CONFIG_PACKAGE_kmod-iio-bmp280-spi is not set # CONFIG_PACKAGE_kmod-iio-ccs811 is not set # CONFIG_PACKAGE_kmod"&amp;"-iio-core is not set # CONFIG_PACKAGE_kmod-iio-fxos8700 is not set # CONFIG_PACKAGE_kmod-iio-fxos8700-i2c is not set # CONFIG_PACKAGE_kmod-iio-fxos8700-spi is not set # CONFIG_PACKAGE_kmod-iio-hmc5843 is not set # CONFIG_PACKAGE_kmod-iio-htu21 is not set "&amp;"# CONFIG_PACKAGE_kmod-iio-kfifo-buf is not set # CONFIG_PACKAGE_kmod-iio-si7020 is not set # CONFIG_PACKAGE_kmod-iio-sps30 is not set # CONFIG_PACKAGE_kmod-iio-st_accel is not set # CONFIG_PACKAGE_kmod-iio-st_sensors-i2c is not set # CONFIG_PACKAGE_kmod-i"&amp;"io-st_sensors-spi is not set # CONFIG_PACKAGE_kmod-iio-tsl4531 is not set # CONFIG_PACKAGE_kmod-industrialio-triggered-buffer is not set  # # Input modules # # CONFIG_PACKAGE_kmod-hid is not set # CONFIG_PACKAGE_kmod-hid-generic is not set # CONFIG_PACKAG"&amp;"E_kmod-input-core is not set # CONFIG_PACKAGE_kmod-input-evdev is not set # CONFIG_PACKAGE_kmod-input-gpio-encoder is not set # CONFIG_PACKAGE_kmod-input-gpio-keys is not set # CONFIG_PACKAGE_kmod-input-gpio-keys-polled is not set # CONFIG_PACKAGE_kmod-in"&amp;"put-joydev is not set # CONFIG_PACKAGE_kmod-input-matrixkmap is not set # CONFIG_PACKAGE_kmod-input-polldev is not set # CONFIG_PACKAGE_kmod-input-touchscreen-ads7846 is not set # CONFIG_PACKAGE_kmod-input-uinput is not set  # # LED modules # # CONFIG_PAC"&amp;"KAGE_kmod-leds-gpio is not set # CONFIG_PACKAGE_kmod-leds-nu801 is not set # CONFIG_PACKAGE_kmod-leds-pca963x is not set # CONFIG_PACKAGE_kmod-leds-rb750 is not set # CONFIG_PACKAGE_kmod-leds-wndr3700-usb is not set # CONFIG_PACKAGE_kmod-ledtrig-default-o"&amp;"n is not set # CONFIG_PACKAGE_kmod-ledtrig-gpio is not set # CONFIG_PACKAGE_kmod-ledtrig-heartbeat is not set # CONFIG_PACKAGE_kmod-ledtrig-netdev is not set # CONFIG_PACKAGE_kmod-ledtrig-oneshot is not set # CONFIG_PACKAGE_kmod-ledtrig-timer is not set #"&amp;" CONFIG_PACKAGE_kmod-ledtrig-transient is not set  # # Libraries # # CONFIG_PACKAGE_kmod-lib-cordic is not set CONFIG_PACKAGE_kmod-lib-crc-ccitt=y # CONFIG_PACKAGE_kmod-lib-crc-itu-t is not set # CONFIG_PACKAGE_kmod-lib-crc16 is not set CONFIG_PACKAGE_kmo"&amp;"d-lib-crc32c=y # CONFIG_PACKAGE_kmod-lib-crc7 is not set # CONFIG_PACKAGE_kmod-lib-crc8 is not set CONFIG_PACKAGE_kmod-lib-textsearch=y  # # Native Language Support # CONFIG_PACKAGE_kmod-nls-base=y # CONFIG_PACKAGE_kmod-nls-cp1250 is not set # CONFIG_PACK"&amp;"AGE_kmod-nls-cp1251 is not set # CONFIG_PACKAGE_kmod-nls-cp437 is not set # CONFIG_PACKAGE_kmod-nls-cp775 is not set # CONFIG_PACKAGE_kmod-nls-cp850 is not set # CONFIG_PACKAGE_kmod-nls-cp852 is not set # CONFIG_PACKAGE_kmod-nls-cp862 is not set # CONFIG_"&amp;"PACKAGE_kmod-nls-cp864 is not set # CONFIG_PACKAGE_kmod-nls-cp866 is not set # CONFIG_PACKAGE_kmod-nls-cp932 is not set # CONFIG_PACKAGE_kmod-nls-cp936 is not set # CONFIG_PACKAGE_kmod-nls-cp950 is not set # CONFIG_PACKAGE_kmod-nls-iso8859-1 is not set # "&amp;"CONFIG_PACKAGE_kmod-nls-iso8859-13 is not set # CONFIG_PACKAGE_kmod-nls-iso8859-15 is not set # CONFIG_PACKAGE_kmod-nls-iso8859-2 is not set # CONFIG_PACKAGE_kmod-nls-iso8859-6 is not set # CONFIG_PACKAGE_kmod-nls-iso8859-8 is not set # CONFIG_PACKAGE_kmo"&amp;"d-nls-koi8r is not set # CONFIG_PACKAGE_kmod-nls-utf8 is not set  # # Netfilter Extensions # # CONFIG_PACKAGE_kmod-arptables is not set # CONFIG_PACKAGE_kmod-br-netfilter is not set # CONFIG_PACKAGE_kmod-ebtables is not set # CONFIG_PACKAGE_kmod-ebtables-"&amp;"ipv4 is not set # CONFIG_PACKAGE_kmod-ebtables-ipv6 is not set # CONFIG_PACKAGE_kmod-ebtables-watchers is not set # CONFIG_PACKAGE_kmod-ip6tables is not set # CONFIG_PACKAGE_kmod-ip6tables-extra is not set # CONFIG_PACKAGE_kmod-ipt-account is not set # CO"&amp;"NFIG_PACKAGE_kmod-ipt-chaos is not set # CONFIG_PACKAGE_kmod-ipt-checksum is not set # CONFIG_PACKAGE_kmod-ipt-cluster is not set # CONFIG_PACKAGE_kmod-ipt-clusterip is not set # CONFIG_PACKAGE_kmod-ipt-compat-xtables is not set # CONFIG_PACKAGE_kmod-ipt-"&amp;"condition is not set CONFIG_PACKAGE_kmod-ipt-conntrack=y # CONFIG_PACKAGE_kmod-ipt-conntrack-extra is not set # CONFIG_PACKAGE_kmod-ipt-conntrack-label is not set CONFIG_PACKAGE_kmod-ipt-core=y # CONFIG_PACKAGE_kmod-ipt-debug is not set # CONFIG_PACKAGE_k"&amp;"mod-ipt-delude is not set # CONFIG_PACKAGE_kmod-ipt-dhcpmac is not set # CONFIG_PACKAGE_kmod-ipt-dnetmap is not set # CONFIG_PACKAGE_kmod-ipt-extra is not set # CONFIG_PACKAGE_kmod-ipt-filter is not set CONFIG_PACKAGE_kmod-ipt-fullconenat=y # CONFIG_PACKA"&amp;"GE_kmod-ipt-fuzzy is not set # CONFIG_PACKAGE_kmod-ipt-geoip is not set # CONFIG_PACKAGE_kmod-ipt-hashlimit is not set # CONFIG_PACKAGE_kmod-ipt-iface is not set # CONFIG_PACKAGE_kmod-ipt-ipmark is not set # CONFIG_PACKAGE_kmod-ipt-ipopt is not set # CONF"&amp;"IG_PACKAGE_kmod-ipt-ipp2p is not set # CONFIG_PACKAGE_kmod-ipt-iprange is not set # CONFIG_PACKAGE_kmod-ipt-ipsec is not set CONFIG_PACKAGE_kmod-ipt-ipset=y # CONFIG_PACKAGE_kmod-ipt-ipv4options is not set # CONFIG_PACKAGE_kmod-ipt-led is not set # CONFIG"&amp;"_PACKAGE_kmod-ipt-length2 is not set # CONFIG_PACKAGE_kmod-ipt-logmark is not set # CONFIG_PACKAGE_kmod-ipt-lscan is not set # CONFIG_PACKAGE_kmod-ipt-lua is not set CONFIG_PACKAGE_kmod-ipt-nat=y # CONFIG_PACKAGE_kmod-ipt-nat-extra is not set # CONFIG_PAC"&amp;"KAGE_kmod-ipt-nat6 is not set # CONFIG_PACKAGE_kmod-ipt-nathelper-rtsp is not set # CONFIG_PACKAGE_kmod-ipt-nflog is not set # CONFIG_PACKAGE_kmod-ipt-nfqueue is not set # CONFIG_PACKAGE_kmod-ipt-physdev is not set # CONFIG_PACKAGE_kmod-ipt-psd is not set"&amp;" # CONFIG_PACKAGE_kmod-ipt-quota2 is not set CONFIG_PACKAGE_kmod-ipt-raw=y # CONFIG_PACKAGE_kmod-ipt-raw6 is not set # CONFIG_PACKAGE_kmod-ipt-rpfilter is not set # CONFIG_PACKAGE_kmod-ipt-sysrq is not set # CONFIG_PACKAGE_kmod-ipt-tarpit is not set # CON"&amp;"FIG_PACKAGE_kmod-ipt-tee is not set # CONFIG_PACKAGE_kmod-ipt-tproxy is not set # CONFIG_PACKAGE_kmod-ipt-u32 is not set # CONFIG_PACKAGE_kmod-ipt-ulog is not set CONFIG_PACKAGE_kmod-nf-conntrack=y CONFIG_PACKAGE_kmod-nf-conntrack-netlink=y CONFIG_PACKAGE"&amp;"_kmod-nf-conntrack6=y CONFIG_PACKAGE_kmod-nf-ipt=y # CONFIG_PACKAGE_kmod-nf-ipt6 is not set # CONFIG_PACKAGE_kmod-nf-ipvs is not set CONFIG_PACKAGE_kmod-nf-nat=y # CONFIG_PACKAGE_kmod-nf-nat6 is not set CONFIG_PACKAGE_kmod-nf-nathelper=y CONFIG_PACKAGE_km"&amp;"od-nf-nathelper-extra=y CONFIG_PACKAGE_kmod-nf-reject=y # CONFIG_PACKAGE_kmod-nf-reject6 is not set CONFIG_PACKAGE_kmod-nfnetlink=y # CONFIG_PACKAGE_kmod-nfnetlink-log is not set # CONFIG_PACKAGE_kmod-nfnetlink-queue is not set # CONFIG_PACKAGE_kmod-nft-a"&amp;"rp is not set # CONFIG_PACKAGE_kmod-nft-bridge is not set # CONFIG_PACKAGE_kmod-nft-core is not set # CONFIG_PACKAGE_kmod-nft-fib is not set # CONFIG_PACKAGE_kmod-nft-nat is not set # CONFIG_PACKAGE_kmod-nft-nat6 is not set # CONFIG_PACKAGE_kmod-nft-netde"&amp;"v is not set  # # Network Devices # # CONFIG_PACKAGE_kmod-3c59x is not set # CONFIG_PACKAGE_kmod-8139cp is not set # CONFIG_PACKAGE_kmod-8139too is not set # CONFIG_PACKAGE_kmod-alx is not set # CONFIG_PACKAGE_kmod-atl1 is not set # CONFIG_PACKAGE_kmod-at"&amp;"l1c is not set # CONFIG_PACKAGE_kmod-atl1e is not set # CONFIG_PACKAGE_kmod-atl2 is not set # CONFIG_PACKAGE_kmod-b44 is not set # CONFIG_PACKAGE_kmod-be2net is not set # CONFIG_PACKAGE_kmod-bnx2 is not set # CONFIG_PACKAGE_kmod-bnx2x is not set # CONFIG_"&amp;"PACKAGE_kmod-dm9000 is not set # CONFIG_PACKAGE_kmod-dummy is not set # CONFIG_PACKAGE_kmod-e100 is not set # CONFIG_PACKAGE_kmod-e1000 is not set # CONFIG_PACKAGE_kmod-et131x is not set # CONFIG_PACKAGE_kmod-ethoc is not set # CONFIG_PACKAGE_kmod-forcede"&amp;"th is not set # CONFIG_PACKAGE_kmod-gigaset is not set # CONFIG_PACKAGE_kmod-hfcmulti is not set # CONFIG_PACKAGE_kmod-hfcpci is not set # CONFIG_PACKAGE_kmod-i40e is not set # CONFIG_PACKAGE_kmod-i40evf is not set # CONFIG_PACKAGE_kmod-ifb is not set # C"&amp;"ONFIG_PACKAGE_kmod-igb is not set # CONFIG_PACKAGE_kmod-ixgbe is not set # CONFIG_PACKAGE_kmod-ixgbevf is not set # CONFIG_PACKAGE_kmod-libphy is not set CONFIG_PACKAGE_kmod-macvlan=y # CONFIG_PACKAGE_kmod-mdio-gpio is not set # CONFIG_PACKAGE_kmod-mii is"&amp;" not set # CONFIG_PACKAGE_kmod-mlx4-core is not set # CONFIG_PACKAGE_kmod-mlx5-core is not set # CONFIG_PACKAGE_kmod-natsemi is not set # CONFIG_PACKAGE_kmod-ne2k-pci is not set # CONFIG_PACKAGE_kmod-niu is not set # CONFIG_PACKAGE_kmod-of-mdio is not set"&amp;" # CONFIG_PACKAGE_kmod-pcnet32 is not set # CONFIG_PACKAGE_kmod-phy-broadcom is not set # CONFIG_PACKAGE_kmod-phy-realtek is not set # CONFIG_PACKAGE_kmod-r6040 is not set # CONFIG_PACKAGE_kmod-r8125 is not set # CONFIG_PACKAGE_kmod-r8168 is not set # CON"&amp;"FIG_PACKAGE_kmod-r8169 is not set # CONFIG_PACKAGE_kmod-sfc is not set # CONFIG_PACKAGE_kmod-siit is not set # CONFIG_PACKAGE_kmod-sis190 is not set # CONFIG_PACKAGE_kmod-sis900 is not set # CONFIG_PACKAGE_kmod-skge is not set # CONFIG_PACKAGE_kmod-sky2 i"&amp;"s not set # CONFIG_PACKAGE_kmod-solos-pci is not set # CONFIG_PACKAGE_kmod-spi-ks8995 is not set # CONFIG_PACKAGE_kmod-swconfig is not set # CONFIG_PACKAGE_kmod-switch-ip17xx is not set # CONFIG_PACKAGE_kmod-switch-mvsw61xx is not set # CONFIG_PACKAGE_kmo"&amp;"d-switch-rtl8306 is not set # CONFIG_PACKAGE_kmod-switch-rtl8366-smi is not set # CONFIG_PACKAGE_kmod-switch-rtl8366rb is not set # CONFIG_PACKAGE_kmod-switch-rtl8366s is not set # CONFIG_PACKAGE_kmod-switch-rtl8367b is not set # CONFIG_PACKAGE_kmod-tg3 i"&amp;"s not set # CONFIG_PACKAGE_kmod-tulip is not set # CONFIG_PACKAGE_kmod-via-rhine is not set # CONFIG_PACKAGE_kmod-via-velocity is not set # CONFIG_PACKAGE_kmod-vmxnet3 is not set  # # Network Support # # CONFIG_PACKAGE_kmod-atm is not set # CONFIG_PACKAGE"&amp;"_kmod-ax25 is not set # CONFIG_PACKAGE_kmod-batman-adv is not set # CONFIG_PACKAGE_kmod-bonding is not set # CONFIG_PACKAGE_kmod-bpf-test is not set # CONFIG_PACKAGE_kmod-capi is not set # CONFIG_PACKAGE_kmod-dnsresolver is not set CONFIG_PACKAGE_kmod-fas"&amp;"t-classifier=y # CONFIG_PACKAGE_kmod-fou is not set # CONFIG_PACKAGE_kmod-fou6 is not set # CONFIG_PACKAGE_kmod-geneve is not set # CONFIG_PACKAGE_kmod-gre is not set # CONFIG_PACKAGE_kmod-gre6 is not set # CONFIG_PACKAGE_kmod-ip6-tunnel is not set # CONF"&amp;"IG_PACKAGE_kmod-ipip is not set # CONFIG_PACKAGE_kmod-ipsec is not set # CONFIG_PACKAGE_kmod-iptunnel6 is not set # CONFIG_PACKAGE_kmod-isdn4linux is not set # CONFIG_PACKAGE_kmod-jool is not set # CONFIG_PACKAGE_kmod-l2tp is not set # CONFIG_PACKAGE_kmod"&amp;"-l2tp-eth is not set # CONFIG_PACKAGE_kmod-l2tp-ip is not set # CONFIG_PACKAGE_kmod-macremapper is not set # CONFIG_PACKAGE_kmod-macsec is not set # CONFIG_PACKAGE_kmod-misdn is not set # CONFIG_PACKAGE_kmod-mpls is not set # CONFIG_PACKAGE_kmod-nat46 is "&amp;"not set # CONFIG_PACKAGE_kmod-netem is not set # CONFIG_PACKAGE_kmod-nlmon is not set # CONFIG_PACKAGE_kmod-nsh is not set # CONFIG_PACKAGE_kmod-openvswitch is not set # CONFIG_PACKAGE_kmod-openvswitch-geneve is not set # CONFIG_PACKAGE_kmod-openvswitch-g"&amp;"re is not set # CONFIG_PACKAGE_kmod-openvswitch-vxlan is not set # CONFIG_PACKAGE_kmod-pktgen is not set CONFIG_PACKAGE_kmod-ppp=y CONFIG_PACKAGE_kmod-mppe=y # CONFIG_PACKAGE_kmod-ppp-synctty is not set # CONFIG_PACKAGE_kmod-pppoa is not set CONFIG_PACKAG"&amp;"E_kmod-pppoe=y # CONFIG_PACKAGE_kmod-pppol2tp is not set CONFIG_PACKAGE_kmod-pppox=y # CONFIG_PACKAGE_kmod-pptp is not set CONFIG_PACKAGE_kmod-sched=y # CONFIG_PACKAGE_kmod-sched-act-vlan is not set # CONFIG_PACKAGE_kmod-sched-bpf is not set # CONFIG_PACK"&amp;"AGE_kmod-sched-cake is not set # CONFIG_PACKAGE_kmod-sched-connmark is not set CONFIG_PACKAGE_kmod-sched-core=y # CONFIG_PACKAGE_kmod-sched-ctinfo is not set # CONFIG_PACKAGE_kmod-sched-flower is not set # CONFIG_PACKAGE_kmod-sched-ipset is not set # CONF"&amp;"IG_PACKAGE_kmod-sched-mqprio is not set # CONFIG_PACKAGE_kmod-sctp is not set CONFIG_PACKAGE_kmod-shortcut-fe=y # CONFIG_PACKAGE_kmod-shortcut-fe-cm is not set # CONFIG_PACKAGE_kmod-sit is not set CONFIG_PACKAGE_kmod-slhc=y # CONFIG_PACKAGE_kmod-slip is n"&amp;"ot set CONFIG_PACKAGE_kmod-tcp-bbr=y # CONFIG_PACKAGE_kmod-trelay is not set # CONFIG_PACKAGE_kmod-tun is not set # CONFIG_PACKAGE_kmod-veth is not set # CONFIG_PACKAGE_kmod-vxlan is not set # CONFIG_PACKAGE_kmod-wireguard is not set  # # Other modules # "&amp;"# CONFIG_PACKAGE_kmod-6lowpan is not set # CONFIG_PACKAGE_kmod-ath3k is not set # CONFIG_PACKAGE_kmod-bcma is not set # CONFIG_PACKAGE_kmod-bluetooth is not set # CONFIG_PACKAGE_kmod-bluetooth_6lowpan is not set # CONFIG_PACKAGE_kmod-bmp085 is not set # C"&amp;"ONFIG_PACKAGE_kmod-bmp085-i2c is not set # CONFIG_PACKAGE_kmod-bmp085-spi is not set # CONFIG_PACKAGE_kmod-btmrvl is not set # CONFIG_PACKAGE_kmod-button-hotplug is not set # CONFIG_PACKAGE_kmod-echo is not set # CONFIG_PACKAGE_kmod-eeprom-93cx6 is not se"&amp;"t # CONFIG_PACKAGE_kmod-eeprom-at24 is not set # CONFIG_PACKAGE_kmod-eeprom-at25 is not set # CONFIG_PACKAGE_kmod-gpio-beeper is not set CONFIG_PACKAGE_kmod-gpio-button-hotplug=y # CONFIG_PACKAGE_kmod-gpio-dev is not set # CONFIG_PACKAGE_kmod-gpio-mcp23s0"&amp;"8 is not set # CONFIG_PACKAGE_kmod-gpio-nxp-74hc164 is not set # CONFIG_PACKAGE_kmod-gpio-pca953x is not set # CONFIG_PACKAGE_kmod-gpio-pcf857x is not set # CONFIG_PACKAGE_kmod-ikconfig is not set # CONFIG_PACKAGE_kmod-it87-wdt is not set # CONFIG_PACKAGE"&amp;"_kmod-itco-wdt is not set # CONFIG_PACKAGE_kmod-lp is not set # CONFIG_PACKAGE_kmod-mmc is not set # CONFIG_PACKAGE_kmod-mtd-rw is not set # CONFIG_PACKAGE_kmod-mtdoops is not set # CONFIG_PACKAGE_kmod-mtdram is not set # CONFIG_PACKAGE_kmod-mtdtests is n"&amp;"ot set # CONFIG_PACKAGE_kmod-parport-pc is not set # CONFIG_PACKAGE_kmod-ppdev is not set # CONFIG_PACKAGE_kmod-pps is not set # CONFIG_PACKAGE_kmod-pps-gpio is not set # CONFIG_PACKAGE_kmod-pps-ldisc is not set # CONFIG_PACKAGE_kmod-ptp is not set # CONF"&amp;"IG_PACKAGE_kmod-random-core is not set # CONFIG_PACKAGE_kmod-random-tpm is not set # CONFIG_PACKAGE_kmod-rtc-ds1307 is not set # CONFIG_PACKAGE_kmod-rtc-ds1374 is not set # CONFIG_PACKAGE_kmod-rtc-ds1672 is not set # CONFIG_PACKAGE_kmod-rtc-em3027 is not "&amp;"set # CONFIG_PACKAGE_kmod-rtc-isl1208 is not set # CONFIG_PACKAGE_kmod-rtc-pcf2123 is not set # CONFIG_PACKAGE_kmod-rtc-pcf2127 is not set # CONFIG_PACKAGE_kmod-rtc-pcf8563 is not set # CONFIG_PACKAGE_kmod-rtc-pt7c4338 is not set # CONFIG_PACKAGE_kmod-rtc"&amp;"-rs5c372a is not set # CONFIG_PACKAGE_kmod-rtc-rx8025 is not set # CONFIG_PACKAGE_kmod-sdhci is not set # CONFIG_PACKAGE_kmod-serial-8250 is not set # CONFIG_PACKAGE_kmod-serial-8250-exar is not set # CONFIG_PACKAGE_kmod-softdog is not set # CONFIG_PACKAG"&amp;"E_kmod-ssb is not set CONFIG_PACKAGE_kmod-thermal=y # CONFIG_PACKAGE_kmod-tpm is not set # CONFIG_PACKAGE_kmod-tpm-i2c-atmel is not set # CONFIG_PACKAGE_kmod-tpm-i2c-infineon is not set # CONFIG_PACKAGE_kmod-w83627hf-wdt is not set # CONFIG_PACKAGE_kmod-w"&amp;"ifidog-ng is not set # CONFIG_PACKAGE_kmod-zram is not set  # # PCMCIA support #  # # SPI Support # # CONFIG_PACKAGE_kmod-mmc-spi is not set # CONFIG_PACKAGE_kmod-spi-bitbang is not set # CONFIG_PACKAGE_kmod-spi-dev is not set # CONFIG_PACKAGE_kmod-spi-gp"&amp;"io is not set # CONFIG_PACKAGE_kmod-spi-gpio-custom is not set # CONFIG_PACKAGE_kmod-spi-vsc7385 is not set  # # Sound Support # # CONFIG_PACKAGE_kmod-sound-core is not set  # # USB Support # # CONFIG_PACKAGE_kmod-chaoskey is not set # CONFIG_PACKAGE_kmod"&amp;"-usb-acm is not set # CONFIG_PACKAGE_kmod-usb-atm is not set # CONFIG_PACKAGE_kmod-usb-chipidea is not set # CONFIG_PACKAGE_kmod-usb-chipidea2 is not set # CONFIG_PACKAGE_kmod-usb-cm109 is not set CONFIG_PACKAGE_kmod-usb-core=y # CONFIG_PACKAGE_kmod-usb-d"&amp;"wc2 is not set # CONFIG_PACKAGE_kmod-usb-dwc3 is not set CONFIG_PACKAGE_kmod-usb-ehci=y # CONFIG_PACKAGE_kmod-usb-gadget-cdc-composite is not set # CONFIG_PACKAGE_kmod-usb-gadget-ehci-debug is not set # CONFIG_PACKAGE_kmod-usb-gadget-eth is not set # CONF"&amp;"IG_PACKAGE_kmod-usb-gadget-hid is not set # CONFIG_PACKAGE_kmod-usb-gadget-mass-storage is not set # CONFIG_PACKAGE_kmod-usb-gadget-serial is not set # CONFIG_PACKAGE_kmod-usb-hid is not set CONFIG_PACKAGE_kmod-usb-ledtrig-usbport=y # CONFIG_PACKAGE_kmod-"&amp;"usb-net is not set # CONFIG_PACKAGE_kmod-usb-net2280 is not set # CONFIG_PACKAGE_kmod-usb-ohci is not set # CONFIG_PACKAGE_kmod-usb-ohci-pci is not set # CONFIG_PACKAGE_kmod-usb-printer is not set # CONFIG_PACKAGE_kmod-usb-serial is not set # CONFIG_PACKA"&amp;"GE_kmod-usb-storage is not set # CONFIG_PACKAGE_kmod-usb-storage-extras is not set # CONFIG_PACKAGE_kmod-usb-storage-uas is not set # CONFIG_PACKAGE_kmod-usb-uhci is not set # CONFIG_PACKAGE_kmod-usb-wdm is not set # CONFIG_PACKAGE_kmod-usb-yealink is not"&amp;" set CONFIG_PACKAGE_kmod-usb2=y # CONFIG_PACKAGE_kmod-usb2-pci is not set # CONFIG_PACKAGE_kmod-usb3 is not set # CONFIG_PACKAGE_kmod-usbip is not set # CONFIG_PACKAGE_kmod-usbip-client is not set # CONFIG_PACKAGE_kmod-usbip-server is not set # CONFIG_PAC"&amp;"KAGE_kmod-usbmon is not set  # # Video Support # # CONFIG_PACKAGE_kmod-video-core is not set  # # Virtualization #  # # Voice over IP #  # # W1 support # # CONFIG_PACKAGE_kmod-w1 is not set  # # WPAN 802.15.4 Support # # CONFIG_PACKAGE_kmod-at86rf230 is n"&amp;"ot set # CONFIG_PACKAGE_kmod-atusb is not set # CONFIG_PACKAGE_kmod-cc2520 is not set # CONFIG_PACKAGE_kmod-fakelb is not set # CONFIG_PACKAGE_kmod-ieee802154 is not set # CONFIG_PACKAGE_kmod-ieee802154_6lowpan is not set # CONFIG_PACKAGE_kmod-mac802154 i"&amp;"s not set # CONFIG_PACKAGE_kmod-mrf24j40 is not set  # # Wireless Drivers # # CONFIG_PACKAGE_kmod-adm8211 is not set CONFIG_PACKAGE_kmod-ath=y CONFIG_ATH_USER_REGD=y # CONFIG_PACKAGE_ATH_DEBUG is not set CONFIG_PACKAGE_ATH_DFS=y # CONFIG_PACKAGE_ATH_DYNAC"&amp;"K is not set CONFIG_PACKAGE_kmod-ath10k=y CONFIG_ATH10K_LEDS=y CONFIG_ATH10K_THERMAL=y # CONFIG_PACKAGE_kmod-ath10k-ct is not set # CONFIG_PACKAGE_kmod-ath10k-ct-smallbuffers is not set # CONFIG_PACKAGE_kmod-ath5k is not set # CONFIG_PACKAGE_kmod-ath6kl-s"&amp;"dio is not set # CONFIG_PACKAGE_kmod-ath6kl-usb is not set CONFIG_PACKAGE_kmod-ath9k=y # CONFIG_ATH9K_SUPPORT_PCOEM is not set # CONFIG_ATH9K_TX99 is not set CONFIG_ATH9K_UBNTHSR=y CONFIG_PACKAGE_kmod-ath9k-common=y # CONFIG_PACKAGE_kmod-ath9k-htc is not "&amp;"set # CONFIG_PACKAGE_kmod-b43 is not set # CONFIG_PACKAGE_kmod-b43legacy is not set # CONFIG_PACKAGE_kmod-brcmfmac is not set # CONFIG_PACKAGE_kmod-brcmsmac is not set # CONFIG_PACKAGE_kmod-brcmutil is not set # CONFIG_PACKAGE_kmod-carl9170 is not set CON"&amp;"FIG_PACKAGE_kmod-cfg80211=y # CONFIG_PACKAGE_kmod-hermes is not set # CONFIG_PACKAGE_kmod-hermes-pci is not set # CONFIG_PACKAGE_kmod-hermes-plx is not set # CONFIG_PACKAGE_kmod-iwl-legacy is not set # CONFIG_PACKAGE_kmod-iwl3945 is not set # CONFIG_PACKA"&amp;"GE_kmod-iwl4965 is not set # CONFIG_PACKAGE_kmod-iwlwifi is not set # CONFIG_PACKAGE_kmod-lib80211 is not set # CONFIG_PACKAGE_kmod-libertas-sdio is not set # CONFIG_PACKAGE_kmod-libertas-spi is not set # CONFIG_PACKAGE_kmod-libertas-usb is not set CONFIG"&amp;"_PACKAGE_kmod-mac80211=y CONFIG_PACKAGE_MAC80211_DEBUGFS=y # CONFIG_PACKAGE_MAC80211_TRACING is not set CONFIG_PACKAGE_MAC80211_MESH=y # CONFIG_PACKAGE_kmod-mac80211-hwsim is not set # CONFIG_PACKAGE_kmod-mt76 is not set # CONFIG_PACKAGE_kmod-mt7601u is n"&amp;"ot set # CONFIG_PACKAGE_kmod-mt7603 is not set # CONFIG_PACKAGE_kmod-mt7615e is not set # CONFIG_PACKAGE_kmod-mt76x0e is not set # CONFIG_PACKAGE_kmod-mt76x0u is not set # CONFIG_PACKAGE_kmod-mt76x2 is not set # CONFIG_PACKAGE_kmod-mt76x2u is not set # CO"&amp;"NFIG_PACKAGE_kmod-mt_wifi is not set # CONFIG_PACKAGE_kmod-mwifiex-pcie is not set # CONFIG_PACKAGE_kmod-mwifiex-sdio is not set # CONFIG_PACKAGE_kmod-mwl8k is not set # CONFIG_PACKAGE_kmod-net-prism54 is not set # CONFIG_PACKAGE_kmod-net-rtl8192su is not"&amp;" set # CONFIG_PACKAGE_kmod-owl-loader is not set # CONFIG_PACKAGE_kmod-p54-common is not set # CONFIG_PACKAGE_kmod-p54-pci is not set # CONFIG_PACKAGE_kmod-p54-usb is not set # CONFIG_PACKAGE_kmod-rsi91x is not set # CONFIG_PACKAGE_kmod-rsi91x-sdio is not"&amp;" set # CONFIG_PACKAGE_kmod-rsi91x-usb is not set # CONFIG_PACKAGE_kmod-rt2400-pci is not set # CONFIG_PACKAGE_kmod-rt2500-pci is not set # CONFIG_PACKAGE_kmod-rt2500-usb is not set # CONFIG_PACKAGE_kmod-rt2800-pci is not set # CONFIG_PACKAGE_kmod-rt2800-u"&amp;"sb is not set # CONFIG_PACKAGE_kmod-rt2x00-lib is not set # CONFIG_PACKAGE_kmod-rt61-pci is not set # CONFIG_PACKAGE_kmod-rt73-usb is not set # CONFIG_PACKAGE_kmod-rtl8180 is not set # CONFIG_PACKAGE_kmod-rtl8187 is not set # CONFIG_PACKAGE_kmod-rtl8192ce"&amp;" is not set # CONFIG_PACKAGE_kmod-rtl8192cu is not set # CONFIG_PACKAGE_kmod-rtl8192de is not set # CONFIG_PACKAGE_kmod-rtl8192se is not set # CONFIG_PACKAGE_kmod-rtl8821ae is not set # CONFIG_PACKAGE_kmod-rtl8xxxu is not set # CONFIG_PACKAGE_kmod-wl12xx "&amp;"is not set # CONFIG_PACKAGE_kmod-wl18xx is not set # CONFIG_PACKAGE_kmod-wlcore is not set # CONFIG_PACKAGE_kmod-zd1211rw is not set # CONFIG_PACKAGE_wifi-l1profile is not set  # # Languages #  # # Erlang # # CONFIG_PACKAGE_erlang is not set # CONFIG_PACK"&amp;"AGE_erlang-asn1 is not set # CONFIG_PACKAGE_erlang-compiler is not set # CONFIG_PACKAGE_erlang-crypto is not set # CONFIG_PACKAGE_erlang-hipe is not set # CONFIG_PACKAGE_erlang-inets is not set # CONFIG_PACKAGE_erlang-mnesia is not set # CONFIG_PACKAGE_er"&amp;"lang-runtime-tools is not set # CONFIG_PACKAGE_erlang-snmp is not set # CONFIG_PACKAGE_erlang-ssh is not set # CONFIG_PACKAGE_erlang-ssl is not set # CONFIG_PACKAGE_erlang-syntax-tools is not set  # # Go # # CONFIG_PACKAGE_golang is not set # CONFIG_PACKA"&amp;"GE_golang-doc is not set # CONFIG_PACKAGE_golang-github-nextdns-nextdns-dev is not set # CONFIG_PACKAGE_golang-src is not set  # # Java # # CONFIG_PACKAGE_jamvm is not set  # # Lua # # CONFIG_PACKAGE_dkjson is not set # CONFIG_PACKAGE_json4lua is not set "&amp;"# CONFIG_PACKAGE_ldbus is not set CONFIG_PACKAGE_libiwinfo-lua=y # CONFIG_PACKAGE_lpeg is not set # CONFIG_PACKAGE_lsqlite3 is not set CONFIG_PACKAGE_lua=y # CONFIG_PACKAGE_lua-bencode is not set # CONFIG_PACKAGE_lua-cjson is not set # CONFIG_PACKAGE_lua-"&amp;"copas is not set # CONFIG_PACKAGE_lua-coxpcall is not set # CONFIG_PACKAGE_lua-examples is not set # CONFIG_PACKAGE_lua-lzlib is not set # CONFIG_PACKAGE_lua-md5 is not set # CONFIG_PACKAGE_lua-mobdebug is not set # CONFIG_PACKAGE_lua-mosquitto is not set"&amp;" # CONFIG_PACKAGE_lua-openssl is not set # CONFIG_PACKAGE_lua-penlight is not set # CONFIG_PACKAGE_lua-rings is not set # CONFIG_PACKAGE_lua-rs232 is not set # CONFIG_PACKAGE_lua-sha2 is not set # CONFIG_PACKAGE_lua-wsapi-base is not set # CONFIG_PACKAGE_"&amp;"lua-wsapi-xavante is not set # CONFIG_PACKAGE_lua-xavante is not set # CONFIG_PACKAGE_luabitop is not set # CONFIG_PACKAGE_luac is not set # CONFIG_PACKAGE_luaexpat is not set # CONFIG_PACKAGE_luafilesystem is not set # CONFIG_PACKAGE_luajit is not set # "&amp;"CONFIG_PACKAGE_lualanes is not set # CONFIG_PACKAGE_luaposix is not set # CONFIG_PACKAGE_luarocks is not set # CONFIG_PACKAGE_luasec is not set # CONFIG_PACKAGE_luasoap is not set # CONFIG_PACKAGE_luasocket is not set # CONFIG_PACKAGE_luasql-mysql is not "&amp;"set # CONFIG_PACKAGE_luasql-pgsql is not set # CONFIG_PACKAGE_luasql-sqlite3 is not set CONFIG_PACKAGE_luci-lib-fs=y # CONFIG_PACKAGE_luv is not set # CONFIG_PACKAGE_lzmq is not set # CONFIG_PACKAGE_uuid is not set  # # Node.js # # CONFIG_PACKAGE_node is "&amp;"not set # CONFIG_PACKAGE_node-arduino-firmata is not set # CONFIG_PACKAGE_node-cylon is not set # CONFIG_PACKAGE_node-cylon-firmata is not set # CONFIG_PACKAGE_node-cylon-gpio is not set # CONFIG_PACKAGE_node-cylon-i2c is not set # CONFIG_PACKAGE_node-hid"&amp;" is not set # CONFIG_PACKAGE_node-homebridge is not set # CONFIG_PACKAGE_node-javascript-obfuscator is not set # CONFIG_PACKAGE_node-npm is not set # CONFIG_PACKAGE_node-serialport is not set # CONFIG_PACKAGE_node-serialport-bindings is not set  # # PHP #"&amp;" # CONFIG_PACKAGE_php7 is not set  # # Perl # # CONFIG_PACKAGE_perl is not set  # # Python # # CONFIG_PACKAGE_gunicorn is not set # CONFIG_PACKAGE_gunicorn3 is not set # CONFIG_PACKAGE_micropython is not set # CONFIG_PACKAGE_micropython-lib is not set # C"&amp;"ONFIG_PACKAGE_python is not set # CONFIG_PACKAGE_python-astral is not set # CONFIG_PACKAGE_python-astral-src is not set # CONFIG_PACKAGE_python-attrs is not set # CONFIG_PACKAGE_python-attrs-src is not set # CONFIG_PACKAGE_python-automat is not set # CONF"&amp;"IG_PACKAGE_python-automat-src is not set # CONFIG_PACKAGE_python-awscli is not set # CONFIG_PACKAGE_python-awscli-src is not set # CONFIG_PACKAGE_python-base is not set # CONFIG_PACKAGE_python-base-src is not set # CONFIG_PACKAGE_python-bcrypt is not set "&amp;"# CONFIG_PACKAGE_python-bcrypt-src is not set # CONFIG_PACKAGE_python-botocore is not set # CONFIG_PACKAGE_python-botocore-src is not set # CONFIG_PACKAGE_python-certifi is not set # CONFIG_PACKAGE_python-certifi-src is not set # CONFIG_PACKAGE_python-cff"&amp;"i is not set # CONFIG_PACKAGE_python-cffi-src is not set # CONFIG_PACKAGE_python-chardet is not set # CONFIG_PACKAGE_python-chardet-src is not set # CONFIG_PACKAGE_python-codecs is not set # CONFIG_PACKAGE_python-codecs-src is not set # CONFIG_PACKAGE_pyt"&amp;"hon-colorama is not set # CONFIG_PACKAGE_python-colorama-src is not set # CONFIG_PACKAGE_python-compiler is not set # CONFIG_PACKAGE_python-compiler-src is not set # CONFIG_PACKAGE_python-constantly is not set # CONFIG_PACKAGE_python-constantly-src is not"&amp;" set # CONFIG_PACKAGE_python-crcmod is not set # CONFIG_PACKAGE_python-crypto is not set # CONFIG_PACKAGE_python-crypto-src is not set # CONFIG_PACKAGE_python-cryptodome is not set # CONFIG_PACKAGE_python-cryptodome-src is not set # CONFIG_PACKAGE_python-"&amp;"cryptodomex is not set # CONFIG_PACKAGE_python-cryptodomex-src is not set # CONFIG_PACKAGE_python-cryptography is not set # CONFIG_PACKAGE_python-cryptography-src is not set # CONFIG_PACKAGE_python-ctypes is not set # CONFIG_PACKAGE_python-ctypes-src is n"&amp;"ot set # CONFIG_PACKAGE_python-curl is not set # CONFIG_PACKAGE_python-curl-src is not set # CONFIG_PACKAGE_python-dateutil is not set # CONFIG_PACKAGE_python-dateutil-src is not set # CONFIG_PACKAGE_python-db is not set # CONFIG_PACKAGE_python-db-src is "&amp;"not set # CONFIG_PACKAGE_python-decimal is not set # CONFIG_PACKAGE_python-decimal-src is not set # CONFIG_PACKAGE_python-defusedxml is not set # CONFIG_PACKAGE_python-defusedxml-src is not set # CONFIG_PACKAGE_python-dev is not set # CONFIG_PACKAGE_pytho"&amp;"n-dev-src is not set # CONFIG_PACKAGE_python-distutils is not set # CONFIG_PACKAGE_python-distutils-src is not set # CONFIG_PACKAGE_python-django1 is not set # CONFIG_PACKAGE_python-django1-common is not set # CONFIG_PACKAGE_python-django1-src is not set "&amp;"# CONFIG_PACKAGE_python-dns is not set # CONFIG_PACKAGE_python-dns-src is not set # CONFIG_PACKAGE_python-docutils is not set # CONFIG_PACKAGE_python-docutils-src is not set # CONFIG_PACKAGE_python-dpkt is not set # CONFIG_PACKAGE_python-egenix-mx-base is"&amp;" not set # CONFIG_PACKAGE_python-egenix-mx-base-src is not set # CONFIG_PACKAGE_python-email is not set # CONFIG_PACKAGE_python-email-src is not set # CONFIG_PACKAGE_python-enum34 is not set # CONFIG_PACKAGE_python-enum34-src is not set # CONFIG_PACKAGE_p"&amp;"ython-et_xmlfile is not set # CONFIG_PACKAGE_python-et_xmlfile-src is not set # CONFIG_PACKAGE_python-evdev is not set # CONFIG_PACKAGE_python-evdev-src is not set # CONFIG_PACKAGE_python-flup is not set # CONFIG_PACKAGE_python-flup-src is not set # CONFI"&amp;"G_PACKAGE_python-futures is not set # CONFIG_PACKAGE_python-futures-src is not set # CONFIG_PACKAGE_python-gdbm is not set # CONFIG_PACKAGE_python-gdbm-src is not set # CONFIG_PACKAGE_python-gmpy2 is not set # CONFIG_PACKAGE_python-gmpy2-src is not set # "&amp;"CONFIG_PACKAGE_python-gnupg is not set # CONFIG_PACKAGE_python-gunicorn is not set # CONFIG_PACKAGE_python-gunicorn-src is not set # CONFIG_PACKAGE_python-hyperlink is not set # CONFIG_PACKAGE_python-hyperlink-src is not set # CONFIG_PACKAGE_python-idna i"&amp;"s not set # CONFIG_PACKAGE_python-idna-src is not set # CONFIG_PACKAGE_python-incremental is not set # CONFIG_PACKAGE_python-incremental-src is not set # CONFIG_PACKAGE_python-ipaddress is not set # CONFIG_PACKAGE_python-ipaddress-src is not set # CONFIG_"&amp;"PACKAGE_python-jdcal is not set # CONFIG_PACKAGE_python-jdcal-src is not set # CONFIG_PACKAGE_python-jmespath is not set # CONFIG_PACKAGE_python-jmespath-src is not set # CONFIG_PACKAGE_python-ldap is not set # CONFIG_PACKAGE_python-lib2to3 is not set # C"&amp;"ONFIG_PACKAGE_python-lib2to3-src is not set # CONFIG_PACKAGE_python-libmodbus is not set # CONFIG_PACKAGE_python-light is not set  # # Configuration # # CONFIG_PYTHON_BLUETOOTH_SUPPORT is not set # CONFIG_PACKAGE_python-light-src is not set # CONFIG_PACKA"&amp;"GE_python-logging is not set # CONFIG_PACKAGE_python-logging-src is not set # CONFIG_PACKAGE_python-lxml is not set # CONFIG_PACKAGE_python-lxml-src is not set # CONFIG_PACKAGE_python-multiprocessing is not set # CONFIG_PACKAGE_python-multiprocessing-src "&amp;"is not set # CONFIG_PACKAGE_python-mysqlclient is not set # CONFIG_PACKAGE_python-mysqlclient-src is not set # CONFIG_PACKAGE_python-ncurses is not set # CONFIG_PACKAGE_python-ncurses-src is not set # CONFIG_PACKAGE_python-oauthlib is not set # CONFIG_PAC"&amp;"KAGE_python-oauthlib-src is not set # CONFIG_PACKAGE_python-openpyxl is not set # CONFIG_PACKAGE_python-openpyxl-src is not set # CONFIG_PACKAGE_python-openssl is not set # CONFIG_PACKAGE_python-openssl-src is not set # CONFIG_PACKAGE_python-parsley is no"&amp;"t set # CONFIG_PACKAGE_python-parsley-src is not set # CONFIG_PACKAGE_python-passlib is not set # CONFIG_PACKAGE_python-passlib-src is not set # CONFIG_PACKAGE_python-pcapy is not set # CONFIG_PACKAGE_python-pillow is not set # CONFIG_PACKAGE_python-pillo"&amp;"w-src is not set # CONFIG_PACKAGE_python-pip is not set # CONFIG_PACKAGE_python-pip-conf is not set # CONFIG_PACKAGE_python-pip-src is not set # CONFIG_PACKAGE_python-pkg-resources is not set # CONFIG_PACKAGE_python-pkg-resources-src is not set # CONFIG_P"&amp;"ACKAGE_python-ply is not set # CONFIG_PACKAGE_python-ply-src is not set # CONFIG_PACKAGE_python-psycopg2 is not set # CONFIG_PACKAGE_python-pyasn1 is not set # CONFIG_PACKAGE_python-pyasn1-modules is not set # CONFIG_PACKAGE_python-pyasn1-modules-src is n"&amp;"ot set # CONFIG_PACKAGE_python-pyasn1-src is not set # CONFIG_PACKAGE_python-pycparser is not set # CONFIG_PACKAGE_python-pycparser-src is not set # CONFIG_PACKAGE_python-pydoc is not set # CONFIG_PACKAGE_python-pydoc-src is not set # CONFIG_PACKAGE_pytho"&amp;"n-pyjwt is not set # CONFIG_PACKAGE_python-pyjwt-src is not set # CONFIG_PACKAGE_python-pyodbc is not set # CONFIG_PACKAGE_python-pyopenssl is not set # CONFIG_PACKAGE_python-pyopenssl-src is not set # CONFIG_PACKAGE_python-pyptlib is not set # CONFIG_PAC"&amp;"KAGE_python-pyptlib-src is not set # CONFIG_PACKAGE_python-pyserial is not set # CONFIG_PACKAGE_python-pyserial-src is not set # CONFIG_PACKAGE_python-pytz is not set # CONFIG_PACKAGE_python-pytz-src is not set # CONFIG_PACKAGE_python-qrcode is not set # "&amp;"CONFIG_PACKAGE_python-qrcode-src is not set # CONFIG_PACKAGE_python-rcssmin is not set # CONFIG_PACKAGE_python-rcssmin-src is not set # CONFIG_PACKAGE_python-requests is not set # CONFIG_PACKAGE_python-requests-oauthlib is not set # CONFIG_PACKAGE_python-"&amp;"requests-oauthlib-src is not set # CONFIG_PACKAGE_python-requests-src is not set # CONFIG_PACKAGE_python-rsa is not set # CONFIG_PACKAGE_python-rsa-src is not set # CONFIG_PACKAGE_python-ruamel-yaml is not set # CONFIG_PACKAGE_python-ruamel-yaml-src is no"&amp;"t set # CONFIG_PACKAGE_python-s3transfer is not set # CONFIG_PACKAGE_python-s3transfer-src is not set # CONFIG_PACKAGE_python-service-identity is not set # CONFIG_PACKAGE_python-service-identity-src is not set # CONFIG_PACKAGE_python-setuptools is not set"&amp;" # CONFIG_PACKAGE_python-setuptools-src is not set # CONFIG_PACKAGE_python-simplejson is not set # CONFIG_PACKAGE_python-simplejson-src is not set # CONFIG_PACKAGE_python-six is not set # CONFIG_PACKAGE_python-six-src is not set # CONFIG_PACKAGE_python-sm"&amp;"bus is not set # CONFIG_PACKAGE_python-sqlite3 is not set # CONFIG_PACKAGE_python-sqlite3-src is not set # CONFIG_PACKAGE_python-text-unidecode is not set # CONFIG_PACKAGE_python-text-unidecode-src is not set # CONFIG_PACKAGE_python-twisted is not set # C"&amp;"ONFIG_PACKAGE_python-twisted-src is not set # CONFIG_PACKAGE_python-txsocksx is not set # CONFIG_PACKAGE_python-txsocksx-src is not set # CONFIG_PACKAGE_python-unittest is not set # CONFIG_PACKAGE_python-unittest-src is not set # CONFIG_PACKAGE_python-url"&amp;"lib3 is not set # CONFIG_PACKAGE_python-urllib3-src is not set # CONFIG_PACKAGE_python-vobject is not set # CONFIG_PACKAGE_python-vobject-src is not set # CONFIG_PACKAGE_python-voluptuous is not set # CONFIG_PACKAGE_python-voluptuous-src is not set # CONF"&amp;"IG_PACKAGE_python-xml is not set # CONFIG_PACKAGE_python-xml-src is not set # CONFIG_PACKAGE_python-yaml is not set # CONFIG_PACKAGE_python-yaml-src is not set # CONFIG_PACKAGE_python-zope-interface is not set # CONFIG_PACKAGE_python-zope-interface-src is"&amp;" not set # CONFIG_PACKAGE_python3 is not set # CONFIG_PACKAGE_python3-aiohttp is not set # CONFIG_PACKAGE_python3-aiohttp-cors is not set # CONFIG_PACKAGE_python3-aiohttp-cors-src is not set # CONFIG_PACKAGE_python3-aiohttp-src is not set # CONFIG_PACKAGE"&amp;"_python3-appdirs is not set # CONFIG_PACKAGE_python3-appdirs-src is not set # CONFIG_PACKAGE_python3-asgiref is not set # CONFIG_PACKAGE_python3-asgiref-src is not set # CONFIG_PACKAGE_python3-asn1crypto is not set # CONFIG_PACKAGE_python3-asn1crypto-src "&amp;"is not set # CONFIG_PACKAGE_python3-astral is not set # CONFIG_PACKAGE_python3-astral-src is not set # CONFIG_PACKAGE_python3-async-timeout is not set # CONFIG_PACKAGE_python3-async-timeout-src is not set # CONFIG_PACKAGE_python3-asyncio is not set # CONF"&amp;"IG_PACKAGE_python3-asyncio-src is not set # CONFIG_PACKAGE_python3-atomicwrites is not set # CONFIG_PACKAGE_python3-atomicwrites-src is not set # CONFIG_PACKAGE_python3-attrs is not set # CONFIG_PACKAGE_python3-attrs-src is not set # CONFIG_PACKAGE_python"&amp;"3-automat is not set # CONFIG_PACKAGE_python3-automat-src is not set # CONFIG_PACKAGE_python3-awscli is not set # CONFIG_PACKAGE_python3-awscli-src is not set # CONFIG_PACKAGE_python3-base is not set # CONFIG_PACKAGE_python3-base-src is not set # CONFIG_P"&amp;"ACKAGE_python3-bcrypt is not set # CONFIG_PACKAGE_python3-bcrypt-src is not set # CONFIG_PACKAGE_python3-boto3 is not set # CONFIG_PACKAGE_python3-boto3-src is not set # CONFIG_PACKAGE_python3-botocore is not set # CONFIG_PACKAGE_python3-botocore-src is n"&amp;"ot set # CONFIG_PACKAGE_python3-bottle is not set # CONFIG_PACKAGE_python3-bottle-src is not set # CONFIG_PACKAGE_python3-cachelib is not set # CONFIG_PACKAGE_python3-cachelib-src is not set # CONFIG_PACKAGE_python3-cachetools is not set # CONFIG_PACKAGE_"&amp;"python3-cachetools-src is not set # CONFIG_PACKAGE_python3-certifi is not set # CONFIG_PACKAGE_python3-certifi-src is not set # CONFIG_PACKAGE_python3-cffi is not set # CONFIG_PACKAGE_python3-cffi-src is not set # CONFIG_PACKAGE_python3-cgi is not set # C"&amp;"ONFIG_PACKAGE_python3-cgi-src is not set # CONFIG_PACKAGE_python3-cgitb is not set # CONFIG_PACKAGE_python3-cgitb-src is not set # CONFIG_PACKAGE_python3-chardet is not set # CONFIG_PACKAGE_python3-chardet-src is not set # CONFIG_PACKAGE_python3-click is "&amp;"not set # CONFIG_PACKAGE_python3-click-log is not set # CONFIG_PACKAGE_python3-click-log-src is not set # CONFIG_PACKAGE_python3-click-src is not set # CONFIG_PACKAGE_python3-codecs is not set # CONFIG_PACKAGE_python3-codecs-src is not set # CONFIG_PACKAG"&amp;"E_python3-colorama is not set # CONFIG_PACKAGE_python3-colorama-src is not set # CONFIG_PACKAGE_python3-constantly is not set # CONFIG_PACKAGE_python3-constantly-src is not set # CONFIG_PACKAGE_python3-contextlib2 is not set # CONFIG_PACKAGE_python3-conte"&amp;"xtlib2-src is not set # CONFIG_PACKAGE_python3-crypto is not set # CONFIG_PACKAGE_python3-crypto-src is not set # CONFIG_PACKAGE_python3-cryptodome is not set # CONFIG_PACKAGE_python3-cryptodome-src is not set # CONFIG_PACKAGE_python3-cryptodomex is not s"&amp;"et # CONFIG_PACKAGE_python3-cryptodomex-src is not set # CONFIG_PACKAGE_python3-cryptography is not set # CONFIG_PACKAGE_python3-cryptography-src is not set # CONFIG_PACKAGE_python3-ctypes is not set # CONFIG_PACKAGE_python3-ctypes-src is not set # CONFIG"&amp;"_PACKAGE_python3-curl is not set # CONFIG_PACKAGE_python3-curl-src is not set # CONFIG_PACKAGE_python3-dateutil is not set # CONFIG_PACKAGE_python3-dateutil-src is not set # CONFIG_PACKAGE_python3-dbm is not set # CONFIG_PACKAGE_python3-dbm-src is not set"&amp;" # CONFIG_PACKAGE_python3-decimal is not set # CONFIG_PACKAGE_python3-decimal-src is not set # CONFIG_PACKAGE_python3-decorator is not set # CONFIG_PACKAGE_python3-decorator-src is not set # CONFIG_PACKAGE_python3-defusedxml is not set # CONFIG_PACKAGE_py"&amp;"thon3-defusedxml-src is not set # CONFIG_PACKAGE_python3-dev is not set # CONFIG_PACKAGE_python3-dev-src is not set # CONFIG_PACKAGE_python3-distutils is not set # CONFIG_PACKAGE_python3-distutils-src is not set # CONFIG_PACKAGE_python3-django is not set "&amp;"# CONFIG_PACKAGE_python3-django-appconf is not set # CONFIG_PACKAGE_python3-django-appconf-src is not set # CONFIG_PACKAGE_python3-django-compressor is not set # CONFIG_PACKAGE_python3-django-compressor-src is not set # CONFIG_PACKAGE_python3-django-const"&amp;"ance is not set # CONFIG_PACKAGE_python3-django-constance-src is not set # CONFIG_PACKAGE_python3-django-cors-headers is not set # CONFIG_PACKAGE_python3-django-cors-headers-src is not set # CONFIG_PACKAGE_python3-django-etesync-journal is not set # CONFI"&amp;"G_PACKAGE_python3-django-etesync-journal-src is not set # CONFIG_PACKAGE_python3-django-formtools is not set # CONFIG_PACKAGE_python3-django-formtools-src is not set # CONFIG_PACKAGE_python3-django-jsonfield is not set # CONFIG_PACKAGE_python3-django-json"&amp;"field-src is not set # CONFIG_PACKAGE_python3-django-picklefield is not set # CONFIG_PACKAGE_python3-django-picklefield-src is not set # CONFIG_PACKAGE_python3-django-postoffice is not set # CONFIG_PACKAGE_python3-django-postoffice-src is not set # CONFIG"&amp;"_PACKAGE_python3-django-ranged-response is not set # CONFIG_PACKAGE_python3-django-ranged-response-src is not set # CONFIG_PACKAGE_python3-django-restframework is not set # CONFIG_PACKAGE_python3-django-restframework-src is not set # CONFIG_PACKAGE_python"&amp;"3-django-restframework39 is not set # CONFIG_PACKAGE_python3-django-restframework39-src is not set # CONFIG_PACKAGE_python3-django-simple-captcha is not set # CONFIG_PACKAGE_python3-django-simple-captcha-src is not set # CONFIG_PACKAGE_python3-django-src "&amp;"is not set # CONFIG_PACKAGE_python3-django-statici18n is not set # CONFIG_PACKAGE_python3-django-statici18n-src is not set # CONFIG_PACKAGE_python3-django-webpack-loader is not set # CONFIG_PACKAGE_python3-django-webpack-loader-src is not set # CONFIG_PAC"&amp;"KAGE_python3-django1 is not set # CONFIG_PACKAGE_python3-django1-src is not set # CONFIG_PACKAGE_python3-dns is not set # CONFIG_PACKAGE_python3-dns-src is not set # CONFIG_PACKAGE_python3-docutils is not set # CONFIG_PACKAGE_python3-docutils-src is not s"&amp;"et # CONFIG_PACKAGE_python3-drf-nested-routers is not set # CONFIG_PACKAGE_python3-drf-nested-routers-src is not set # CONFIG_PACKAGE_python3-email is not set # CONFIG_PACKAGE_python3-email-src is not set # CONFIG_PACKAGE_python3-et_xmlfile is not set # C"&amp;"ONFIG_PACKAGE_python3-et_xmlfile-src is not set # CONFIG_PACKAGE_python3-evdev is not set # CONFIG_PACKAGE_python3-evdev-src is not set # CONFIG_PACKAGE_python3-flask is not set # CONFIG_PACKAGE_python3-flask-login is not set # CONFIG_PACKAGE_python3-flas"&amp;"k-login-src is not set # CONFIG_PACKAGE_python3-flask-src is not set # CONFIG_PACKAGE_python3-flup is not set # CONFIG_PACKAGE_python3-flup-src is not set # CONFIG_PACKAGE_python3-gdbm is not set # CONFIG_PACKAGE_python3-gdbm-src is not set # CONFIG_PACKA"&amp;"GE_python3-gmpy2 is not set # CONFIG_PACKAGE_python3-gmpy2-src is not set # CONFIG_PACKAGE_python3-gnupg is not set # CONFIG_PACKAGE_python3-gunicorn is not set # CONFIG_PACKAGE_python3-gunicorn-src is not set # CONFIG_PACKAGE_python3-hyperlink is not set"&amp;" # CONFIG_PACKAGE_python3-hyperlink-src is not set # CONFIG_PACKAGE_python3-idna is not set # CONFIG_PACKAGE_python3-idna-src is not set # CONFIG_PACKAGE_python3-ifaddr is not set # CONFIG_PACKAGE_python3-ifaddr-src is not set # CONFIG_PACKAGE_python3-inc"&amp;"remental is not set # CONFIG_PACKAGE_python3-incremental-src is not set # CONFIG_PACKAGE_python3-influxdb is not set # CONFIG_PACKAGE_python3-influxdb-src is not set # CONFIG_PACKAGE_python3-intelhex is not set # CONFIG_PACKAGE_python3-intelhex-src is not"&amp;" set # CONFIG_PACKAGE_python3-itsdangerous is not set # CONFIG_PACKAGE_python3-itsdangerous-src is not set # CONFIG_PACKAGE_python3-jdcal is not set # CONFIG_PACKAGE_python3-jdcal-src is not set # CONFIG_PACKAGE_python3-jinja2 is not set # CONFIG_PACKAGE_"&amp;"python3-jinja2-src is not set # CONFIG_PACKAGE_python3-jmespath is not set # CONFIG_PACKAGE_python3-jmespath-src is not set # CONFIG_PACKAGE_python3-jsonpath-ng is not set # CONFIG_PACKAGE_python3-jsonpath-ng-src is not set # CONFIG_PACKAGE_python3-lib2to"&amp;"3 is not set # CONFIG_PACKAGE_python3-lib2to3-src is not set # CONFIG_PACKAGE_python3-libmodbus is not set # CONFIG_PACKAGE_python3-light is not set  # # Configuration # # CONFIG_PYTHON3_BLUETOOTH_SUPPORT is not set # CONFIG_PACKAGE_python3-light-src is n"&amp;"ot set # CONFIG_PACKAGE_python3-logging is not set # CONFIG_PACKAGE_python3-logging-src is not set # CONFIG_PACKAGE_python3-lxml is not set # CONFIG_PACKAGE_python3-lxml-src is not set # CONFIG_PACKAGE_python3-lzma is not set # CONFIG_PACKAGE_python3-lzma"&amp;"-src is not set # CONFIG_PACKAGE_python3-markdown is not set # CONFIG_PACKAGE_python3-markdown-src is not set # CONFIG_PACKAGE_python3-markupsafe is not set # CONFIG_PACKAGE_python3-markupsafe-src is not set # CONFIG_PACKAGE_python3-maxminddb is not set #"&amp;" CONFIG_PACKAGE_python3-maxminddb-src is not set # CONFIG_PACKAGE_python3-more-itertools is not set # CONFIG_PACKAGE_python3-more-itertools-src is not set # CONFIG_PACKAGE_python3-multidict is not set # CONFIG_PACKAGE_python3-multidict-src is not set # CO"&amp;"NFIG_PACKAGE_python3-multiprocessing is not set # CONFIG_PACKAGE_python3-multiprocessing-src is not set # CONFIG_PACKAGE_python3-mysqlclient is not set # CONFIG_PACKAGE_python3-mysqlclient-src is not set # CONFIG_PACKAGE_python3-ncurses is not set # CONFI"&amp;"G_PACKAGE_python3-ncurses-src is not set # CONFIG_PACKAGE_python3-netdisco is not set # CONFIG_PACKAGE_python3-netdisco-src is not set # CONFIG_PACKAGE_python3-netifaces is not set # CONFIG_PACKAGE_python3-netifaces-src is not set # CONFIG_PACKAGE_python3"&amp;"-oauthlib is not set # CONFIG_PACKAGE_python3-oauthlib-src is not set # CONFIG_PACKAGE_python3-openpyxl is not set # CONFIG_PACKAGE_python3-openpyxl-src is not set # CONFIG_PACKAGE_python3-openssl is not set # CONFIG_PACKAGE_python3-openssl-src is not set"&amp;" # CONFIG_PACKAGE_python3-paho-mqtt is not set # CONFIG_PACKAGE_python3-paho-mqtt-src is not set # CONFIG_PACKAGE_python3-parsley is not set # CONFIG_PACKAGE_python3-parsley-src is not set # CONFIG_PACKAGE_python3-passlib is not set # CONFIG_PACKAGE_pytho"&amp;"n3-passlib-src is not set # CONFIG_PACKAGE_python3-pillow is not set # CONFIG_PACKAGE_python3-pillow-src is not set # CONFIG_PACKAGE_python3-pip is not set # CONFIG_PACKAGE_python3-pip-src is not set # CONFIG_PACKAGE_python3-pkg-resources is not set # CON"&amp;"FIG_PACKAGE_python3-pkg-resources-src is not set # CONFIG_PACKAGE_python3-ply is not set # CONFIG_PACKAGE_python3-ply-src is not set # CONFIG_PACKAGE_python3-py is not set # CONFIG_PACKAGE_python3-py-src is not set # CONFIG_PACKAGE_python3-pyasn1 is not s"&amp;"et # CONFIG_PACKAGE_python3-pyasn1-modules is not set # CONFIG_PACKAGE_python3-pyasn1-modules-src is not set # CONFIG_PACKAGE_python3-pyasn1-src is not set # CONFIG_PACKAGE_python3-pycparser is not set # CONFIG_PACKAGE_python3-pycparser-src is not set # C"&amp;"ONFIG_PACKAGE_python3-pydoc is not set # CONFIG_PACKAGE_python3-pydoc-src is not set # CONFIG_PACKAGE_python3-pyjwt is not set # CONFIG_PACKAGE_python3-pyjwt-src is not set # CONFIG_PACKAGE_python3-pymysql is not set # CONFIG_PACKAGE_python3-pymysql-src i"&amp;"s not set # CONFIG_PACKAGE_python3-pyodbc is not set # CONFIG_PACKAGE_python3-pyopenssl is not set # CONFIG_PACKAGE_python3-pyopenssl-src is not set # CONFIG_PACKAGE_python3-pyotp is not set # CONFIG_PACKAGE_python3-pyotp-src is not set # CONFIG_PACKAGE_p"&amp;"ython3-pyparsing is not set # CONFIG_PACKAGE_python3-pyparsing-src is not set # CONFIG_PACKAGE_python3-pyroute2 is not set # CONFIG_PACKAGE_python3-pyroute2-src is not set # CONFIG_PACKAGE_python3-pyrsistent is not set # CONFIG_PACKAGE_python3-pyrsistent-"&amp;"src is not set # CONFIG_PACKAGE_python3-pyserial is not set # CONFIG_PACKAGE_python3-pyserial-src is not set # CONFIG_PACKAGE_python3-pytz is not set # CONFIG_PACKAGE_python3-pytz-src is not set # CONFIG_PACKAGE_python3-qrcode is not set # CONFIG_PACKAGE_"&amp;"python3-qrcode-src is not set # CONFIG_PACKAGE_python3-rcssmin is not set # CONFIG_PACKAGE_python3-rcssmin-src is not set # CONFIG_PACKAGE_python3-requests is not set # CONFIG_PACKAGE_python3-requests-oauthlib is not set # CONFIG_PACKAGE_python3-requests-"&amp;"oauthlib-src is not set # CONFIG_PACKAGE_python3-requests-src is not set # CONFIG_PACKAGE_python3-rsa is not set # CONFIG_PACKAGE_python3-rsa-src is not set # CONFIG_PACKAGE_python3-ruamel-yaml is not set # CONFIG_PACKAGE_python3-ruamel-yaml-src is not se"&amp;"t # CONFIG_PACKAGE_python3-s3transfer is not set # CONFIG_PACKAGE_python3-s3transfer-src is not set # CONFIG_PACKAGE_python3-schedule is not set # CONFIG_PACKAGE_python3-schedule-src is not set # CONFIG_PACKAGE_python3-schema is not set # CONFIG_PACKAGE_p"&amp;"ython3-schema-src is not set # CONFIG_PACKAGE_python3-seafile-ccnet is not set # CONFIG_PACKAGE_python3-seafile-ccnet-src is not set # CONFIG_PACKAGE_python3-seafile-server is not set # CONFIG_PACKAGE_python3-seafile-server-src is not set # CONFIG_PACKAGE"&amp;"_python3-searpc is not set # CONFIG_PACKAGE_python3-searpc-src is not set # CONFIG_PACKAGE_python3-sentry-sdk is not set # CONFIG_PACKAGE_python3-sentry-sdk-src is not set # CONFIG_PACKAGE_python3-service-identity is not set # CONFIG_PACKAGE_python3-servi"&amp;"ce-identity-src is not set # CONFIG_PACKAGE_python3-setuptools is not set # CONFIG_PACKAGE_python3-setuptools-src is not set # CONFIG_PACKAGE_python3-simplejson is not set # CONFIG_PACKAGE_python3-simplejson-src is not set # CONFIG_PACKAGE_python3-six is "&amp;"not set # CONFIG_PACKAGE_python3-six-src is not set # CONFIG_PACKAGE_python3-slugify is not set # CONFIG_PACKAGE_python3-slugify-src is not set # CONFIG_PACKAGE_python3-smbus is not set # CONFIG_PACKAGE_python3-speedtest-cli is not set # CONFIG_PACKAGE_py"&amp;"thon3-speedtest-cli-src is not set # CONFIG_PACKAGE_python3-sqlalchemy is not set # CONFIG_PACKAGE_python3-sqlalchemy-src is not set # CONFIG_PACKAGE_python3-sqlite3 is not set # CONFIG_PACKAGE_python3-sqlite3-src is not set # CONFIG_PACKAGE_python3-sqlpa"&amp;"rse is not set # CONFIG_PACKAGE_python3-sqlparse-src is not set # CONFIG_PACKAGE_python3-stem is not set # CONFIG_PACKAGE_python3-stem-src is not set # CONFIG_PACKAGE_python3-text-unidecode is not set # CONFIG_PACKAGE_python3-text-unidecode-src is not set"&amp;" # CONFIG_PACKAGE_python3-twisted is not set # CONFIG_PACKAGE_python3-twisted-src is not set # CONFIG_PACKAGE_python3-unidecode is not set # CONFIG_PACKAGE_python3-unidecode-src is not set # CONFIG_PACKAGE_python3-unittest is not set # CONFIG_PACKAGE_pyth"&amp;"on3-unittest-src is not set # CONFIG_PACKAGE_python3-urllib is not set # CONFIG_PACKAGE_python3-urllib-src is not set # CONFIG_PACKAGE_python3-urllib3 is not set # CONFIG_PACKAGE_python3-urllib3-src is not set # CONFIG_PACKAGE_python3-vobject is not set #"&amp;" CONFIG_PACKAGE_python3-vobject-src is not set # CONFIG_PACKAGE_python3-voluptuous is not set # CONFIG_PACKAGE_python3-voluptuous-serialize is not set # CONFIG_PACKAGE_python3-voluptuous-serialize-src is not set # CONFIG_PACKAGE_python3-voluptuous-src is "&amp;"not set # CONFIG_PACKAGE_python3-wcwidth is not set # CONFIG_PACKAGE_python3-wcwidth-src is not set # CONFIG_PACKAGE_python3-werkzeug is not set # CONFIG_PACKAGE_python3-werkzeug-src is not set # CONFIG_PACKAGE_python3-xml is not set # CONFIG_PACKAGE_pyth"&amp;"on3-xml-src is not set # CONFIG_PACKAGE_python3-xmltodict is not set # CONFIG_PACKAGE_python3-xmltodict-src is not set # CONFIG_PACKAGE_python3-yaml is not set # CONFIG_PACKAGE_python3-yaml-src is not set # CONFIG_PACKAGE_python3-yarl is not set # CONFIG_"&amp;"PACKAGE_python3-yarl-src is not set # CONFIG_PACKAGE_python3-zeroconf is not set # CONFIG_PACKAGE_python3-zeroconf-src is not set # CONFIG_PACKAGE_python3-zipp is not set # CONFIG_PACKAGE_python3-zipp-src is not set # CONFIG_PACKAGE_python3-zope-interface"&amp;" is not set # CONFIG_PACKAGE_python3-zope-interface-src is not set  # # Ruby # # CONFIG_PACKAGE_ruby is not set  # # Tcl # # CONFIG_PACKAGE_vala is not set  # # Libraries #  # # Compression # # CONFIG_PACKAGE_libbz2 is not set # CONFIG_PACKAGE_liblzma is "&amp;"not set # CONFIG_PACKAGE_libunrar is not set # CONFIG_PACKAGE_libzstd is not set CONFIG_ZSTD_OPTIMIZE_O3=y  # # Filesystem # # CONFIG_PACKAGE_libacl is not set # CONFIG_PACKAGE_libattr is not set # CONFIG_PACKAGE_libfuse is not set # CONFIG_PACKAGE_libow "&amp;"is not set # CONFIG_PACKAGE_libow-capi is not set # CONFIG_PACKAGE_libsysfs is not set  # # Firewall # # CONFIG_PACKAGE_libfko is not set CONFIG_PACKAGE_libip4tc=y CONFIG_PACKAGE_libip6tc=y CONFIG_PACKAGE_libxtables=y # CONFIG_PACKAGE_libxtables-nft is no"&amp;"t set  # # Instant Messaging # # CONFIG_PACKAGE_quasselc is not set  # # IoT # # CONFIG_PACKAGE_libupm is not set # CONFIG_PACKAGE_libupm-a110x is not set # CONFIG_PACKAGE_libupm-ad8232 is not set # CONFIG_PACKAGE_libupm-adafruitss is not set # CONFIG_PAC"&amp;"KAGE_libupm-adc121c021 is not set # CONFIG_PACKAGE_libupm-adis16448 is not set # CONFIG_PACKAGE_libupm-adxl335 is not set # CONFIG_PACKAGE_libupm-adxl345 is not set # CONFIG_PACKAGE_libupm-am2315 is not set # CONFIG_PACKAGE_libupm-apds9002 is not set # CO"&amp;"NFIG_PACKAGE_libupm-at42qt1070 is not set # CONFIG_PACKAGE_libupm-biss0001 is not set # CONFIG_PACKAGE_libupm-bmpx8x is not set # CONFIG_PACKAGE_libupm-buzzer is not set # CONFIG_PACKAGE_libupm-cjq4435 is not set # CONFIG_PACKAGE_libupm-ds1307 is not set "&amp;"# CONFIG_PACKAGE_libupm-ecs1030 is not set # CONFIG_PACKAGE_libupm-enc03r is not set # CONFIG_PACKAGE_libupm-flex is not set # CONFIG_PACKAGE_libupm-gas is not set # CONFIG_PACKAGE_libupm-gp2y0a is not set # CONFIG_PACKAGE_libupm-grove is not set # CONFIG"&amp;"_PACKAGE_libupm-grovecircularled is not set # CONFIG_PACKAGE_libupm-grovecollision is not set # CONFIG_PACKAGE_libupm-groveehr is not set # CONFIG_PACKAGE_libupm-groveeldriver is not set # CONFIG_PACKAGE_libupm-groveelectromagnet is not set # CONFIG_PACKA"&amp;"GE_libupm-groveemg is not set # CONFIG_PACKAGE_libupm-grovegprs is not set # CONFIG_PACKAGE_libupm-grovegsr is not set # CONFIG_PACKAGE_libupm-grovelinefinder is not set # CONFIG_PACKAGE_libupm-grovemd is not set # CONFIG_PACKAGE_libupm-grovemoisture is n"&amp;"ot set # CONFIG_PACKAGE_libupm-groveo2 is not set # CONFIG_PACKAGE_libupm-grovescam is not set # CONFIG_PACKAGE_libupm-grovespeaker is not set # CONFIG_PACKAGE_libupm-grovevdiv is not set # CONFIG_PACKAGE_libupm-grovewater is not set # CONFIG_PACKAGE_libu"&amp;"pm-grovewfs is not set # CONFIG_PACKAGE_libupm-guvas12d is not set # CONFIG_PACKAGE_libupm-h3lis331dl is not set # CONFIG_PACKAGE_libupm-hcsr04 is not set # CONFIG_PACKAGE_libupm-hm11 is not set # CONFIG_PACKAGE_libupm-hmc5883l is not set # CONFIG_PACKAGE"&amp;"_libupm-hmtrp is not set # CONFIG_PACKAGE_libupm-hp20x is not set # CONFIG_PACKAGE_libupm-ht9170 is not set # CONFIG_PACKAGE_libupm-htu21d is not set # CONFIG_PACKAGE_libupm-hx711 is not set # CONFIG_PACKAGE_libupm-i2clcd is not set # CONFIG_PACKAGE_libup"&amp;"m-ina132 is not set # CONFIG_PACKAGE_libupm-isd1820 is not set # CONFIG_PACKAGE_libupm-itg3200 is not set # CONFIG_PACKAGE_libupm-joystick12 is not set # CONFIG_PACKAGE_libupm-l298 is not set # CONFIG_PACKAGE_libupm-ldt0028 is not set # CONFIG_PACKAGE_lib"&amp;"upm-lm35 is not set # CONFIG_PACKAGE_libupm-lol is not set # CONFIG_PACKAGE_libupm-loudness is not set # CONFIG_PACKAGE_libupm-lpd8806 is not set # CONFIG_PACKAGE_libupm-lsm303 is not set # CONFIG_PACKAGE_libupm-lsm9ds0 is not set # CONFIG_PACKAGE_libupm-"&amp;"m24lr64e is not set # CONFIG_PACKAGE_libupm-max31723 is not set # CONFIG_PACKAGE_libupm-max31855 is not set # CONFIG_PACKAGE_libupm-max44000 is not set # CONFIG_PACKAGE_libupm-max5487 is not set # CONFIG_PACKAGE_libupm-maxds3231m is not set # CONFIG_PACKA"&amp;"GE_libupm-maxsonarez is not set # CONFIG_PACKAGE_libupm-mg811 is not set # CONFIG_PACKAGE_libupm-mhz16 is not set # CONFIG_PACKAGE_libupm-mic is not set # CONFIG_PACKAGE_libupm-mlx90614 is not set # CONFIG_PACKAGE_libupm-mma7455 is not set # CONFIG_PACKAG"&amp;"E_libupm-mma7660 is not set # CONFIG_PACKAGE_libupm-mpl3115a2 is not set # CONFIG_PACKAGE_libupm-mpr121 is not set # CONFIG_PACKAGE_libupm-mpu9150 is not set # CONFIG_PACKAGE_libupm-mq303a is not set # CONFIG_PACKAGE_libupm-my9221 is not set # CONFIG_PACK"&amp;"AGE_libupm-nrf24l01 is not set # CONFIG_PACKAGE_libupm-nrf8001 is not set # CONFIG_PACKAGE_libupm-nunchuck is not set # CONFIG_PACKAGE_libupm-otp538u is not set # CONFIG_PACKAGE_libupm-pn532 is not set # CONFIG_PACKAGE_libupm-ppd42ns is not set # CONFIG_P"&amp;"ACKAGE_libupm-pulsensor is not set # CONFIG_PACKAGE_libupm-rfr359f is not set # CONFIG_PACKAGE_libupm-rgbringcoder is not set # CONFIG_PACKAGE_libupm-rotaryencoder is not set # CONFIG_PACKAGE_libupm-rpr220 is not set # CONFIG_PACKAGE_libupm-servo is not s"&amp;"et # CONFIG_PACKAGE_libupm-si114x is not set # CONFIG_PACKAGE_libupm-sm130 is not set # CONFIG_PACKAGE_libupm-st7735 is not set # CONFIG_PACKAGE_libupm-stepmotor is not set # CONFIG_PACKAGE_libupm-sx6119 is not set # CONFIG_PACKAGE_libupm-ta12200 is not s"&amp;"et # CONFIG_PACKAGE_libupm-tcs3414cs is not set # CONFIG_PACKAGE_libupm-th02 is not set # CONFIG_PACKAGE_libupm-tm1637 is not set # CONFIG_PACKAGE_libupm-tsl2561 is not set # CONFIG_PACKAGE_libupm-ttp223 is not set # CONFIG_PACKAGE_libupm-ublox6 is not se"&amp;"t # CONFIG_PACKAGE_libupm-uln200xa is not set # CONFIG_PACKAGE_libupm-waterlevel is not set # CONFIG_PACKAGE_libupm-wheelencoder is not set # CONFIG_PACKAGE_libupm-wt5001 is not set # CONFIG_PACKAGE_libupm-yg1006 is not set # CONFIG_PACKAGE_libupm-zfm20 i"&amp;"s not set  # # Languages # # CONFIG_PACKAGE_libyaml is not set  # # Networking # # CONFIG_PACKAGE_libdcwproto is not set # CONFIG_PACKAGE_libdcwsocket is not set # CONFIG_PACKAGE_libsctp is not set # CONFIG_PACKAGE_libuhttpd-mbedtls is not set # CONFIG_PA"&amp;"CKAGE_libuhttpd-nossl is not set # CONFIG_PACKAGE_libuhttpd-openssl is not set # CONFIG_PACKAGE_libuhttpd-wolfssl is not set # CONFIG_PACKAGE_libunbound is not set # CONFIG_PACKAGE_libunbound-heavy is not set # CONFIG_PACKAGE_libuwsc-mbedtls is not set # "&amp;"CONFIG_PACKAGE_libuwsc-nossl is not set # CONFIG_PACKAGE_libuwsc-openssl is not set # CONFIG_PACKAGE_libuwsc-wolfssl is not set  # # Qt5 # # CONFIG_PACKAGE_qt5-core is not set # CONFIG_PACKAGE_qt5-network is not set # CONFIG_PACKAGE_qt5-xml is not set  # "&amp;"# SSL # # CONFIG_PACKAGE_libgnutls is not set # CONFIG_PACKAGE_libmbedtls is not set CONFIG_PACKAGE_libopenssl=y  # # Build Options # CONFIG_OPENSSL_OPTIMIZE_SPEED=y CONFIG_OPENSSL_WITH_ASM=y CONFIG_OPENSSL_WITH_DEPRECATED=y # CONFIG_OPENSSL_NO_DEPRECATED"&amp;" is not set # CONFIG_OPENSSL_WITH_ERROR_MESSAGES is not set  # # Protocol Support # CONFIG_OPENSSL_WITH_TLS13=y # CONFIG_OPENSSL_WITH_DTLS is not set # CONFIG_OPENSSL_WITH_NPN is not set CONFIG_OPENSSL_WITH_SRP=y CONFIG_OPENSSL_WITH_CMS=y  # # Algorithm S"&amp;"election # # CONFIG_OPENSSL_WITH_EC2M is not set CONFIG_OPENSSL_WITH_CHACHA_POLY1305=y CONFIG_OPENSSL_PREFER_CHACHA_OVER_GCM=y CONFIG_OPENSSL_WITH_PSK=y  # # Less commonly used build options # # CONFIG_OPENSSL_WITH_ARIA is not set # CONFIG_OPENSSL_WITH_CA"&amp;"MELLIA is not set # CONFIG_OPENSSL_WITH_IDEA is not set # CONFIG_OPENSSL_WITH_SEED is not set # CONFIG_OPENSSL_WITH_SM234 is not set # CONFIG_OPENSSL_WITH_BLAKE2 is not set # CONFIG_OPENSSL_WITH_MDC2 is not set # CONFIG_OPENSSL_WITH_WHIRLPOOL is not set #"&amp;" CONFIG_OPENSSL_WITH_COMPRESSION is not set # CONFIG_OPENSSL_WITH_RFC3779 is not set  # # Engine/Hardware Support # CONFIG_OPENSSL_ENGINE=y CONFIG_OPENSSL_ENGINE_BUILTIN=y CONFIG_OPENSSL_ENGINE_BUILTIN_DEVCRYPTO=y # CONFIG_OPENSSL_WITH_GOST is not set CON"&amp;"FIG_PACKAGE_libopenssl-conf=y # CONFIG_PACKAGE_libopenssl-devcrypto is not set # CONFIG_PACKAGE_libpolarssl is not set # CONFIG_PACKAGE_libwolfssl is not set  # # Sound # # CONFIG_PACKAGE_liblo is not set  # # database # # CONFIG_PACKAGE_libpq is not set "&amp;"# CONFIG_PACKAGE_libsqlite3 is not set # CONFIG_PACKAGE_pgsqlodbc is not set # CONFIG_PACKAGE_psqlodbca is not set # CONFIG_PACKAGE_psqlodbcw is not set # CONFIG_PACKAGE_tdb is not set # CONFIG_PACKAGE_unixodbc is not set  # # libelektra # # CONFIG_PACKAG"&amp;"E_libelektra-boost is not set # CONFIG_PACKAGE_libelektra-core is not set # CONFIG_PACKAGE_libelektra-cpp is not set # CONFIG_PACKAGE_libelektra-crypto is not set # CONFIG_PACKAGE_libelektra-curlget is not set # CONFIG_PACKAGE_libelektra-dbus is not set #"&amp;" CONFIG_PACKAGE_libelektra-extra is not set # CONFIG_PACKAGE_libelektra-lua is not set # CONFIG_PACKAGE_libelektra-plugins is not set # CONFIG_PACKAGE_libelektra-python2 is not set # CONFIG_PACKAGE_libelektra-python3 is not set # CONFIG_PACKAGE_libelektra"&amp;"-resolvers is not set # CONFIG_PACKAGE_libelektra-xerces is not set # CONFIG_PACKAGE_libelektra-xml is not set # CONFIG_PACKAGE_libelektra-yajl is not set # CONFIG_PACKAGE_libelektra-yamlcpp is not set # CONFIG_PACKAGE_alsa-lib is not set # CONFIG_PACKAGE"&amp;"_argp-standalone is not set # CONFIG_PACKAGE_avro-c is not set # CONFIG_PACKAGE_bind-libs is not set # CONFIG_PACKAGE_bluez-libs is not set # CONFIG_PACKAGE_boost is not set # CONFIG_boost-context-exclude is not set # CONFIG_boost-coroutine-exclude is not"&amp;" set # CONFIG_boost-fiber-exclude is not set # CONFIG_PACKAGE_ccid is not set # CONFIG_PACKAGE_check is not set # CONFIG_PACKAGE_classpath is not set # CONFIG_PACKAGE_classpath-tools is not set # CONFIG_PACKAGE_confuse is not set # CONFIG_PACKAGE_dtndht i"&amp;"s not set # CONFIG_PACKAGE_fcgi is not set # CONFIG_PACKAGE_fftw3 is not set # CONFIG_PACKAGE_fftw3f is not set # CONFIG_PACKAGE_getdns is not set # CONFIG_PACKAGE_giflib is not set # CONFIG_PACKAGE_glib2 is not set # CONFIG_PACKAGE_glog is not set # CONF"&amp;"IG_PACKAGE_hidapi is not set # CONFIG_PACKAGE_ibrcommon is not set # CONFIG_PACKAGE_ibrdtn is not set # CONFIG_PACKAGE_icu is not set # CONFIG_PACKAGE_icu-data-tools is not set # CONFIG_PACKAGE_icu-full-data is not set # CONFIG_PACKAGE_jansson is not set "&amp;"# CONFIG_PACKAGE_knot-libs is not set # CONFIG_PACKAGE_knot-libzscanner is not set # CONFIG_PACKAGE_libaio is not set # CONFIG_PACKAGE_libalac is not set # CONFIG_PACKAGE_libantlr3c is not set # CONFIG_PACKAGE_libao is not set # CONFIG_PACKAGE_libapr is n"&amp;"ot set # CONFIG_PACKAGE_libaprutil is not set # CONFIG_PACKAGE_libarchive is not set # CONFIG_PACKAGE_libarchive-noopenssl is not set # CONFIG_PACKAGE_libartnet is not set # CONFIG_PACKAGE_libasm is not set # CONFIG_PACKAGE_libaudiofile is not set # CONFI"&amp;"G_PACKAGE_libavahi-client is not set # CONFIG_PACKAGE_libavahi-compat-libdnssd is not set # CONFIG_PACKAGE_libavahi-dbus-support is not set # CONFIG_PACKAGE_libavahi-nodbus-support is not set # CONFIG_PACKAGE_libavl is not set # CONFIG_PACKAGE_libbfd is n"&amp;"ot set # CONFIG_PACKAGE_libblkid is not set CONFIG_PACKAGE_libblobmsg-json=y # CONFIG_PACKAGE_libbsd is not set # CONFIG_PACKAGE_libcanfestival is not set # CONFIG_PACKAGE_libcap is not set # CONFIG_PACKAGE_libcares is not set # CONFIG_PACKAGE_libcharset "&amp;"is not set # CONFIG_PACKAGE_libcoap is not set # CONFIG_PACKAGE_libcomerr is not set # CONFIG_PACKAGE_libconfig is not set # CONFIG_PACKAGE_libcryptopp is not set # CONFIG_PACKAGE_libcurl is not set # CONFIG_PACKAGE_libcxx is not set # CONFIG_PACKAGE_libd"&amp;"aemon is not set # CONFIG_PACKAGE_libdaq is not set # CONFIG_PACKAGE_libdb47 is not set # CONFIG_PACKAGE_libdb47xx is not set # CONFIG_PACKAGE_libdbi is not set # CONFIG_PACKAGE_libdbus is not set # CONFIG_PACKAGE_libdevmapper is not set # CONFIG_PACKAGE_"&amp;"libdmapsharing is not set # CONFIG_PACKAGE_libdnet is not set # CONFIG_PACKAGE_libdouble-conversion is not set # CONFIG_PACKAGE_libdrm is not set # CONFIG_PACKAGE_libdw is not set # CONFIG_PACKAGE_libecdsautil is not set # CONFIG_PACKAGE_libedit is not se"&amp;"t CONFIG_PACKAGE_libelf=y # CONFIG_PACKAGE_libesmtp is not set # CONFIG_PACKAGE_libestr is not set # CONFIG_PACKAGE_libev is not set # CONFIG_PACKAGE_libevdev is not set # CONFIG_PACKAGE_libevent2 is not set # CONFIG_PACKAGE_libevent2-core is not set # CO"&amp;"NFIG_PACKAGE_libevent2-extra is not set # CONFIG_PACKAGE_libevent2-openssl is not set # CONFIG_PACKAGE_libevent2-pthreads is not set # CONFIG_PACKAGE_libeventlog is not set # CONFIG_PACKAGE_libevhtp is not set # CONFIG_PACKAGE_libexif is not set # CONFIG_"&amp;"PACKAGE_libexpat is not set # CONFIG_PACKAGE_libexslt is not set # CONFIG_PACKAGE_libext2fs is not set # CONFIG_PACKAGE_libextractor is not set # CONFIG_PACKAGE_libf2fs is not set # CONFIG_PACKAGE_libfaad2 is not set # CONFIG_PACKAGE_libfastjson is not se"&amp;"t # CONFIG_PACKAGE_libfdisk is not set # CONFIG_PACKAGE_libfdt is not set # CONFIG_PACKAGE_libffi is not set # CONFIG_PACKAGE_libffmpeg-audio-dec is not set # CONFIG_PACKAGE_libffmpeg-custom is not set # CONFIG_PACKAGE_libffmpeg-full is not set # CONFIG_P"&amp;"ACKAGE_libffmpeg-mini is not set # CONFIG_PACKAGE_libflac is not set # CONFIG_PACKAGE_libfmt is not set # CONFIG_PACKAGE_libfreetype is not set # CONFIG_PACKAGE_libftdi is not set # CONFIG_PACKAGE_libftdi1 is not set # CONFIG_PACKAGE_libgcrypt is not set "&amp;"# CONFIG_PACKAGE_libgd is not set # CONFIG_PACKAGE_libgdbm is not set # CONFIG_PACKAGE_libgee is not set # CONFIG_PACKAGE_libglpk is not set # CONFIG_PACKAGE_libgmp is not set # CONFIG_PACKAGE_libgnurl is not set # CONFIG_PACKAGE_libgpg-error is not set #"&amp;" CONFIG_PACKAGE_libgphoto2 is not set # CONFIG_PACKAGE_libgpiod is not set # CONFIG_PACKAGE_libgps is not set # CONFIG_PACKAGE_libhamlib is not set # CONFIG_PACKAGE_libhavege is not set # CONFIG_PACKAGE_libhiredis is not set # CONFIG_PACKAGE_libhttp-parse"&amp;"r is not set # CONFIG_PACKAGE_libhwloc is not set # CONFIG_PACKAGE_libical is not set # CONFIG_PACKAGE_libiconv is not set # CONFIG_PACKAGE_libiconv-full is not set # CONFIG_PACKAGE_libid3tag is not set # CONFIG_PACKAGE_libidn is not set # CONFIG_PACKAGE_"&amp;"libidn2 is not set # CONFIG_PACKAGE_libiio is not set # CONFIG_PACKAGE_libimobiledevice is not set # CONFIG_PACKAGE_libinotifytools is not set # CONFIG_PACKAGE_libinput is not set # CONFIG_PACKAGE_libintl is not set # CONFIG_PACKAGE_libintl-full is not se"&amp;"t # CONFIG_PACKAGE_libiw is not set CONFIG_PACKAGE_libiwinfo=y # CONFIG_PACKAGE_libjpeg is not set CONFIG_PACKAGE_libjson-c=y # CONFIG_PACKAGE_libkeyutils is not set # CONFIG_PACKAGE_libkmod is not set # CONFIG_PACKAGE_libldns is not set # CONFIG_PACKAGE_"&amp;"libltdl is not set CONFIG_PACKAGE_liblua=y # CONFIG_PACKAGE_liblz4 is not set # CONFIG_PACKAGE_liblzo is not set # CONFIG_PACKAGE_libmad is not set # CONFIG_PACKAGE_libmagic is not set # CONFIG_PACKAGE_libmariadb is not set # CONFIG_PACKAGE_libmaxminddb i"&amp;"s not set # CONFIG_PACKAGE_libmbim is not set # CONFIG_PACKAGE_libmcrypt is not set # CONFIG_PACKAGE_libmicrohttpd-no-ssl is not set # CONFIG_PACKAGE_libmicrohttpd-ssl is not set # CONFIG_PACKAGE_libmilter-sendmail is not set # CONFIG_PACKAGE_libminiupnpc"&amp;" is not set # CONFIG_PACKAGE_libmms is not set CONFIG_PACKAGE_libmnl=y # CONFIG_PACKAGE_libmodbus is not set # CONFIG_PACKAGE_libmosquitto-nossl is not set # CONFIG_PACKAGE_libmosquitto-ssl is not set # CONFIG_PACKAGE_libmount is not set # CONFIG_PACKAGE_"&amp;"libmpdclient is not set # CONFIG_PACKAGE_libmpeg2 is not set # CONFIG_PACKAGE_libmpg123 is not set # CONFIG_PACKAGE_libmraa is not set # CONFIG_PACKAGE_libnatpmp is not set # CONFIG_PACKAGE_libncurses is not set # CONFIG_PACKAGE_libndpi is not set # CONFI"&amp;"G_PACKAGE_libneon is not set # CONFIG_PACKAGE_libnet-1.2.x is not set # CONFIG_PACKAGE_libnetconf2 is not set # CONFIG_PACKAGE_libnetfilter-acct is not set # CONFIG_PACKAGE_libnetfilter-conntrack is not set # CONFIG_PACKAGE_libnetfilter-cthelper is not se"&amp;"t # CONFIG_PACKAGE_libnetfilter-cttimeout is not set # CONFIG_PACKAGE_libnetfilter-log is not set # CONFIG_PACKAGE_libnetfilter-queue is not set # CONFIG_PACKAGE_libnetsnmp is not set # CONFIG_PACKAGE_libnettle is not set # CONFIG_PACKAGE_libnfnetlink is "&amp;"not set # CONFIG_PACKAGE_libnftnl is not set # CONFIG_PACKAGE_libnghttp2 is not set # CONFIG_PACKAGE_libnl is not set # CONFIG_PACKAGE_libnl-core is not set # CONFIG_PACKAGE_libnl-genl is not set # CONFIG_PACKAGE_libnl-nf is not set # CONFIG_PACKAGE_libnl"&amp;"-route is not set CONFIG_PACKAGE_libnl-tiny=y # CONFIG_PACKAGE_libnopoll is not set # CONFIG_PACKAGE_libogg is not set # CONFIG_PACKAGE_liboil is not set # CONFIG_PACKAGE_libopcodes is not set # CONFIG_PACKAGE_libopendkim is not set # CONFIG_PACKAGE_libop"&amp;"enobex is not set # CONFIG_PACKAGE_libopensc is not set # CONFIG_PACKAGE_libopenzwave is not set # CONFIG_PACKAGE_liboping is not set # CONFIG_PACKAGE_libopus is not set # CONFIG_PACKAGE_libout123 is not set # CONFIG_PACKAGE_libowfat is not set # CONFIG_P"&amp;"ACKAGE_libp11 is not set # CONFIG_PACKAGE_libpagekite is not set # CONFIG_PACKAGE_libpam is not set # CONFIG_PACKAGE_libpcap is not set # CONFIG_PACKAGE_libpciaccess is not set CONFIG_PACKAGE_libpcre=y # CONFIG_PACKAGE_libpcre16 is not set # CONFIG_PACKAG"&amp;"E_libpcre2 is not set # CONFIG_PACKAGE_libpcre2-16 is not set # CONFIG_PACKAGE_libpcre2-32 is not set # CONFIG_PACKAGE_libpcrecpp is not set # CONFIG_PACKAGE_libpcsclite is not set # CONFIG_PACKAGE_libpkcs11-spy is not set # CONFIG_PACKAGE_libplist is not"&amp;" set # CONFIG_PACKAGE_libplistcxx is not set # CONFIG_PACKAGE_libpng is not set # CONFIG_PACKAGE_libpopt is not set # CONFIG_PACKAGE_libprotobuf-c is not set # CONFIG_PACKAGE_libqmi is not set # CONFIG_PACKAGE_libqrencode is not set # CONFIG_PACKAGE_libra"&amp;"dcli is not set # CONFIG_PACKAGE_libreadline is not set # CONFIG_PACKAGE_libredblack is not set # CONFIG_PACKAGE_librouteros is not set # CONFIG_PACKAGE_libroxml is not set # CONFIG_PACKAGE_librpc is not set # CONFIG_PACKAGE_librrd1 is not set # CONFIG_PA"&amp;"CKAGE_librtlsdr is not set # CONFIG_PACKAGE_libruby is not set # CONFIG_PACKAGE_libsamplerate is not set # CONFIG_PACKAGE_libsane is not set # CONFIG_PACKAGE_libsasl2 is not set # CONFIG_PACKAGE_libsearpc is not set # CONFIG_PACKAGE_libseccomp is not set "&amp;"# CONFIG_PACKAGE_libsensors is not set # CONFIG_PACKAGE_libshout is not set # CONFIG_PACKAGE_libshout-full is not set # CONFIG_PACKAGE_libshout-nossl is not set # CONFIG_PACKAGE_libsigcxx is not set # CONFIG_PACKAGE_libsmartcols is not set # CONFIG_PACKAG"&amp;"E_libsndfile is not set # CONFIG_PACKAGE_libsoc is not set # CONFIG_PACKAGE_libsocks is not set # CONFIG_PACKAGE_libsodium is not set # CONFIG_PACKAGE_libsoup is not set # CONFIG_PACKAGE_libsoxr is not set # CONFIG_PACKAGE_libspeex is not set # CONFIG_PAC"&amp;"KAGE_libspeexdsp is not set # CONFIG_PACKAGE_libspice-server is not set # CONFIG_PACKAGE_libss is not set # CONFIG_PACKAGE_libssh is not set # CONFIG_PACKAGE_libssh2 is not set # CONFIG_PACKAGE_libstoken is not set # CONFIG_PACKAGE_libstrophe is not set #"&amp;" CONFIG_PACKAGE_libtalloc is not set # CONFIG_PACKAGE_libtasn1 is not set # CONFIG_PACKAGE_libtheora is not set # CONFIG_PACKAGE_libtiff is not set # CONFIG_PACKAGE_libtiffxx is not set # CONFIG_PACKAGE_libtins is not set # CONFIG_PACKAGE_libtirpc is not "&amp;"set # CONFIG_PACKAGE_libtorrent is not set CONFIG_PACKAGE_libubox=y # CONFIG_PACKAGE_libubox-lua is not set CONFIG_PACKAGE_libubus=y CONFIG_PACKAGE_libubus-lua=y CONFIG_PACKAGE_libuci=y CONFIG_PACKAGE_libuci-lua=y CONFIG_PACKAGE_libuclient=y # CONFIG_PACK"&amp;"AGE_libudev-fbsd is not set # CONFIG_PACKAGE_libudns is not set # CONFIG_PACKAGE_libuecc is not set # CONFIG_PACKAGE_libugpio is not set # CONFIG_PACKAGE_libunistring is not set # CONFIG_PACKAGE_libunwind is not set # CONFIG_PACKAGE_libupnp is not set # C"&amp;"ONFIG_PACKAGE_libupnpp is not set # CONFIG_PACKAGE_liburcu is not set # CONFIG_PACKAGE_libusb-1.0 is not set # CONFIG_PACKAGE_libusb-compat is not set # CONFIG_PACKAGE_libusbmuxd is not set # CONFIG_PACKAGE_libustream-mbedtls is not set CONFIG_PACKAGE_lib"&amp;"ustream-openssl=y # CONFIG_PACKAGE_libustream-wolfssl is not set CONFIG_PACKAGE_libuuid=y # CONFIG_PACKAGE_libuv is not set # CONFIG_PACKAGE_libuvc is not set # CONFIG_PACKAGE_libv4l is not set # CONFIG_PACKAGE_libvorbis is not set # CONFIG_PACKAGE_libvor"&amp;"bisidec is not set # CONFIG_PACKAGE_libvpx is not set # CONFIG_PACKAGE_libwebcam is not set # CONFIG_PACKAGE_libwebsockets-full is not set # CONFIG_PACKAGE_libwebsockets-mbedtls is not set # CONFIG_PACKAGE_libwebsockets-openssl is not set # CONFIG_PACKAGE"&amp;"_libwrap is not set # CONFIG_PACKAGE_libwxbase is not set # CONFIG_PACKAGE_libx264 is not set # CONFIG_PACKAGE_libxerces-c is not set # CONFIG_PACKAGE_libxerces-c-samples is not set # CONFIG_PACKAGE_libxml2 is not set # CONFIG_PACKAGE_libxslt is not set #"&amp;" CONFIG_PACKAGE_libyaml-cpp is not set # CONFIG_PACKAGE_libyang is not set # CONFIG_PACKAGE_libzdb is not set # CONFIG_PACKAGE_libzmq-curve is not set # CONFIG_PACKAGE_libzmq-nc is not set # CONFIG_PACKAGE_linux-atm is not set # CONFIG_PACKAGE_loudmouth i"&amp;"s not set # CONFIG_PACKAGE_lttng-ust is not set # CONFIG_PACKAGE_mtdev is not set # CONFIG_PACKAGE_musl-fts is not set # CONFIG_PACKAGE_mxml is not set # CONFIG_PACKAGE_nacl is not set # CONFIG_PACKAGE_oniguruma is not set # CONFIG_PACKAGE_opencv is not s"&amp;"et # CONFIG_PACKAGE_p11-kit is not set # CONFIG_PACKAGE_pixman is not set # CONFIG_PACKAGE_poco is not set # CONFIG_PACKAGE_protobuf is not set # CONFIG_PACKAGE_protobuf-lite is not set # CONFIG_PACKAGE_pthsem is not set # CONFIG_PACKAGE_rblibtorrent is n"&amp;"ot set CONFIG_PACKAGE_rpcd-mod-rrdns=y # CONFIG_PACKAGE_rxtx is not set # CONFIG_PACKAGE_sbc is not set # CONFIG_PACKAGE_spice-protocol is not set # CONFIG_PACKAGE_terminfo is not set # CONFIG_PACKAGE_tinycdb is not set # CONFIG_PACKAGE_uclibcxx is not se"&amp;"t # CONFIG_PACKAGE_uw-imap is not set # CONFIG_PACKAGE_xmlrpc-c is not set # CONFIG_PACKAGE_xmlrpc-c-client is not set # CONFIG_PACKAGE_xmlrpc-c-server is not set # CONFIG_PACKAGE_yajl is not set CONFIG_PACKAGE_zlib=y  # # Configuration # # CONFIG_ZLIB_OP"&amp;"TIMIZE_SPEED is not set  # # LuCI #  # # 1. Collections # CONFIG_PACKAGE_luci=y # CONFIG_PACKAGE_luci-nginx is not set # CONFIG_PACKAGE_luci-ssl-nginx is not set # CONFIG_PACKAGE_luci-ssl-openssl is not set  # # 2. Modules # CONFIG_PACKAGE_luci-base=y CON"&amp;"FIG_LUCI_SRCDIET=y  # # Translations # # CONFIG_LUCI_LANG_hu is not set # CONFIG_LUCI_LANG_pt is not set # CONFIG_LUCI_LANG_sk is not set # CONFIG_LUCI_LANG_ko is not set # CONFIG_LUCI_LANG_en is not set # CONFIG_LUCI_LANG_el is not set # CONFIG_LUCI_LANG"&amp;"_uk is not set # CONFIG_LUCI_LANG_ja is not set # CONFIG_LUCI_LANG_vi is not set # CONFIG_LUCI_LANG_he is not set # CONFIG_LUCI_LANG_no is not set # CONFIG_LUCI_LANG_ms is not set # CONFIG_LUCI_LANG_pl is not set CONFIG_LUCI_LANG_zh-cn=y # CONFIG_LUCI_LAN"&amp;"G_ro is not set # CONFIG_LUCI_LANG_de is not set # CONFIG_LUCI_LANG_zh-tw is not set # CONFIG_LUCI_LANG_tr is not set # CONFIG_LUCI_LANG_sv is not set # CONFIG_LUCI_LANG_ru is not set # CONFIG_LUCI_LANG_pt-br is not set # CONFIG_LUCI_LANG_ca is not set # "&amp;"CONFIG_LUCI_LANG_es is not set # CONFIG_LUCI_LANG_cs is not set # CONFIG_LUCI_LANG_fr is not set # CONFIG_LUCI_LANG_it is not set CONFIG_PACKAGE_luci-mod-admin-full=y # CONFIG_PACKAGE_luci-mod-failsafe is not set # CONFIG_PACKAGE_luci-mod-freifunk is not "&amp;"set # CONFIG_PACKAGE_luci-mod-freifunk-community is not set # CONFIG_PACKAGE_luci-mod-rpc is not set  # # 3. Applications # # CONFIG_PACKAGE_luci-app-accesscontrol is not set # CONFIG_PACKAGE_luci-app-acme is not set # CONFIG_PACKAGE_luci-app-adblock is n"&amp;"ot set # CONFIG_PACKAGE_luci-app-adbyby-plus is not set # CONFIG_PACKAGE_luci-app-advanced-reboot is not set # CONFIG_PACKAGE_luci-app-ahcp is not set # CONFIG_PACKAGE_luci-app-airplay2 is not set # CONFIG_PACKAGE_luci-app-amule is not set # CONFIG_PACKAG"&amp;"E_luci-app-aria2 is not set # CONFIG_PACKAGE_luci-app-arpbind is not set # CONFIG_PACKAGE_luci-app-asterisk is not set # CONFIG_PACKAGE_luci-app-attendedsysupgrade is not set CONFIG_PACKAGE_luci-app-autoreboot=y # CONFIG_PACKAGE_luci-app-baidupcs-web is n"&amp;"ot set # CONFIG_PACKAGE_luci-app-bcp38 is not set # CONFIG_PACKAGE_luci-app-bird1-ipv4 is not set # CONFIG_PACKAGE_luci-app-bird1-ipv6 is not set # CONFIG_PACKAGE_luci-app-bmx6 is not set # CONFIG_PACKAGE_luci-app-bmx7 is not set # CONFIG_PACKAGE_luci-app"&amp;"-cifs-mount is not set # CONFIG_PACKAGE_luci-app-cifsd is not set # CONFIG_PACKAGE_luci-app-cjdns is not set # CONFIG_PACKAGE_luci-app-clamav is not set # CONFIG_PACKAGE_luci-app-commands is not set # CONFIG_PACKAGE_luci-app-cshark is not set # CONFIG_PAC"&amp;"KAGE_luci-app-ddns is not set # CONFIG_PACKAGE_luci-app-diag-core is not set # CONFIG_PACKAGE_luci-app-diskman is not set # CONFIG_PACKAGE_luci-app-diskman_INCLUDE_btrfs_progs is not set # CONFIG_PACKAGE_luci-app-diskman_INCLUDE_lsblk is not set # CONFIG_"&amp;"PACKAGE_luci-app-diskman_INCLUDE_mdadm is not set # CONFIG_PACKAGE_luci-app-diskman_INCLUDE_kmod_md_raid456 is not set # CONFIG_PACKAGE_luci-app-diskman_INCLUDE_kmod_md_linear is not set # CONFIG_PACKAGE_luci-app-dnscrypt-proxy is not set # CONFIG_PACKAGE"&amp;"_luci-app-dump1090 is not set # CONFIG_PACKAGE_luci-app-dynapoint is not set # CONFIG_PACKAGE_luci-app-e2guardian is not set # CONFIG_PACKAGE_luci-app-familycloud is not set # CONFIG_PACKAGE_luci-app-filetransfer is not set CONFIG_PACKAGE_luci-app-firewal"&amp;"l=y # CONFIG_PACKAGE_luci-app-freifunk-diagnostics is not set # CONFIG_PACKAGE_luci-app-freifunk-policyrouting is not set # CONFIG_PACKAGE_luci-app-freifunk-widgets is not set # CONFIG_PACKAGE_luci-app-frpc is not set # CONFIG_PACKAGE_luci-app-frps is not"&amp;" set # CONFIG_PACKAGE_luci-app-fwknopd is not set # CONFIG_PACKAGE_luci-app-guest-wifi is not set # CONFIG_PACKAGE_luci-app-haproxy-tcp is not set # CONFIG_PACKAGE_luci-app-hd-idle is not set # CONFIG_PACKAGE_luci-app-hnet is not set # CONFIG_PACKAGE_luci"&amp;"-app-ipsec-vpnd is not set # CONFIG_PACKAGE_luci-app-kodexplorer is not set # CONFIG_PACKAGE_luci-app-lxc is not set # CONFIG_PACKAGE_luci-app-meshwizard is not set # CONFIG_PACKAGE_luci-app-minidlna is not set # CONFIG_PACKAGE_luci-app-mjpg-streamer is n"&amp;"ot set # CONFIG_PACKAGE_luci-app-mtwifi is not set # CONFIG_PACKAGE_luci-app-music-remote-center is not set # CONFIG_PACKAGE_luci-app-mwan3 is not set # CONFIG_PACKAGE_luci-app-mwan3helper is not set # CONFIG_PACKAGE_luci-app-n2n_v2 is not set # CONFIG_PA"&amp;"CKAGE_luci-app-netdata is not set # CONFIG_PACKAGE_luci-app-nfs is not set # CONFIG_PACKAGE_luci-app-nft-qos is not set # CONFIG_PACKAGE_luci-app-nlbwmon is not set # CONFIG_PACKAGE_luci-app-noddos is not set # CONFIG_PACKAGE_luci-app-nps is not set # CON"&amp;"FIG_PACKAGE_luci-app-ntpc is not set # CONFIG_PACKAGE_luci-app-ocserv is not set # CONFIG_PACKAGE_luci-app-olsr is not set # CONFIG_PACKAGE_luci-app-olsr-services is not set # CONFIG_PACKAGE_luci-app-olsr-viz is not set # CONFIG_PACKAGE_luci-app-openvpn i"&amp;"s not set # CONFIG_PACKAGE_luci-app-openvpn-server is not set # CONFIG_PACKAGE_luci-app-p910nd is not set # CONFIG_PACKAGE_luci-app-pagekitec is not set # CONFIG_PACKAGE_luci-app-polipo is not set # CONFIG_PACKAGE_luci-app-pppoe-relay is not set # CONFIG_"&amp;"PACKAGE_luci-app-privoxy is not set # CONFIG_PACKAGE_luci-app-ps3netsrv is not set # CONFIG_PACKAGE_luci-app-qbittorrent is not set # CONFIG_PACKAGE_luci-app-qos is not set # CONFIG_PACKAGE_luci-app-radicale is not set CONFIG_PACKAGE_luci-app-ramfree=y # "&amp;"CONFIG_PACKAGE_luci-app-rclone is not set # CONFIG_PACKAGE_luci-app-rp-pppoe-server is not set # CONFIG_PACKAGE_luci-app-samba is not set # CONFIG_PACKAGE_luci-app-samba4 is not set CONFIG_PACKAGE_luci-app-sfe=y # CONFIG_PACKAGE_luci-app-shadowsocks-libev"&amp;" is not set # CONFIG_PACKAGE_luci-app-shairplay is not set # CONFIG_PACKAGE_luci-app-siitwizard is not set # CONFIG_PACKAGE_luci-app-simple-adblock is not set # CONFIG_PACKAGE_luci-app-softethervpn is not set # CONFIG_PACKAGE_luci-app-splash is not set # "&amp;"CONFIG_PACKAGE_luci-app-sqm is not set # CONFIG_PACKAGE_luci-app-squid is not set # CONFIG_PACKAGE_luci-app-ssrserver-python is not set # CONFIG_PACKAGE_luci-app-statistics is not set # CONFIG_PACKAGE_luci-app-syncdial is not set # CONFIG_PACKAGE_luci-app"&amp;"-tinyproxy is not set # CONFIG_PACKAGE_luci-app-transmission is not set # CONFIG_PACKAGE_luci-app-travelmate is not set # CONFIG_PACKAGE_luci-app-ttyd is not set # CONFIG_PACKAGE_luci-app-udpxy is not set # CONFIG_PACKAGE_luci-app-uhttpd is not set # CONF"&amp;"IG_PACKAGE_luci-app-unblockmusic is not set # CONFIG_UnblockNeteaseMusic_Go is not set # CONFIG_UnblockNeteaseMusic_NodeJS is not set # CONFIG_PACKAGE_luci-app-unbound is not set # CONFIG_PACKAGE_luci-app-upnp is not set # CONFIG_PACKAGE_luci-app-usb-prin"&amp;"ter is not set CONFIG_PACKAGE_luci-app-v2ray-server=y # CONFIG_PACKAGE_luci-app-verysync is not set # CONFIG_PACKAGE_luci-app-vlmcsd is not set # CONFIG_PACKAGE_luci-app-vnstat is not set # CONFIG_PACKAGE_luci-app-vpnbypass is not set # CONFIG_PACKAGE_luc"&amp;"i-app-vsftpd is not set # CONFIG_PACKAGE_luci-app-watchcat is not set # CONFIG_PACKAGE_luci-app-webadmin is not set # CONFIG_PACKAGE_luci-app-wifischedule is not set # CONFIG_PACKAGE_luci-app-wireguard is not set # CONFIG_PACKAGE_luci-app-wol is not set #"&amp;" CONFIG_PACKAGE_luci-app-wrtbwmon is not set # CONFIG_PACKAGE_luci-app-xlnetacc is not set # CONFIG_PACKAGE_luci-app-zerotier is not set  # # 4. Themes # # CONFIG_PACKAGE_luci-theme-argon is not set CONFIG_PACKAGE_luci-theme-bootstrap=y # CONFIG_PACKAGE_l"&amp;"uci-theme-material is not set CONFIG_PACKAGE_luci-theme-netgear=y  # # 5. Protocols # # CONFIG_PACKAGE_luci-proto-3g is not set # CONFIG_PACKAGE_luci-proto-bonding is not set # CONFIG_PACKAGE_luci-proto-ipip is not set # CONFIG_PACKAGE_luci-proto-ipv6 is "&amp;"not set # CONFIG_PACKAGE_luci-proto-ncm is not set # CONFIG_PACKAGE_luci-proto-openconnect is not set CONFIG_PACKAGE_luci-proto-ppp=y # CONFIG_PACKAGE_luci-proto-qmi is not set # CONFIG_PACKAGE_luci-proto-relay is not set # CONFIG_PACKAGE_luci-proto-vpnc "&amp;"is not set # CONFIG_PACKAGE_luci-proto-wireguard is not set  # # 6. Libraries # # CONFIG_PACKAGE_luci-lib-docker is not set # CONFIG_PACKAGE_luci-lib-dracula is not set # CONFIG_PACKAGE_luci-lib-httpclient is not set # CONFIG_PACKAGE_luci-lib-httpprotouti"&amp;"ls is not set CONFIG_PACKAGE_luci-lib-ip=y # CONFIG_PACKAGE_luci-lib-iptparser is not set # CONFIG_PACKAGE_luci-lib-jquery-1-4 is not set # CONFIG_PACKAGE_luci-lib-json is not set CONFIG_PACKAGE_luci-lib-jsonc=y # CONFIG_PACKAGE_luci-lib-luaneightbl is no"&amp;"t set CONFIG_PACKAGE_luci-lib-nixio=y # CONFIG_PACKAGE_luci-lib-px5g is not set  # # 9. Freifunk # # CONFIG_PACKAGE_freifunk-common is not set # CONFIG_PACKAGE_freifunk-firewall is not set # CONFIG_PACKAGE_freifunk-policyrouting is not set # CONFIG_PACKAG"&amp;"E_freifunk-watchdog is not set # CONFIG_PACKAGE_meshwizard is not set CONFIG_PACKAGE_default-settings=y CONFIG_PACKAGE_luci-i18n-autoreboot-zh-cn=y # CONFIG_PACKAGE_luci-i18n-base-ca is not set # CONFIG_PACKAGE_luci-i18n-base-cs is not set # CONFIG_PACKAG"&amp;"E_luci-i18n-base-de is not set # CONFIG_PACKAGE_luci-i18n-base-el is not set # CONFIG_PACKAGE_luci-i18n-base-en is not set # CONFIG_PACKAGE_luci-i18n-base-es is not set # CONFIG_PACKAGE_luci-i18n-base-fr is not set # CONFIG_PACKAGE_luci-i18n-base-he is no"&amp;"t set # CONFIG_PACKAGE_luci-i18n-base-hu is not set # CONFIG_PACKAGE_luci-i18n-base-it is not set # CONFIG_PACKAGE_luci-i18n-base-ja is not set # CONFIG_PACKAGE_luci-i18n-base-ko is not set # CONFIG_PACKAGE_luci-i18n-base-ms is not set # CONFIG_PACKAGE_lu"&amp;"ci-i18n-base-no is not set # CONFIG_PACKAGE_luci-i18n-base-pl is not set # CONFIG_PACKAGE_luci-i18n-base-pt is not set # CONFIG_PACKAGE_luci-i18n-base-pt-br is not set # CONFIG_PACKAGE_luci-i18n-base-ro is not set # CONFIG_PACKAGE_luci-i18n-base-ru is not"&amp;" set # CONFIG_PACKAGE_luci-i18n-base-sk is not set # CONFIG_PACKAGE_luci-i18n-base-sv is not set # CONFIG_PACKAGE_luci-i18n-base-tr is not set # CONFIG_PACKAGE_luci-i18n-base-uk is not set # CONFIG_PACKAGE_luci-i18n-base-vi is not set CONFIG_PACKAGE_luci-"&amp;"i18n-base-zh-cn=y # CONFIG_PACKAGE_luci-i18n-base-zh-tw is not set # CONFIG_PACKAGE_luci-i18n-firewall-ca is not set # CONFIG_PACKAGE_luci-i18n-firewall-cs is not set # CONFIG_PACKAGE_luci-i18n-firewall-de is not set # CONFIG_PACKAGE_luci-i18n-firewall-el"&amp;" is not set # CONFIG_PACKAGE_luci-i18n-firewall-en is not set # CONFIG_PACKAGE_luci-i18n-firewall-es is not set # CONFIG_PACKAGE_luci-i18n-firewall-fr is not set # CONFIG_PACKAGE_luci-i18n-firewall-he is not set # CONFIG_PACKAGE_luci-i18n-firewall-hu is n"&amp;"ot set # CONFIG_PACKAGE_luci-i18n-firewall-it is not set # CONFIG_PACKAGE_luci-i18n-firewall-ja is not set # CONFIG_PACKAGE_luci-i18n-firewall-ko is not set # CONFIG_PACKAGE_luci-i18n-firewall-ms is not set # CONFIG_PACKAGE_luci-i18n-firewall-no is not se"&amp;"t # CONFIG_PACKAGE_luci-i18n-firewall-pl is not set # CONFIG_PACKAGE_luci-i18n-firewall-pt is not set # CONFIG_PACKAGE_luci-i18n-firewall-pt-br is not set # CONFIG_PACKAGE_luci-i18n-firewall-ro is not set # CONFIG_PACKAGE_luci-i18n-firewall-ru is not set "&amp;"# CONFIG_PACKAGE_luci-i18n-firewall-sk is not set # CONFIG_PACKAGE_luci-i18n-firewall-sv is not set # CONFIG_PACKAGE_luci-i18n-firewall-tr is not set # CONFIG_PACKAGE_luci-i18n-firewall-uk is not set # CONFIG_PACKAGE_luci-i18n-firewall-vi is not set CONFI"&amp;"G_PACKAGE_luci-i18n-firewall-zh-cn=y # CONFIG_PACKAGE_luci-i18n-firewall-zh-tw is not set CONFIG_PACKAGE_luci-i18n-ramfree-zh-cn=y CONFIG_PACKAGE_luci-i18n-sfe-zh-cn=y CONFIG_PACKAGE_luci-i18n-v2ray-server-zh-cn=y  # # Mail # # CONFIG_PACKAGE_alpine is no"&amp;"t set # CONFIG_PACKAGE_alpine-nossl is not set # CONFIG_PACKAGE_bogofilter is not set # CONFIG_PACKAGE_clamsmtp is not set # CONFIG_PACKAGE_dovecot is not set # CONFIG_PACKAGE_dovecot-pigeonhole is not set # CONFIG_PACKAGE_dovecot-utils is not set # CONFI"&amp;"G_PACKAGE_emailrelay is not set # CONFIG_PACKAGE_fdm is not set # CONFIG_PACKAGE_greyfix is not set # CONFIG_PACKAGE_mailman is not set # CONFIG_PACKAGE_mailsend is not set # CONFIG_PACKAGE_mailsend-nossl is not set # CONFIG_PACKAGE_msmtp is not set # CON"&amp;"FIG_PACKAGE_msmtp-nossl is not set # CONFIG_PACKAGE_mutt is not set # CONFIG_PACKAGE_nail is not set # CONFIG_PACKAGE_opendkim is not set # CONFIG_PACKAGE_opendkim-tools is not set # CONFIG_PACKAGE_postfix is not set  # # Select postfix build options # CO"&amp;"NFIG_POSTFIX_TLS=y CONFIG_POSTFIX_SASL=y CONFIG_POSTFIX_LDAP=y # CONFIG_POSTFIX_DB is not set CONFIG_POSTFIX_CDB=y CONFIG_POSTFIX_SQLITE=y # CONFIG_POSTFIX_PGSQL is not set CONFIG_POSTFIX_PCRE=y # CONFIG_POSTFIX_EAI is not set # CONFIG_PACKAGE_ssmtp is no"&amp;"t set  # # Multimedia #  # # Streaming # # CONFIG_PACKAGE_oggfwd is not set # CONFIG_PACKAGE_crtmpserver is not set # CONFIG_PACKAGE_ffmpeg is not set # CONFIG_PACKAGE_ffprobe is not set # CONFIG_PACKAGE_ffserver is not set # CONFIG_PACKAGE_fswebcam is no"&amp;"t set # CONFIG_PACKAGE_gmediarender is not set # CONFIG_PACKAGE_gphoto2 is not set # CONFIG_PACKAGE_grilo is not set # CONFIG_PACKAGE_grilo-plugins is not set # CONFIG_PACKAGE_gst1-libav is not set # CONFIG_PACKAGE_gstreamer1-libs is not set # CONFIG_PACK"&amp;"AGE_gstreamer1-plugins-bad is not set # CONFIG_PACKAGE_gstreamer1-plugins-base is not set # CONFIG_PACKAGE_gstreamer1-plugins-good is not set # CONFIG_PACKAGE_gstreamer1-plugins-ugly is not set # CONFIG_PACKAGE_gstreamer1-utils is not set # CONFIG_PACKAGE"&amp;"_icecast is not set # CONFIG_PACKAGE_lcdgrilo is not set # CONFIG_PACKAGE_minidlna is not set # CONFIG_PACKAGE_mjpg-streamer is not set # CONFIG_PACKAGE_motion is not set # CONFIG_PACKAGE_tvheadend is not set # CONFIG_PACKAGE_v4l2rtspserver is not set # C"&amp;"ONFIG_PACKAGE_vips is not set # CONFIG_PACKAGE_xupnpd is not set # CONFIG_PACKAGE_youtube-dl is not set  # # Network #  # # BitTorrent # # CONFIG_PACKAGE_mktorrent is not set # CONFIG_PACKAGE_opentracker is not set # CONFIG_PACKAGE_opentracker6 is not set"&amp;" # CONFIG_PACKAGE_qBittorrent is not set # CONFIG_PACKAGE_rtorrent is not set # CONFIG_PACKAGE_rtorrent-rpc is not set # CONFIG_PACKAGE_transmission-cli-openssl is not set # CONFIG_PACKAGE_transmission-daemon-openssl is not set # CONFIG_PACKAGE_transmissi"&amp;"on-remote-openssl is not set # CONFIG_PACKAGE_transmission-web is not set # CONFIG_PACKAGE_transmission-web-control is not set  # # Captive Portals # # CONFIG_PACKAGE_coova-chilli is not set # CONFIG_PACKAGE_nodogsplash is not set # CONFIG_PACKAGE_wifidog"&amp;" is not set # CONFIG_PACKAGE_wifidog-ng-mbedtls is not set # CONFIG_PACKAGE_wifidog-ng-nossl is not set # CONFIG_PACKAGE_wifidog-ng-openssl is not set # CONFIG_PACKAGE_wifidog-ng-wolfssl is not set # CONFIG_PACKAGE_wifidog-tls is not set  # # Cloud Manage"&amp;"r # # CONFIG_PACKAGE_rclone-ng is not set # CONFIG_PACKAGE_rclone-webui-react is not set  # # Download Manager # # CONFIG_PACKAGE_ariang is not set # CONFIG_PACKAGE_webui-aria2 is not set # CONFIG_PACKAGE_yaaw is not set  # # File Transfer # # CONFIG_PACK"&amp;"AGE_aria2 is not set # CONFIG_PACKAGE_atftp is not set # CONFIG_PACKAGE_atftpd is not set # CONFIG_PACKAGE_curl is not set # CONFIG_PACKAGE_gnurl is not set # CONFIG_PACKAGE_lftp is not set # CONFIG_PACKAGE_ps3netsrv is not set # CONFIG_PACKAGE_rosy-file-"&amp;"server is not set # CONFIG_PACKAGE_rsync is not set # CONFIG_PACKAGE_rsyncd is not set # CONFIG_PACKAGE_vsftpd is not set CONFIG_PACKAGE_vsftpd-alt=y CONFIG_VSFTPD_USE_UCI_SCRIPTS=y # CONFIG_PACKAGE_vsftpd-tls is not set CONFIG_PACKAGE_wget=y # CONFIG_PAC"&amp;"KAGE_wget-nossl is not set  # # Filesystem # # CONFIG_PACKAGE_davfs2 is not set # CONFIG_PACKAGE_ksmbd-avahi-service is not set # CONFIG_PACKAGE_ksmbd-server is not set # CONFIG_PACKAGE_ksmbd-utils is not set # CONFIG_PACKAGE_netatalk is not set # CONFIG_"&amp;"PACKAGE_nfs-kernel-server is not set # CONFIG_PACKAGE_owftpd is not set # CONFIG_PACKAGE_owhttpd is not set # CONFIG_PACKAGE_owserver is not set # CONFIG_PACKAGE_sshfs is not set  # # Firewall # # CONFIG_PACKAGE_arptables is not set # CONFIG_PACKAGE_connt"&amp;"rack is not set # CONFIG_PACKAGE_conntrackd is not set # CONFIG_PACKAGE_ebtables is not set # CONFIG_PACKAGE_fwknop is not set # CONFIG_PACKAGE_fwknopd is not set # CONFIG_PACKAGE_ip6tables is not set CONFIG_PACKAGE_iptables=y # CONFIG_IPTABLES_CONNLABEL "&amp;"is not set # CONFIG_IPTABLES_NFTABLES is not set # CONFIG_PACKAGE_iptables-mod-account is not set # CONFIG_PACKAGE_iptables-mod-chaos is not set # CONFIG_PACKAGE_iptables-mod-checksum is not set # CONFIG_PACKAGE_iptables-mod-cluster is not set # CONFIG_PA"&amp;"CKAGE_iptables-mod-clusterip is not set # CONFIG_PACKAGE_iptables-mod-condition is not set # CONFIG_PACKAGE_iptables-mod-conntrack-extra is not set # CONFIG_PACKAGE_iptables-mod-delude is not set # CONFIG_PACKAGE_iptables-mod-dhcpmac is not set # CONFIG_P"&amp;"ACKAGE_iptables-mod-dnetmap is not set # CONFIG_PACKAGE_iptables-mod-extra is not set # CONFIG_PACKAGE_iptables-mod-filter is not set CONFIG_PACKAGE_iptables-mod-fullconenat=y # CONFIG_PACKAGE_iptables-mod-fuzzy is not set # CONFIG_PACKAGE_iptables-mod-ge"&amp;"oip is not set # CONFIG_PACKAGE_iptables-mod-hashlimit is not set # CONFIG_PACKAGE_iptables-mod-iface is not set # CONFIG_PACKAGE_iptables-mod-ipmark is not set # CONFIG_PACKAGE_iptables-mod-ipopt is not set # CONFIG_PACKAGE_iptables-mod-ipp2p is not set "&amp;"# CONFIG_PACKAGE_iptables-mod-iprange is not set # CONFIG_PACKAGE_iptables-mod-ipsec is not set # CONFIG_PACKAGE_iptables-mod-ipv4options is not set # CONFIG_PACKAGE_iptables-mod-led is not set # CONFIG_PACKAGE_iptables-mod-length2 is not set # CONFIG_PAC"&amp;"KAGE_iptables-mod-logmark is not set # CONFIG_PACKAGE_iptables-mod-lscan is not set # CONFIG_PACKAGE_iptables-mod-lua is not set # CONFIG_PACKAGE_iptables-mod-nat-extra is not set # CONFIG_PACKAGE_iptables-mod-nflog is not set # CONFIG_PACKAGE_iptables-mo"&amp;"d-nfqueue is not set # CONFIG_PACKAGE_iptables-mod-physdev is not set # CONFIG_PACKAGE_iptables-mod-psd is not set # CONFIG_PACKAGE_iptables-mod-quota2 is not set # CONFIG_PACKAGE_iptables-mod-rpfilter is not set # CONFIG_PACKAGE_iptables-mod-sysrq is not"&amp;" set # CONFIG_PACKAGE_iptables-mod-tarpit is not set # CONFIG_PACKAGE_iptables-mod-tee is not set # CONFIG_PACKAGE_iptables-mod-tproxy is not set # CONFIG_PACKAGE_iptables-mod-trace is not set # CONFIG_PACKAGE_iptables-mod-u32 is not set # CONFIG_PACKAGE_"&amp;"iptables-mod-ulog is not set # CONFIG_PACKAGE_iptaccount is not set # CONFIG_PACKAGE_iptgeoip is not set # CONFIG_PACKAGE_miniupnpc is not set CONFIG_PACKAGE_miniupnpd=y # CONFIG_MINIUPNPD_IGDv2 is not set # CONFIG_PACKAGE_natpmpc is not set # CONFIG_PACK"&amp;"AGE_nftables is not set # CONFIG_PACKAGE_shorewall is not set # CONFIG_PACKAGE_shorewall-core is not set # CONFIG_PACKAGE_shorewall-lite is not set # CONFIG_PACKAGE_shorewall6 is not set # CONFIG_PACKAGE_shorewall6-lite is not set # CONFIG_PACKAGE_snort i"&amp;"s not set  # # Firewall Tunnel # # CONFIG_PACKAGE_iodine is not set # CONFIG_PACKAGE_iodined is not set  # # FreeRADIUS (version 3) # # CONFIG_PACKAGE_freeradius3 is not set # CONFIG_PACKAGE_freeradius3-common is not set # CONFIG_PACKAGE_freeradius3-utils"&amp;" is not set  # # IP Addresses and Names # # CONFIG_PACKAGE_aggregate is not set # CONFIG_PACKAGE_announce is not set # CONFIG_PACKAGE_avahi-autoipd is not set # CONFIG_PACKAGE_avahi-daemon-service-http is not set # CONFIG_PACKAGE_avahi-daemon-service-ssh "&amp;"is not set # CONFIG_PACKAGE_avahi-dbus-daemon is not set # CONFIG_PACKAGE_avahi-dnsconfd is not set # CONFIG_PACKAGE_avahi-nodbus-daemon is not set # CONFIG_PACKAGE_avahi-utils is not set # CONFIG_PACKAGE_bind-check is not set # CONFIG_PACKAGE_bind-client"&amp;" is not set # CONFIG_PACKAGE_bind-dig is not set # CONFIG_PACKAGE_bind-dnssec is not set # CONFIG_PACKAGE_bind-host is not set # CONFIG_PACKAGE_bind-rndc is not set # CONFIG_PACKAGE_bind-server is not set # CONFIG_PACKAGE_bind-tools is not set # CONFIG_PA"&amp;"CKAGE_danish is not set CONFIG_PACKAGE_ddns-scripts=y CONFIG_PACKAGE_ddns-scripts_aliyun=y # CONFIG_PACKAGE_ddns-scripts_cloudflare.com-v4 is not set CONFIG_PACKAGE_ddns-scripts_dnspod=y # CONFIG_PACKAGE_ddns-scripts_freedns_42_pl is not set # CONFIG_PACK"&amp;"AGE_ddns-scripts_godaddy.com-v1 is not set # CONFIG_PACKAGE_ddns-scripts_no-ip_com is not set # CONFIG_PACKAGE_ddns-scripts_nsupdate is not set # CONFIG_PACKAGE_ddns-scripts_route53-v1 is not set # CONFIG_PACKAGE_dhcp-forwarder is not set # CONFIG_PACKAGE"&amp;"_dns2socks is not set # CONFIG_PACKAGE_dnscrypt-proxy is not set # CONFIG_PACKAGE_dnscrypt-proxy-resolvers is not set # CONFIG_PACKAGE_drill is not set # CONFIG_PACKAGE_hostip is not set # CONFIG_PACKAGE_idn is not set # CONFIG_PACKAGE_idn2 is not set # C"&amp;"ONFIG_PACKAGE_inadyn is not set # CONFIG_PACKAGE_isc-dhcp-client-ipv4 is not set # CONFIG_PACKAGE_isc-dhcp-client-ipv6 is not set # CONFIG_PACKAGE_isc-dhcp-omshell-ipv4 is not set # CONFIG_PACKAGE_isc-dhcp-omshell-ipv6 is not set # CONFIG_PACKAGE_isc-dhcp"&amp;"-relay-ipv4 is not set # CONFIG_PACKAGE_isc-dhcp-relay-ipv6 is not set # CONFIG_PACKAGE_isc-dhcp-server-ipv4 is not set # CONFIG_PACKAGE_isc-dhcp-server-ipv6 is not set # CONFIG_PACKAGE_kadnode is not set # CONFIG_PACKAGE_knot is not set # CONFIG_PACKAGE_"&amp;"knot-dig is not set # CONFIG_PACKAGE_knot-host is not set # CONFIG_PACKAGE_knot-keymgr is not set # CONFIG_PACKAGE_knot-nsupdate is not set # CONFIG_PACKAGE_knot-tests is not set # CONFIG_PACKAGE_knot-zonecheck is not set # CONFIG_PACKAGE_ldns-examples is"&amp;" not set # CONFIG_PACKAGE_mdns-utils is not set # CONFIG_PACKAGE_mdnsd is not set # CONFIG_PACKAGE_mdnsresponder is not set # CONFIG_PACKAGE_nsd is not set # CONFIG_PACKAGE_nsd-control is not set # CONFIG_PACKAGE_nsd-control-setup is not set # CONFIG_PACK"&amp;"AGE_nsd-nossl is not set # CONFIG_PACKAGE_ohybridproxy is not set # CONFIG_PACKAGE_stubby is not set # CONFIG_PACKAGE_unbound-anchor is not set # CONFIG_PACKAGE_unbound-checkconf is not set # CONFIG_PACKAGE_unbound-control is not set # CONFIG_PACKAGE_unbo"&amp;"und-control-setup is not set # CONFIG_PACKAGE_unbound-daemon is not set # CONFIG_PACKAGE_unbound-daemon-heavy is not set # CONFIG_PACKAGE_unbound-host is not set # CONFIG_PACKAGE_wsdd2 is not set # CONFIG_PACKAGE_zonestitcher is not set  # # Instant Messa"&amp;"ging # # CONFIG_PACKAGE_bitlbee is not set # CONFIG_PACKAGE_irssi is not set # CONFIG_PACKAGE_ngircd is not set # CONFIG_PACKAGE_ngircd-nossl is not set # CONFIG_PACKAGE_prosody is not set # CONFIG_PACKAGE_quassel-irssi is not set # CONFIG_PACKAGE_umurmur"&amp;"-mbedtls is not set # CONFIG_PACKAGE_umurmur-openssl is not set # CONFIG_PACKAGE_znc is not set  # # Linux ATM tools # # CONFIG_PACKAGE_atm-aread is not set # CONFIG_PACKAGE_atm-atmaddr is not set # CONFIG_PACKAGE_atm-atmdiag is not set # CONFIG_PACKAGE_a"&amp;"tm-atmdump is not set # CONFIG_PACKAGE_atm-atmloop is not set # CONFIG_PACKAGE_atm-atmsigd is not set # CONFIG_PACKAGE_atm-atmswitch is not set # CONFIG_PACKAGE_atm-atmtcp is not set # CONFIG_PACKAGE_atm-awrite is not set # CONFIG_PACKAGE_atm-bus is not s"&amp;"et # CONFIG_PACKAGE_atm-debug-tools is not set # CONFIG_PACKAGE_atm-diagnostics is not set # CONFIG_PACKAGE_atm-esi is not set # CONFIG_PACKAGE_atm-ilmid is not set # CONFIG_PACKAGE_atm-ilmidiag is not set # CONFIG_PACKAGE_atm-lecs is not set # CONFIG_PAC"&amp;"KAGE_atm-les is not set # CONFIG_PACKAGE_atm-mpcd is not set # CONFIG_PACKAGE_atm-saaldump is not set # CONFIG_PACKAGE_atm-sonetdiag is not set # CONFIG_PACKAGE_atm-svc_recv is not set # CONFIG_PACKAGE_atm-svc_send is not set # CONFIG_PACKAGE_atm-tools is"&amp;" not set # CONFIG_PACKAGE_atm-ttcp_atm is not set # CONFIG_PACKAGE_atm-zeppelin is not set # CONFIG_PACKAGE_br2684ctl is not set  # # NMAP Suite # # CONFIG_PACKAGE_ncat is not set # CONFIG_PACKAGE_ncat-ssl is not set # CONFIG_PACKAGE_ndiff is not set # CO"&amp;"NFIG_PACKAGE_nmap is not set # CONFIG_PACKAGE_nmap-ssl is not set # CONFIG_PACKAGE_nping is not set  # # NTRIP # # CONFIG_PACKAGE_ntripcaster is not set # CONFIG_PACKAGE_ntripclient is not set # CONFIG_PACKAGE_ntripserver is not set  # # NeteaseMusic # # "&amp;"CONFIG_PACKAGE_UnblockNeteaseMusic is not set # CONFIG_PACKAGE_UnblockNeteaseMusicGo is not set  # # OLSR.org network framework # # CONFIG_PACKAGE_oonf-dlep-proxy is not set # CONFIG_PACKAGE_oonf-dlep-radio is not set # CONFIG_PACKAGE_oonf-init-scripts is"&amp;" not set # CONFIG_PACKAGE_oonf-olsrd2 is not set  # # Open vSwitch # # CONFIG_PACKAGE_openvswitch is not set # CONFIG_PACKAGE_openvswitch-ovn-host is not set # CONFIG_PACKAGE_openvswitch-ovn-north is not set # CONFIG_PACKAGE_openvswitch-python is not set "&amp;"# CONFIG_PACKAGE_openvswitch-python3 is not set  # # OpenLDAP # # CONFIG_PACKAGE_libopenldap is not set CONFIG_OPENLDAP_DEBUG=y # CONFIG_OPENLDAP_CRYPT is not set # CONFIG_OPENLDAP_MONITOR is not set # CONFIG_OPENLDAP_DB47 is not set # CONFIG_OPENLDAP_ICU"&amp;" is not set # CONFIG_PACKAGE_openldap-server is not set # CONFIG_PACKAGE_openldap-utils is not set  # # P2P # # CONFIG_PACKAGE_amule is not set # CONFIG_AMULE_CRYPTOPP_STATIC_LINKING is not set # CONFIG_PACKAGE_antileech is not set  # # Printing # # CONFI"&amp;"G_PACKAGE_p910nd is not set  # # Project V # CONFIG_PACKAGE_v2ray=y  # # V2Ray Configuration # # CONFIG_V2RAY_COMPRESS_GOPROXY is not set # CONFIG_V2RAY_JSON_V2CTL is not set CONFIG_V2RAY_JSON_INTERNAL=y # CONFIG_V2RAY_JSON_NONE is not set CONFIG_V2RAY_EX"&amp;"CLUDE_V2CTL=y CONFIG_V2RAY_EXCLUDE_ASSETS=y CONFIG_V2RAY_COMPRESS_UPX=y CONFIG_V2RAY_DISABLE_NONE=y # CONFIG_V2RAY_DISABLE_CUSTOM is not set # CONFIG_PACKAGE_v2ray-plugin is not set # CONFIG_v2ray-plugin_INCLUDE_GOPROXY is not set  # # Routing and Redirec"&amp;"tion # # CONFIG_PACKAGE_babel-pinger is not set # CONFIG_PACKAGE_babeld is not set # CONFIG_PACKAGE_batmand is not set # CONFIG_PACKAGE_bcp38 is not set # CONFIG_PACKAGE_bird1-ipv4 is not set # CONFIG_PACKAGE_bird1-ipv4-uci is not set # CONFIG_PACKAGE_bir"&amp;"d1-ipv6 is not set # CONFIG_PACKAGE_bird1-ipv6-uci is not set # CONFIG_PACKAGE_bird1c-ipv4 is not set # CONFIG_PACKAGE_bird1c-ipv6 is not set # CONFIG_PACKAGE_bird1cl-ipv4 is not set # CONFIG_PACKAGE_bird1cl-ipv6 is not set # CONFIG_PACKAGE_bird2 is not s"&amp;"et # CONFIG_PACKAGE_bird2c is not set # CONFIG_PACKAGE_bird2cl is not set # CONFIG_PACKAGE_bmx6 is not set # CONFIG_PACKAGE_bmx7 is not set # CONFIG_PACKAGE_cjdns is not set # CONFIG_PACKAGE_cjdns-tests is not set # CONFIG_PACKAGE_dcwapd is not set # CONF"&amp;"IG_PACKAGE_devlink is not set # CONFIG_PACKAGE_genl is not set # CONFIG_PACKAGE_igmpproxy is not set # CONFIG_PACKAGE_ip-bridge is not set CONFIG_PACKAGE_ip-full=y # CONFIG_PACKAGE_ip-tiny is not set # CONFIG_PACKAGE_lldpd is not set # CONFIG_PACKAGE_mcpr"&amp;"oxy is not set # CONFIG_PACKAGE_mrmctl is not set # CONFIG_PACKAGE_mwan3 is not set # CONFIG_PACKAGE_nstat is not set # CONFIG_PACKAGE_olsrd is not set # CONFIG_PACKAGE_prince is not set # CONFIG_PACKAGE_quagga is not set # CONFIG_PACKAGE_rdma is not set "&amp;"# CONFIG_PACKAGE_relayd is not set # CONFIG_PACKAGE_ss is not set # CONFIG_PACKAGE_sslh is not set # CONFIG_PACKAGE_tc is not set # CONFIG_PACKAGE_tcpproxy is not set # CONFIG_PACKAGE_vis is not set  # # SSH # # CONFIG_PACKAGE_autossh is not set # CONFIG_"&amp;"PACKAGE_openssh-client is not set # CONFIG_PACKAGE_openssh-client-utils is not set # CONFIG_PACKAGE_openssh-keygen is not set # CONFIG_PACKAGE_openssh-moduli is not set # CONFIG_PACKAGE_openssh-server is not set # CONFIG_PACKAGE_openssh-server-pam is not "&amp;"set # CONFIG_PACKAGE_openssh-sftp-avahi-service is not set # CONFIG_PACKAGE_openssh-sftp-client is not set # CONFIG_PACKAGE_openssh-sftp-server is not set # CONFIG_PACKAGE_sshtunnel is not set  # # THC-IPv6 attack and analyzing toolkit # # CONFIG_PACKAGE_"&amp;"thc-ipv6-address6 is not set # CONFIG_PACKAGE_thc-ipv6-alive6 is not set # CONFIG_PACKAGE_thc-ipv6-covert-send6 is not set # CONFIG_PACKAGE_thc-ipv6-covert-send6d is not set # CONFIG_PACKAGE_thc-ipv6-denial6 is not set # CONFIG_PACKAGE_thc-ipv6-detect-new"&amp;"-ip6 is not set # CONFIG_PACKAGE_thc-ipv6-detect-sniffer6 is not set # CONFIG_PACKAGE_thc-ipv6-dnsdict6 is not set # CONFIG_PACKAGE_thc-ipv6-dnsrevenum6 is not set # CONFIG_PACKAGE_thc-ipv6-dos-new-ip6 is not set # CONFIG_PACKAGE_thc-ipv6-dump-router6 is "&amp;"not set # CONFIG_PACKAGE_thc-ipv6-exploit6 is not set # CONFIG_PACKAGE_thc-ipv6-fake-advertise6 is not set # CONFIG_PACKAGE_thc-ipv6-fake-dhcps6 is not set # CONFIG_PACKAGE_thc-ipv6-fake-dns6d is not set # CONFIG_PACKAGE_thc-ipv6-fake-dnsupdate6 is not se"&amp;"t # CONFIG_PACKAGE_thc-ipv6-fake-mipv6 is not set # CONFIG_PACKAGE_thc-ipv6-fake-mld26 is not set # CONFIG_PACKAGE_thc-ipv6-fake-mld6 is not set # CONFIG_PACKAGE_thc-ipv6-fake-mldrouter6 is not set # CONFIG_PACKAGE_thc-ipv6-fake-router26 is not set # CONF"&amp;"IG_PACKAGE_thc-ipv6-fake-router6 is not set # CONFIG_PACKAGE_thc-ipv6-fake-solicitate6 is not set # CONFIG_PACKAGE_thc-ipv6-flood-advertise6 is not set # CONFIG_PACKAGE_thc-ipv6-flood-dhcpc6 is not set # CONFIG_PACKAGE_thc-ipv6-flood-mld26 is not set # CO"&amp;"NFIG_PACKAGE_thc-ipv6-flood-mld6 is not set # CONFIG_PACKAGE_thc-ipv6-flood-mldrouter6 is not set # CONFIG_PACKAGE_thc-ipv6-flood-router26 is not set # CONFIG_PACKAGE_thc-ipv6-flood-router6 is not set # CONFIG_PACKAGE_thc-ipv6-flood-solicitate6 is not set"&amp;" # CONFIG_PACKAGE_thc-ipv6-fragmentation6 is not set # CONFIG_PACKAGE_thc-ipv6-fuzz-dhcpc6 is not set # CONFIG_PACKAGE_thc-ipv6-fuzz-dhcps6 is not set # CONFIG_PACKAGE_thc-ipv6-fuzz-ip6 is not set # CONFIG_PACKAGE_thc-ipv6-implementation6 is not set # CON"&amp;"FIG_PACKAGE_thc-ipv6-implementation6d is not set # CONFIG_PACKAGE_thc-ipv6-inverse-lookup6 is not set # CONFIG_PACKAGE_thc-ipv6-kill-router6 is not set # CONFIG_PACKAGE_thc-ipv6-ndpexhaust6 is not set # CONFIG_PACKAGE_thc-ipv6-node-query6 is not set # CON"&amp;"FIG_PACKAGE_thc-ipv6-parasite6 is not set # CONFIG_PACKAGE_thc-ipv6-passive-discovery6 is not set # CONFIG_PACKAGE_thc-ipv6-randicmp6 is not set # CONFIG_PACKAGE_thc-ipv6-redir6 is not set # CONFIG_PACKAGE_thc-ipv6-rsmurf6 is not set # CONFIG_PACKAGE_thc-"&amp;"ipv6-sendpees6 is not set # CONFIG_PACKAGE_thc-ipv6-sendpeesmp6 is not set # CONFIG_PACKAGE_thc-ipv6-smurf6 is not set # CONFIG_PACKAGE_thc-ipv6-thcping6 is not set # CONFIG_PACKAGE_thc-ipv6-toobig6 is not set # CONFIG_PACKAGE_thc-ipv6-trace6 is not set  "&amp;"# # Time Synchronization # # CONFIG_PACKAGE_chrony is not set # CONFIG_PACKAGE_htpdate is not set # CONFIG_PACKAGE_linuxptp is not set # CONFIG_PACKAGE_ntp-keygen is not set # CONFIG_PACKAGE_ntp-utils is not set # CONFIG_PACKAGE_ntpclient is not set # CON"&amp;"FIG_PACKAGE_ntpd is not set # CONFIG_PACKAGE_ntpdate is not set  # # VPN # # CONFIG_PACKAGE_chaosvpn is not set # CONFIG_PACKAGE_fastd is not set # CONFIG_PACKAGE_ipsec-tools is not set # CONFIG_PACKAGE_n2n-edge is not set # CONFIG_PACKAGE_n2n-supernode i"&amp;"s not set # CONFIG_PACKAGE_ocserv is not set # CONFIG_PACKAGE_openconnect is not set # CONFIG_PACKAGE_opennhrp is not set # CONFIG_PACKAGE_openvpn-easy-rsa is not set # CONFIG_PACKAGE_openvpn-mbedtls is not set # CONFIG_PACKAGE_openvpn-nossl is not set # "&amp;"CONFIG_PACKAGE_openvpn-openssl is not set # CONFIG_PACKAGE_pptpd is not set # CONFIG_PACKAGE_softethervpn-base is not set # CONFIG_PACKAGE_softethervpn-bridge is not set # CONFIG_PACKAGE_softethervpn-client is not set # CONFIG_PACKAGE_softethervpn-server "&amp;"is not set # CONFIG_PACKAGE_softethervpn5-bridge is not set # CONFIG_PACKAGE_softethervpn5-client is not set # CONFIG_PACKAGE_softethervpn5-server is not set # CONFIG_PACKAGE_sstp-client is not set # CONFIG_PACKAGE_strongswan is not set # CONFIG_PACKAGE_s"&amp;"trongswan-charon is not set # CONFIG_PACKAGE_strongswan-charon-cmd is not set # CONFIG_PACKAGE_strongswan-default is not set # CONFIG_PACKAGE_strongswan-ipsec is not set # CONFIG_PACKAGE_strongswan-isakmp is not set # CONFIG_PACKAGE_strongswan-libtls is n"&amp;"ot set # CONFIG_PACKAGE_strongswan-minimal is not set # CONFIG_PACKAGE_strongswan-mod-addrblock is not set # CONFIG_PACKAGE_strongswan-mod-aes is not set # CONFIG_PACKAGE_strongswan-mod-af-alg is not set # CONFIG_PACKAGE_strongswan-mod-agent is not set # "&amp;"CONFIG_PACKAGE_strongswan-mod-attr is not set # CONFIG_PACKAGE_strongswan-mod-attr-sql is not set # CONFIG_PACKAGE_strongswan-mod-blowfish is not set # CONFIG_PACKAGE_strongswan-mod-ccm is not set # CONFIG_PACKAGE_strongswan-mod-cmac is not set # CONFIG_P"&amp;"ACKAGE_strongswan-mod-connmark is not set # CONFIG_PACKAGE_strongswan-mod-constraints is not set # CONFIG_PACKAGE_strongswan-mod-coupling is not set # CONFIG_PACKAGE_strongswan-mod-ctr is not set # CONFIG_PACKAGE_strongswan-mod-curl is not set # CONFIG_PA"&amp;"CKAGE_strongswan-mod-curve25519 is not set # CONFIG_PACKAGE_strongswan-mod-des is not set # CONFIG_PACKAGE_strongswan-mod-dhcp is not set # CONFIG_PACKAGE_strongswan-mod-dnskey is not set # CONFIG_PACKAGE_strongswan-mod-duplicheck is not set # CONFIG_PACK"&amp;"AGE_strongswan-mod-eap-identity is not set # CONFIG_PACKAGE_strongswan-mod-eap-md5 is not set # CONFIG_PACKAGE_strongswan-mod-eap-mschapv2 is not set # CONFIG_PACKAGE_strongswan-mod-eap-radius is not set # CONFIG_PACKAGE_strongswan-mod-eap-tls is not set "&amp;"# CONFIG_PACKAGE_strongswan-mod-farp is not set # CONFIG_PACKAGE_strongswan-mod-fips-prf is not set # CONFIG_PACKAGE_strongswan-mod-forecast is not set # CONFIG_PACKAGE_strongswan-mod-gcm is not set # CONFIG_PACKAGE_strongswan-mod-gcrypt is not set # CONF"&amp;"IG_PACKAGE_strongswan-mod-gmp is not set # CONFIG_PACKAGE_strongswan-mod-gmpdh is not set # CONFIG_PACKAGE_strongswan-mod-ha is not set # CONFIG_PACKAGE_strongswan-mod-hmac is not set # CONFIG_PACKAGE_strongswan-mod-kernel-libipsec is not set # CONFIG_PAC"&amp;"KAGE_strongswan-mod-kernel-netlink is not set # CONFIG_PACKAGE_strongswan-mod-ldap is not set # CONFIG_PACKAGE_strongswan-mod-led is not set # CONFIG_PACKAGE_strongswan-mod-load-tester is not set # CONFIG_PACKAGE_strongswan-mod-md4 is not set # CONFIG_PAC"&amp;"KAGE_strongswan-mod-md5 is not set # CONFIG_PACKAGE_strongswan-mod-mysql is not set # CONFIG_PACKAGE_strongswan-mod-nonce is not set # CONFIG_PACKAGE_strongswan-mod-openssl is not set # CONFIG_PACKAGE_strongswan-mod-pem is not set # CONFIG_PACKAGE_strongs"&amp;"wan-mod-pgp is not set # CONFIG_PACKAGE_strongswan-mod-pkcs1 is not set # CONFIG_PACKAGE_strongswan-mod-pkcs11 is not set # CONFIG_PACKAGE_strongswan-mod-pkcs12 is not set # CONFIG_PACKAGE_strongswan-mod-pkcs7 is not set # CONFIG_PACKAGE_strongswan-mod-pk"&amp;"cs8 is not set # CONFIG_PACKAGE_strongswan-mod-pubkey is not set # CONFIG_PACKAGE_strongswan-mod-random is not set # CONFIG_PACKAGE_strongswan-mod-rc2 is not set # CONFIG_PACKAGE_strongswan-mod-resolve is not set # CONFIG_PACKAGE_strongswan-mod-revocation"&amp;" is not set # CONFIG_PACKAGE_strongswan-mod-sha1 is not set # CONFIG_PACKAGE_strongswan-mod-sha2 is not set # CONFIG_PACKAGE_strongswan-mod-smp is not set # CONFIG_PACKAGE_strongswan-mod-socket-default is not set # CONFIG_PACKAGE_strongswan-mod-socket-dyn"&amp;"amic is not set # CONFIG_PACKAGE_strongswan-mod-sql is not set # CONFIG_PACKAGE_strongswan-mod-sqlite is not set # CONFIG_PACKAGE_strongswan-mod-sshkey is not set # CONFIG_PACKAGE_strongswan-mod-stroke is not set # CONFIG_PACKAGE_strongswan-mod-test-vecto"&amp;"rs is not set # CONFIG_PACKAGE_strongswan-mod-uci is not set # CONFIG_PACKAGE_strongswan-mod-unity is not set # CONFIG_PACKAGE_strongswan-mod-updown is not set # CONFIG_PACKAGE_strongswan-mod-vici is not set # CONFIG_PACKAGE_strongswan-mod-whitelist is no"&amp;"t set # CONFIG_PACKAGE_strongswan-mod-x509 is not set # CONFIG_PACKAGE_strongswan-mod-xauth-eap is not set # CONFIG_PACKAGE_strongswan-mod-xauth-generic is not set # CONFIG_PACKAGE_strongswan-mod-xcbc is not set # CONFIG_PACKAGE_strongswan-pki is not set "&amp;"# CONFIG_PACKAGE_strongswan-scepclient is not set # CONFIG_PACKAGE_strongswan-swanctl is not set # CONFIG_PACKAGE_tinc is not set # CONFIG_PACKAGE_uanytun is not set # CONFIG_PACKAGE_uanytun-nettle is not set # CONFIG_PACKAGE_uanytun-nocrypt is not set # "&amp;"CONFIG_PACKAGE_uanytun-sslcrypt is not set # CONFIG_PACKAGE_vpnc is not set # CONFIG_PACKAGE_vpnc-scripts is not set # CONFIG_PACKAGE_wireguard is not set # CONFIG_PACKAGE_xl2tpd is not set # CONFIG_PACKAGE_zerotier is not set  # # Version Control Systems"&amp;" # # CONFIG_PACKAGE_fossil is not set # CONFIG_PACKAGE_git is not set # CONFIG_PACKAGE_git-http is not set # CONFIG_PACKAGE_subversion-client is not set # CONFIG_PACKAGE_subversion-libs is not set # CONFIG_PACKAGE_subversion-server is not set  # # WWAN # "&amp;"# CONFIG_PACKAGE_adb-enablemodem is not set # CONFIG_PACKAGE_comgt is not set # CONFIG_PACKAGE_comgt-directip is not set # CONFIG_PACKAGE_comgt-ncm is not set # CONFIG_PACKAGE_uqmi is not set  # # Web Servers/Proxies # # CONFIG_PACKAGE_apache is not set #"&amp;" CONFIG_PACKAGE_cgi-io is not set # CONFIG_PACKAGE_clamav is not set # CONFIG_PACKAGE_e2guardian is not set # CONFIG_PACKAGE_freshclam is not set # CONFIG_PACKAGE_frpc is not set # CONFIG_PACKAGE_frps is not set # CONFIG_PACKAGE_haproxy is not set # CONFI"&amp;"G_PACKAGE_haproxy-nossl is not set # CONFIG_PACKAGE_kcptun-client is not set # CONFIG_PACKAGE_kcptun-server is not set # CONFIG_PACKAGE_lighttpd is not set # CONFIG_PACKAGE_nginx is not set # CONFIG_PACKAGE_nginx-all-module is not set # CONFIG_PACKAGE_ngi"&amp;"nx-mod-luci is not set # CONFIG_PACKAGE_nginx-mod-luci-ssl is not set # CONFIG_PACKAGE_nginx-ssl is not set CONFIG_PACKAGE_pdnsd-alt=y # CONFIG_PACKAGE_polipo is not set # CONFIG_PACKAGE_privoxy is not set # CONFIG_PACKAGE_radicale-py2 is not set # CONFIG"&amp;"_PACKAGE_radicale-py3 is not set # CONFIG_PACKAGE_radicale2 is not set # CONFIG_PACKAGE_radicale2-examples is not set # CONFIG_PACKAGE_radicale2-src is not set # CONFIG_PACKAGE_shadowsocks-client is not set # CONFIG_PACKAGE_shadowsocks-libev-ss-local is n"&amp;"ot set # CONFIG_PACKAGE_shadowsocks-libev-ss-redir is not set # CONFIG_PACKAGE_shadowsocks-libev-ss-rules is not set # CONFIG_PACKAGE_shadowsocks-libev-ss-server is not set # CONFIG_PACKAGE_shadowsocks-libev-ss-tunnel is not set # CONFIG_PACKAGE_shadowsoc"&amp;"ksr-libev is not set # CONFIG_PACKAGE_shadowsocksr-libev-alt is not set # CONFIG_PACKAGE_shadowsocksr-libev-server is not set # CONFIG_PACKAGE_shadowsocksr-libev-ssr-local is not set # CONFIG_PACKAGE_sockd is not set # CONFIG_PACKAGE_socksify is not set #"&amp;" CONFIG_PACKAGE_spawn-fcgi is not set # CONFIG_PACKAGE_squid is not set # CONFIG_PACKAGE_srelay is not set # CONFIG_PACKAGE_tinyproxy is not set CONFIG_PACKAGE_uhttpd=y # CONFIG_PACKAGE_uhttpd-mod-lua is not set CONFIG_PACKAGE_uhttpd-mod-ubus=y # CONFIG_P"&amp;"ACKAGE_uwsgi-cgi is not set # CONFIG_PACKAGE_uwsgi-cgi-luci-support is not set  # # Wireless # # CONFIG_PACKAGE_aircrack-ng is not set # CONFIG_PACKAGE_airmon-ng is not set  # # dial-in/up # # CONFIG_PACKAGE_rp-pppoe-common is not set # CONFIG_PACKAGE_rp-"&amp;"pppoe-relay is not set # CONFIG_PACKAGE_rp-pppoe-server is not set  # # tcprelay # # CONFIG_PACKAGE_tcpbridge is not set # CONFIG_PACKAGE_tcpcapinfo is not set # CONFIG_PACKAGE_tcpliveplay is not set # CONFIG_PACKAGE_tcpprep is not set # CONFIG_PACKAGE_tc"&amp;"preplay is not set # CONFIG_PACKAGE_tcpreplay-all is not set # CONFIG_PACKAGE_tcpreplay-edit is not set # CONFIG_PACKAGE_tcprewrite is not set  # # wireless # # CONFIG_PACKAGE_dynapoint is not set # CONFIG_PACKAGE_horst is not set # CONFIG_PACKAGE_kismet-"&amp;"client is not set # CONFIG_PACKAGE_kismet-drone is not set # CONFIG_PACKAGE_kismet-server is not set # CONFIG_PACKAGE_pixiewps is not set # CONFIG_PACKAGE_reaver is not set # CONFIG_PACKAGE_wavemon is not set # CONFIG_PACKAGE_wifischedule is not set # CON"&amp;"FIG_PACKAGE_464xlat is not set # CONFIG_PACKAGE_6in4 is not set # CONFIG_PACKAGE_6rd is not set # CONFIG_PACKAGE_6to4 is not set # CONFIG_PACKAGE_acme is not set # CONFIG_PACKAGE_acme-dnsapi is not set # CONFIG_PACKAGE_adblock is not set # CONFIG_PACKAGE_"&amp;"adbyby is not set # CONFIG_PACKAGE_addrwatch is not set # CONFIG_PACKAGE_ahcpd is not set # CONFIG_PACKAGE_alfred is not set # CONFIG_PACKAGE_apcupsd is not set # CONFIG_PACKAGE_apcupsd-cgi is not set # CONFIG_PACKAGE_apinger is not set # CONFIG_PACKAGE_a"&amp;"rp-scan is not set # CONFIG_PACKAGE_baidupcs-web is not set # CONFIG_PACKAGE_banip is not set # CONFIG_PACKAGE_batctl-default is not set # CONFIG_PACKAGE_batctl-full is not set # CONFIG_PACKAGE_batctl-tiny is not set # CONFIG_PACKAGE_beanstalkd is not set"&amp;" # CONFIG_PACKAGE_bmon is not set # CONFIG_PACKAGE_bwm-ng is not set # CONFIG_PACKAGE_chat is not set # CONFIG_PACKAGE_cifsmount is not set # CONFIG_PACKAGE_coap-server is not set # CONFIG_PACKAGE_conserver is not set # CONFIG_PACKAGE_cshark is not set # "&amp;"CONFIG_PACKAGE_daemonlogger is not set # CONFIG_PACKAGE_darkstat is not set # CONFIG_PACKAGE_dhcpcd is not set # CONFIG_PACKAGE_dmapd is not set # CONFIG_PACKAGE_ds-lite is not set # CONFIG_PACKAGE_dsmboot is not set # CONFIG_PACKAGE_eapol-test is not set"&amp;" # CONFIG_PACKAGE_eapol-test-openssl is not set # CONFIG_PACKAGE_eapol-test-wolfssl is not set # CONFIG_PACKAGE_esniper is not set # CONFIG_PACKAGE_etherwake is not set # CONFIG_PACKAGE_ethtool is not set # CONFIG_PACKAGE_fakeidentd is not set # CONFIG_PA"&amp;"CKAGE_foolsm is not set # CONFIG_PACKAGE_fping is not set # CONFIG_PACKAGE_gnunet is not set # CONFIG_PACKAGE_gre is not set # CONFIG_PACKAGE_hnet-full is not set # CONFIG_PACKAGE_hnet-full-l2tp is not set # CONFIG_PACKAGE_hnet-full-secure is not set # CO"&amp;"NFIG_PACKAGE_hnetd-nossl is not set # CONFIG_PACKAGE_hnetd-openssl is not set # CONFIG_PACKAGE_hostapd is not set # CONFIG_PACKAGE_hostapd-basic is not set CONFIG_PACKAGE_hostapd-common=y # CONFIG_PACKAGE_hostapd-mini is not set # CONFIG_PACKAGE_hostapd-o"&amp;"penssl is not set # CONFIG_PACKAGE_hostapd-utils is not set # CONFIG_PACKAGE_hostapd-wolfssl is not set # CONFIG_PACKAGE_httping is not set # CONFIG_PACKAGE_httping-nossl is not set # CONFIG_PACKAGE_https_dns_proxy is not set # CONFIG_PACKAGE_i2pd is not "&amp;"set # CONFIG_PACKAGE_ibrdtn-tools is not set # CONFIG_PACKAGE_ibrdtnd is not set # CONFIG_PACKAGE_ifstat is not set # CONFIG_PACKAGE_iftop is not set # CONFIG_PACKAGE_iiod is not set # CONFIG_PACKAGE_iotivity is not set # CONFIG_PACKAGE_iotivity-cpp is no"&amp;"t set # CONFIG_PACKAGE_iotivity-example-garage is not set # CONFIG_PACKAGE_iotivity-example-simple is not set # CONFIG_PACKAGE_iotivity-oic-middle is not set # CONFIG_PACKAGE_iotivity-resource-container-hue is not set # CONFIG_PACKAGE_iotivity-resource-co"&amp;"ntainer-lib is not set # CONFIG_PACKAGE_iotivity-resource-container-sample is not set # CONFIG_PACKAGE_iotivity-resource-directory-lib is not set # CONFIG_PACKAGE_iperf is not set # CONFIG_PACKAGE_iperf3 is not set # CONFIG_PACKAGE_iperf3-ssl is not set #"&amp;" CONFIG_PACKAGE_ipip is not set CONFIG_PACKAGE_ipset=y # CONFIG_PACKAGE_ipset-dns is not set # CONFIG_PACKAGE_ipset-lists is not set # CONFIG_PACKAGE_ipt2socks is not set # CONFIG_PACKAGE_iptraf-ng is not set # CONFIG_PACKAGE_iputils-arping is not set # C"&amp;"ONFIG_PACKAGE_iputils-clockdiff is not set # CONFIG_PACKAGE_iputils-ping is not set # CONFIG_PACKAGE_iputils-ping6 is not set # CONFIG_PACKAGE_iputils-tftpd is not set # CONFIG_PACKAGE_iputils-tracepath is not set # CONFIG_PACKAGE_iputils-tracepath6 is no"&amp;"t set # CONFIG_PACKAGE_iputils-traceroute6 is not set CONFIG_PACKAGE_iw=y # CONFIG_PACKAGE_iw-full is not set # CONFIG_PACKAGE_jool is not set # CONFIG_PACKAGE_jool-tools is not set # CONFIG_PACKAGE_keepalived is not set # CONFIG_PACKAGE_knxd is not set #"&amp;" CONFIG_PACKAGE_kplex is not set # CONFIG_PACKAGE_krb5-client is not set # CONFIG_PACKAGE_krb5-libs is not set # CONFIG_PACKAGE_krb5-server is not set CONFIG_PACKAGE_libipset=y # CONFIG_PACKAGE_linknx is not set # CONFIG_PACKAGE_lispd is not set # CONFIG_"&amp;"PACKAGE_mac-telnet-client is not set # CONFIG_PACKAGE_mac-telnet-discover is not set # CONFIG_PACKAGE_mac-telnet-ping is not set # CONFIG_PACKAGE_mac-telnet-server is not set # CONFIG_PACKAGE_map is not set # CONFIG_PACKAGE_memcached is not set # CONFIG_P"&amp;"ACKAGE_microsocks is not set # CONFIG_PACKAGE_mii-tool is not set # CONFIG_PACKAGE_mikrotik-btest is not set # CONFIG_PACKAGE_mini_snmpd is not set # CONFIG_PACKAGE_minimalist-pcproxy is not set # CONFIG_PACKAGE_modemmanager is not set # CONFIG_PACKAGE_mo"&amp;"squitto-client-nossl is not set # CONFIG_PACKAGE_mosquitto-client-ssl is not set # CONFIG_PACKAGE_mosquitto-nossl is not set # CONFIG_PACKAGE_mosquitto-ssl is not set # CONFIG_PACKAGE_mrd6 is not set # CONFIG_PACKAGE_mtr is not set # CONFIG_PACKAGE_nbd is"&amp;" not set # CONFIG_PACKAGE_nbd-server is not set # CONFIG_PACKAGE_ncp is not set # CONFIG_PACKAGE_ndppd is not set # CONFIG_PACKAGE_netcat is not set # CONFIG_PACKAGE_netdiscover is not set # CONFIG_PACKAGE_netperf is not set # CONFIG_PACKAGE_nextdns is no"&amp;"t set CONFIG_PACKAGE_nlbwmon=y # CONFIG_PACKAGE_noddos is not set # CONFIG_PACKAGE_noping is not set # CONFIG_PACKAGE_npc is not set # CONFIG_PACKAGE_nut is not set # CONFIG_PACKAGE_obfsproxy is not set # CONFIG_PACKAGE_obfsproxy-src is not set # CONFIG_P"&amp;"ACKAGE_odhcp6c is not set # CONFIG_PACKAGE_odhcpd is not set # CONFIG_PACKAGE_odhcpd-ipv6only is not set # CONFIG_PACKAGE_ola is not set # CONFIG_PACKAGE_omcproxy is not set # CONFIG_PACKAGE_oping is not set # CONFIG_PACKAGE_pagekitec is not set # CONFIG_"&amp;"PACKAGE_pen is not set # CONFIG_PACKAGE_pimbd is not set # CONFIG_PACKAGE_pingcheck is not set # CONFIG_PACKAGE_port-mirroring is not set # CONFIG_PACKAGE_portmap is not set CONFIG_PACKAGE_ppp=y # CONFIG_PACKAGE_ppp-mod-passwordfd is not set # CONFIG_PACK"&amp;"AGE_ppp-mod-pppoa is not set CONFIG_PACKAGE_ppp-mod-pppoe=y # CONFIG_PACKAGE_ppp-mod-pppol2tp is not set # CONFIG_PACKAGE_ppp-mod-pptp is not set # CONFIG_PACKAGE_ppp-mod-radius is not set # CONFIG_PACKAGE_ppp-multilink is not set # CONFIG_PACKAGE_pppdump"&amp;" is not set # CONFIG_PACKAGE_pppoe-discovery is not set # CONFIG_PACKAGE_pppossh is not set # CONFIG_PACKAGE_pppstats is not set # CONFIG_PACKAGE_proto-bonding is not set # CONFIG_PACKAGE_proxychains-ng is not set # CONFIG_PACKAGE_radsecproxy is not set #"&amp;" CONFIG_PACKAGE_redsocks is not set # CONFIG_PACKAGE_redsocks2 is not set # CONFIG_PACKAGE_remserial is not set # CONFIG_PACKAGE_rpcbind is not set # CONFIG_PACKAGE_rssileds is not set # CONFIG_PACKAGE_rsyslog is not set # CONFIG_PACKAGE_samba36-client is"&amp;" not set # CONFIG_PACKAGE_samba36-net is not set # CONFIG_PACKAGE_samba36-server is not set # CONFIG_PACKAGE_samba4-admin is not set # CONFIG_PACKAGE_samba4-client is not set # CONFIG_PACKAGE_samba4-libs is not set # CONFIG_PACKAGE_samba4-server is not se"&amp;"t # CONFIG_PACKAGE_samba4-utils is not set # CONFIG_PACKAGE_scapy is not set # CONFIG_PACKAGE_sctp is not set # CONFIG_PACKAGE_sctp-tools is not set # CONFIG_PACKAGE_seafile-ccnet is not set # CONFIG_PACKAGE_seafile-seahub is not set # CONFIG_PACKAGE_seaf"&amp;"ile-seahub-src is not set # CONFIG_PACKAGE_ser2net is not set # CONFIG_PACKAGE_simple-adblock is not set # CONFIG_PACKAGE_simple-obfs is not set # CONFIG_PACKAGE_simple-obfs-server is not set # CONFIG_PACKAGE_smartsnmpd is not set # CONFIG_PACKAGE_snmp-mi"&amp;"bs is not set # CONFIG_PACKAGE_snmp-utils is not set # CONFIG_PACKAGE_snmpd is not set # CONFIG_PACKAGE_snmpd-static is not set # CONFIG_PACKAGE_snmptrapd is not set # CONFIG_PACKAGE_socat is not set # CONFIG_PACKAGE_softflowd is not set # CONFIG_PACKAGE_"&amp;"soloscli is not set # CONFIG_PACKAGE_stunnel is not set # CONFIG_PACKAGE_tayga is not set # CONFIG_PACKAGE_tcpdump is not set # CONFIG_PACKAGE_tcpdump-mini is not set # CONFIG_PACKAGE_tcpping is not set # CONFIG_PACKAGE_tor is not set # CONFIG_PACKAGE_tor"&amp;"-gencert is not set # CONFIG_PACKAGE_tor-geoip is not set # CONFIG_PACKAGE_tor-resolve is not set # CONFIG_PACKAGE_travelmate is not set # CONFIG_PACKAGE_trojan is not set # CONFIG_PACKAGE_u2pnpd is not set CONFIG_PACKAGE_uclient-fetch=y # CONFIG_PACKAGE_"&amp;"udpxy is not set # CONFIG_PACKAGE_ulogd is not set # CONFIG_PACKAGE_umbim is not set # CONFIG_PACKAGE_umdns is not set # CONFIG_PACKAGE_usbip is not set # CONFIG_PACKAGE_vallumd is not set # CONFIG_PACKAGE_verysync is not set CONFIG_PACKAGE_vlmcsd=y # CON"&amp;"FIG_PACKAGE_vncrepeater is not set # CONFIG_PACKAGE_vnstat is not set # CONFIG_PACKAGE_vpnbypass is not set # CONFIG_PACKAGE_vsc7385-ucode-pb44 is not set # CONFIG_PACKAGE_vsc7395-ucode-pb44 is not set # CONFIG_PACKAGE_vti is not set # CONFIG_PACKAGE_vxla"&amp;"n is not set # CONFIG_PACKAGE_wakeonlan is not set # CONFIG_PACKAGE_wpa-cli is not set # CONFIG_PACKAGE_wpa-supplicant is not set # CONFIG_WPA_RFKILL_SUPPORT is not set CONFIG_WPA_MSG_MIN_PRIORITY=3 # CONFIG_WPA_WOLFSSL is not set # CONFIG_DRIVER_WEXT_SUP"&amp;"PORT is not set CONFIG_DRIVER_11N_SUPPORT=y CONFIG_DRIVER_11AC_SUPPORT=y CONFIG_DRIVER_11W_SUPPORT=y # CONFIG_PACKAGE_wpa-supplicant-basic is not set # CONFIG_PACKAGE_wpa-supplicant-mesh-openssl is not set # CONFIG_PACKAGE_wpa-supplicant-mesh-wolfssl is n"&amp;"ot set # CONFIG_PACKAGE_wpa-supplicant-mini is not set # CONFIG_PACKAGE_wpa-supplicant-openssl is not set # CONFIG_PACKAGE_wpa-supplicant-p2p is not set # CONFIG_PACKAGE_wpa-supplicant-wolfssl is not set # CONFIG_PACKAGE_wpad is not set # CONFIG_PACKAGE_w"&amp;"pad-basic is not set # CONFIG_PACKAGE_wpad-mesh-openssl is not set # CONFIG_PACKAGE_wpad-mesh-wolfssl is not set # CONFIG_PACKAGE_wpad-mini is not set CONFIG_PACKAGE_wpad-openssl=y # CONFIG_PACKAGE_wpad-wolfssl is not set # CONFIG_PACKAGE_wpan-tools is no"&amp;"t set # CONFIG_PACKAGE_wwan is not set # CONFIG_PACKAGE_xinetd is not set  # # Sound # # CONFIG_PACKAGE_alsa-utils is not set # CONFIG_PACKAGE_alsa-utils-seq is not set # CONFIG_PACKAGE_alsa-utils-tests is not set # CONFIG_PACKAGE_espeak is not set # CONF"&amp;"IG_PACKAGE_faad2 is not set # CONFIG_PACKAGE_fdk-aac is not set # CONFIG_PACKAGE_forked-daapd is not set # CONFIG_PACKAGE_ices is not set # CONFIG_PACKAGE_lame is not set # CONFIG_PACKAGE_lame-lib is not set # CONFIG_PACKAGE_liblo-utils is not set # CONFI"&amp;"G_PACKAGE_madplay is not set # CONFIG_PACKAGE_madplay-alsa is not set # CONFIG_PACKAGE_moc is not set # CONFIG_PACKAGE_mpc is not set # CONFIG_PACKAGE_mpd-avahi-service is not set # CONFIG_PACKAGE_mpd-full is not set # CONFIG_PACKAGE_mpd-mini is not set #"&amp;" CONFIG_PACKAGE_mpg123 is not set # CONFIG_PACKAGE_opus-tools is not set # CONFIG_PACKAGE_pianod is not set # CONFIG_PACKAGE_pianod-client is not set # CONFIG_PACKAGE_portaudio is not set # CONFIG_PACKAGE_pulseaudio-daemon is not set # CONFIG_PACKAGE_puls"&amp;"eaudio-daemon-avahi is not set # CONFIG_PACKAGE_shairplay is not set # CONFIG_PACKAGE_shairport-sync-mbedtls is not set # CONFIG_PACKAGE_shairport-sync-mini is not set # CONFIG_PACKAGE_shairport-sync-openssl is not set # CONFIG_PACKAGE_shine is not set # "&amp;"CONFIG_PACKAGE_sox is not set # CONFIG_PACKAGE_squeezelite-full is not set # CONFIG_PACKAGE_squeezelite-mini is not set # CONFIG_PACKAGE_svox is not set # CONFIG_PACKAGE_upmpdcli is not set  # # Utilities #  # # Boot Loaders # # CONFIG_PACKAGE_fconfig is "&amp;"not set # CONFIG_PACKAGE_rbcfg is not set CONFIG_PACKAGE_uboot-envtools=y  # # Compression # # CONFIG_PACKAGE_bsdtar is not set # CONFIG_PACKAGE_bzip2 is not set # CONFIG_PACKAGE_gzip is not set # CONFIG_PACKAGE_pigz is not set # CONFIG_PACKAGE_unrar is n"&amp;"ot set # CONFIG_PACKAGE_unzip is not set # CONFIG_PACKAGE_xz-utils is not set # CONFIG_PACKAGE_zip is not set # CONFIG_PACKAGE_zstd is not set  # # Database # # CONFIG_PACKAGE_mariadb-common is not set  # # Disc # # CONFIG_PACKAGE_blkdiscard is not set # "&amp;"CONFIG_PACKAGE_blkid is not set # CONFIG_PACKAGE_blockdev is not set # CONFIG_PACKAGE_cfdisk is not set # CONFIG_PACKAGE_cgdisk is not set # CONFIG_PACKAGE_eject is not set # CONFIG_PACKAGE_fdisk is not set # CONFIG_PACKAGE_findfs is not set # CONFIG_PACK"&amp;"AGE_fixparts is not set # CONFIG_PACKAGE_gdisk is not set # CONFIG_PACKAGE_hd-idle is not set # CONFIG_PACKAGE_hdparm is not set # CONFIG_PACKAGE_lsblk is not set # CONFIG_PACKAGE_lvm2 is not set # CONFIG_PACKAGE_mdadm is not set # CONFIG_PACKAGE_parted i"&amp;"s not set # CONFIG_PACKAGE_partx-utils is not set # CONFIG_PACKAGE_sfdisk is not set # CONFIG_PACKAGE_sgdisk is not set # CONFIG_PACKAGE_wipefs is not set  # # Editors # # CONFIG_PACKAGE_joe is not set # CONFIG_PACKAGE_nano is not set # CONFIG_PACKAGE_vim"&amp;" is not set # CONFIG_PACKAGE_vim-full is not set # CONFIG_PACKAGE_vim-fuller is not set # CONFIG_PACKAGE_vim-help is not set # CONFIG_PACKAGE_vim-runtime is not set # CONFIG_PACKAGE_zile is not set  # # Encryption # # CONFIG_PACKAGE_ccrypt is not set # CO"&amp;"NFIG_PACKAGE_certtool is not set # CONFIG_PACKAGE_cryptsetup is not set # CONFIG_PACKAGE_cryptsetup-openssl is not set # CONFIG_PACKAGE_gnupg is not set # CONFIG_PACKAGE_gnutls-utils is not set # CONFIG_PACKAGE_gpgv is not set # CONFIG_PACKAGE_keyctl is n"&amp;"ot set # CONFIG_PACKAGE_px5g-mbedtls is not set # CONFIG_PACKAGE_px5g-standalone is not set # CONFIG_PACKAGE_stoken is not set  # # Filesystem # # CONFIG_PACKAGE_acl is not set # CONFIG_PACKAGE_antfs-mount is not set # CONFIG_PACKAGE_attr is not set # CON"&amp;"FIG_PACKAGE_badblocks is not set # CONFIG_PACKAGE_btrfs-progs is not set # CONFIG_PACKAGE_chattr is not set # CONFIG_PACKAGE_debugfs is not set # CONFIG_PACKAGE_dosfstools is not set # CONFIG_PACKAGE_dumpe2fs is not set # CONFIG_PACKAGE_e2freefrag is not "&amp;"set # CONFIG_PACKAGE_e2fsprogs is not set # CONFIG_PACKAGE_f2fs-tools is not set # CONFIG_PACKAGE_f2fsck is not set # CONFIG_PACKAGE_filefrag is not set # CONFIG_PACKAGE_fstrim is not set # CONFIG_PACKAGE_fuse-utils is not set # CONFIG_PACKAGE_hfsfsck is "&amp;"not set # CONFIG_PACKAGE_lsattr is not set # CONFIG_PACKAGE_mkf2fs is not set # CONFIG_PACKAGE_mkhfs is not set # CONFIG_PACKAGE_ncdu is not set # CONFIG_PACKAGE_nfs-utils is not set # CONFIG_PACKAGE_nfs-utils-libs is not set # CONFIG_PACKAGE_ntfs-3g is n"&amp;"ot set # CONFIG_PACKAGE_ntfs-3g-low is not set # CONFIG_PACKAGE_ntfs-3g-utils is not set # CONFIG_PACKAGE_owfs is not set # CONFIG_PACKAGE_owshell is not set # CONFIG_PACKAGE_resize2fs is not set # CONFIG_PACKAGE_squashfs-tools-mksquashfs is not set # CON"&amp;"FIG_PACKAGE_squashfs-tools-unsquashfs is not set # CONFIG_PACKAGE_swap-utils is not set # CONFIG_PACKAGE_sysfsutils is not set # CONFIG_PACKAGE_tune2fs is not set # CONFIG_PACKAGE_xfs-admin is not set # CONFIG_PACKAGE_xfs-fsck is not set # CONFIG_PACKAGE_"&amp;"xfs-growfs is not set # CONFIG_PACKAGE_xfs-mkfs is not set  # # Image Manipulation # # CONFIG_PACKAGE_jpeg-tools is not set # CONFIG_PACKAGE_tiff-utils is not set  # # Microcontroller programming # # CONFIG_PACKAGE_avrdude is not set # CONFIG_PACKAGE_dfu-"&amp;"programmer is not set # CONFIG_PACKAGE_stm32flash is not set  # # RTKLIB Suite # # CONFIG_PACKAGE_convbin is not set # CONFIG_PACKAGE_pos2kml is not set # CONFIG_PACKAGE_rnx2rtkp is not set # CONFIG_PACKAGE_rtkrcv is not set # CONFIG_PACKAGE_str2str is no"&amp;"t set  # # Shells # # CONFIG_PACKAGE_bash is not set # CONFIG_PACKAGE_klish is not set # CONFIG_PACKAGE_mksh is not set # CONFIG_PACKAGE_tcsh is not set # CONFIG_PACKAGE_zsh is not set  # # Terminal # # CONFIG_PACKAGE_agetty is not set # CONFIG_PACKAGE_dv"&amp;"tm is not set # CONFIG_PACKAGE_minicom is not set # CONFIG_PACKAGE_picocom is not set # CONFIG_PACKAGE_rtty-mbedtls is not set # CONFIG_PACKAGE_rtty-nossl is not set # CONFIG_PACKAGE_rtty-openssl is not set # CONFIG_PACKAGE_rtty-wolfssl is not set # CONFI"&amp;"G_PACKAGE_screen is not set # CONFIG_PACKAGE_script-utils is not set # CONFIG_PACKAGE_serialconsole is not set # CONFIG_PACKAGE_setterm is not set # CONFIG_PACKAGE_tio is not set # CONFIG_PACKAGE_tmux is not set # CONFIG_PACKAGE_ttyd is not set # CONFIG_P"&amp;"ACKAGE_wall is not set  # # Virtualization #  # # Zoneinfo # # CONFIG_PACKAGE_zoneinfo-africa is not set # CONFIG_PACKAGE_zoneinfo-asia is not set # CONFIG_PACKAGE_zoneinfo-atlantic is not set # CONFIG_PACKAGE_zoneinfo-australia-nz is not set # CONFIG_PAC"&amp;"KAGE_zoneinfo-core is not set # CONFIG_PACKAGE_zoneinfo-europe is not set # CONFIG_PACKAGE_zoneinfo-india is not set # CONFIG_PACKAGE_zoneinfo-northamerica is not set # CONFIG_PACKAGE_zoneinfo-pacific is not set # CONFIG_PACKAGE_zoneinfo-poles is not set "&amp;"# CONFIG_PACKAGE_zoneinfo-simple is not set # CONFIG_PACKAGE_zoneinfo-southamerica is not set  # # database # # CONFIG_PACKAGE_pgsql-cli is not set # CONFIG_PACKAGE_pgsql-cli-extra is not set # CONFIG_PACKAGE_pgsql-server is not set # CONFIG_PACKAGE_rrdcg"&amp;"i1 is not set # CONFIG_PACKAGE_rrdtool1 is not set # CONFIG_PACKAGE_sqlite3-cli is not set # CONFIG_PACKAGE_unixodbc-tools is not set # CONFIG_PACKAGE_adb is not set # CONFIG_PACKAGE_ap51-flash is not set # CONFIG_PACKAGE_at is not set # CONFIG_PACKAGE_ba"&amp;"ndwidthd is not set # CONFIG_PACKAGE_bandwidthd-pgsql is not set # CONFIG_PACKAGE_bandwidthd-php is not set # CONFIG_PACKAGE_bandwidthd-sqlite is not set # CONFIG_PACKAGE_banhostlist is not set # CONFIG_PACKAGE_bc is not set # CONFIG_PACKAGE_bluelog is no"&amp;"t set # CONFIG_PACKAGE_bluez-daemon is not set # CONFIG_PACKAGE_bluez-utils is not set # CONFIG_PACKAGE_bluez-utils-extra is not set # CONFIG_PACKAGE_bonniexx is not set # CONFIG_PACKAGE_bsdiff is not set # CONFIG_PACKAGE_bspatch is not set # CONFIG_PACKA"&amp;"GE_cal is not set # CONFIG_PACKAGE_canutils is not set # CONFIG_PACKAGE_cgroupfs-mount is not set # CONFIG_PACKAGE_cmdpad is not set # CONFIG_PACKAGE_coap-client is not set # CONFIG_PACKAGE_collectd is not set CONFIG_PACKAGE_coremark=y # CONFIG_PACKAGE_co"&amp;"reutils is not set # CONFIG_PACKAGE_crconf is not set # CONFIG_PACKAGE_crelay is not set # CONFIG_PACKAGE_csstidy is not set # CONFIG_PACKAGE_ct-bugcheck is not set # CONFIG_PACKAGE_dbus is not set # CONFIG_PACKAGE_dfu-util is not set # CONFIG_PACKAGE_dig"&amp;"itemp is not set # CONFIG_PACKAGE_digitemp-usb is not set # CONFIG_PACKAGE_dmesg is not set  # # Kernel features for Docker # CONFIG_DOCKER_KERNEL_OPTIONS=y # CONFIG_DOCKER_SECCOMP is not set # CONFIG_DOCKER_RES_SHAPE is not set  # # Network # # CONFIG_DO"&amp;"CKER_NET_OVERLAY is not set # CONFIG_DOCKER_NET_MACVLAN is not set # CONFIG_DOCKER_NET_TFTP is not set  # # Storage # # CONFIG_DOCKER_STO_EXT4 is not set # CONFIG_DOCKER_STO_BTRFS is not set # CONFIG_PACKAGE_dropbearconvert is not set # CONFIG_PACKAGE_dtc"&amp;" is not set # CONFIG_PACKAGE_dump1090 is not set # CONFIG_PACKAGE_ecdsautils is not set # CONFIG_PACKAGE_elektra-kdb is not set # CONFIG_PACKAGE_evtest is not set # CONFIG_PACKAGE_extract is not set # CONFIG_PACKAGE_fdt-utils is not set # CONFIG_PACKAGE_f"&amp;"ile is not set # CONFIG_PACKAGE_findutils-find is not set # CONFIG_PACKAGE_findutils-locate is not set # CONFIG_PACKAGE_findutils-xargs is not set # CONFIG_PACKAGE_flashrom is not set # CONFIG_PACKAGE_flashrom-pci is not set # CONFIG_PACKAGE_flashrom-spi "&amp;"is not set # CONFIG_PACKAGE_flashrom-usb is not set # CONFIG_PACKAGE_flent-tools is not set # CONFIG_PACKAGE_flock is not set # CONFIG_PACKAGE_fritz-caldata is not set # CONFIG_PACKAGE_fritz-tffs is not set # CONFIG_PACKAGE_ftdi_eeprom is not set # CONFIG"&amp;"_PACKAGE_gammu is not set # CONFIG_PACKAGE_gawk is not set # CONFIG_PACKAGE_getopt is not set # CONFIG_PACKAGE_giflib-utils is not set # CONFIG_PACKAGE_gkermit is not set # CONFIG_PACKAGE_gpioctl-sysfs is not set # CONFIG_PACKAGE_gpiod-tools is not set # "&amp;"CONFIG_PACKAGE_gpsd is not set # CONFIG_PACKAGE_gpsd-clients is not set # CONFIG_PACKAGE_grep is not set # CONFIG_PACKAGE_hamlib is not set # CONFIG_PACKAGE_haserl is not set # CONFIG_PACKAGE_haveged is not set # CONFIG_PACKAGE_hub-ctrl is not set # CONFI"&amp;"G_PACKAGE_hwclock is not set # CONFIG_PACKAGE_hwloc-utils is not set # CONFIG_PACKAGE_i2c-tools is not set # CONFIG_PACKAGE_iconv is not set # CONFIG_PACKAGE_iio-utils is not set # CONFIG_PACKAGE_inotifywait is not set # CONFIG_PACKAGE_inotifywatch is not"&amp;" set # CONFIG_PACKAGE_io is not set # CONFIG_PACKAGE_irqbalance is not set # CONFIG_PACKAGE_iwcap is not set # CONFIG_PACKAGE_iwinfo is not set # CONFIG_PACKAGE_jq is not set CONFIG_PACKAGE_jshn=y # CONFIG_PACKAGE_kmod is not set # CONFIG_PACKAGE_lcd4linu"&amp;"x-custom is not set # CONFIG_PACKAGE_lcdproc-clients is not set # CONFIG_PACKAGE_lcdproc-drivers is not set # CONFIG_PACKAGE_lcdproc-server is not set # CONFIG_PACKAGE_less is not set # CONFIG_PACKAGE_less-wide is not set # CONFIG_PACKAGE_libimobiledevice"&amp;"-utils is not set CONFIG_PACKAGE_libjson-script=y # CONFIG_PACKAGE_libplist-utils is not set # CONFIG_PACKAGE_libsysrepo is not set # CONFIG_PACKAGE_libusbmuxd-utils is not set # CONFIG_PACKAGE_libxml2-utils is not set # CONFIG_PACKAGE_lm-sensors is not s"&amp;"et # CONFIG_PACKAGE_lm-sensors-detect is not set # CONFIG_PACKAGE_logger is not set # CONFIG_PACKAGE_logrotate is not set # CONFIG_PACKAGE_look is not set # CONFIG_PACKAGE_losetup is not set # CONFIG_PACKAGE_lrzsz is not set # CONFIG_PACKAGE_lscpu is not "&amp;"set # CONFIG_PACKAGE_lsof is not set # CONFIG_PACKAGE_lxc is not set # CONFIG_PACKAGE_lxc-unprivileged is not set # CONFIG_PACKAGE_maccalc is not set # CONFIG_PACKAGE_macchanger is not set # CONFIG_PACKAGE_mbedtls-util is not set # CONFIG_PACKAGE_mbim-uti"&amp;"ls is not set # CONFIG_PACKAGE_mbtools is not set # CONFIG_PACKAGE_mc is not set # CONFIG_PACKAGE_mcookie is not set # CONFIG_PACKAGE_mmc-utils is not set # CONFIG_PACKAGE_moreutils is not set # CONFIG_PACKAGE_mount-utils is not set # CONFIG_PACKAGE_mpack"&amp;" is not set # CONFIG_PACKAGE_mt-st is not set # CONFIG_PACKAGE_namei is not set # CONFIG_PACKAGE_netopeer2-cli is not set # CONFIG_PACKAGE_netopeer2-keystored is not set # CONFIG_PACKAGE_netopeer2-server is not set # CONFIG_PACKAGE_netwhere is not set # C"&amp;"ONFIG_PACKAGE_nsenter is not set # CONFIG_PACKAGE_oath-toolkit is not set # CONFIG_PACKAGE_open-plc-utils is not set # CONFIG_PACKAGE_open2300 is not set # CONFIG_PACKAGE_openobex is not set # CONFIG_PACKAGE_openobex-apps is not set # CONFIG_PACKAGE_openo"&amp;"cd is not set # CONFIG_PACKAGE_opensc-utils is not set CONFIG_PACKAGE_openssl-util=y # CONFIG_PACKAGE_openzwave is not set # CONFIG_PACKAGE_openzwave-config is not set # CONFIG_PACKAGE_owipcalc is not set # CONFIG_PACKAGE_pciutils is not set # CONFIG_PACK"&amp;"AGE_pcsc-tools is not set # CONFIG_PACKAGE_pcscd is not set # CONFIG_PACKAGE_pps-tools is not set # CONFIG_PACKAGE_prlimit is not set # CONFIG_PACKAGE_procps-ng is not set # CONFIG_PACKAGE_progress is not set # CONFIG_PACKAGE_prometheus-node-exporter-lua "&amp;"is not set # CONFIG_PACKAGE_pv is not set # CONFIG_PACKAGE_qmi-utils is not set # CONFIG_PACKAGE_qrencode is not set # CONFIG_PACKAGE_rclone is not set # CONFIG_PACKAGE_relayctl is not set # CONFIG_PACKAGE_rename is not set # CONFIG_PACKAGE_rng-tools is n"&amp;"ot set # CONFIG_PACKAGE_rtl-ais is not set # CONFIG_PACKAGE_rtl-sdr is not set # CONFIG_PACKAGE_rtl_433 is not set # CONFIG_PACKAGE_sane-backends is not set # CONFIG_PACKAGE_sane-daemon is not set # CONFIG_PACKAGE_sane-frontends is not set # CONFIG_PACKAG"&amp;"E_setserial is not set # CONFIG_PACKAGE_shadow-utils is not set CONFIG_PACKAGE_shellsync=y # CONFIG_PACKAGE_sispmctl is not set # CONFIG_PACKAGE_slide-switch is not set # CONFIG_PACKAGE_smartd is not set # CONFIG_PACKAGE_smartmontools is not set # CONFIG_"&amp;"PACKAGE_smartmontools-drivedb is not set # CONFIG_PACKAGE_smstools3 is not set # CONFIG_PACKAGE_sockread is not set # CONFIG_PACKAGE_spi-tools is not set # CONFIG_PACKAGE_spidev-test is not set # CONFIG_PACKAGE_strace is not set CONFIG_STRACE_NONE=y # CON"&amp;"FIG_STRACE_LIBDW is not set # CONFIG_STRACE_LIBUNWIND is not set # CONFIG_PACKAGE_stress is not set # CONFIG_PACKAGE_sumo is not set # CONFIG_PACKAGE_sysrepo is not set # CONFIG_PACKAGE_sysrepocfg is not set # CONFIG_PACKAGE_sysrepoctl is not set # CONFIG"&amp;"_PACKAGE_sysstat is not set # CONFIG_PACKAGE_tar is not set # CONFIG_PACKAGE_taskwarrior is not set # CONFIG_PACKAGE_tini is not set # CONFIG_PACKAGE_tracertools is not set # CONFIG_PACKAGE_tree is not set # CONFIG_PACKAGE_triggerhappy is not set # CONFIG"&amp;"_PACKAGE_udns-dnsget is not set # CONFIG_PACKAGE_udns-ex-rdns is not set # CONFIG_PACKAGE_udns-rblcheck is not set # CONFIG_PACKAGE_ugps is not set # CONFIG_PACKAGE_uledd is not set # CONFIG_PACKAGE_unshare is not set # CONFIG_PACKAGE_usb-modeswitch is no"&amp;"t set # CONFIG_PACKAGE_usbmuxd is not set # CONFIG_PACKAGE_usbreset is not set # CONFIG_PACKAGE_usbutils is not set # CONFIG_PACKAGE_uuidd is not set # CONFIG_PACKAGE_uuidgen is not set # CONFIG_PACKAGE_uvcdynctrl is not set # CONFIG_PACKAGE_v4l-utils is "&amp;"not set # CONFIG_PACKAGE_view1090 is not set # CONFIG_PACKAGE_watchcat is not set # CONFIG_PACKAGE_whereis is not set # CONFIG_PACKAGE_wifitoggle is not set # CONFIG_PACKAGE_xsltproc is not set # CONFIG_PACKAGE_xxd is not set # CONFIG_PACKAGE_yanglint is "&amp;"not set # CONFIG_PACKAGE_yara is not set # CONFIG_PACKAGE_yunbridge is not set  # # Xorg #  # # font-utils # # CONFIG_PACKAGE_fontconfig is not set")</f>
        <v># # Automatically generated file; DO NOT EDIT. # OpenWrt Configuration # CONFIG_MODULES=y CONFIG_HAVE_DOT_CONFIG=y # CONFIG_TARGET_sunxi is not set # CONFIG_TARGET_apm821xx is not set # CONFIG_TARGET_ath25 is not set CONFIG_TARGET_ar71xx=y # CONFIG_TARGET_ath79 is not set # CONFIG_TARGET_bcm27xx is not set # CONFIG_TARGET_bcm53xx is not set # CONFIG_TARGET_brcm47xx is not set # CONFIG_TARGET_brcm63xx is not set # CONFIG_TARGET_cns3xxx is not set # CONFIG_TARGET_octeon is not set # CONFIG_TARGET_gemini is not set # CONFIG_TARGET_mpc85xx is not set # CONFIG_TARGET_imx6 is not set # CONFIG_TARGET_mxs is not set # CONFIG_TARGET_ixp4xx is not set # CONFIG_TARGET_lantiq is not set # CONFIG_TARGET_malta is not set # CONFIG_TARGET_pistachio is not set # CONFIG_TARGET_mvebu is not set # CONFIG_TARGET_kirkwood is not set # CONFIG_TARGET_mediatek is not set # CONFIG_TARGET_ramips is not set # CONFIG_TARGET_at91 is not set # CONFIG_TARGET_rb532 is not set # CONFIG_TARGET_tegra is not set # CONFIG_TARGET_layerscape is not set # CONFIG_TARGET_octeontx is not set # CONFIG_TARGET_oxnas is not set # CONFIG_TARGET_armvirt is not set # CONFIG_TARGET_ipq40xx is not set # CONFIG_TARGET_ipq806x is not set # CONFIG_TARGET_ipq807x is not set # CONFIG_TARGET_samsung is not set # CONFIG_TARGET_arc770 is not set # CONFIG_TARGET_archs38 is not set # CONFIG_TARGET_ar7 is not set # CONFIG_TARGET_omap is not set # CONFIG_TARGET_uml is not set # CONFIG_TARGET_zynq is not set # CONFIG_TARGET_x86 is not set CONFIG_TARGET_ar71xx_generic=y # CONFIG_TARGET_ar71xx_tiny is not set # CONFIG_TARGET_ar71xx_nand is not set # CONFIG_TARGET_ar71xx_mikrotik is not set # CONFIG_TARGET_MULTI_PROFILE is not set # CONFIG_TARGET_ar71xx_generic_Default is not set # CONFIG_TARGET_ar71xx_generic_DEVICE_carambola2 is not set # CONFIG_TARGET_ar71xx_generic_DEVICE_lima is not set # CONFIG_TARGET_ar71xx_generic_DEVICE_ALFAAP120C is not set # CONFIG_TARGET_ar71xx_generic_DEVICE_ap121f is not set # CONFIG_TARGET_ar71xx_generic_DEVICE_ap91-5g is not set # CONFIG_TARGET_ar71xx_generic_DEVICE_ALFAAP96 is not set # CONFIG_TARGET_ar71xx_generic_DEVICE_HORNETUB is not set # CONFIG_TARGET_ar71xx_generic_DEVICE_HORNETUBx2 is not set # CONFIG_TARGET_ar71xx_generic_DEVICE_ALFANX is not set # CONFIG_TARGET_ar71xx_generic_DEVICE_n5q is not set # CONFIG_TARGET_ar71xx_generic_DEVICE_r36a is not set # CONFIG_TARGET_ar71xx_generic_DEVICE_TUBE2H16M is not set # CONFIG_TARGET_ar71xx_generic_DEVICE_TUBE2H8M is not set # CONFIG_TARGET_ar71xx_generic_DEVICE_fritz4020 is not set # CONFIG_TARGET_ar71xx_generic_DEVICE_fritz300e is not set # CONFIG_TARGET_ar71xx_generic_DEVICE_fritz450e is not set # CONFIG_TARGET_ar71xx_generic_DEVICE_sc1750 is not set # CONFIG_TARGET_ar71xx_generic_DEVICE_sc300m is not set # CONFIG_TARGET_ar71xx_generic_DEVICE_sc450 is not set # CONFIG_TARGET_ar71xx_generic_DEVICE_c-55 is not set # CONFIG_TARGET_ar71xx_generic_DEVICE_ALL0258N is not set # CONFIG_TARGET_ar71xx_generic_DEVICE_ALL0305 is not set # CONFIG_TARGET_ar71xx_generic_DEVICE_ALL0315N is not set # CONFIG_TARGET_ar71xx_generic_DEVICE_antminer-s1 is not set # CONFIG_TARGET_ar71xx_generic_DEVICE_antminer-s3 is not set # CONFIG_TARGET_ar71xx_generic_DEVICE_antrouter-r1 is not set # CONFIG_TARGET_ar71xx_generic_DEVICE_arduino-yun is not set # CONFIG_TARGET_ar71xx_generic_DEVICE_AP121_16M is not set # CONFIG_TARGET_ar71xx_generic_DEVICE_AP121_8M is not set # CONFIG_TARGET_ar71xx_generic_DEVICE_AP132 is not set # CONFIG_TARGET_ar71xx_generic_DEVICE_AP135 is not set # CONFIG_TARGET_ar71xx_generic_DEVICE_AP136_010 is not set # CONFIG_TARGET_ar71xx_generic_DEVICE_AP136_020 is not set # CONFIG_TARGET_ar71xx_generic_DEVICE_AP96 is not set # CONFIG_TARGET_ar71xx_generic_DEVICE_DB120 is not set # CONFIG_TARGET_ar71xx_generic_DEVICE_PB42 is not set # CONFIG_TARGET_ar71xx_generic_DEVICE_PB44 is not set # CONFIG_TARGET_ar71xx_generic_DEVICE_BXU2000N2 is not set # CONFIG_TARGET_ar71xx_generic_DEVICE_WZR450HP2 is not set # CONFIG_TARGET_ar71xx_generic_DEVICE_WZR600DHP is not set # CONFIG_TARGET_ar71xx_generic_DEVICE_WZRHPAG300H is not set # CONFIG_TARGET_ar71xx_generic_DEVICE_WZRHPG300NH is not set # CONFIG_TARGET_ar71xx_generic_DEVICE_WZRHPG300NH2 is not set # CONFIG_TARGET_ar71xx_generic_DEVICE_WZRHPG450H is not set # CONFIG_TARGET_ar71xx_generic_DEVICE_cf-e316n-v2 is not set # CONFIG_TARGET_ar71xx_generic_DEVICE_cf-e320n-v2 is not set # CONFIG_TARGET_ar71xx_generic_DEVICE_cf-e355ac-v1 is not set # CONFIG_TARGET_ar71xx_generic_DEVICE_cf-e355ac-v2 is not set # CONFIG_TARGET_ar71xx_generic_DEVICE_cf-e375ac is not set # CONFIG_TARGET_ar71xx_generic_DEVICE_cf-e380ac-v1 is not set # CONFIG_TARGET_ar71xx_generic_DEVICE_cf-e380ac-v2 is not set # CONFIG_TARGET_ar71xx_generic_DEVICE_cf-e385ac is not set # CONFIG_TARGET_ar71xx_generic_DEVICE_cf-e520n is not set # CONFIG_TARGET_ar71xx_generic_DEVICE_cf-e530n is not set # CONFIG_TARGET_ar71xx_generic_DEVICE_WP543_16M is not set # CONFIG_TARGET_ar71xx_generic_DEVICE_WP543_8M is not set # CONFIG_TARGET_ar71xx_generic_DEVICE_WPE72_16M is not set # CONFIG_TARGET_ar71xx_generic_DEVICE_WPE72_8M is not set # CONFIG_TARGET_ar71xx_generic_DEVICE_wpj342 is not set # CONFIG_TARGET_ar71xx_generic_DEVICE_wpj344 is not set # CONFIG_TARGET_ar71xx_generic_DEVICE_wpj531 is not set # CONFIG_TARGET_ar71xx_generic_DEVICE_wpj558 is not set # CONFIG_TARGET_ar71xx_generic_DEVICE_wpj563 is not set # CONFIG_TARGET_ar71xx_generic_DEVICE_dap-1330-a1 is not set # CONFIG_TARGET_ar71xx_generic_DEVICE_dap-2695-a1 is not set # CONFIG_TARGET_ar71xx_generic_DEVICE_DGL5500A1 is not set # CONFIG_TARGET_ar71xx_generic_DEVICE_DHP1565A1 is not set # CONFIG_TARGET_ar71xx_generic_DEVICE_DIR505A1 is not set # CONFIG_TARGET_ar71xx_generic_DEVICE_DIR825B1 is not set # CONFIG_TARGET_ar71xx_generic_DEVICE_DIR825C1 is not set # CONFIG_TARGET_ar71xx_generic_DEVICE_DIR835A1 is not set # CONFIG_TARGET_ar71xx_generic_DEVICE_dir-869-a1 is not set # CONFIG_TARGET_ar71xx_generic_DEVICE_dragino2 is not set # CONFIG_TARGET_ar71xx_generic_DEVICE_el-m150 is not set # CONFIG_TARGET_ar71xx_generic_DEVICE_el-mini is not set # CONFIG_TARGET_ar71xx_generic_DEVICE_ew-balin is not set # CONFIG_TARGET_ar71xx_generic_DEVICE_ew-dorin is not set # CONFIG_TARGET_ar71xx_generic_DEVICE_ew-dorin-router is not set # CONFIG_TARGET_ar71xx_generic_DEVICE_EAP300V2 is not set # CONFIG_TARGET_ar71xx_generic_DEVICE_ens202ext is not set # CONFIG_TARGET_ar71xx_generic_DEVICE_EPG5000 is not set # CONFIG_TARGET_ar71xx_generic_DEVICE_ESR1750 is not set # CONFIG_TARGET_ar71xx_generic_DEVICE_ESR900 is not set # CONFIG_TARGET_ar71xx_generic_DEVICE_gl-inet-6408A-v1 is not set # CONFIG_TARGET_ar71xx_generic_DEVICE_gl-inet-6416A-v1 is not set # CONFIG_TARGET_ar71xx_generic_DEVICE_gl-domino is not set # CONFIG_TARGET_ar71xx_generic_DEVICE_gl-ar150 is not set # CONFIG_TARGET_ar71xx_generic_DEVICE_gl-ar300 is not set # CONFIG_TARGET_ar71xx_generic_DEVICE_gl-ar300m is not set # CONFIG_TARGET_ar71xx_generic_DEVICE_gl-ar750 is not set # CONFIG_TARGET_ar71xx_generic_DEVICE_gl-ar750s is not set # CONFIG_TARGET_ar71xx_generic_DEVICE_gl-mifi is not set # CONFIG_TARGET_ar71xx_generic_DEVICE_gl-usb150 is not set # CONFIG_TARGET_ar71xx_generic_DEVICE_SGRW500N85BV2 is not set # CONFIG_TARGET_ar71xx_generic_DEVICE_minibox-v1 is not set # CONFIG_TARGET_ar71xx_generic_DEVICE_oolite-v1 is not set # CONFIG_TARGET_ar71xx_generic_DEVICE_oolite-v5.2 is not set # CONFIG_TARGET_ar71xx_generic_DEVICE_oolite-v5.2-dev is not set # CONFIG_TARGET_ar71xx_generic_DEVICE_lan-turtle is not set # CONFIG_TARGET_ar71xx_generic_DEVICE_packet-squirrel is not set # CONFIG_TARGET_ar71xx_generic_DEVICE_wifi-pineapple-nano is not set # CONFIG_TARGET_ar71xx_generic_DEVICE_hiwifi-hc6361 is not set # CONFIG_TARGET_ar71xx_generic_DEVICE_AP147_010 is not set # CONFIG_TARGET_ar71xx_generic_DEVICE_WRT160NL is not set # CONFIG_TARGET_ar71xx_generic_DEVICE_WRT400N is not set # CONFIG_TARGET_ar71xx_generic_DEVICE_mr12 is not set # CONFIG_TARGET_ar71xx_generic_DEVICE_mr16 is not set # CONFIG_TARGET_ar71xx_generic_DEVICE_mc-mac1200r is not set # CONFIG_TARGET_ar71xx_generic_DEVICE_mc-mw4530r is not set # CONFIG_TARGET_ar71xx_generic_DEVICE_smart-300 is not set # CONFIG_TARGET_ar71xx_generic_DEVICE_WNDAP360 is not set # CONFIG_TARGET_ar71xx_generic_DEVICE_wndr3700 is not set # CONFIG_TARGET_ar71xx_generic_DEVICE_wndr3700v2 is not set # CONFIG_TARGET_ar71xx_generic_DEVICE_wndr3800 is not set # CONFIG_TARGET_ar71xx_generic_DEVICE_wndr3800ch is not set # CONFIG_TARGET_ar71xx_generic_DEVICE_wndrmac is not set # CONFIG_TARGET_ar71xx_generic_DEVICE_wndrmacv2 is not set # CONFIG_TARGET_ar71xx_generic_DEVICE_WNR2200 is not set # CONFIG_TARGET_ar71xx_generic_DEVICE_koala is not set # CONFIG_TARGET_ar71xx_generic_DEVICE_omy-g1 is not set # CONFIG_TARGET_ar71xx_generic_DEVICE_omy-x1 is not set # CONFIG_TARGET_ar71xx_generic_DEVICE_onion-omega is not set # CONFIG_TARGET_ar71xx_generic_DEVICE_som9331 is not set # CONFIG_TARGET_ar71xx_generic_DEVICE_A60 is not set # CONFIG_TARGET_ar71xx_generic_DEVICE_MR1750 is not set # CONFIG_TARGET_ar71xx_generic_DEVICE_MR600 is not set # CONFIG_TARGET_ar71xx_generic_DEVICE_MR900 is not set # CONFIG_TARGET_ar71xx_generic_DEVICE_OM2P is not set # CONFIG_TARGET_ar71xx_generic_DEVICE_OM5PAC is not set # CONFIG_TARGET_ar71xx_generic_DEVICE_OM5P is not set # CONFIG_TARGET_ar71xx_generic_DEVICE_cpe505n is not set # CONFIG_TARGET_ar71xx_generic_DEVICE_r602n is not set # CONFIG_TARGET_ar71xx_generic_DEVICE_ts-d084 is not set # CONFIG_TARGET_ar71xx_generic_DEVICE_pqi-air-pen is not set # CONFIG_TARGET_ar71xx_generic_DEVICE_k2t is not set # CONFIG_TARGET_ar71xx_generic_DEVICE_MZKW04NU is not set # CONFIG_TARGET_ar71xx_generic_DEVICE_MZKW300NH is not set # CONFIG_TARGET_ar71xx_generic_DEVICE_cap324 is not set # CONFIG_TARGET_ar71xx_generic_DEVICE_cr3000 is not set # CONFIG_TARGET_ar71xx_generic_DEVICE_cr5000 is not set # CONFIG_TARGET_ar71xx_generic_DEVICE_DLRTDEV01 is not set # CONFIG_TARGET_ar71xx_generic_DEVICE_qihoo-c301 is not set # CONFIG_TARGET_ar71xx_generic_DEVICE_AP143_16M is not set # CONFIG_TARGET_ar71xx_generic_DEVICE_AP143_8M is not set # CONFIG_TARGET_ar71xx_generic_DEVICE_AP152_16M is not set # CONFIG_TARGET_ar71xx_generic_DEVICE_e1700ac-v2-16M is not set # CONFIG_TARGET_ar71xx_generic_DEVICE_e1700ac-v2-8M is not set # CONFIG_TARGET_ar71xx_generic_DEVICE_e558-v2-16M is not set # CONFIG_TARGET_ar71xx_generic_DEVICE_e558-v2-8M is not set # CONFIG_TARGET_ar71xx_generic_DEVICE_e600g-v2-16M is not set # CONFIG_TARGET_ar71xx_generic_DEVICE_e600g-v2-8M is not set # CONFIG_TARGET_ar71xx_generic_DEVICE_e600gac-v2-16M is not set # CONFIG_TARGET_ar71xx_generic_DEVICE_e600gac-v2-8M is not set # CONFIG_TARGET_ar71xx_generic_DEVICE_e750a-v4-16M is not set # CONFIG_TARGET_ar71xx_generic_DEVICE_e750a-v4-8M is not set # CONFIG_TARGET_ar71xx_generic_DEVICE_e750g-v8-16M is not set # CONFIG_TARGET_ar71xx_generic_DEVICE_e750g-v8-8M is not set # CONFIG_TARGET_ar71xx_generic_DEVICE_ap531b0 is not set # CONFIG_TARGET_ar71xx_generic_DEVICE_wam250 is not set # CONFIG_TARGET_ar71xx_generic_DEVICE_CAP4200AG is not set # CONFIG_TARGET_ar71xx_generic_DEVICE_EAP7660D is not set # CONFIG_TARGET_ar71xx_generic_DEVICE_wlr8100 is not set # CONFIG_TARGET_ar71xx_generic_DEVICE_bsb is not set # CONFIG_TARGET_ar71xx_generic_DEVICE_archer-c25-v1 is not set # CONFIG_TARGET_ar71xx_generic_DEVICE_archer-c5-v1 is not set # CONFIG_TARGET_ar71xx_generic_DEVICE_archer-c58-v1 is not set # CONFIG_TARGET_ar71xx_generic_DEVICE_archer-c59-v1 is not set # CONFIG_TARGET_ar71xx_generic_DEVICE_archer-c59-v2 is not set # CONFIG_TARGET_ar71xx_generic_DEVICE_archer-c60-v1 is not set # CONFIG_TARGET_ar71xx_generic_DEVICE_archer-c60-v2 is not set # CONFIG_TARGET_ar71xx_generic_DEVICE_archer-c7-v1 is not set # CONFIG_TARGET_ar71xx_generic_DEVICE_archer-c7-v2 is not set # CONFIG_TARGET_ar71xx_generic_DEVICE_archer-c7-v2-il is not set # CONFIG_TARGET_ar71xx_generic_DEVICE_tl-wdr7500-v3 is not set # CONFIG_TARGET_ar71xx_generic_DEVICE_archer-c7-v4 is not set # CONFIG_TARGET_ar71xx_generic_DEVICE_archer-c7-v5 is not set # CONFIG_TARGET_ar71xx_generic_DEVICE_cpe210-v2 is not set # CONFIG_TARGET_ar71xx_generic_DEVICE_cpe210-220-v1 is not set # CONFIG_TARGET_ar71xx_generic_DEVICE_cpe510-520-v1 is not set # CONFIG_TARGET_ar71xx_generic_DEVICE_eap120-v1 is not set # CONFIG_TARGET_ar71xx_generic_DEVICE_re355-v1 is not set # CONFIG_TARGET_ar71xx_generic_DEVICE_re450-v1 is not set # CONFIG_TARGET_ar71xx_generic_DEVICE_tl-mr6400-v1 is not set # CONFIG_TARGET_ar71xx_generic_DEVICE_tl-wdr3227-v2 is not set # CONFIG_TARGET_ar71xx_generic_DEVICE_tl-wdr3500-v1 is not set # CONFIG_TARGET_ar71xx_generic_DEVICE_tl-wdr3600-v1 is not set # CONFIG_TARGET_ar71xx_generic_DEVICE_tl-wdr4300-v1 is not set # CONFIG_TARGET_ar71xx_generic_DEVICE_tl-wdr4300-v1-il is not set # CONFIG_TARGET_ar71xx_generic_DEVICE_tl-wdr4310-v1 is not set # CONFIG_TARGET_ar71xx_generic_DEVICE_tl-wdr4900-v2 is not set # CONFIG_TARGET_ar71xx_generic_DEVICE_tl-wdr5800-v1 is not set CONFIG_TARGET_ar71xx_generic_DEVICE_tl-wdr6500-v2=y # CONFIG_TARGET_ar71xx_generic_DEVICE_tl-wdr6500-v6 is not set # CONFIG_TARGET_ar71xx_generic_DEVICE_tl-wdr8500-v1 is not set # CONFIG_TARGET_ar71xx_generic_DEVICE_tl-wpa8630-v1 is not set # CONFIG_TARGET_ar71xx_generic_DEVICE_tl-wr1043n-v5 is not set # CONFIG_TARGET_ar71xx_generic_DEVICE_tl-wr1043nd-v1 is not set # CONFIG_TARGET_ar71xx_generic_DEVICE_tl-wr1043nd-v2 is not set # CONFIG_TARGET_ar71xx_generic_DEVICE_tl-wr1043nd-v3 is not set # CONFIG_TARGET_ar71xx_generic_DEVICE_tl-wr1043nd-v4 is not set # CONFIG_TARGET_ar71xx_generic_DEVICE_tl-wr2041n-v1 is not set # CONFIG_TARGET_ar71xx_generic_DEVICE_tl-wr2041n-v2 is not set # CONFIG_TARGET_ar71xx_generic_DEVICE_tl-wr2543-v1 is not set # CONFIG_TARGET_ar71xx_generic_DEVICE_tl-wr710n-v1 is not set # CONFIG_TARGET_ar71xx_generic_DEVICE_tl-wr710n-v2.1 is not set # CONFIG_TARGET_ar71xx_generic_DEVICE_tl-wr810n-v1 is not set # CONFIG_TARGET_ar71xx_generic_DEVICE_tl-wr810n-v2 is not set # CONFIG_TARGET_ar71xx_generic_DEVICE_tl-wr842n-v1 is not set # CONFIG_TARGET_ar71xx_generic_DEVICE_tl-wr842n-v2 is not set # CONFIG_TARGET_ar71xx_generic_DEVICE_tl-wr842n-v3 is not set # CONFIG_TARGET_ar71xx_generic_DEVICE_tl-wr880n-v1 is not set # CONFIG_TARGET_ar71xx_generic_DEVICE_tl-wr881n-v1 is not set # CONFIG_TARGET_ar71xx_generic_DEVICE_tl-wr902ac-v1 is not set # CONFIG_TARGET_ar71xx_generic_DEVICE_tl-wr941n-v7 is not set # CONFIG_TARGET_ar71xx_generic_DEVICE_tl-wr942n-v1 is not set # CONFIG_TARGET_ar71xx_generic_DEVICE_wbs210-v1 is not set # CONFIG_TARGET_ar71xx_generic_DEVICE_wbs510-v1 is not set # CONFIG_TARGET_ar71xx_generic_DEVICE_TEW673GRU is not set # CONFIG_TARGET_ar71xx_generic_DEVICE_TEW732BR is not set # CONFIG_TARGET_ar71xx_generic_DEVICE_TEW823DRU is not set # CONFIG_TARGET_ar71xx_generic_DEVICE_tellstick-znet-lite is not set # CONFIG_TARGET_ar71xx_generic_DEVICE_rut900 is not set # CONFIG_TARGET_ar71xx_generic_DEVICE_ubnt-air-gateway is not set # CONFIG_TARGET_ar71xx_generic_DEVICE_ubnt-air-gateway-pro is not set # CONFIG_TARGET_ar71xx_generic_DEVICE_ubnt-airrouter is not set # CONFIG_TARGET_ar71xx_generic_DEVICE_ubnt-bullet-m is not set # CONFIG_TARGET_ar71xx_generic_DEVICE_ubnt-ls-sr71 is not set # CONFIG_TARGET_ar71xx_generic_DEVICE_ubnt-lbe-m5 is not set # CONFIG_TARGET_ar71xx_generic_DEVICE_ubnt-loco-m-xw is not set # CONFIG_TARGET_ar71xx_generic_DEVICE_ubnt-nano-m-xw is not set # CONFIG_TARGET_ar71xx_generic_DEVICE_ubnt-nano-m is not set # CONFIG_TARGET_ar71xx_generic_DEVICE_rw2458n is not set # CONFIG_TARGET_ar71xx_generic_DEVICE_ubnt-rocket-m-ti is not set # CONFIG_TARGET_ar71xx_generic_DEVICE_ubnt-rocket-m-xw is not set # CONFIG_TARGET_ar71xx_generic_DEVICE_ubnt-rocket-m is not set # CONFIG_TARGET_ar71xx_generic_DEVICE_ubnt-rs is not set # CONFIG_TARGET_ar71xx_generic_DEVICE_ubnt-rspro is not set # CONFIG_TARGET_ar71xx_generic_DEVICE_ubnt-uap-pro is not set # CONFIG_TARGET_ar71xx_generic_DEVICE_ubnt-unifi is not set # CONFIG_TARGET_ar71xx_generic_DEVICE_ubnt-unifiac-lite is not set # CONFIG_TARGET_ar71xx_generic_DEVICE_ubnt-unifiac-mesh is not set # CONFIG_TARGET_ar71xx_generic_DEVICE_ubnt-unifiac-pro is not set # CONFIG_TARGET_ar71xx_generic_DEVICE_ubnt-unifi-outdoor is not set # CONFIG_TARGET_ar71xx_generic_DEVICE_ubnt-unifi-outdoor-plus is not set # CONFIG_TARGET_ar71xx_generic_DEVICE_ubdev01 is not set # CONFIG_TARGET_ar71xx_generic_DEVICE_wrtnode2q is not set # CONFIG_TARGET_ar71xx_generic_DEVICE_dr342 is not set # CONFIG_TARGET_ar71xx_generic_DEVICE_dr531 is not set # CONFIG_TARGET_ar71xx_generic_DEVICE_weio is not set # CONFIG_TARGET_ar71xx_generic_DEVICE_mynet-n600 is not set # CONFIG_TARGET_ar71xx_generic_DEVICE_mynet-n750 is not set # CONFIG_TARGET_ar71xx_generic_DEVICE_MYNETREXT is not set # CONFIG_TARGET_ar71xx_generic_DEVICE_ap90q is not set # CONFIG_TARGET_ar71xx_generic_DEVICE_cpe830 is not set # CONFIG_TARGET_ar71xx_generic_DEVICE_cpe870 is not set # CONFIG_TARGET_ar71xx_generic_DEVICE_sr3200 is not set # CONFIG_TARGET_ar71xx_generic_DEVICE_t830 is not set # CONFIG_TARGET_ar71xx_generic_DEVICE_xd3200 is not set # CONFIG_TARGET_ar71xx_generic_DEVICE_ZCN1523H28 is not set # CONFIG_TARGET_ar71xx_generic_DEVICE_ZCN1523H516 is not set # CONFIG_TARGET_ar71xx_generic_DEVICE_NBG6616 is not set # CONFIG_TARGET_ar71xx_generic_DEVICE_dLAN_Hotspot is not set # CONFIG_TARGET_ar71xx_generic_DEVICE_dLAN_pro_1200_ac is not set # CONFIG_TARGET_ar71xx_generic_DEVICE_dLAN_pro_500_wp is not set # CONFIG_TARGET_ar71xx_generic_DEVICE_rme-eg200 is not set # CONFIG_TARGET_ar71xx_generic_DEVICE_JA76PF is not set # CONFIG_TARGET_ar71xx_generic_DEVICE_JA76PF2 is not set # CONFIG_TARGET_ar71xx_generic_DEVICE_JWAP003 is not set # CONFIG_TARGET_ar71xx_generic_DEVICE_jwap230 is not set CONFIG_HAS_SUBTARGETS=y CONFIG_HAS_DEVICES=y CONFIG_TARGET_BOARD="ar71xx" CONFIG_TARGET_SUBTARGET="generic" CONFIG_TARGET_PROFILE="DEVICE_tl-wdr6500-v2" CONFIG_TARGET_ARCH_PACKAGES="mips_24kc" CONFIG_DEFAULT_TARGET_OPTIMIZATION="-Os -pipe -mno-branch-likely -mips32r2 -mtune=24kc" CONFIG_CPU_TYPE="24kc" CONFIG_LINUX_4_9=y CONFIG_DEFAULT_ath10k-firmware-qca988x=y CONFIG_DEFAULT_base-files=y CONFIG_DEFAULT_block-mount=y CONFIG_DEFAULT_busybox=y CONFIG_DEFAULT_ca-certificates=y CONFIG_DEFAULT_coremark=y CONFIG_DEFAULT_ddns-scripts_aliyun=y CONFIG_DEFAULT_ddns-scripts_dnspod=y CONFIG_DEFAULT_default-settings=y CONFIG_DEFAULT_dnsmasq-full=y CONFIG_DEFAULT_dropbear=y CONFIG_DEFAULT_firewall=y CONFIG_DEFAULT_fstools=y CONFIG_DEFAULT_iptables=y CONFIG_DEFAULT_kmod-ath10k=y CONFIG_DEFAULT_kmod-ath9k=y CONFIG_DEFAULT_kmod-gpio-button-hotplug=y CONFIG_DEFAULT_kmod-ipt-offload=y CONFIG_DEFAULT_kmod-ipt-raw=y CONFIG_DEFAULT_kmod-nf-nathelper=y CONFIG_DEFAULT_kmod-nf-nathelper-extra=y CONFIG_DEFAULT_kmod-tcp-bbr=y CONFIG_DEFAULT_kmod-usb-core=y CONFIG_DEFAULT_kmod-usb-ledtrig-usbport=y CONFIG_DEFAULT_kmod-usb2=y CONFIG_DEFAULT_libc=y CONFIG_DEFAULT_libgcc=y CONFIG_DEFAULT_libustream-openssl=y CONFIG_DEFAULT_logd=y CONFIG_DEFAULT_luci=y CONFIG_DEFAULT_luci-app-accesscontrol=y CONFIG_DEFAULT_luci-app-adbyby-plus=y CONFIG_DEFAULT_luci-app-arpbind=y CONFIG_DEFAULT_luci-app-autoreboot=y CONFIG_DEFAULT_luci-app-cpufreq=y CONFIG_DEFAULT_luci-app-ddns=y CONFIG_DEFAULT_luci-app-filetransfer=y CONFIG_DEFAULT_luci-app-flowoffload=y CONFIG_DEFAULT_luci-app-nlbwmon=y CONFIG_DEFAULT_luci-app-ramfree=y CONFIG_DEFAULT_luci-app-sfe=y CONFIG_DEFAULT_luci-app-ssr-plus=y CONFIG_DEFAULT_luci-app-unblockmusic=y CONFIG_DEFAULT_luci-app-upnp=y CONFIG_DEFAULT_luci-app-vlmcsd=y CONFIG_DEFAULT_luci-app-vsftpd=y CONFIG_DEFAULT_luci-app-wol=y CONFIG_DEFAULT_mtd=y CONFIG_DEFAULT_netifd=y CONFIG_DEFAULT_opkg=y CONFIG_DEFAULT_ppp=y CONFIG_DEFAULT_ppp-mod-pppoe=y CONFIG_DEFAULT_swconfig=y CONFIG_DEFAULT_uboot-envtools=y CONFIG_DEFAULT_uci=y CONFIG_DEFAULT_uclient-fetch=y CONFIG_DEFAULT_urandom-seed=y CONFIG_DEFAULT_urngd=y CONFIG_DEFAULT_wget=y CONFIG_DEFAULT_wpad-openssl=y CONFIG_AUDIO_SUPPORT=y CONFIG_GPIO_SUPPORT=y CONFIG_PCI_SUPPORT=y CONFIG_USB_SUPPORT=y CONFIG_USB_GADGET_SUPPORT=y CONFIG_BIG_ENDIAN=y CONFIG_USES_SQUASHFS=y CONFIG_SMALL_FLASH=y CONFIG_HAS_MIPS16=y CONFIG_mips=y CONFIG_ARCH="mips"  # # Target Images # # CONFIG_TARGET_ROOTFS_INITRAMFS is not set CONFIG_EXTERNAL_CPIO=""  # # Root filesystem archives # # CONFIG_TARGET_ROOTFS_CPIOGZ is not set # CONFIG_TARGET_ROOTFS_TARGZ is not set  # # Root filesystem images # # CONFIG_TARGET_ROOTFS_EXT4FS is not set CONFIG_TARGET_ROOTFS_SQUASHFS=y CONFIG_TARGET_SQUASHFS_BLOCK_SIZE=1024 CONFIG_TARGET_UBIFS_FREE_SPACE_FIXUP=y CONFIG_TARGET_UBIFS_JOURNAL_SIZE=""  # # Image Options #  # # Global build settings # # CONFIG_JSON_ADD_IMAGE_INFO is not set # CONFIG_ALL_NONSHARED is not set # CONFIG_ALL_KMODS is not set # CONFIG_ALL is not set # CONFIG_BUILDBOT is not set # CONFIG_SIGNED_PACKAGES is not set # CONFIG_SIGNATURE_CHECK is not set  # # General build options # # CONFIG_DISPLAY_SUPPORT is not set CONFIG_BUILD_PATENTED=y # CONFIG_BUILD_NLS is not set CONFIG_SHADOW_PASSWORDS=y # CONFIG_CLEAN_IPKG is not set # CONFIG_INCLUDE_CONFIG is not set # CONFIG_COLLECT_KERNEL_DEBUG is not set  # # Kernel build options # CONFIG_KERNEL_BUILD_USER="" CONFIG_KERNEL_BUILD_DOMAIN="" CONFIG_KERNEL_PRINTK=y CONFIG_KERNEL_CRASHLOG=y # CONFIG_KERNEL_SWAP is not set CONFIG_KERNEL_DEBUG_FS=y CONFIG_KERNEL_MIPS_FPU_EMULATOR=y # CONFIG_KERNEL_PERF_EVENTS is not set # CONFIG_KERNEL_PROFILING is not set # CONFIG_KERNEL_TASKSTATS is not set # CONFIG_KERNEL_KALLSYMS is not set # CONFIG_KERNEL_FTRACE is not set # CONFIG_KERNEL_DEBUG_KERNEL is not set # CONFIG_KERNEL_DEBUG_INFO is not set # CONFIG_KERNEL_DYNAMIC_DEBUG is not set # CONFIG_KERNEL_KPROBES is not set # CONFIG_KERNEL_AIO is not set # CONFIG_KERNEL_FHANDLE is not set # CONFIG_KERNEL_FANOTIFY is not set # CONFIG_KERNEL_BLK_DEV_BSG is not set CONFIG_KERNEL_MAGIC_SYSRQ=y # CONFIG_KERNEL_DEBUG_PINCTRL is not set # CONFIG_KERNEL_DEBUG_GPIO is not set # CONFIG_KERNEL_ELF_CORE is not set # CONFIG_KERNEL_PROVE_LOCKING is not set CONFIG_KERNEL_PRINTK_TIME=y # CONFIG_KERNEL_SLABINFO is not set # CONFIG_KERNEL_PROC_PAGE_MONITOR is not set # CONFIG_KERNEL_KEXEC is not set # CONFIG_USE_RFKILL is not set # CONFIG_USE_SPARSE is not set # CONFIG_KERNEL_DEVTMPFS is not set CONFIG_KERNEL_KEYS=y # CONFIG_KERNEL_PERSISTENT_KEYRINGS is not set # CONFIG_KERNEL_BIG_KEYS is not set # CONFIG_KERNEL_ENCRYPTED_KEYS is not set CONFIG_KERNEL_CGROUPS=y # CONFIG_KERNEL_CGROUP_DEBUG is not set CONFIG_KERNEL_FREEZER=y CONFIG_KERNEL_CGROUP_FREEZER=y CONFIG_KERNEL_CGROUP_DEVICE=y CONFIG_KERNEL_CGROUP_PIDS=y CONFIG_KERNEL_CPUSETS=y # CONFIG_KERNEL_PROC_PID_CPUSET is not set CONFIG_KERNEL_CGROUP_CPUACCT=y # CONFIG_KERNEL_RESOURCE_COUNTERS is not set CONFIG_KERNEL_MM_OWNER=y CONFIG_KERNEL_MEMCG=y # CONFIG_KERNEL_MEMCG_SWAP is not set # CONFIG_KERNEL_MEMCG_KMEM is not set # CONFIG_KERNEL_CGROUP_PERF is not set CONFIG_KERNEL_CGROUP_SCHED=y # CONFIG_KERNEL_FAIR_GROUP_SCHED is not set # CONFIG_KERNEL_RT_GROUP_SCHED is not set CONFIG_KERNEL_BLK_CGROUP=y # CONFIG_KERNEL_CFQ_GROUP_IOSCHED is not set # CONFIG_KERNEL_BLK_DEV_THROTTLING is not set # CONFIG_KERNEL_DEBUG_BLK_CGROUP is not set CONFIG_KERNEL_NET_CLS_CGROUP=y CONFIG_KERNEL_NETPRIO_CGROUP=y CONFIG_KERNEL_NAMESPACES=y CONFIG_KERNEL_UTS_NS=y CONFIG_KERNEL_IPC_NS=y CONFIG_KERNEL_USER_NS=y CONFIG_KERNEL_PID_NS=y CONFIG_KERNEL_NET_NS=y CONFIG_KERNEL_DEVPTS_MULTIPLE_INSTANCES=y CONFIG_KERNEL_POSIX_MQUEUE=y # CONFIG_KERNEL_SECCOMP_FILTER is not set # CONFIG_KERNEL_SECCOMP is not set CONFIG_KERNEL_IP_MROUTE=y CONFIG_KERNEL_IPV6=y CONFIG_KERNEL_IPV6_MULTIPLE_TABLES=y CONFIG_KERNEL_IPV6_SUBTREES=y CONFIG_KERNEL_IPV6_MROUTE=y # CONFIG_KERNEL_IPV6_PIMSM_V2 is not set # CONFIG_KERNEL_IP_PNP is not set  # # Filesystem ACL and attr support options # # CONFIG_USE_FS_ACL_ATTR is not set # CONFIG_KERNEL_FS_POSIX_ACL is not set # CONFIG_KERNEL_BTRFS_FS_POSIX_ACL is not set # CONFIG_KERNEL_EXT4_FS_POSIX_ACL is not set # CONFIG_KERNEL_F2FS_FS_POSIX_ACL is not set # CONFIG_KERNEL_JFFS2_FS_POSIX_ACL is not set # CONFIG_KERNEL_TMPFS_POSIX_ACL is not set # CONFIG_KERNEL_CIFS_ACL is not set # CONFIG_KERNEL_HFS_FS_POSIX_ACL is not set # CONFIG_KERNEL_HFSPLUG_FS_POSIX_ACL is not set # CONFIG_KERNEL_NFS_ACL_SUPPORT is not set # CONFIG_KERNEL_NFS_V3_ACL_SUPPORT is not set # CONFIG_KERNEL_NFSD_V2_ACL_SUPPORT is not set # CONFIG_KERNEL_NFSD_V3_ACL_SUPPORT is not set # CONFIG_KERNEL_REISER_FS_POSIX_ACL is not set # CONFIG_KERNEL_XFS_POSIX_ACL is not set # CONFIG_KERNEL_JFS_POSIX_ACL is not set # CONFIG_KERNEL_DEVMEM is not set # CONFIG_KERNEL_DEVKMEM is not set CONFIG_KERNEL_SQUASHFS_FRAGMENT_CACHE_SIZE=2 # CONFIG_KERNEL_CC_OPTIMIZE_FOR_PERFORMANCE is not set CONFIG_KERNEL_CC_OPTIMIZE_FOR_SIZE=y  # # Package build options # # CONFIG_DEBUG is not set CONFIG_IPV6=y  # # Stripping options # # CONFIG_NO_STRIP is not set # CONFIG_USE_STRIP is not set CONFIG_USE_SSTRIP=y # CONFIG_STRIP_KERNEL_EXPORTS is not set # CONFIG_USE_MKLIBS is not set CONFIG_USE_UCLIBCXX=y # CONFIG_USE_LIBCXX is not set # CONFIG_USE_LIBSTDCXX is not set  # # Hardening build options # CONFIG_PKG_CHECK_FORMAT_SECURITY=y CONFIG_PKG_ASLR_PIE_NONE=y # CONFIG_PKG_ASLR_PIE_REGULAR is not set # CONFIG_PKG_ASLR_PIE_ALL is not set # CONFIG_PKG_CC_STACKPROTECTOR_NONE is not set CONFIG_PKG_CC_STACKPROTECTOR_REGULAR=y # CONFIG_KERNEL_CC_STACKPROTECTOR_NONE is not set CONFIG_KERNEL_CC_STACKPROTECTOR_REGULAR=y # CONFIG_KERNEL_CC_STACKPROTECTOR_STRONG is not set CONFIG_KERNEL_STACKPROTECTOR=y # CONFIG_KERNEL_STACKPROTECTOR_STRONG is not set # CONFIG_PKG_FORTIFY_SOURCE_NONE is not set CONFIG_PKG_FORTIFY_SOURCE_1=y # CONFIG_PKG_FORTIFY_SOURCE_2 is not set # CONFIG_PKG_RELRO_NONE is not set # CONFIG_PKG_RELRO_PARTIAL is not set CONFIG_PKG_RELRO_FULL=y # CONFIG_DEVEL is not set # CONFIG_BROKEN is not set CONFIG_BINARY_FOLDER="" CONFIG_DOWNLOAD_FOLDER="" CONFIG_LOCALMIRROR="" CONFIG_AUTOREBUILD=y # CONFIG_AUTOREMOVE is not set CONFIG_BUILD_SUFFIX="" CONFIG_TARGET_ROOTFS_DIR="" # CONFIG_CCACHE is not set CONFIG_EXTERNAL_KERNEL_TREE="" CONFIG_KERNEL_GIT_CLONE_URI="" CONFIG_EXTRA_OPTIMIZATION="-fno-caller-saves -fno-plt" CONFIG_TARGET_OPTIMIZATION="-Os -pipe -mno-branch-likely -mips32r2 -mtune=24kc" CONFIG_SOFT_FLOAT=y CONFIG_USE_MIPS16=y # CONFIG_EXTRA_TARGET_ARCH is not set CONFIG_EXTRA_BINUTILS_CONFIG_OPTIONS="" CONFIG_EXTRA_GCC_CONFIG_OPTIONS="" # CONFIG_GCC_DEFAULT_PIE is not set # CONFIG_GCC_DEFAULT_SSP is not set # CONFIG_SJLJ_EXCEPTIONS is not set # CONFIG_INSTALL_GFORTRAN is not set CONFIG_GDB=y CONFIG_USE_MUSL=y CONFIG_SSP_SUPPORT=y CONFIG_BINUTILS_VERSION_2_31_1=y CONFIG_BINUTILS_VERSION="2.31.1" # CONFIG_GCC_USE_EMBEDDED_PATH_REMAP is not set CONFIG_GCC_VERSION="7.5.0" CONFIG_LIBC="musl" CONFIG_TARGET_SUFFIX="musl" # CONFIG_IB is not set # CONFIG_SDK is not set # CONFIG_MAKE_TOOLCHAIN is not set # CONFIG_IMAGEOPT is not set # CONFIG_PREINITOPT is not set CONFIG_TARGET_PREINIT_SUPPRESS_STDERR=y # CONFIG_TARGET_PREINIT_DISABLE_FAILSAFE is not set CONFIG_TARGET_PREINIT_TIMEOUT=2 # CONFIG_TARGET_PREINIT_SHOW_NETMSG is not set # CONFIG_TARGET_PREINIT_SUPPRESS_FAILSAFE_NETMSG is not set CONFIG_TARGET_PREINIT_IFNAME="" CONFIG_TARGET_PREINIT_IP="192.168.1.1" CONFIG_TARGET_PREINIT_NETMASK="255.255.255.0" CONFIG_TARGET_PREINIT_BROADCAST="192.168.1.255" # CONFIG_INITOPT is not set CONFIG_TARGET_INIT_PATH="/usr/sbin:/usr/bin:/sbin:/bin" CONFIG_TARGET_INIT_ENV="" CONFIG_TARGET_INIT_CMD="/sbin/init" CONFIG_TARGET_INIT_SUPPRESS_STDERR=y # CONFIG_VERSIONOPT is not set CONFIG_PER_FEED_REPO=y CONFIG_FEED_packages=y CONFIG_FEED_luci=y CONFIG_FEED_routing=y  # # Base system # # CONFIG_PACKAGE_attendedsysupgrade-common is not set # CONFIG_PACKAGE_auc is not set CONFIG_PACKAGE_base-files=y CONFIG_PACKAGE_block-mount=y # CONFIG_PACKAGE_blockd is not set # CONFIG_PACKAGE_bridge is not set CONFIG_PACKAGE_busybox=y # CONFIG_BUSYBOX_CUSTOM is not set CONFIG_BUSYBOX_DEFAULT_HAVE_DOT_CONFIG=y # CONFIG_BUSYBOX_DEFAULT_DESKTOP is not set # CONFIG_BUSYBOX_DEFAULT_EXTRA_COMPAT is not set # CONFIG_BUSYBOX_DEFAULT_FEDORA_COMPAT is not set CONFIG_BUSYBOX_DEFAULT_INCLUDE_SUSv2=y CONFIG_BUSYBOX_DEFAULT_LONG_OPTS=y CONFIG_BUSYBOX_DEFAULT_SHOW_USAGE=y CONFIG_BUSYBOX_DEFAULT_FEATURE_VERBOSE_USAGE=y CONFIG_BUSYBOX_DEFAULT_FEATURE_COMPRESS_USAGE=y CONFIG_BUSYBOX_DEFAULT_LFS=y # CONFIG_BUSYBOX_DEFAULT_PAM is not set CONFIG_BUSYBOX_DEFAULT_FEATURE_DEVPTS=y # CONFIG_BUSYBOX_DEFAULT_FEATURE_UTMP is not set # CONFIG_BUSYBOX_DEFAULT_FEATURE_WTMP is not set CONFIG_BUSYBOX_DEFAULT_FEATURE_PIDFILE=y CONFIG_BUSYBOX_DEFAULT_PID_FILE_PATH="/var/run" # CONFIG_BUSYBOX_DEFAULT_BUSYBOX is not set # CONFIG_BUSYBOX_DEFAULT_FEATURE_SHOW_SCRIPT is not set # CONFIG_BUSYBOX_DEFAULT_FEATURE_INSTALLER is not set # CONFIG_BUSYBOX_DEFAULT_INSTALL_NO_USR is not set CONFIG_BUSYBOX_DEFAULT_FEATURE_SUID=y # CONFIG_BUSYBOX_DEFAULT_FEATURE_SUID_CONFIG is not set # CONFIG_BUSYBOX_DEFAULT_FEATURE_SUID_CONFIG_QUIET is not set CONFIG_BUSYBOX_DEFAULT_FEATURE_PREFER_APPLETS=y CONFIG_BUSYBOX_DEFAULT_BUSYBOX_EXEC_PATH="/proc/self/exe" # CONFIG_BUSYBOX_DEFAULT_SELINUX is not set # CONFIG_BUSYBOX_DEFAULT_FEATURE_CLEAN_UP is not set CONFIG_BUSYBOX_DEFAULT_FEATURE_SYSLOG=y CONFIG_BUSYBOX_DEFAULT_PLATFORM_LINUX=y # CONFIG_BUSYBOX_DEFAULT_STATIC is not set # CONFIG_BUSYBOX_DEFAULT_PIE is not set # CONFIG_BUSYBOX_DEFAULT_NOMMU is not set # CONFIG_BUSYBOX_DEFAULT_BUILD_LIBBUSYBOX is not set # CONFIG_BUSYBOX_DEFAULT_FEATURE_LIBBUSYBOX_STATIC is not set # CONFIG_BUSYBOX_DEFAULT_FEATURE_INDIVIDUAL is not set # CONFIG_BUSYBOX_DEFAULT_FEATURE_SHARED_BUSYBOX is not set CONFIG_BUSYBOX_DEFAULT_CROSS_COMPILER_PREFIX="" CONFIG_BUSYBOX_DEFAULT_SYSROOT="" CONFIG_BUSYBOX_DEFAULT_EXTRA_CFLAGS="" CONFIG_BUSYBOX_DEFAULT_EXTRA_LDFLAGS="" CONFIG_BUSYBOX_DEFAULT_EXTRA_LDLIBS="" # CONFIG_BUSYBOX_DEFAULT_USE_PORTABLE_CODE is not set # CONFIG_BUSYBOX_DEFAULT_STACK_OPTIMIZATION_386 is not set CONFIG_BUSYBOX_DEFAULT_INSTALL_APPLET_SYMLINKS=y # CONFIG_BUSYBOX_DEFAULT_INSTALL_APPLET_HARDLINKS is not set # CONFIG_BUSYBOX_DEFAULT_INSTALL_APPLET_SCRIPT_WRAPPERS is not set # CONFIG_BUSYBOX_DEFAULT_INSTALL_APPLET_DONT is not set # CONFIG_BUSYBOX_DEFAULT_INSTALL_SH_APPLET_SYMLINK is not set # CONFIG_BUSYBOX_DEFAULT_INSTALL_SH_APPLET_HARDLINK is not set # CONFIG_BUSYBOX_DEFAULT_INSTALL_SH_APPLET_SCRIPT_WRAPPER is not set CONFIG_BUSYBOX_DEFAULT_PREFIX="./_install" # CONFIG_BUSYBOX_DEFAULT_DEBUG is not set # CONFIG_BUSYBOX_DEFAULT_DEBUG_PESSIMIZE is not set # CONFIG_BUSYBOX_DEFAULT_DEBUG_SANITIZE is not set # CONFIG_BUSYBOX_DEFAULT_UNIT_TEST is not set # CONFIG_BUSYBOX_DEFAULT_WERROR is not set CONFIG_BUSYBOX_DEFAULT_NO_DEBUG_LIB=y # CONFIG_BUSYBOX_DEFAULT_DMALLOC is not set # CONFIG_BUSYBOX_DEFAULT_EFENCE is not set # CONFIG_BUSYBOX_DEFAULT_FEATURE_USE_BSS_TAIL is not set # CONFIG_BUSYBOX_DEFAULT_FLOAT_DURATION is not set # CONFIG_BUSYBOX_DEFAULT_FEATURE_RTMINMAX is not set # CONFIG_BUSYBOX_DEFAULT_FEATURE_RTMINMAX_USE_LIBC_DEFINITIONS is not set # CONFIG_BUSYBOX_DEFAULT_FEATURE_BUFFERS_USE_MALLOC is not set CONFIG_BUSYBOX_DEFAULT_FEATURE_BUFFERS_GO_ON_STACK=y # CONFIG_BUSYBOX_DEFAULT_FEATURE_BUFFERS_GO_IN_BSS is not set CONFIG_BUSYBOX_DEFAULT_PASSWORD_MINLEN=6 CONFIG_BUSYBOX_DEFAULT_MD5_SMALL=1 CONFIG_BUSYBOX_DEFAULT_SHA3_SMALL=1 CONFIG_BUSYBOX_DEFAULT_FEATURE_FAST_TOP=y # CONFIG_BUSYBOX_DEFAULT_FEATURE_ETC_NETWORKS is not set # CONFIG_BUSYBOX_DEFAULT_FEATURE_ETC_SERVICES is not set CONFIG_BUSYBOX_DEFAULT_FEATURE_EDITING=y CONFIG_BUSYBOX_DEFAULT_FEATURE_EDITING_MAX_LEN=512 # CONFIG_BUSYBOX_DEFAULT_FEATURE_EDITING_VI is not set CONFIG_BUSYBOX_DEFAULT_FEATURE_EDITING_HISTORY=256 # CONFIG_BUSYBOX_DEFAULT_FEATURE_EDITING_SAVEHISTORY is not set # CONFIG_BUSYBOX_DEFAULT_FEATURE_EDITING_SAVE_ON_EXIT is not set # CONFIG_BUSYBOX_DEFAULT_FEATURE_REVERSE_SEARCH is not set CONFIG_BUSYBOX_DEFAULT_FEATURE_TAB_COMPLETION=y # CONFIG_BUSYBOX_DEFAULT_FEATURE_USERNAME_COMPLETION is not set CONFIG_BUSYBOX_DEFAULT_FEATURE_EDITING_FANCY_PROMPT=y # CONFIG_BUSYBOX_DEFAULT_FEATURE_EDITING_WINCH is not set # CONFIG_BUSYBOX_DEFAULT_FEATURE_EDITING_ASK_TERMINAL is not set # CONFIG_BUSYBOX_DEFAULT_LOCALE_SUPPORT is not set # CONFIG_BUSYBOX_DEFAULT_UNICODE_SUPPORT is not set # CONFIG_BUSYBOX_DEFAULT_UNICODE_USING_LOCALE is not set # CONFIG_BUSYBOX_DEFAULT_FEATURE_CHECK_UNICODE_IN_ENV is not set CONFIG_BUSYBOX_DEFAULT_SUBST_WCHAR=0 CONFIG_BUSYBOX_DEFAULT_LAST_SUPPORTED_WCHAR=0 # CONFIG_BUSYBOX_DEFAULT_UNICODE_COMBINING_WCHARS is not set # CONFIG_BUSYBOX_DEFAULT_UNICODE_WIDE_WCHARS is not set # CONFIG_BUSYBOX_DEFAULT_UNICODE_BIDI_SUPPORT is not set # CONFIG_BUSYBOX_DEFAULT_UNICODE_NEUTRAL_TABLE is not set # CONFIG_BUSYBOX_DEFAULT_UNICODE_PRESERVE_BROKEN is not set CONFIG_BUSYBOX_DEFAULT_FEATURE_NON_POSIX_CP=y # CONFIG_BUSYBOX_DEFAULT_FEATURE_VERBOSE_CP_MESSAGE is not set CONFIG_BUSYBOX_DEFAULT_FEATURE_USE_SENDFILE=y CONFIG_BUSYBOX_DEFAULT_FEATURE_COPYBUF_KB=4 # CONFIG_BUSYBOX_DEFAULT_FEATURE_SKIP_ROOTFS is not set # CONFIG_BUSYBOX_DEFAULT_MONOTONIC_SYSCALL is not set CONFIG_BUSYBOX_DEFAULT_IOCTL_HEX2STR_ERROR=y # CONFIG_BUSYBOX_DEFAULT_FEATURE_HWIB is not set # CONFIG_BUSYBOX_DEFAULT_FEATURE_SEAMLESS_XZ is not set # CONFIG_BUSYBOX_DEFAULT_FEATURE_SEAMLESS_LZMA is not set # CONFIG_BUSYBOX_DEFAULT_FEATURE_SEAMLESS_BZ2 is not set CONFIG_BUSYBOX_DEFAULT_FEATURE_SEAMLESS_GZ=y # CONFIG_BUSYBOX_DEFAULT_FEATURE_SEAMLESS_Z is not set # CONFIG_BUSYBOX_DEFAULT_AR is not set # CONFIG_BUSYBOX_DEFAULT_FEATURE_AR_LONG_FILENAMES is not set # CONFIG_BUSYBOX_DEFAULT_FEATURE_AR_CREATE is not set # CONFIG_BUSYBOX_DEFAULT_UNCOMPRESS is not set CONFIG_BUSYBOX_DEFAULT_GUNZIP=y CONFIG_BUSYBOX_DEFAULT_ZCAT=y # CONFIG_BUSYBOX_DEFAULT_FEATURE_GUNZIP_LONG_OPTIONS is not set CONFIG_BUSYBOX_DEFAULT_BUNZIP2=y CONFIG_BUSYBOX_DEFAULT_BZCAT=y # CONFIG_BUSYBOX_DEFAULT_UNLZMA is not set # CONFIG_BUSYBOX_DEFAULT_LZCAT is not set # CONFIG_BUSYBOX_DEFAULT_LZMA is not set # CONFIG_BUSYBOX_DEFAULT_UNXZ is not set # CONFIG_BUSYBOX_DEFAULT_XZCAT is not set # CONFIG_BUSYBOX_DEFAULT_XZ is not set # CONFIG_BUSYBOX_DEFAULT_BZIP2 is not set CONFIG_BUSYBOX_DEFAULT_BZIP2_SMALL=0 CONFIG_BUSYBOX_DEFAULT_FEATURE_BZIP2_DECOMPRESS=y # CONFIG_BUSYBOX_DEFAULT_CPIO is not set # CONFIG_BUSYBOX_DEFAULT_FEATURE_CPIO_O is not set # CONFIG_BUSYBOX_DEFAULT_FEATURE_CPIO_P is not set # CONFIG_BUSYBOX_DEFAULT_DPKG is not set # CONFIG_BUSYBOX_DEFAULT_DPKG_DEB is not set CONFIG_BUSYBOX_DEFAULT_GZIP=y # CONFIG_BUSYBOX_DEFAULT_FEATURE_GZIP_LONG_OPTIONS is not set CONFIG_BUSYBOX_DEFAULT_GZIP_FAST=0 # CONFIG_BUSYBOX_DEFAULT_FEATURE_GZIP_LEVELS is not set CONFIG_BUSYBOX_DEFAULT_FEATURE_GZIP_DECOMPRESS=y # CONFIG_BUSYBOX_DEFAULT_LZOP is not set # CONFIG_BUSYBOX_DEFAULT_UNLZOP is not set # CONFIG_BUSYBOX_DEFAULT_LZOPCAT is not set # CONFIG_BUSYBOX_DEFAULT_LZOP_COMPR_HIGH is not set # CONFIG_BUSYBOX_DEFAULT_RPM is not set # CONFIG_BUSYBOX_DEFAULT_RPM2CPIO is not set CONFIG_BUSYBOX_DEFAULT_TAR=y # CONFIG_BUSYBOX_DEFAULT_FEATURE_TAR_LONG_OPTIONS is not set CONFIG_BUSYBOX_DEFAULT_FEATURE_TAR_CREATE=y # CONFIG_BUSYBOX_DEFAULT_FEATURE_TAR_AUTODETECT is not set CONFIG_BUSYBOX_DEFAULT_FEATURE_TAR_FROM=y # CONFIG_BUSYBOX_DEFAULT_FEATURE_TAR_OLDGNU_COMPATIBILITY is not set # CONFIG_BUSYBOX_DEFAULT_FEATURE_TAR_OLDSUN_COMPATIBILITY is not set CONFIG_BUSYBOX_DEFAULT_FEATURE_TAR_GNU_EXTENSIONS=y # CONFIG_BUSYBOX_DEFAULT_FEATURE_TAR_TO_COMMAND is not set # CONFIG_BUSYBOX_DEFAULT_FEATURE_TAR_UNAME_GNAME is not set # CONFIG_BUSYBOX_DEFAULT_FEATURE_TAR_NOPRESERVE_TIME is not set # CONFIG_BUSYBOX_DEFAULT_FEATURE_TAR_SELINUX is not set # CONFIG_BUSYBOX_DEFAULT_UNZIP is not set # CONFIG_BUSYBOX_DEFAULT_FEATURE_UNZIP_CDF is not set # CONFIG_BUSYBOX_DEFAULT_FEATURE_UNZIP_BZIP2 is not set # CONFIG_BUSYBOX_DEFAULT_FEATURE_UNZIP_LZMA is not set # CONFIG_BUSYBOX_DEFAULT_FEATURE_UNZIP_XZ is not set # CONFIG_BUSYBOX_DEFAULT_FEATURE_LZMA_FAST is not set CONFIG_BUSYBOX_DEFAULT_BASENAME=y CONFIG_BUSYBOX_DEFAULT_CAT=y # CONFIG_BUSYBOX_DEFAULT_FEATURE_CATN is not set # CONFIG_BUSYBOX_DEFAULT_FEATURE_CATV is not set CONFIG_BUSYBOX_DEFAULT_CHGRP=y CONFIG_BUSYBOX_DEFAULT_CHMOD=y CONFIG_BUSYBOX_DEFAULT_CHOWN=y # CONFIG_BUSYBOX_DEFAULT_FEATURE_CHOWN_LONG_OPTIONS is not set CONFIG_BUSYBOX_DEFAULT_CHROOT=y # CONFIG_BUSYBOX_DEFAULT_CKSUM is not set # CONFIG_BUSYBOX_DEFAULT_COMM is not set CONFIG_BUSYBOX_DEFAULT_CP=y # CONFIG_BUSYBOX_DEFAULT_FEATURE_CP_LONG_OPTIONS is not set # CONFIG_BUSYBOX_DEFAULT_FEATURE_CP_REFLINK is not set CONFIG_BUSYBOX_DEFAULT_CUT=y CONFIG_BUSYBOX_DEFAULT_DATE=y CONFIG_BUSYBOX_DEFAULT_FEATURE_DATE_ISOFMT=y # CONFIG_BUSYBOX_DEFAULT_FEATURE_DATE_NANO is not set # CONFIG_BUSYBOX_DEFAULT_FEATURE_DATE_COMPAT is not set CONFIG_BUSYBOX_DEFAULT_DD=y CONFIG_BUSYBOX_DEFAULT_FEATURE_DD_SIGNAL_HANDLING=y # CONFIG_BUSYBOX_DEFAULT_FEATURE_DD_THIRD_STATUS_LINE is not set CONFIG_BUSYBOX_DEFAULT_FEATURE_DD_IBS_OBS=y # CONFIG_BUSYBOX_DEFAULT_FEATURE_DD_STATUS is not set CONFIG_BUSYBOX_DEFAULT_DF=y # CONFIG_BUSYBOX_DEFAULT_FEATURE_DF_FANCY is not set CONFIG_BUSYBOX_DEFAULT_DIRNAME=y # CONFIG_BUSYBOX_DEFAULT_DOS2UNIX is not set # CONFIG_BUSYBOX_DEFAULT_UNIX2DOS is not set CONFIG_BUSYBOX_DEFAULT_DU=y CONFIG_BUSYBOX_DEFAULT_FEATURE_DU_DEFAULT_BLOCKSIZE_1K=y CONFIG_BUSYBOX_DEFAULT_ECHO=y CONFIG_BUSYBOX_DEFAULT_FEATURE_FANCY_ECHO=y CONFIG_BUSYBOX_DEFAULT_ENV=y # CONFIG_BUSYBOX_DEFAULT_EXPAND is not set # CONFIG_BUSYBOX_DEFAULT_UNEXPAND is not set CONFIG_BUSYBOX_DEFAULT_EXPR=y CONFIG_BUSYBOX_DEFAULT_EXPR_MATH_SUPPORT_64=y # CONFIG_BUSYBOX_DEFAULT_FACTOR is not set CONFIG_BUSYBOX_DEFAULT_FALSE=y # CONFIG_BUSYBOX_DEFAULT_FOLD is not set CONFIG_BUSYBOX_DEFAULT_FSYNC=y CONFIG_BUSYBOX_DEFAULT_HEAD=y CONFIG_BUSYBOX_DEFAULT_FEATURE_FANCY_HEAD=y # CONFIG_BUSYBOX_DEFAULT_HOSTID is not set CONFIG_BUSYBOX_DEFAULT_ID=y # CONFIG_BUSYBOX_DEFAULT_GROUPS is not set # CONFIG_BUSYBOX_DEFAULT_INSTALL is not set # CONFIG_BUSYBOX_DEFAULT_FEATURE_INSTALL_LONG_OPTIONS is not set # CONFIG_BUSYBOX_DEFAULT_LINK is not set CONFIG_BUSYBOX_DEFAULT_LN=y # CONFIG_BUSYBOX_DEFAULT_LOGNAME is not set CONFIG_BUSYBOX_DEFAULT_LS=y CONFIG_BUSYBOX_DEFAULT_FEATURE_LS_FILETYPES=y CONFIG_BUSYBOX_DEFAULT_FEATURE_LS_FOLLOWLINKS=y CONFIG_BUSYBOX_DEFAULT_FEATURE_LS_RECURSIVE=y CONFIG_BUSYBOX_DEFAULT_FEATURE_LS_WIDTH=y CONFIG_BUSYBOX_DEFAULT_FEATURE_LS_SORTFILES=y CONFIG_BUSYBOX_DEFAULT_FEATURE_LS_TIMESTAMPS=y CONFIG_BUSYBOX_DEFAULT_FEATURE_LS_USERNAME=y CONFIG_BUSYBOX_DEFAULT_FEATURE_LS_COLOR=y CONFIG_BUSYBOX_DEFAULT_FEATURE_LS_COLOR_IS_DEFAULT=y CONFIG_BUSYBOX_DEFAULT_MD5SUM=y # CONFIG_BUSYBOX_DEFAULT_SHA1SUM is not set CONFIG_BUSYBOX_DEFAULT_SHA256SUM=y # CONFIG_BUSYBOX_DEFAULT_SHA512SUM is not set # CONFIG_BUSYBOX_DEFAULT_SHA3SUM is not set CONFIG_BUSYBOX_DEFAULT_FEATURE_MD5_SHA1_SUM_CHECK=y CONFIG_BUSYBOX_DEFAULT_MKDIR=y CONFIG_BUSYBOX_DEFAULT_MKFIFO=y CONFIG_BUSYBOX_DEFAULT_MKNOD=y CONFIG_BUSYBOX_DEFAULT_MKTEMP=y CONFIG_BUSYBOX_DEFAULT_MV=y CONFIG_BUSYBOX_DEFAULT_NICE=y # CONFIG_BUSYBOX_DEFAULT_NL is not set # CONFIG_BUSYBOX_DEFAULT_NOHUP is not set # CONFIG_BUSYBOX_DEFAULT_NPROC is not set # CONFIG_BUSYBOX_DEFAULT_OD is not set # CONFIG_BUSYBOX_DEFAULT_PASTE is not set # CONFIG_BUSYBOX_DEFAULT_PRINTENV is not set CONFIG_BUSYBOX_DEFAULT_PRINTF=y CONFIG_BUSYBOX_DEFAULT_PWD=y CONFIG_BUSYBOX_DEFAULT_READLINK=y CONFIG_BUSYBOX_DEFAULT_FEATURE_READLINK_FOLLOW=y # CONFIG_BUSYBOX_DEFAULT_REALPATH is not set CONFIG_BUSYBOX_DEFAULT_RM=y CONFIG_BUSYBOX_DEFAULT_RMDIR=y CONFIG_BUSYBOX_DEFAULT_SEQ=y # CONFIG_BUSYBOX_DEFAULT_SHRED is not set # CONFIG_BUSYBOX_DEFAULT_SHUF is not set CONFIG_BUSYBOX_DEFAULT_SLEEP=y CONFIG_BUSYBOX_DEFAULT_FEATURE_FANCY_SLEEP=y CONFIG_BUSYBOX_DEFAULT_SORT=y # CONFIG_BUSYBOX_DEFAULT_FEATURE_SORT_BIG is not set # CONFIG_BUSYBOX_DEFAULT_FEATURE_SORT_OPTIMIZE_MEMORY is not set # CONFIG_BUSYBOX_DEFAULT_SPLIT is not set # CONFIG_BUSYBOX_DEFAULT_FEATURE_SPLIT_FANCY is not set # CONFIG_BUSYBOX_DEFAULT_STAT is not set # CONFIG_BUSYBOX_DEFAULT_FEATURE_STAT_FORMAT is not set # CONFIG_BUSYBOX_DEFAULT_FEATURE_STAT_FILESYSTEM is not set # CONFIG_BUSYBOX_DEFAULT_STTY is not set # CONFIG_BUSYBOX_DEFAULT_SUM is not set CONFIG_BUSYBOX_DEFAULT_SYNC=y # CONFIG_BUSYBOX_DEFAULT_FEATURE_SYNC_FANCY is not set # CONFIG_BUSYBOX_DEFAULT_TAC is not set CONFIG_BUSYBOX_DEFAULT_TAIL=y CONFIG_BUSYBOX_DEFAULT_FEATURE_FANCY_TAIL=y CONFIG_BUSYBOX_DEFAULT_TEE=y CONFIG_BUSYBOX_DEFAULT_FEATURE_TEE_USE_BLOCK_IO=y CONFIG_BUSYBOX_DEFAULT_TEST=y CONFIG_BUSYBOX_DEFAULT_TEST1=y CONFIG_BUSYBOX_DEFAULT_TEST2=y CONFIG_BUSYBOX_DEFAULT_FEATURE_TEST_64=y # CONFIG_BUSYBOX_DEFAULT_TIMEOUT is not set CONFIG_BUSYBOX_DEFAULT_TOUCH=y # CONFIG_BUSYBOX_DEFAULT_FEATURE_TOUCH_NODEREF is not set CONFIG_BUSYBOX_DEFAULT_FEATURE_TOUCH_SUSV3=y CONFIG_BUSYBOX_DEFAULT_TR=y # CONFIG_BUSYBOX_DEFAULT_FEATURE_TR_CLASSES is not set # CONFIG_BUSYBOX_DEFAULT_FEATURE_TR_EQUIV is not set CONFIG_BUSYBOX_DEFAULT_TRUE=y # CONFIG_BUSYBOX_DEFAULT_TRUNCATE is not set # CONFIG_BUSYBOX_DEFAULT_TTY is not set CONFIG_BUSYBOX_DEFAULT_UNAME=y CONFIG_BUSYBOX_DEFAULT_UNAME_OSNAME="GNU/Linux" # CONFIG_BUSYBOX_DEFAULT_BB_ARCH is not set CONFIG_BUSYBOX_DEFAULT_UNIQ=y # CONFIG_BUSYBOX_DEFAULT_UNLINK is not set # CONFIG_BUSYBOX_DEFAULT_USLEEP is not set # CONFIG_BUSYBOX_DEFAULT_UUDECODE is not set # CONFIG_BUSYBOX_DEFAULT_BASE64 is not set # CONFIG_BUSYBOX_DEFAULT_UUENCODE is not set CONFIG_BUSYBOX_DEFAULT_WC=y # CONFIG_BUSYBOX_DEFAULT_FEATURE_WC_LARGE is not set # CONFIG_BUSYBOX_DEFAULT_WHO is not set # CONFIG_BUSYBOX_DEFAULT_W is not set # CONFIG_BUSYBOX_DEFAULT_USERS is not set # CONFIG_BUSYBOX_DEFAULT_WHOAMI is not set CONFIG_BUSYBOX_DEFAULT_YES=y # CONFIG_BUSYBOX_DEFAULT_FEATURE_VERBOSE is not set CONFIG_BUSYBOX_DEFAULT_FEATURE_PRESERVE_HARDLINKS=y CONFIG_BUSYBOX_DEFAULT_FEATURE_HUMAN_READABLE=y # CONFIG_BUSYBOX_DEFAULT_CHVT is not set CONFIG_BUSYBOX_DEFAULT_CLEAR=y # CONFIG_BUSYBOX_DEFAULT_DEALLOCVT is not set # CONFIG_BUSYBOX_DEFAULT_DUMPKMAP is not set # CONFIG_BUSYBOX_DEFAULT_FGCONSOLE is not set # CONFIG_BUSYBOX_DEFAULT_KBD_MODE is not set # CONFIG_BUSYBOX_DEFAULT_LOADFONT is not set # CONFIG_BUSYBOX_DEFAULT_SETFONT is not set # CONFIG_BUSYBOX_DEFAULT_FEATURE_SETFONT_TEXTUAL_MAP is not set CONFIG_BUSYBOX_DEFAULT_DEFAULT_SETFONT_DIR="" # CONFIG_BUSYBOX_DEFAULT_FEATURE_LOADFONT_PSF2 is not set # CONFIG_BUSYBOX_DEFAULT_FEATURE_LOADFONT_RAW is not set # CONFIG_BUSYBOX_DEFAULT_LOADKMAP is not set # CONFIG_BUSYBOX_DEFAULT_OPENVT is not set CONFIG_BUSYBOX_DEFAULT_RESET=y # CONFIG_BUSYBOX_DEFAULT_RESIZE is not set # CONFIG_BUSYBOX_DEFAULT_FEATURE_RESIZE_PRINT is not set # CONFIG_BUSYBOX_DEFAULT_SETCONSOLE is not set # CONFIG_BUSYBOX_DEFAULT_FEATURE_SETCONSOLE_LONG_OPTIONS is not set # CONFIG_BUSYBOX_DEFAULT_SETKEYCODES is not set # CONFIG_BUSYBOX_DEFAULT_SETLOGCONS is not set # CONFIG_BUSYBOX_DEFAULT_SHOWKEY is not set # CONFIG_BUSYBOX_DEFAULT_PIPE_PROGRESS is not set # CONFIG_BUSYBOX_DEFAULT_RUN_PARTS is not set # CONFIG_BUSYBOX_DEFAULT_FEATURE_RUN_PARTS_LONG_OPTIONS is not set # CONFIG_BUSYBOX_DEFAULT_FEATURE_RUN_PARTS_FANCY is not set CONFIG_BUSYBOX_DEFAULT_START_STOP_DAEMON=y # CONFIG_BUSYBOX_DEFAULT_FEATURE_START_STOP_DAEMON_LONG_OPTIONS is not set # CONFIG_BUSYBOX_DEFAULT_FEATURE_START_STOP_DAEMON_FANCY is not set CONFIG_BUSYBOX_DEFAULT_WHICH=y # CONFIG_BUSYBOX_DEFAULT_MINIPS is not set # CONFIG_BUSYBOX_DEFAULT_NUKE is not set # CONFIG_BUSYBOX_DEFAULT_RESUME is not set # CONFIG_BUSYBOX_DEFAULT_RUN_INIT is not set CONFIG_BUSYBOX_DEFAULT_AWK=y CONFIG_BUSYBOX_DEFAULT_FEATURE_AWK_LIBM=y CONFIG_BUSYBOX_DEFAULT_FEATURE_AWK_GNU_EXTENSIONS=y CONFIG_BUSYBOX_DEFAULT_CMP=y # CONFIG_BUSYBOX_DEFAULT_DIFF is not set # CONFIG_BUSYBOX_DEFAULT_FEATURE_DIFF_LONG_OPTIONS is not set # CONFIG_BUSYBOX_DEFAULT_FEATURE_DIFF_DIR is not set # CONFIG_BUSYBOX_DEFAULT_ED is not set # CONFIG_BUSYBOX_DEFAULT_PATCH is not set CONFIG_BUSYBOX_DEFAULT_SED=y CONFIG_BUSYBOX_DEFAULT_VI=y CONFIG_BUSYBOX_DEFAULT_FEATURE_VI_MAX_LEN=1024 # CONFIG_BUSYBOX_DEFAULT_FEATURE_VI_8BIT is not set CONFIG_BUSYBOX_DEFAULT_FEATURE_VI_COLON=y CONFIG_BUSYBOX_DEFAULT_FEATURE_VI_YANKMARK=y CONFIG_BUSYBOX_DEFAULT_FEATURE_VI_SEARCH=y # CONFIG_BUSYBOX_DEFAULT_FEATURE_VI_REGEX_SEARCH is not set CONFIG_BUSYBOX_DEFAULT_FEATURE_VI_USE_SIGNALS=y CONFIG_BUSYBOX_DEFAULT_FEATURE_VI_DOT_CMD=y CONFIG_BUSYBOX_DEFAULT_FEATURE_VI_READONLY=y CONFIG_BUSYBOX_DEFAULT_FEATURE_VI_SETOPTS=y CONFIG_BUSYBOX_DEFAULT_FEATURE_VI_SET=y CONFIG_BUSYBOX_DEFAULT_FEATURE_VI_WIN_RESIZE=y CONFIG_BUSYBOX_DEFAULT_FEATURE_VI_ASK_TERMINAL=y # CONFIG_BUSYBOX_DEFAULT_FEATURE_VI_UNDO is not set # CONFIG_BUSYBOX_DEFAULT_FEATURE_VI_UNDO_QUEUE is not set CONFIG_BUSYBOX_DEFAULT_FEATURE_VI_UNDO_QUEUE_MAX=0 CONFIG_BUSYBOX_DEFAULT_FEATURE_ALLOW_EXEC=y CONFIG_BUSYBOX_DEFAULT_FIND=y CONFIG_BUSYBOX_DEFAULT_FEATURE_FIND_PRINT0=y CONFIG_BUSYBOX_DEFAULT_FEATURE_FIND_MTIME=y # CONFIG_BUSYBOX_DEFAULT_FEATURE_FIND_MMIN is not set CONFIG_BUSYBOX_DEFAULT_FEATURE_FIND_PERM=y CONFIG_BUSYBOX_DEFAULT_FEATURE_FIND_TYPE=y # CONFIG_BUSYBOX_DEFAULT_FEATURE_FIND_EXECUTABLE is not set CONFIG_BUSYBOX_DEFAULT_FEATURE_FIND_XDEV=y CONFIG_BUSYBOX_DEFAULT_FEATURE_FIND_MAXDEPTH=y CONFIG_BUSYBOX_DEFAULT_FEATURE_FIND_NEWER=y # CONFIG_BUSYBOX_DEFAULT_FEATURE_FIND_INUM is not set CONFIG_BUSYBOX_DEFAULT_FEATURE_FIND_EXEC=y # CONFIG_BUSYBOX_DEFAULT_FEATURE_FIND_EXEC_PLUS is not set CONFIG_BUSYBOX_DEFAULT_FEATURE_FIND_USER=y CONFIG_BUSYBOX_DEFAULT_FEATURE_FIND_GROUP=y CONFIG_BUSYBOX_DEFAULT_FEATURE_FIND_NOT=y CONFIG_BUSYBOX_DEFAULT_FEATURE_FIND_DEPTH=y CONFIG_BUSYBOX_DEFAULT_FEATURE_FIND_PAREN=y CONFIG_BUSYBOX_DEFAULT_FEATURE_FIND_SIZE=y CONFIG_BUSYBOX_DEFAULT_FEATURE_FIND_PRUNE=y # CONFIG_BUSYBOX_DEFAULT_FEATURE_FIND_QUIT is not set # CONFIG_BUSYBOX_DEFAULT_FEATURE_FIND_DELETE is not set CONFIG_BUSYBOX_DEFAULT_FEATURE_FIND_PATH=y CONFIG_BUSYBOX_DEFAULT_FEATURE_FIND_REGEX=y # CONFIG_BUSYBOX_DEFAULT_FEATURE_FIND_CONTEXT is not set # CONFIG_BUSYBOX_DEFAULT_FEATURE_FIND_LINKS is not set CONFIG_BUSYBOX_DEFAULT_GREP=y CONFIG_BUSYBOX_DEFAULT_EGREP=y CONFIG_BUSYBOX_DEFAULT_FGREP=y CONFIG_BUSYBOX_DEFAULT_FEATURE_GREP_CONTEXT=y CONFIG_BUSYBOX_DEFAULT_XARGS=y CONFIG_BUSYBOX_DEFAULT_FEATURE_XARGS_SUPPORT_CONFIRMATION=y CONFIG_BUSYBOX_DEFAULT_FEATURE_XARGS_SUPPORT_QUOTES=y CONFIG_BUSYBOX_DEFAULT_FEATURE_XARGS_SUPPORT_TERMOPT=y CONFIG_BUSYBOX_DEFAULT_FEATURE_XARGS_SUPPORT_ZERO_TERM=y # CONFIG_BUSYBOX_DEFAULT_FEATURE_XARGS_SUPPORT_REPL_STR is not set # CONFIG_BUSYBOX_DEFAULT_FEATURE_XARGS_SUPPORT_PARALLEL is not set # CONFIG_BUSYBOX_DEFAULT_FEATURE_XARGS_SUPPORT_ARGS_FILE is not set # CONFIG_BUSYBOX_DEFAULT_BOOTCHARTD is not set # CONFIG_BUSYBOX_DEFAULT_FEATURE_BOOTCHARTD_BLOATED_HEADER is not set # CONFIG_BUSYBOX_DEFAULT_FEATURE_BOOTCHARTD_CONFIG_FILE is not set CONFIG_BUSYBOX_DEFAULT_HALT=y CONFIG_BUSYBOX_DEFAULT_POWEROFF=y CONFIG_BUSYBOX_DEFAULT_REBOOT=y # CONFIG_BUSYBOX_DEFAULT_FEATURE_WAIT_FOR_INIT is not set # CONFIG_BUSYBOX_DEFAULT_FEATURE_CALL_TELINIT is not set CONFIG_BUSYBOX_DEFAULT_TELINIT_PATH="" # CONFIG_BUSYBOX_DEFAULT_INIT is not set # CONFIG_BUSYBOX_DEFAULT_LINUXRC is not set # CONFIG_BUSYBOX_DEFAULT_FEATURE_USE_INITTAB is not set # CONFIG_BUSYBOX_DEFAULT_FEATURE_KILL_REMOVED is not set CONFIG_BUSYBOX_DEFAULT_FEATURE_KILL_DELAY=0 # CONFIG_BUSYBOX_DEFAULT_FEATURE_INIT_SCTTY is not set # CONFIG_BUSYBOX_DEFAULT_FEATURE_INIT_SYSLOG is not set # CONFIG_BUSYBOX_DEFAULT_FEATURE_INIT_QUIET is not set # CONFIG_BUSYBOX_DEFAULT_FEATURE_INIT_COREDUMPS is not set CONFIG_BUSYBOX_DEFAULT_INIT_TERMINAL_TYPE="" # CONFIG_BUSYBOX_DEFAULT_FEATURE_INIT_MODIFY_CMDLINE is not set CONFIG_BUSYBOX_DEFAULT_FEATURE_SHADOWPASSWDS=y # CONFIG_BUSYBOX_DEFAULT_USE_BB_PWD_GRP is not set # CONFIG_BUSYBOX_DEFAULT_USE_BB_SHADOW is not set # CONFIG_BUSYBOX_DEFAULT_USE_BB_CRYPT is not set # CONFIG_BUSYBOX_DEFAULT_USE_BB_CRYPT_SHA is not set # CONFIG_BUSYBOX_DEFAULT_ADD_SHELL is not set # CONFIG_BUSYBOX_DEFAULT_REMOVE_SHELL is not set # CONFIG_BUSYBOX_DEFAULT_ADDGROUP is not set # CONFIG_BUSYBOX_DEFAULT_FEATURE_ADDUSER_TO_GROUP is not set # CONFIG_BUSYBOX_DEFAULT_ADDUSER is not set # CONFIG_BUSYBOX_DEFAULT_FEATURE_CHECK_NAMES is not set CONFIG_BUSYBOX_DEFAULT_LAST_ID=0 CONFIG_BUSYBOX_DEFAULT_FIRST_SYSTEM_ID=0 CONFIG_BUSYBOX_DEFAULT_LAST_SYSTEM_ID=0 # CONFIG_BUSYBOX_DEFAULT_CHPASSWD is not set CONFIG_BUSYBOX_DEFAULT_FEATURE_DEFAULT_PASSWD_ALGO="md5" # CONFIG_BUSYBOX_DEFAULT_CRYPTPW is not set # CONFIG_BUSYBOX_DEFAULT_MKPASSWD is not set # CONFIG_BUSYBOX_DEFAULT_DELUSER is not set # CONFIG_BUSYBOX_DEFAULT_DELGROUP is not set # CONFIG_BUSYBOX_DEFAULT_FEATURE_DEL_USER_FROM_GROUP is not set # CONFIG_BUSYBOX_DEFAULT_GETTY is not set CONFIG_BUSYBOX_DEFAULT_LOGIN=y CONFIG_BUSYBOX_DEFAULT_LOGIN_SESSION_AS_CHILD=y # CONFIG_BUSYBOX_DEFAULT_LOGIN_SCRIPTS is not set # CONFIG_BUSYBOX_DEFAULT_FEATURE_NOLOGIN is not set # CONFIG_BUSYBOX_DEFAULT_FEATURE_SECURETTY is not set CONFIG_BUSYBOX_DEFAULT_PASSWD=y CONFIG_BUSYBOX_DEFAULT_FEATURE_PASSWD_WEAK_CHECK=y # CONFIG_BUSYBOX_DEFAULT_SU is not set # CONFIG_BUSYBOX_DEFAULT_FEATURE_SU_SYSLOG is not set # CONFIG_BUSYBOX_DEFAULT_FEATURE_SU_CHECKS_SHELLS is not set # CONFIG_BUSYBOX_DEFAULT_FEATURE_SU_BLANK_PW_NEEDS_SECURE_TTY is not set # CONFIG_BUSYBOX_DEFAULT_SULOGIN is not set # CONFIG_BUSYBOX_DEFAULT_VLOCK is not set # CONFIG_BUSYBOX_DEFAULT_CHATTR is not set # CONFIG_BUSYBOX_DEFAULT_FSCK is not set # CONFIG_BUSYBOX_DEFAULT_LSATTR is not set # CONFIG_BUSYBOX_DEFAULT_TUNE2FS is not set # CONFIG_BUSYBOX_DEFAULT_MODPROBE_SMALL is not set # CONFIG_BUSYBOX_DEFAULT_DEPMOD is not set # CONFIG_BUSYBOX_DEFAULT_INSMOD is not set # CONFIG_BUSYBOX_DEFAULT_LSMOD is not set # CONFIG_BUSYBOX_DEFAULT_FEATURE_LSMOD_PRETTY_2_6_OUTPUT is not set # CONFIG_BUSYBOX_DEFAULT_MODINFO is not set # CONFIG_BUSYBOX_DEFAULT_MODPROBE is not set # CONFIG_BUSYBOX_DEFAULT_FEATURE_MODPROBE_BLACKLIST is not set # CONFIG_BUSYBOX_DEFAULT_RMMOD is not set # CONFIG_BUSYBOX_DEFAULT_FEATURE_CMDLINE_MODULE_OPTIONS is not set # CONFIG_BUSYBOX_DEFAULT_FEATURE_MODPROBE_SMALL_CHECK_ALREADY_LOADED is not set # CONFIG_BUSYBOX_DEFAULT_FEATURE_2_4_MODULES is not set # CONFIG_BUSYBOX_DEFAULT_FEATURE_INSMOD_VERSION_CHECKING is not set # CONFIG_BUSYBOX_DEFAULT_FEATURE_INSMOD_KSYMOOPS_SYMBOLS is not set # CONFIG_BUSYBOX_DEFAULT_FEATURE_INSMOD_LOADINKMEM is not set # CONFIG_BUSYBOX_DEFAULT_FEATURE_INSMOD_LOAD_MAP is not set # CONFIG_BUSYBOX_DEFAULT_FEATURE_INSMOD_LOAD_MAP_FULL is not set # CONFIG_BUSYBOX_DEFAULT_FEATURE_CHECK_TAINTED_MODULE is not set # CONFIG_BUSYBOX_DEFAULT_FEATURE_INSMOD_TRY_MMAP is not set # CONFIG_BUSYBOX_DEFAULT_FEATURE_MODUTILS_ALIAS is not set # CONFIG_BUSYBOX_DEFAULT_FEATURE_MODUTILS_SYMBOLS is not set CONFIG_BUSYBOX_DEFAULT_DEFAULT_MODULES_DIR="" CONFIG_BUSYBOX_DEFAULT_DEFAULT_DEPMOD_FILE="" # CONFIG_BUSYBOX_DEFAULT_ACPID is not set # CONFIG_BUSYBOX_DEFAULT_FEATURE_ACPID_COMPAT is not set # CONFIG_BUSYBOX_DEFAULT_BLKDISCARD is not set # CONFIG_BUSYBOX_DEFAULT_BLKID is not set # CONFIG_BUSYBOX_DEFAULT_FEATURE_BLKID_TYPE is not set # CONFIG_BUSYBOX_DEFAULT_BLOCKDEV is not set # CONFIG_BUSYBOX_DEFAULT_CAL is not set # CONFIG_BUSYBOX_DEFAULT_CHRT is not set CONFIG_BUSYBOX_DEFAULT_DMESG=y CONFIG_BUSYBOX_DEFAULT_FEATURE_DMESG_PRETTY=y # CONFIG_BUSYBOX_DEFAULT_EJECT is not set # CONFIG_BUSYBOX_DEFAULT_FEATURE_EJECT_SCSI is not set # CONFIG_BUSYBOX_DEFAULT_FALLOCATE is not set # CONFIG_BUSYBOX_DEFAULT_FATATTR is not set # CONFIG_BUSYBOX_DEFAULT_FBSET is not set # CONFIG_BUSYBOX_DEFAULT_FEATURE_FBSET_FANCY is not set # CONFIG_BUSYBOX_DEFAULT_FEATURE_FBSET_READMODE is not set # CONFIG_BUSYBOX_DEFAULT_FDFORMAT is not set # CONFIG_BUSYBOX_DEFAULT_FDISK is not set # CONFIG_BUSYBOX_DEFAULT_FDISK_SUPPORT_LARGE_DISKS is not set # CONFIG_BUSYBOX_DEFAULT_FEATURE_FDISK_WRITABLE is not set # CONFIG_BUSYBOX_DEFAULT_FEATURE_AIX_LABEL is not set # CONFIG_BUSYBOX_DEFAULT_FEATURE_SGI_LABEL is not set # CONFIG_BUSYBOX_DEFAULT_FEATURE_SUN_LABEL is not set # CONFIG_BUSYBOX_DEFAULT_FEATURE_OSF_LABEL is not set # CONFIG_BUSYBOX_DEFAULT_FEATURE_GPT_LABEL is not set # CONFIG_BUSYBOX_DEFAULT_FEATURE_FDISK_ADVANCED is not set # CONFIG_BUSYBOX_DEFAULT_FINDFS is not set CONFIG_BUSYBOX_DEFAULT_FLOCK=y # CONFIG_BUSYBOX_DEFAULT_FDFLUSH is not set # CONFIG_BUSYBOX_DEFAULT_FREERAMDISK is not set # CONFIG_BUSYBOX_DEFAULT_FSCK_MINIX is not set # CONFIG_BUSYBOX_DEFAULT_FSFREEZE is not set # CONFIG_BUSYBOX_DEFAULT_FSTRIM is not set # CONFIG_BUSYBOX_DEFAULT_GETOPT is not set # CONFIG_BUSYBOX_DEFAULT_FEATURE_GETOPT_LONG is not set CONFIG_BUSYBOX_DEFAULT_HEXDUMP=y # CONFIG_BUSYBOX_DEFAULT_FEATURE_HEXDUMP_REVERSE is not set # CONFIG_BUSYBOX_DEFAULT_HD is not set # CONFIG_BUSYBOX_DEFAULT_XXD is not set CONFIG_BUSYBOX_DEFAULT_HWCLOCK=y # CONFIG_BUSYBOX_DEFAULT_FEATURE_HWCLOCK_ADJTIME_FHS is not set # CONFIG_BUSYBOX_DEFAULT_IONICE is not set # CONFIG_BUSYBOX_DEFAULT_IPCRM is not set # CONFIG_BUSYBOX_DEFAULT_IPCS is not set # CONFIG_BUSYBOX_DEFAULT_LAST is not set # CONFIG_BUSYBOX_DEFAULT_FEATURE_LAST_FANCY is not set # CONFIG_BUSYBOX_DEFAULT_LOSETUP is not set # CONFIG_BUSYBOX_DEFAULT_LSPCI is not set # CONFIG_BUSYBOX_DEFAULT_LSUSB is not set # CONFIG_BUSYBOX_DEFAULT_MDEV is not set # CONFIG_BUSYBOX_DEFAULT_FEATURE_MDEV_CONF is not set # CONFIG_BUSYBOX_DEFAULT_FEATURE_MDEV_RENAME is not set # CONFIG_BUSYBOX_DEFAULT_FEATURE_MDEV_RENAME_REGEXP is not set # CONFIG_BUSYBOX_DEFAULT_FEATURE_MDEV_EXEC is not set # CONFIG_BUSYBOX_DEFAULT_FEATURE_MDEV_LOAD_FIRMWARE is not set # CONFIG_BUSYBOX_DEFAULT_MESG is not set # CONFIG_BUSYBOX_DEFAULT_FEATURE_MESG_ENABLE_ONLY_GROUP is not set # CONFIG_BUSYBOX_DEFAULT_MKE2FS is not set # CONFIG_BUSYBOX_DEFAULT_MKFS_EXT2 is not set # CONFIG_BUSYBOX_DEFAULT_MKFS_MINIX is not set # CONFIG_BUSYBOX_DEFAULT_FEATURE_MINIX2 is not set # CONFIG_BUSYBOX_DEFAULT_MKFS_REISER is not set # CONFIG_BUSYBOX_DEFAULT_MKDOSFS is not set # CONFIG_BUSYBOX_DEFAULT_MKFS_VFAT is not set CONFIG_BUSYBOX_DEFAULT_MKSWAP=y # CONFIG_BUSYBOX_DEFAULT_FEATURE_MKSWAP_UUID is not set # CONFIG_BUSYBOX_DEFAULT_MORE is not set CONFIG_BUSYBOX_DEFAULT_MOUNT=y # CONFIG_BUSYBOX_DEFAULT_FEATURE_MOUNT_FAKE is not set # CONFIG_BUSYBOX_DEFAULT_FEATURE_MOUNT_VERBOSE is not set CONFIG_BUSYBOX_DEFAULT_FEATURE_MOUNT_HELPERS=y # CONFIG_BUSYBOX_DEFAULT_FEATURE_MOUNT_LABEL is not set # CONFIG_BUSYBOX_DEFAULT_FEATURE_MOUNT_NFS is not set CONFIG_BUSYBOX_DEFAULT_FEATURE_MOUNT_CIFS=y CONFIG_BUSYBOX_DEFAULT_FEATURE_MOUNT_FLAGS=y CONFIG_BUSYBOX_DEFAULT_FEATURE_MOUNT_FSTAB=y # CONFIG_BUSYBOX_DEFAULT_FEATURE_MOUNT_OTHERTAB is not set # CONFIG_BUSYBOX_DEFAULT_MOUNTPOINT is not set # CONFIG_BUSYBOX_DEFAULT_NOLOGIN is not set # CONFIG_BUSYBOX_DEFAULT_NOLOGIN_DEPENDENCIES is not set # CONFIG_BUSYBOX_DEFAULT_NSENTER is not set CONFIG_BUSYBOX_DEFAULT_PIVOT_ROOT=y # CONFIG_BUSYBOX_DEFAULT_RDATE is not set # CONFIG_BUSYBOX_DEFAULT_RDEV is not set # CONFIG_BUSYBOX_DEFAULT_READPROFILE is not set # CONFIG_BUSYBOX_DEFAULT_RENICE is not set # CONFIG_BUSYBOX_DEFAULT_REV is not set # CONFIG_BUSYBOX_DEFAULT_RTCWAKE is not set # CONFIG_BUSYBOX_DEFAULT_SCRIPT is not set # CONFIG_BUSYBOX_DEFAULT_SCRIPTREPLAY is not set # CONFIG_BUSYBOX_DEFAULT_SETARCH is not set # CONFIG_BUSYBOX_DEFAULT_LINUX32 is not set # CONFIG_BUSYBOX_DEFAULT_LINUX64 is not set # CONFIG_BUSYBOX_DEFAULT_SETPRIV is not set # CONFIG_BUSYBOX_DEFAULT_FEATURE_SETPRIV_DUMP is not set # CONFIG_BUSYBOX_DEFAULT_FEATURE_SETPRIV_CAPABILITIES is not set # CONFIG_BUSYBOX_DEFAULT_FEATURE_SETPRIV_CAPABILITY_NAMES is not set # CONFIG_BUSYBOX_DEFAULT_SETSID is not set # CONFIG_BUSYBOX_DEFAULT_SWAPON is not set # CONFIG_BUSYBOX_DEFAULT_FEATURE_SWAPON_DISCARD is not set # CONFIG_BUSYBOX_DEFAULT_FEATURE_SWAPON_PRI is not set # CONFIG_BUSYBOX_DEFAULT_SWAPOFF is not set # CONFIG_BUSYBOX_DEFAULT_FEATURE_SWAPONOFF_LABEL is not set CONFIG_BUSYBOX_DEFAULT_SWITCH_ROOT=y # CONFIG_BUSYBOX_DEFAULT_TASKSET is not set # CONFIG_BUSYBOX_DEFAULT_FEATURE_TASKSET_FANCY is not set # CONFIG_BUSYBOX_DEFAULT_UEVENT is not set CONFIG_BUSYBOX_DEFAULT_UMOUNT=y CONFIG_BUSYBOX_DEFAULT_FEATURE_UMOUNT_ALL=y # CONFIG_BUSYBOX_DEFAULT_UNSHARE is not set # CONFIG_BUSYBOX_DEFAULT_WALL is not set CONFIG_BUSYBOX_DEFAULT_FEATURE_MOUNT_LOOP=y # CONFIG_BUSYBOX_DEFAULT_FEATURE_MOUNT_LOOP_CREATE is not set # CONFIG_BUSYBOX_DEFAULT_FEATURE_MTAB_SUPPORT is not set # CONFIG_BUSYBOX_DEFAULT_VOLUMEID is not set # CONFIG_BUSYBOX_DEFAULT_FEATURE_VOLUMEID_BCACHE is not set # CONFIG_BUSYBOX_DEFAULT_FEATURE_VOLUMEID_BTRFS is not set # CONFIG_BUSYBOX_DEFAULT_FEATURE_VOLUMEID_CRAMFS is not set # CONFIG_BUSYBOX_DEFAULT_FEATURE_VOLUMEID_EXFAT is not set # CONFIG_BUSYBOX_DEFAULT_FEATURE_VOLUMEID_EXT is not set # CONFIG_BUSYBOX_DEFAULT_FEATURE_VOLUMEID_F2FS is not set # CONFIG_BUSYBOX_DEFAULT_FEATURE_VOLUMEID_FAT is not set # CONFIG_BUSYBOX_DEFAULT_FEATURE_VOLUMEID_HFS is not set # CONFIG_BUSYBOX_DEFAULT_FEATURE_VOLUMEID_ISO9660 is not set # CONFIG_BUSYBOX_DEFAULT_FEATURE_VOLUMEID_JFS is not set # CONFIG_BUSYBOX_DEFAULT_FEATURE_VOLUMEID_LFS is not set # CONFIG_BUSYBOX_DEFAULT_FEATURE_VOLUMEID_LINUXRAID is not set # CONFIG_BUSYBOX_DEFAULT_FEATURE_VOLUMEID_LINUXSWAP is not set # CONFIG_BUSYBOX_DEFAULT_FEATURE_VOLUMEID_LUKS is not set # CONFIG_BUSYBOX_DEFAULT_FEATURE_VOLUMEID_MINIX is not set # CONFIG_BUSYBOX_DEFAULT_FEATURE_VOLUMEID_NILFS is not set # CONFIG_BUSYBOX_DEFAULT_FEATURE_VOLUMEID_NTFS is not set # CONFIG_BUSYBOX_DEFAULT_FEATURE_VOLUMEID_OCFS2 is not set # CONFIG_BUSYBOX_DEFAULT_FEATURE_VOLUMEID_REISERFS is not set # CONFIG_BUSYBOX_DEFAULT_FEATURE_VOLUMEID_ROMFS is not set # CONFIG_BUSYBOX_DEFAULT_FEATURE_VOLUMEID_SQUASHFS is not set # CONFIG_BUSYBOX_DEFAULT_FEATURE_VOLUMEID_SYSV is not set # CONFIG_BUSYBOX_DEFAULT_FEATURE_VOLUMEID_UBIFS is not set # CONFIG_BUSYBOX_DEFAULT_FEATURE_VOLUMEID_UDF is not set # CONFIG_BUSYBOX_DEFAULT_FEATURE_VOLUMEID_XFS is not set # CONFIG_BUSYBOX_DEFAULT_ADJTIMEX is not set # CONFIG_BUSYBOX_DEFAULT_BBCONFIG is not set # CONFIG_BUSYBOX_DEFAULT_FEATURE_COMPRESS_BBCONFIG is not set # CONFIG_BUSYBOX_DEFAULT_BC is not set # CONFIG_BUSYBOX_DEFAULT_DC is not set # CONFIG_BUSYBOX_DEFAULT_FEATURE_DC_BIG is not set # CONFIG_BUSYBOX_DEFAULT_FEATURE_DC_LIBM is not set # CONFIG_BUSYBOX_DEFAULT_FEATURE_BC_INTERACTIVE is not set # CONFIG_BUSYBOX_DEFAULT_FEATURE_BC_LONG_OPTIONS is not set # CONFIG_BUSYBOX_DEFAULT_BEEP is not set CONFIG_BUSYBOX_DEFAULT_FEATURE_BEEP_FREQ=0 CONFIG_BUSYBOX_DEFAULT_FEATURE_BEEP_LENGTH_MS=0 # CONFIG_BUSYBOX_DEFAULT_CHAT is not set # CONFIG_BUSYBOX_DEFAULT_FEATURE_CHAT_NOFAIL is not set # CONFIG_BUSYBOX_DEFAULT_FEATURE_CHAT_TTY_HIFI is not set # CONFIG_BUSYBOX_DEFAULT_FEATURE_CHAT_IMPLICIT_CR is not set # CONFIG_BUSYBOX_DEFAULT_FEATURE_CHAT_SWALLOW_OPTS is not set # CONFIG_BUSYBOX_DEFAULT_FEATURE_CHAT_SEND_ESCAPES is not set # CONFIG_BUSYBOX_DEFAULT_FEATURE_CHAT_VAR_ABORT_LEN is not set # CONFIG_BUSYBOX_DEFAULT_FEATURE_CHAT_CLR_ABORT is not set # CONFIG_BUSYBOX_DEFAULT_CONSPY is not set CONFIG_BUSYBOX_DEFAULT_CROND=y # CONFIG_BUSYBOX_DEFAULT_FEATURE_CROND_D is not set # CONFIG_BUSYBOX_DEFAULT_FEATURE_CROND_CALL_SENDMAIL is not set # CONFIG_BUSYBOX_DEFAULT_FEATURE_CROND_SPECIAL_TIMES is not set CONFIG_BUSYBOX_DEFAULT_FEATURE_CROND_DIR="/etc" CONFIG_BUSYBOX_DEFAULT_CRONTAB=y # CONFIG_BUSYBOX_DEFAULT_DEVFSD is not set # CONFIG_BUSYBOX_DEFAULT_DEVFSD_MODLOAD is not set # CONFIG_BUSYBOX_DEFAULT_DEVFSD_FG_NP is not set # CONFIG_BUSYBOX_DEFAULT_DEVFSD_VERBOSE is not set # CONFIG_BUSYBOX_DEFAULT_FEATURE_DEVFS is not set # CONFIG_BUSYBOX_DEFAULT_DEVMEM is not set # CONFIG_BUSYBOX_DEFAULT_FBSPLASH is not set # CONFIG_BUSYBOX_DEFAULT_FLASH_ERASEALL is not set # CONFIG_BUSYBOX_DEFAULT_FLASH_LOCK is not set # CONFIG_BUSYBOX_DEFAULT_FLASH_UNLOCK is not set # CONFIG_BUSYBOX_DEFAULT_FLASHCP is not set # CONFIG_BUSYBOX_DEFAULT_HDPARM is not set # CONFIG_BUSYBOX_DEFAULT_FEATURE_HDPARM_GET_IDENTITY is not set # CONFIG_BUSYBOX_DEFAULT_FEATURE_HDPARM_HDIO_SCAN_HWIF is not set # CONFIG_BUSYBOX_DEFAULT_FEATURE_HDPARM_HDIO_UNREGISTER_HWIF is not set # CONFIG_BUSYBOX_DEFAULT_FEATURE_HDPARM_HDIO_DRIVE_RESET is not set # CONFIG_BUSYBOX_DEFAULT_FEATURE_HDPARM_HDIO_TRISTATE_HWIF is not set # CONFIG_BUSYBOX_DEFAULT_FEATURE_HDPARM_HDIO_GETSET_DMA is not set # CONFIG_BUSYBOX_DEFAULT_HEXEDIT is not set # CONFIG_BUSYBOX_DEFAULT_I2CGET is not set # CONFIG_BUSYBOX_DEFAULT_I2CSET is not set # CONFIG_BUSYBOX_DEFAULT_I2CDUMP is not set # CONFIG_BUSYBOX_DEFAULT_I2CDETECT is not set # CONFIG_BUSYBOX_DEFAULT_INOTIFYD is not set CONFIG_BUSYBOX_DEFAULT_LESS=y CONFIG_BUSYBOX_DEFAULT_FEATURE_LESS_MAXLINES=9999999 # CONFIG_BUSYBOX_DEFAULT_FEATURE_LESS_BRACKETS is not set # CONFIG_BUSYBOX_DEFAULT_FEATURE_LESS_FLAGS is not set # CONFIG_BUSYBOX_DEFAULT_FEATURE_LESS_TRUNCATE is not set # CONFIG_BUSYBOX_DEFAULT_FEATURE_LESS_MARKS is not set # CONFIG_BUSYBOX_DEFAULT_FEATURE_LESS_REGEXP is not set # CONFIG_BUSYBOX_DEFAULT_FEATURE_LESS_WINCH is not set # CONFIG_BUSYBOX_DEFAULT_FEATURE_LESS_ASK_TERMINAL is not set # CONFIG_BUSYBOX_DEFAULT_FEATURE_LESS_DASHCMD is not set # CONFIG_BUSYBOX_DEFAULT_FEATURE_LESS_LINENUMS is not set # CONFIG_BUSYBOX_DEFAULT_FEATURE_LESS_RAW is not set # CONFIG_BUSYBOX_DEFAULT_FEATURE_LESS_ENV is not set CONFIG_BUSYBOX_DEFAULT_LOCK=y # CONFIG_BUSYBOX_DEFAULT_LSSCSI is not set # CONFIG_BUSYBOX_DEFAULT_MAKEDEVS is not set # CONFIG_BUSYBOX_DEFAULT_FEATURE_MAKEDEVS_LEAF is not set # CONFIG_BUSYBOX_DEFAULT_FEATURE_MAKEDEVS_TABLE is not set # CONFIG_BUSYBOX_DEFAULT_MAN is not set # CONFIG_BUSYBOX_DEFAULT_MICROCOM is not set # CONFIG_BUSYBOX_DEFAULT_MT is not set # CONFIG_BUSYBOX_DEFAULT_NANDWRITE is not set # CONFIG_BUSYBOX_DEFAULT_NANDDUMP is not set # CONFIG_BUSYBOX_DEFAULT_PARTPROBE is not set # CONFIG_BUSYBOX_DEFAULT_RAIDAUTORUN is not set # CONFIG_BUSYBOX_DEFAULT_READAHEAD is not set # CONFIG_BUSYBOX_DEFAULT_RFKILL is not set # CONFIG_BUSYBOX_DEFAULT_RUNLEVEL is not set # CONFIG_BUSYBOX_DEFAULT_RX is not set # CONFIG_BUSYBOX_DEFAULT_SETFATTR is not set # CONFIG_BUSYBOX_DEFAULT_SETSERIAL is not set CONFIG_BUSYBOX_DEFAULT_STRINGS=y CONFIG_BUSYBOX_DEFAULT_TIME=y # CONFIG_BUSYBOX_DEFAULT_TTYSIZE is not set # CONFIG_BUSYBOX_DEFAULT_UBIATTACH is not set # CONFIG_BUSYBOX_DEFAULT_UBIDETACH is not set # CONFIG_BUSYBOX_DEFAULT_UBIMKVOL is not set # CONFIG_BUSYBOX_DEFAULT_UBIRMVOL is not set # CONFIG_BUSYBOX_DEFAULT_UBIRSVOL is not set # CONFIG_BUSYBOX_DEFAULT_UBIUPDATEVOL is not set # CONFIG_BUSYBOX_DEFAULT_UBIRENAME is not set # CONFIG_BUSYBOX_DEFAULT_VOLNAME is not set # CONFIG_BUSYBOX_DEFAULT_WATCHDOG is not set CONFIG_BUSYBOX_DEFAULT_FEATURE_IPV6=y # CONFIG_BUSYBOX_DEFAULT_FEATURE_UNIX_LOCAL is not set CONFIG_BUSYBOX_DEFAULT_FEATURE_PREFER_IPV4_ADDRESS=y CONFIG_BUSYBOX_DEFAULT_VERBOSE_RESOLUTION_ERRORS=y # CONFIG_BUSYBOX_DEFAULT_FEATURE_TLS_SHA1 is not set # CONFIG_BUSYBOX_DEFAULT_ARP is not set # CONFIG_BUSYBOX_DEFAULT_ARPING is not set CONFIG_BUSYBOX_DEFAULT_BRCTL=y CONFIG_BUSYBOX_DEFAULT_FEATURE_BRCTL_FANCY=y CONFIG_BUSYBOX_DEFAULT_FEATURE_BRCTL_SHOW=y # CONFIG_BUSYBOX_DEFAULT_DNSD is not set # CONFIG_BUSYBOX_DEFAULT_ETHER_WAKE is not set # CONFIG_BUSYBOX_DEFAULT_FTPD is not set # CONFIG_BUSYBOX_DEFAULT_FEATURE_FTPD_WRITE is not set # CONFIG_BUSYBOX_DEFAULT_FEATURE_FTPD_ACCEPT_BROKEN_LIST is not set # CONFIG_BUSYBOX_DEFAULT_FEATURE_FTPD_AUTHENTICATION is not set # CONFIG_BUSYBOX_DEFAULT_FTPGET is not set # CONFIG_BUSYBOX_DEFAULT_FTPPUT is not set # CONFIG_BUSYBOX_DEFAULT_FEATURE_FTPGETPUT_LONG_OPTIONS is not set # CONFIG_BUSYBOX_DEFAULT_HOSTNAME is not set # CONFIG_BUSYBOX_DEFAULT_DNSDOMAINNAME is not set # CONFIG_BUSYBOX_DEFAULT_HTTPD is not set # CONFIG_BUSYBOX_DEFAULT_FEATURE_HTTPD_RANGES is not set # CONFIG_BUSYBOX_DEFAULT_FEATURE_HTTPD_SETUID is not set # CONFIG_BUSYBOX_DEFAULT_FEATURE_HTTPD_BASIC_AUTH is not set # CONFIG_BUSYBOX_DEFAULT_FEATURE_HTTPD_AUTH_MD5 is not set # CONFIG_BUSYBOX_DEFAULT_FEATURE_HTTPD_CGI is not set # CONFIG_BUSYBOX_DEFAULT_FEATURE_HTTPD_CONFIG_WITH_SCRIPT_INTERPR is not set # CONFIG_BUSYBOX_DEFAULT_FEATURE_HTTPD_SET_REMOTE_PORT_TO_ENV is not set # CONFIG_BUSYBOX_DEFAULT_FEATURE_HTTPD_ENCODE_URL_STR is not set # CONFIG_BUSYBOX_DEFAULT_FEATURE_HTTPD_ERROR_PAGES is not set # CONFIG_BUSYBOX_DEFAULT_FEATURE_HTTPD_PROXY is not set # CONFIG_BUSYBOX_DEFAULT_FEATURE_HTTPD_GZIP is not set CONFIG_BUSYBOX_DEFAULT_IFCONFIG=y CONFIG_BUSYBOX_DEFAULT_FEATURE_IFCONFIG_STATUS=y # CONFIG_BUSYBOX_DEFAULT_FEATURE_IFCONFIG_SLIP is not set # CONFIG_BUSYBOX_DEFAULT_FEATURE_IFCONFIG_MEMSTART_IOADDR_IRQ is not set CONFIG_BUSYBOX_DEFAULT_FEATURE_IFCONFIG_HW=y CONFIG_BUSYBOX_DEFAULT_FEATURE_IFCONFIG_BROADCAST_PLUS=y # CONFIG_BUSYBOX_DEFAULT_IFENSLAVE is not set # CONFIG_BUSYBOX_DEFAULT_IFPLUGD is not set # CONFIG_BUSYBOX_DEFAULT_IFUP is not set # CONFIG_BUSYBOX_DEFAULT_IFDOWN is not set CONFIG_BUSYBOX_DEFAULT_IFUPDOWN_IFSTATE_PATH="" # CONFIG_BUSYBOX_DEFAULT_FEATURE_IFUPDOWN_IP is not set # CONFIG_BUSYBOX_DEFAULT_FEATURE_IFUPDOWN_IPV4 is not set # CONFIG_BUSYBOX_DEFAULT_FEATURE_IFUPDOWN_IPV6 is not set # CONFIG_BUSYBOX_DEFAULT_FEATURE_IFUPDOWN_MAPPING is not set # CONFIG_BUSYBOX_DEFAULT_FEATURE_IFUPDOWN_EXTERNAL_DHCP is not set # CONFIG_BUSYBOX_DEFAULT_INETD is not set # CONFIG_BUSYBOX_DEFAULT_FEATURE_INETD_SUPPORT_BUILTIN_ECHO is not set # CONFIG_BUSYBOX_DEFAULT_FEATURE_INETD_SUPPORT_BUILTIN_DISCARD is not set # CONFIG_BUSYBOX_DEFAULT_FEATURE_INETD_SUPPORT_BUILTIN_TIME is not set # CONFIG_BUSYBOX_DEFAULT_FEATURE_INETD_SUPPORT_BUILTIN_DAYTIME is not set # CONFIG_BUSYBOX_DEFAULT_FEATURE_INETD_SUPPORT_BUILTIN_CHARGEN is not set # CONFIG_BUSYBOX_DEFAULT_FEATURE_INETD_RPC is not set CONFIG_BUSYBOX_DEFAULT_IP=y # CONFIG_BUSYBOX_DEFAULT_IPADDR is not set # CONFIG_BUSYBOX_DEFAULT_IPLINK is not set # CONFIG_BUSYBOX_DEFAULT_IPROUTE is not set # CONFIG_BUSYBOX_DEFAULT_IPTUNNEL is not set # CONFIG_BUSYBOX_DEFAULT_IPRULE is not set # CONFIG_BUSYBOX_DEFAULT_IPNEIGH is not set CONFIG_BUSYBOX_DEFAULT_FEATURE_IP_ADDRESS=y CONFIG_BUSYBOX_DEFAULT_FEATURE_IP_LINK=y CONFIG_BUSYBOX_DEFAULT_FEATURE_IP_ROUTE=y CONFIG_BUSYBOX_DEFAULT_FEATURE_IP_ROUTE_DIR="/etc/iproute2" # CONFIG_BUSYBOX_DEFAULT_FEATURE_IP_TUNNEL is not set CONFIG_BUSYBOX_DEFAULT_FEATURE_IP_RULE=y CONFIG_BUSYBOX_DEFAULT_FEATURE_IP_NEIGH=y # CONFIG_BUSYBOX_DEFAULT_FEATURE_IP_RARE_PROTOCOLS is not set # CONFIG_BUSYBOX_DEFAULT_IPCALC is not set # CONFIG_BUSYBOX_DEFAULT_FEATURE_IPCALC_LONG_OPTIONS is not set # CONFIG_BUSYBOX_DEFAULT_FEATURE_IPCALC_FANCY is not set # CONFIG_BUSYBOX_DEFAULT_FAKEIDENTD is not set # CONFIG_BUSYBOX_DEFAULT_NAMEIF is not set # CONFIG_BUSYBOX_DEFAULT_FEATURE_NAMEIF_EXTENDED is not set # CONFIG_BUSYBOX_DEFAULT_NBDCLIENT is not set CONFIG_BUSYBOX_DEFAULT_NC=y # CONFIG_BUSYBOX_DEFAULT_NETCAT is not set # CONFIG_BUSYBOX_DEFAULT_NC_SERVER is not set # CONFIG_BUSYBOX_DEFAULT_NC_EXTRA is not set # CONFIG_BUSYBOX_DEFAULT_NC_110_COMPAT is not set CONFIG_BUSYBOX_DEFAULT_NETMSG=y CONFIG_BUSYBOX_DEFAULT_NETSTAT=y CONFIG_BUSYBOX_DEFAULT_FEATURE_NETSTAT_WIDE=y CONFIG_BUSYBOX_DEFAULT_FEATURE_NETSTAT_PRG=y # CONFIG_BUSYBOX_DEFAULT_NSLOOKUP is not set # CONFIG_BUSYBOX_DEFAULT_FEATURE_NSLOOKUP_BIG is not set # CONFIG_BUSYBOX_DEFAULT_FEATURE_NSLOOKUP_LONG_OPTIONS is not set CONFIG_BUSYBOX_DEFAULT_NSLOOKUP_OPENWRT=y # CONFIG_BUSYBOX_DEFAULT_FEATURE_NSLOOKUP_OPENWRT_LONG_OPTIONS is not set CONFIG_BUSYBOX_DEFAULT_NTPD=y CONFIG_BUSYBOX_DEFAULT_FEATURE_NTPD_SERVER=y # CONFIG_BUSYBOX_DEFAULT_FEATURE_NTPD_CONF is not set # CONFIG_BUSYBOX_DEFAULT_FEATURE_NTP_AUTH is not set CONFIG_BUSYBOX_DEFAULT_PING=y CONFIG_BUSYBOX_DEFAULT_PING6=y CONFIG_BUSYBOX_DEFAULT_FEATURE_FANCY_PING=y # CONFIG_BUSYBOX_DEFAULT_PSCAN is not set CONFIG_BUSYBOX_DEFAULT_ROUTE=y # CONFIG_BUSYBOX_DEFAULT_SLATTACH is not set # CONFIG_BUSYBOX_DEFAULT_SSL_CLIENT is not set # CONFIG_BUSYBOX_DEFAULT_TC is not set # CONFIG_BUSYBOX_DEFAULT_FEATURE_TC_INGRESS is not set # CONFIG_BUSYBOX_DEFAULT_TCPSVD is not set # CONFIG_BUSYBOX_DEFAULT_UDPSVD is not set # CONFIG_BUSYBOX_DEFAULT_TELNET is not set # CONFIG_BUSYBOX_DEFAULT_FEATURE_TELNET_TTYPE is not set # CONFIG_BUSYBOX_DEFAULT_FEATURE_TELNET_AUTOLOGIN is not set # CONFIG_BUSYBOX_DEFAULT_FEATURE_TELNET_WIDTH is not set # CONFIG_BUSYBOX_DEFAULT_TELNETD is not set # CONFIG_BUSYBOX_DEFAULT_FEATURE_TELNETD_STANDALONE is not set # CONFIG_BUSYBOX_DEFAULT_FEATURE_TELNETD_INETD_WAIT is not set # CONFIG_BUSYBOX_DEFAULT_TFTP is not set # CONFIG_BUSYBOX_DEFAULT_FEATURE_TFTP_PROGRESS_BAR is not set # CONFIG_BUSYBOX_DEFAULT_TFTPD is not set # CONFIG_BUSYBOX_DEFAULT_FEATURE_TFTP_GET is not set # CONFIG_BUSYBOX_DEFAULT_FEATURE_TFTP_PUT is not set # CONFIG_BUSYBOX_DEFAULT_FEATURE_TFTP_BLOCKSIZE is not set # CONFIG_BUSYBOX_DEFAULT_TFTP_DEBUG is not set # CONFIG_BUSYBOX_DEFAULT_TLS is not set CONFIG_BUSYBOX_DEFAULT_TRACEROUTE=y CONFIG_BUSYBOX_DEFAULT_TRACEROUTE6=y CONFIG_BUSYBOX_DEFAULT_FEATURE_TRACEROUTE_VERBOSE=y # CONFIG_BUSYBOX_DEFAULT_FEATURE_TRACEROUTE_USE_ICMP is not set # CONFIG_BUSYBOX_DEFAULT_TUNCTL is not set # CONFIG_BUSYBOX_DEFAULT_FEATURE_TUNCTL_UG is not set # CONFIG_BUSYBOX_DEFAULT_VCONFIG is not set # CONFIG_BUSYBOX_DEFAULT_WGET is not set # CONFIG_BUSYBOX_DEFAULT_FEATURE_WGET_LONG_OPTIONS is not set # CONFIG_BUSYBOX_DEFAULT_FEATURE_WGET_STATUSBAR is not set # CONFIG_BUSYBOX_DEFAULT_FEATURE_WGET_AUTHENTICATION is not set # CONFIG_BUSYBOX_DEFAULT_FEATURE_WGET_TIMEOUT is not set # CONFIG_BUSYBOX_DEFAULT_FEATURE_WGET_HTTPS is not set # CONFIG_BUSYBOX_DEFAULT_FEATURE_WGET_OPENSSL is not set # CONFIG_BUSYBOX_DEFAULT_WHOIS is not set # CONFIG_BUSYBOX_DEFAULT_ZCIP is not set # CONFIG_BUSYBOX_DEFAULT_UDHCPD is not set # CONFIG_BUSYBOX_DEFAULT_FEATURE_UDHCPD_BASE_IP_ON_MAC is not set # CONFIG_BUSYBOX_DEFAULT_FEATURE_UDHCPD_WRITE_LEASES_EARLY is not set CONFIG_BUSYBOX_DEFAULT_DHCPD_LEASES_FILE="" # CONFIG_BUSYBOX_DEFAULT_DUMPLEASES is not set # CONFIG_BUSYBOX_DEFAULT_DHCPRELAY is not set CONFIG_BUSYBOX_DEFAULT_UDHCPC=y # CONFIG_BUSYBOX_DEFAULT_FEATURE_UDHCPC_ARPING is not set # CONFIG_BUSYBOX_DEFAULT_FEATURE_UDHCPC_SANITIZEOPT is not set CONFIG_BUSYBOX_DEFAULT_UDHCPC_DEFAULT_SCRIPT="/usr/share/udhcpc/default.script" # CONFIG_BUSYBOX_DEFAULT_UDHCPC6 is not set # CONFIG_BUSYBOX_DEFAULT_FEATURE_UDHCPC6_RFC3646 is not set # CONFIG_BUSYBOX_DEFAULT_FEATURE_UDHCPC6_RFC4704 is not set # CONFIG_BUSYBOX_DEFAULT_FEATURE_UDHCPC6_RFC4833 is not set # CONFIG_BUSYBOX_DEFAULT_FEATURE_UDHCPC6_RFC5970 is not set # CONFIG_BUSYBOX_DEFAULT_FEATURE_UDHCP_PORT is not set CONFIG_BUSYBOX_DEFAULT_UDHCP_DEBUG=0 CONFIG_BUSYBOX_DEFAULT_UDHCPC_SLACK_FOR_BUGGY_SERVERS=80 CONFIG_BUSYBOX_DEFAULT_FEATURE_UDHCP_RFC3397=y # CONFIG_BUSYBOX_DEFAULT_FEATURE_UDHCP_8021Q is not set CONFIG_BUSYBOX_DEFAULT_IFUPDOWN_UDHCPC_CMD_OPTIONS="" # CONFIG_BUSYBOX_DEFAULT_LPD is not set # CONFIG_BUSYBOX_DEFAULT_LPR is not set # CONFIG_BUSYBOX_DEFAULT_LPQ is not set # CONFIG_BUSYBOX_DEFAULT_MAKEMIME is not set # CONFIG_BUSYBOX_DEFAULT_POPMAILDIR is not set # CONFIG_BUSYBOX_DEFAULT_FEATURE_POPMAILDIR_DELIVERY is not set # CONFIG_BUSYBOX_DEFAULT_REFORMIME is not set # CONFIG_BUSYBOX_DEFAULT_FEATURE_REFORMIME_COMPAT is not set # CONFIG_BUSYBOX_DEFAULT_SENDMAIL is not set CONFIG_BUSYBOX_DEFAULT_FEATURE_MIME_CHARSET="" CONFIG_BUSYBOX_DEFAULT_FREE=y # CONFIG_BUSYBOX_DEFAULT_FUSER is not set # CONFIG_BUSYBOX_DEFAULT_IOSTAT is not set CONFIG_BUSYBOX_DEFAULT_KILL=y CONFIG_BUSYBOX_DEFAULT_KILLALL=y # CONFIG_BUSYBOX_DEFAULT_KILLALL5 is not set # CONFIG_BUSYBOX_DEFAULT_LSOF is not set # CONFIG_BUSYBOX_DEFAULT_MPSTAT is not set # CONFIG_BUSYBOX_DEFAULT_NMETER is not set CONFIG_BUSYBOX_DEFAULT_PGREP=y # CONFIG_BUSYBOX_DEFAULT_PKILL is not set CONFIG_BUSYBOX_DEFAULT_PIDOF=y # CONFIG_BUSYBOX_DEFAULT_FEATURE_PIDOF_SINGLE is not set # CONFIG_BUSYBOX_DEFAULT_FEATURE_PIDOF_OMIT is not set # CONFIG_BUSYBOX_DEFAULT_PMAP is not set # CONFIG_BUSYBOX_DEFAULT_POWERTOP is not set # CONFIG_BUSYBOX_DEFAULT_FEATURE_POWERTOP_INTERACTIVE is not set CONFIG_BUSYBOX_DEFAULT_PS=y CONFIG_BUSYBOX_DEFAULT_FEATURE_PS_WIDE=y # CONFIG_BUSYBOX_DEFAULT_FEATURE_PS_LONG is not set # CONFIG_BUSYBOX_DEFAULT_FEATURE_PS_TIME is not set # CONFIG_BUSYBOX_DEFAULT_FEATURE_PS_UNUSUAL_SYSTEMS is not set # CONFIG_BUSYBOX_DEFAULT_FEATURE_PS_ADDITIONAL_COLUMNS is not set # CONFIG_BUSYBOX_DEFAULT_PSTREE is not set # CONFIG_BUSYBOX_DEFAULT_PWDX is not set # CONFIG_BUSYBOX_DEFAULT_SMEMCAP is not set CONFIG_BUSYBOX_DEFAULT_BB_SYSCTL=y CONFIG_BUSYBOX_DEFAULT_TOP=y # CONFIG_BUSYBOX_DEFAULT_FEATURE_TOP_INTERACTIVE is not set CONFIG_BUSYBOX_DEFAULT_FEATURE_TOP_CPU_USAGE_PERCENTAGE=y CONFIG_BUSYBOX_DEFAULT_FEATURE_TOP_CPU_GLOBAL_PERCENTS=y # CONFIG_BUSYBOX_DEFAULT_FEATURE_TOP_SMP_CPU is not set # CONFIG_BUSYBOX_DEFAULT_FEATURE_TOP_DECIMALS is not set # CONFIG_BUSYBOX_DEFAULT_FEATURE_TOP_SMP_PROCESS is not set # CONFIG_BUSYBOX_DEFAULT_FEATURE_TOPMEM is not set CONFIG_BUSYBOX_DEFAULT_UPTIME=y # CONFIG_BUSYBOX_DEFAULT_FEATURE_UPTIME_UTMP_SUPPORT is not set # CONFIG_BUSYBOX_DEFAULT_WATCH is not set # CONFIG_BUSYBOX_DEFAULT_FEATURE_SHOW_THREADS is not set # CONFIG_BUSYBOX_DEFAULT_CHPST is not set # CONFIG_BUSYBOX_DEFAULT_SETUIDGID is not set # CONFIG_BUSYBOX_DEFAULT_ENVUIDGID is not set # CONFIG_BUSYBOX_DEFAULT_ENVDIR is not set # CONFIG_BUSYBOX_DEFAULT_SOFTLIMIT is not set # CONFIG_BUSYBOX_DEFAULT_RUNSV is not set # CONFIG_BUSYBOX_DEFAULT_RUNSVDIR is not set # CONFIG_BUSYBOX_DEFAULT_FEATURE_RUNSVDIR_LOG is not set # CONFIG_BUSYBOX_DEFAULT_SV is not set CONFIG_BUSYBOX_DEFAULT_SV_DEFAULT_SERVICE_DIR="" # CONFIG_BUSYBOX_DEFAULT_SVC is not set # CONFIG_BUSYBOX_DEFAULT_SVOK is not set # CONFIG_BUSYBOX_DEFAULT_SVLOGD is not set # CONFIG_BUSYBOX_DEFAULT_CHCON is not set # CONFIG_BUSYBOX_DEFAULT_GETENFORCE is not set # CONFIG_BUSYBOX_DEFAULT_GETSEBOOL is not set # CONFIG_BUSYBOX_DEFAULT_LOAD_POLICY is not set # CONFIG_BUSYBOX_DEFAULT_MATCHPATHCON is not set # CONFIG_BUSYBOX_DEFAULT_RUNCON is not set # CONFIG_BUSYBOX_DEFAULT_SELINUXENABLED is not set # CONFIG_BUSYBOX_DEFAULT_SESTATUS is not set # CONFIG_BUSYBOX_DEFAULT_SETENFORCE is not set # CONFIG_BUSYBOX_DEFAULT_SETFILES is not set # CONFIG_BUSYBOX_DEFAULT_FEATURE_SETFILES_CHECK_OPTION is not set # CONFIG_BUSYBOX_DEFAULT_RESTORECON is not set # CONFIG_BUSYBOX_DEFAULT_SETSEBOOL is not set CONFIG_BUSYBOX_DEFAULT_SH_IS_ASH=y # CONFIG_BUSYBOX_DEFAULT_SH_IS_HUSH is not set # CONFIG_BUSYBOX_DEFAULT_SH_IS_NONE is not set # CONFIG_BUSYBOX_DEFAULT_BASH_IS_ASH is not set # CONFIG_BUSYBOX_DEFAULT_BASH_IS_HUSH is not set CONFIG_BUSYBOX_DEFAULT_BASH_IS_NONE=y CONFIG_BUSYBOX_DEFAULT_ASH=y # CONFIG_BUSYBOX_DEFAULT_ASH_OPTIMIZE_FOR_SIZE is not set CONFIG_BUSYBOX_DEFAULT_ASH_INTERNAL_GLOB=y CONFIG_BUSYBOX_DEFAULT_ASH_BASH_COMPAT=y # CONFIG_BUSYBOX_DEFAULT_ASH_BASH_SOURCE_CURDIR is not set # CONFIG_BUSYBOX_DEFAULT_ASH_BASH_NOT_FOUND_HOOK is not set CONFIG_BUSYBOX_DEFAULT_ASH_JOB_CONTROL=y CONFIG_BUSYBOX_DEFAULT_ASH_ALIAS=y # CONFIG_BUSYBOX_DEFAULT_ASH_RANDOM_SUPPORT is not set CONFIG_BUSYBOX_DEFAULT_ASH_EXPAND_PRMT=y # CONFIG_BUSYBOX_DEFAULT_ASH_IDLE_TIMEOUT is not set # CONFIG_BUSYBOX_DEFAULT_ASH_MAIL is not set CONFIG_BUSYBOX_DEFAULT_ASH_ECHO=y CONFIG_BUSYBOX_DEFAULT_ASH_PRINTF=y CONFIG_BUSYBOX_DEFAULT_ASH_TEST=y # CONFIG_BUSYBOX_DEFAULT_ASH_HELP is not set CONFIG_BUSYBOX_DEFAULT_ASH_GETOPTS=y CONFIG_BUSYBOX_DEFAULT_ASH_CMDCMD=y # CONFIG_BUSYBOX_DEFAULT_CTTYHACK is not set # CONFIG_BUSYBOX_DEFAULT_HUSH is not set # CONFIG_BUSYBOX_DEFAULT_HUSH_BASH_COMPAT is not set # CONFIG_BUSYBOX_DEFAULT_HUSH_BRACE_EXPANSION is not set # CONFIG_BUSYBOX_DEFAULT_HUSH_LINENO_VAR is not set # CONFIG_BUSYBOX_DEFAULT_HUSH_BASH_SOURCE_CURDIR is not set # CONFIG_BUSYBOX_DEFAULT_HUSH_INTERACTIVE is not set # CONFIG_BUSYBOX_DEFAULT_HUSH_SAVEHISTORY is not set # CONFIG_BUSYBOX_DEFAULT_HUSH_JOB is not set # CONFIG_BUSYBOX_DEFAULT_HUSH_TICK is not set # CONFIG_BUSYBOX_DEFAULT_HUSH_IF is not set # CONFIG_BUSYBOX_DEFAULT_HUSH_LOOPS is not set # CONFIG_BUSYBOX_DEFAULT_HUSH_CASE is not set # CONFIG_BUSYBOX_DEFAULT_HUSH_FUNCTIONS is not set # CONFIG_BUSYBOX_DEFAULT_HUSH_LOCAL is not set # CONFIG_BUSYBOX_DEFAULT_HUSH_RANDOM_SUPPORT is not set # CONFIG_BUSYBOX_DEFAULT_HUSH_MODE_X is not set # CONFIG_BUSYBOX_DEFAULT_HUSH_ECHO is not set # CONFIG_BUSYBOX_DEFAULT_HUSH_PRINTF is not set # CONFIG_BUSYBOX_DEFAULT_HUSH_TEST is not set # CONFIG_BUSYBOX_DEFAULT_HUSH_HELP is not set # CONFIG_BUSYBOX_DEFAULT_HUSH_EXPORT is not set # CONFIG_BUSYBOX_DEFAULT_HUSH_EXPORT_N is not set # CONFIG_BUSYBOX_DEFAULT_HUSH_READONLY is not set # CONFIG_BUSYBOX_DEFAULT_HUSH_KILL is not set # CONFIG_BUSYBOX_DEFAULT_HUSH_WAIT is not set # CONFIG_BUSYBOX_DEFAULT_HUSH_COMMAND is not set # CONFIG_BUSYBOX_DEFAULT_HUSH_TRAP is not set # CONFIG_BUSYBOX_DEFAULT_HUSH_TYPE is not set # CONFIG_BUSYBOX_DEFAULT_HUSH_TIMES is not set # CONFIG_BUSYBOX_DEFAULT_HUSH_READ is not set # CONFIG_BUSYBOX_DEFAULT_HUSH_SET is not set # CONFIG_BUSYBOX_DEFAULT_HUSH_UNSET is not set # CONFIG_BUSYBOX_DEFAULT_HUSH_ULIMIT is not set # CONFIG_BUSYBOX_DEFAULT_HUSH_UMASK is not set # CONFIG_BUSYBOX_DEFAULT_HUSH_GETOPTS is not set # CONFIG_BUSYBOX_DEFAULT_HUSH_MEMLEAK is not set CONFIG_BUSYBOX_DEFAULT_FEATURE_SH_MATH=y CONFIG_BUSYBOX_DEFAULT_FEATURE_SH_MATH_64=y # CONFIG_BUSYBOX_DEFAULT_FEATURE_SH_EXTRA_QUIET is not set # CONFIG_BUSYBOX_DEFAULT_FEATURE_SH_STANDALONE is not set CONFIG_BUSYBOX_DEFAULT_FEATURE_SH_NOFORK=y # CONFIG_BUSYBOX_DEFAULT_FEATURE_SH_READ_FRAC is not set # CONFIG_BUSYBOX_DEFAULT_FEATURE_SH_HISTFILESIZE is not set # CONFIG_BUSYBOX_DEFAULT_FEATURE_SH_EMBEDDED_SCRIPTS is not set # CONFIG_BUSYBOX_DEFAULT_KLOGD is not set # CONFIG_BUSYBOX_DEFAULT_FEATURE_KLOGD_KLOGCTL is not set CONFIG_BUSYBOX_DEFAULT_LOGGER=y # CONFIG_BUSYBOX_DEFAULT_LOGREAD is not set # CONFIG_BUSYBOX_DEFAULT_FEATURE_LOGREAD_REDUCED_LOCKING is not set # CONFIG_BUSYBOX_DEFAULT_SYSLOGD is not set # CONFIG_BUSYBOX_DEFAULT_FEATURE_ROTATE_LOGFILE is not set # CONFIG_BUSYBOX_DEFAULT_FEATURE_REMOTE_LOG is not set # CONFIG_BUSYBOX_DEFAULT_FEATURE_SYSLOGD_DUP is not set # CONFIG_BUSYBOX_DEFAULT_FEATURE_SYSLOGD_CFG is not set CONFIG_BUSYBOX_DEFAULT_FEATURE_SYSLOGD_READ_BUFFER_SIZE=0 # CONFIG_BUSYBOX_DEFAULT_FEATURE_IPC_SYSLOG is not set CONFIG_BUSYBOX_DEFAULT_FEATURE_IPC_SYSLOG_BUFFER_SIZE=0 # CONFIG_BUSYBOX_DEFAULT_FEATURE_KMSG_SYSLOG is not set # CONFIG_PACKAGE_ca-bundle is not set CONFIG_PACKAGE_ca-certificates=y # CONFIG_PACKAGE_dnsmasq is not set # CONFIG_PACKAGE_dnsmasq-dhcpv6 is not set CONFIG_PACKAGE_dnsmasq-full=y CONFIG_PACKAGE_dnsmasq_full_dhcp=y # CONFIG_PACKAGE_dnsmasq_full_dhcpv6 is not set # CONFIG_PACKAGE_dnsmasq_full_dnssec is not set # CONFIG_PACKAGE_dnsmasq_full_auth is not set CONFIG_PACKAGE_dnsmasq_full_ipset=y # CONFIG_PACKAGE_dnsmasq_full_conntrack is not set # CONFIG_PACKAGE_dnsmasq_full_noid is not set # CONFIG_PACKAGE_dnsmasq_full_broken_rtc is not set CONFIG_PACKAGE_dropbear=y  # # Configuration # CONFIG_DROPBEAR_CURVE25519=y # CONFIG_DROPBEAR_ECC is not set # CONFIG_DROPBEAR_ZLIB is not set CONFIG_DROPBEAR_DBCLIENT=y # CONFIG_PACKAGE_ead is not set CONFIG_PACKAGE_firewall=y CONFIG_PACKAGE_fstools=y # CONFIG_FSTOOLS_OVL_MOUNT_FULL_ACCESS_TIME is not set # CONFIG_FSTOOLS_OVL_MOUNT_COMPRESS_ZLIB is not set CONFIG_PACKAGE_fwtool=y CONFIG_PACKAGE_getrandom=y CONFIG_PACKAGE_jsonfilter=y # CONFIG_PACKAGE_libatomic is not set CONFIG_PACKAGE_libc=y CONFIG_PACKAGE_libgcc=y # CONFIG_PACKAGE_libgomp is not set CONFIG_PACKAGE_libpthread=y CONFIG_PACKAGE_librt=y # CONFIG_PACKAGE_libstdcpp is not set CONFIG_PACKAGE_logd=y CONFIG_PACKAGE_mtd=y CONFIG_PACKAGE_netifd=y # CONFIG_PACKAGE_nft-qos is not set # CONFIG_PACKAGE_nvram is not set # CONFIG_PACKAGE_om-watchdog is not set # CONFIG_PACKAGE_openwrt-keyring is not set CONFIG_PACKAGE_opkg=y CONFIG_PACKAGE_procd=y  # # Configuration # # CONFIG_PROCD_SHOW_BOOT is not set # CONFIG_PROCD_ZRAM_TMPFS is not set # CONFIG_PACKAGE_procd-ujail is not set # CONFIG_PACKAGE_qos-scripts is not set # CONFIG_PACKAGE_resolveip is not set CONFIG_PACKAGE_rpcd=y # CONFIG_PACKAGE_rpcd-mod-file is not set # CONFIG_PACKAGE_rpcd-mod-iwinfo is not set # CONFIG_PACKAGE_rpcd-mod-rpcsys is not set # CONFIG_PACKAGE_snapshot-tool is not set # CONFIG_PACKAGE_sqm-scripts is not set # CONFIG_PACKAGE_sqm-scripts-extra is not set CONFIG_PACKAGE_swconfig=y CONFIG_PACKAGE_ubox=y CONFIG_PACKAGE_ubus=y CONFIG_PACKAGE_ubusd=y # CONFIG_PACKAGE_ucert is not set # CONFIG_PACKAGE_ucert-full is not set CONFIG_PACKAGE_uci=y CONFIG_PACKAGE_urandom-seed=y CONFIG_PACKAGE_urngd=y # CONFIG_PACKAGE_usign is not set # CONFIG_PACKAGE_wireless-tools is not set # CONFIG_PACKAGE_zram-swap is not set  # # Administration #  # # openwisp # # CONFIG_PACKAGE_openwisp-config-cyassl is not set # CONFIG_PACKAGE_openwisp-config-mbedtls is not set # CONFIG_PACKAGE_openwisp-config-nossl is not set # CONFIG_PACKAGE_openwisp-config-openssl is not set  # # zabbix # # CONFIG_PACKAGE_zabbix-agentd is not set # CONFIG_PACKAGE_zabbix-extra-mac80211 is not set # CONFIG_PACKAGE_zabbix-extra-network is not set # CONFIG_PACKAGE_zabbix-extra-wifi is not set # CONFIG_PACKAGE_zabbix-get is not set # CONFIG_PACKAGE_zabbix-proxy is not set # CONFIG_PACKAGE_zabbix-sender is not set # CONFIG_PACKAGE_zabbix-server is not set # CONFIG_PACKAGE_htop is not set # CONFIG_PACKAGE_ipmitool is not set # CONFIG_PACKAGE_monit is not set # CONFIG_PACKAGE_monit-nossl is not set # CONFIG_PACKAGE_muninlite is not set # CONFIG_PACKAGE_netdata is not set # CONFIG_PACKAGE_sudo is not set # CONFIG_PACKAGE_syslog-ng is not set  # # Boot Loaders #  # # Development #  # # Libraries # # CONFIG_PACKAGE_libncurses-dev is not set # CONFIG_PACKAGE_libxml2-dev is not set # CONFIG_PACKAGE_zlib-dev is not set # CONFIG_PACKAGE_ar is not set # CONFIG_PACKAGE_autoconf is not set # CONFIG_PACKAGE_automake is not set # CONFIG_PACKAGE_binutils is not set # CONFIG_PACKAGE_diffutils is not set # CONFIG_PACKAGE_gcc is not set # CONFIG_PACKAGE_gdb is not set # CONFIG_PACKAGE_gdbserver is not set # CONFIG_PACKAGE_libtool-bin is not set # CONFIG_PACKAGE_lpc21isp is not set # CONFIG_PACKAGE_lttng-tools is not set # CONFIG_PACKAGE_m4 is not set # CONFIG_PACKAGE_make is not set # CONFIG_PACKAGE_meson is not set # CONFIG_PACKAGE_meson-src is not set # CONFIG_PACKAGE_ninja is not set # CONFIG_PACKAGE_objdump is not set # CONFIG_PACKAGE_patch is not set # CONFIG_PACKAGE_pkg-config is not set # CONFIG_PACKAGE_trace-cmd is not set # CONFIG_PACKAGE_trace-cmd-extra is not set # CONFIG_PACKAGE_valgrind is not set  # # Extra packages # # CONFIG_PACKAGE_automount is not set # CONFIG_PACKAGE_autosamba is not set # CONFIG_PACKAGE_ipv6helper is not set # CONFIG_PACKAGE_k3wifi is not set # CONFIG_PACKAGE_wireguard-tools is not set  # # Firmware #  # # ath10k IPQ4019 Boarddata # # CONFIG_PACKAGE_aircard-pcmcia-firmware is not set # CONFIG_PACKAGE_amdgpu-firmware is not set # CONFIG_PACKAGE_ar3k-firmware is not set # CONFIG_PACKAGE_ath10k-firmware-qca4019 is not set # CONFIG_PACKAGE_ath10k-firmware-qca4019-ct is not set # CONFIG_PACKAGE_ath10k-firmware-qca4019-ct-htt is not set # CONFIG_PACKAGE_ath10k-firmware-qca6174 is not set # CONFIG_PACKAGE_ath10k-firmware-qca9887 is not set # CONFIG_PACKAGE_ath10k-firmware-qca9887-ct is not set # CONFIG_PACKAGE_ath10k-firmware-qca9887-ct-htt is not set # CONFIG_PACKAGE_ath10k-firmware-qca9888 is not set # CONFIG_PACKAGE_ath10k-firmware-qca9888-ct is not set # CONFIG_PACKAGE_ath10k-firmware-qca9888-ct-htt is not set CONFIG_PACKAGE_ath10k-firmware-qca988x=y # CONFIG_PACKAGE_ath10k-firmware-qca988x-ct is not set # CONFIG_PACKAGE_ath10k-firmware-qca988x-ct-htt is not set # CONFIG_PACKAGE_ath10k-firmware-qca9984 is not set # CONFIG_PACKAGE_ath10k-firmware-qca9984-ct is not set # CONFIG_PACKAGE_ath10k-firmware-qca9984-ct-htt is not set # CONFIG_PACKAGE_ath10k-firmware-qca99x0 is not set # CONFIG_PACKAGE_ath10k-firmware-qca99x0-ct is not set # CONFIG_PACKAGE_ath10k-firmware-qca99x0-ct-htt is not set # CONFIG_PACKAGE_ath6k-firmware is not set # CONFIG_PACKAGE_ath9k-htc-firmware is not set # CONFIG_PACKAGE_b43legacy-firmware is not set # CONFIG_PACKAGE_bnx2-firmware is not set # CONFIG_PACKAGE_bnx2x-firmware is not set # CONFIG_PACKAGE_brcmfmac-firmware-4329-sdio is not set # CONFIG_PACKAGE_brcmfmac-firmware-43362-sdio is not set # CONFIG_PACKAGE_brcmfmac-firmware-43430-sdio is not set # CONFIG_PACKAGE_brcmfmac-firmware-43430-sdio-rpi-3b is not set # CONFIG_PACKAGE_brcmfmac-firmware-43430-sdio-rpi-zero-w is not set # CONFIG_PACKAGE_brcmfmac-firmware-43430a0-sdio is not set # CONFIG_PACKAGE_brcmfmac-firmware-43455-sdio is not set # CONFIG_PACKAGE_brcmfmac-firmware-43455-sdio-rpi-3b-plus is not set # CONFIG_PACKAGE_brcmfmac-firmware-43455-sdio-rpi-4b is not set # CONFIG_PACKAGE_brcmfmac-firmware-43602a1-pcie is not set # CONFIG_PACKAGE_brcmfmac-firmware-4366b1-pcie is not set # CONFIG_PACKAGE_brcmfmac-firmware-4366c0-pcie is not set # CONFIG_PACKAGE_brcmfmac-firmware-usb is not set # CONFIG_PACKAGE_brcmsmac-firmware is not set # CONFIG_PACKAGE_carl9170-firmware is not set # CONFIG_PACKAGE_cypress-firmware-43012-sdio is not set # CONFIG_PACKAGE_cypress-firmware-43340-sdio is not set # CONFIG_PACKAGE_cypress-firmware-43362-sdio is not set # CONFIG_PACKAGE_cypress-firmware-4339-sdio is not set # CONFIG_PACKAGE_cypress-firmware-43430-sdio is not set # CONFIG_PACKAGE_cypress-firmware-43455-sdio is not set # CONFIG_PACKAGE_cypress-firmware-4354-sdio is not set # CONFIG_PACKAGE_cypress-firmware-4356-pcie is not set # CONFIG_PACKAGE_cypress-firmware-4356-sdio is not set # CONFIG_PACKAGE_cypress-firmware-43570-pcie is not set # CONFIG_PACKAGE_cypress-firmware-4359-pcie is not set # CONFIG_PACKAGE_cypress-firmware-4359-sdio is not set # CONFIG_PACKAGE_cypress-firmware-4373-sdio is not set # CONFIG_PACKAGE_cypress-firmware-4373-usb is not set # CONFIG_PACKAGE_cypress-firmware-89459-pcie is not set # CONFIG_PACKAGE_e100-firmware is not set # CONFIG_PACKAGE_edgeport-firmware is not set # CONFIG_PACKAGE_ibt-firmware is not set # CONFIG_PACKAGE_iwl3945-firmware is not set # CONFIG_PACKAGE_iwl4965-firmware is not set # CONFIG_PACKAGE_iwlwifi-firmware-iwl100 is not set # CONFIG_PACKAGE_iwlwifi-firmware-iwl1000 is not set # CONFIG_PACKAGE_iwlwifi-firmware-iwl105 is not set # CONFIG_PACKAGE_iwlwifi-firmware-iwl135 is not set # CONFIG_PACKAGE_iwlwifi-firmware-iwl2000 is not set # CONFIG_PACKAGE_iwlwifi-firmware-iwl2030 is not set # CONFIG_PACKAGE_iwlwifi-firmware-iwl3160 is not set # CONFIG_PACKAGE_iwlwifi-firmware-iwl3168 is not set # CONFIG_PACKAGE_iwlwifi-firmware-iwl5000 is not set # CONFIG_PACKAGE_iwlwifi-firmware-iwl5150 is not set # CONFIG_PACKAGE_iwlwifi-firmware-iwl6000g2 is not set # CONFIG_PACKAGE_iwlwifi-firmware-iwl6000g2a is not set # CONFIG_PACKAGE_iwlwifi-firmware-iwl6000g2b is not set # CONFIG_PACKAGE_iwlwifi-firmware-iwl6050 is not set # CONFIG_PACKAGE_iwlwifi-firmware-iwl7260 is not set # CONFIG_PACKAGE_iwlwifi-firmware-iwl7265 is not set # CONFIG_PACKAGE_iwlwifi-firmware-iwl7265d is not set # CONFIG_PACKAGE_iwlwifi-firmware-iwl8260c is not set # CONFIG_PACKAGE_iwlwifi-firmware-iwl8265 is not set # CONFIG_PACKAGE_iwlwifi-firmware-iwl9000 is not set # CONFIG_PACKAGE_iwlwifi-firmware-iwl9260 is not set # CONFIG_PACKAGE_libertas-sdio-firmware is not set # CONFIG_PACKAGE_libertas-spi-firmware is not set # CONFIG_PACKAGE_libertas-usb-firmware is not set # CONFIG_PACKAGE_mt7601u-firmware is not set # CONFIG_PACKAGE_mt7622bt-firmware is not set # CONFIG_PACKAGE_mwifiex-pcie-firmware is not set # CONFIG_PACKAGE_mwifiex-sdio-firmware is not set # CONFIG_PACKAGE_mwl8k-firmware is not set # CONFIG_PACKAGE_p54-pci-firmware is not set # CONFIG_PACKAGE_p54-spi-firmware is not set # CONFIG_PACKAGE_p54-usb-firmware is not set # CONFIG_PACKAGE_prism54-firmware is not set # CONFIG_PACKAGE_r8169-firmware is not set # CONFIG_PACKAGE_radeon-firmware is not set # CONFIG_PACKAGE_rs9113-firmware is not set # CONFIG_PACKAGE_rt2800-pci-firmware is not set # CONFIG_PACKAGE_rt2800-usb-firmware is not set # CONFIG_PACKAGE_rt61-pci-firmware is not set # CONFIG_PACKAGE_rt73-usb-firmware is not set # CONFIG_PACKAGE_rtl8188eu-firmware is not set # CONFIG_PACKAGE_rtl8192ce-firmware is not set # CONFIG_PACKAGE_rtl8192cu-firmware is not set # CONFIG_PACKAGE_rtl8192de-firmware is not set # CONFIG_PACKAGE_rtl8192eu-firmware is not set # CONFIG_PACKAGE_rtl8192se-firmware is not set # CONFIG_PACKAGE_rtl8192su-firmware is not set # CONFIG_PACKAGE_rtl8723au-firmware is not set # CONFIG_PACKAGE_rtl8723bs-firmware is not set # CONFIG_PACKAGE_rtl8723bu-firmware is not set # CONFIG_PACKAGE_rtl8821ae-firmware is not set # CONFIG_PACKAGE_rtl8822be-firmware is not set # CONFIG_PACKAGE_rtl8822ce-firmware is not set # CONFIG_PACKAGE_ti-3410-firmware is not set # CONFIG_PACKAGE_ti-5052-firmware is not set CONFIG_PACKAGE_wireless-regdb=y # CONFIG_PACKAGE_wl12xx-firmware is not set # CONFIG_PACKAGE_wl18xx-firmware is not set  # # Fonts #  # # DejaVu # # CONFIG_PACKAGE_dejavu-fonts-ttf-DejaVuMathTeXGyre is not set # CONFIG_PACKAGE_dejavu-fonts-ttf-DejaVuSans is not set # CONFIG_PACKAGE_dejavu-fonts-ttf-DejaVuSans-Bold is not set # CONFIG_PACKAGE_dejavu-fonts-ttf-DejaVuSans-BoldOblique is not set # CONFIG_PACKAGE_dejavu-fonts-ttf-DejaVuSans-ExtraLight is not set # CONFIG_PACKAGE_dejavu-fonts-ttf-DejaVuSans-Oblique is not set # CONFIG_PACKAGE_dejavu-fonts-ttf-DejaVuSansCondensed is not set # CONFIG_PACKAGE_dejavu-fonts-ttf-DejaVuSansCondensed-Bold is not set # CONFIG_PACKAGE_dejavu-fonts-ttf-DejaVuSansCondensed-BoldOblique is not set # CONFIG_PACKAGE_dejavu-fonts-ttf-DejaVuSansCondensed-Oblique is not set # CONFIG_PACKAGE_dejavu-fonts-ttf-DejaVuSansMono is not set # CONFIG_PACKAGE_dejavu-fonts-ttf-DejaVuSansMono-Bold is not set # CONFIG_PACKAGE_dejavu-fonts-ttf-DejaVuSansMono-BoldOblique is not set # CONFIG_PACKAGE_dejavu-fonts-ttf-DejaVuSansMono-Oblique is not set # CONFIG_PACKAGE_dejavu-fonts-ttf-DejaVuSerif is not set # CONFIG_PACKAGE_dejavu-fonts-ttf-DejaVuSerif-Bold is not set # CONFIG_PACKAGE_dejavu-fonts-ttf-DejaVuSerif-BoldItalic is not set # CONFIG_PACKAGE_dejavu-fonts-ttf-DejaVuSerif-Italic is not set # CONFIG_PACKAGE_dejavu-fonts-ttf-DejaVuSerifCondensed is not set # CONFIG_PACKAGE_dejavu-fonts-ttf-DejaVuSerifCondensed-Bold is not set # CONFIG_PACKAGE_dejavu-fonts-ttf-DejaVuSerifCondensed-BoldItalic is not set # CONFIG_PACKAGE_dejavu-fonts-ttf-DejaVuSerifCondensed-Italic is not set  # # Kernel modules #  # # Block Devices # # CONFIG_PACKAGE_kmod-aoe is not set # CONFIG_PACKAGE_kmod-ata-core is not set # CONFIG_PACKAGE_kmod-block2mtd is not set # CONFIG_PACKAGE_kmod-dm is not set # CONFIG_PACKAGE_kmod-dm-raid is not set # CONFIG_PACKAGE_kmod-loop is not set # CONFIG_PACKAGE_kmod-md-mod is not set # CONFIG_PACKAGE_kmod-nbd is not set # CONFIG_PACKAGE_kmod-scsi-cdrom is not set # CONFIG_PACKAGE_kmod-scsi-core is not set # CONFIG_PACKAGE_kmod-scsi-generic is not set # CONFIG_PACKAGE_kmod-scsi-tape is not set  # # CAN Support # # CONFIG_PACKAGE_kmod-can is not set  # # Cryptographic API modules # CONFIG_PACKAGE_kmod-crypto-aead=y CONFIG_PACKAGE_kmod-crypto-arc4=y CONFIG_PACKAGE_kmod-crypto-authenc=y # CONFIG_PACKAGE_kmod-crypto-cbc is not set # CONFIG_PACKAGE_kmod-crypto-ccm is not set # CONFIG_PACKAGE_kmod-crypto-cmac is not set CONFIG_PACKAGE_kmod-crypto-crc32c=y # CONFIG_PACKAGE_kmod-crypto-ctr is not set # CONFIG_PACKAGE_kmod-crypto-cts is not set # CONFIG_PACKAGE_kmod-crypto-deflate is not set # CONFIG_PACKAGE_kmod-crypto-des is not set CONFIG_PACKAGE_kmod-crypto-ecb=y # CONFIG_PACKAGE_kmod-crypto-ecdh is not set # CONFIG_PACKAGE_kmod-crypto-echainiv is not set # CONFIG_PACKAGE_kmod-crypto-fcrypt is not set # CONFIG_PACKAGE_kmod-crypto-gcm is not set # CONFIG_PACKAGE_kmod-crypto-gf128 is not set # CONFIG_PACKAGE_kmod-crypto-ghash is not set CONFIG_PACKAGE_kmod-crypto-hash=y # CONFIG_PACKAGE_kmod-crypto-hmac is not set # CONFIG_PACKAGE_kmod-crypto-hw-ccp is not set # CONFIG_PACKAGE_kmod-crypto-hw-geode is not set # CONFIG_PACKAGE_kmod-crypto-hw-hifn-795x is not set # CONFIG_PACKAGE_kmod-crypto-hw-padlock is not set # CONFIG_PACKAGE_kmod-crypto-hw-talitos is not set CONFIG_PACKAGE_kmod-crypto-manager=y # CONFIG_PACKAGE_kmod-crypto-md4 is not set # CONFIG_PACKAGE_kmod-crypto-md5 is not set # CONFIG_PACKAGE_kmod-crypto-michael-mic is not set # CONFIG_PACKAGE_kmod-crypto-misc is not set CONFIG_PACKAGE_kmod-crypto-null=y # CONFIG_PACKAGE_kmod-crypto-pcbc is not set CONFIG_PACKAGE_kmod-crypto-pcompress=y # CONFIG_PACKAGE_kmod-crypto-rmd160 is not set # CONFIG_PACKAGE_kmod-crypto-rng is not set # CONFIG_PACKAGE_kmod-crypto-seqiv is not set CONFIG_PACKAGE_kmod-crypto-sha1=y # CONFIG_PACKAGE_kmod-crypto-sha256 is not set # CONFIG_PACKAGE_kmod-crypto-sha512 is not set # CONFIG_PACKAGE_kmod-crypto-test is not set # CONFIG_PACKAGE_kmod-crypto-user is not set # CONFIG_PACKAGE_kmod-crypto-wq is not set # CONFIG_PACKAGE_kmod-crypto-xcbc is not set # CONFIG_PACKAGE_kmod-crypto-xts is not set CONFIG_PACKAGE_kmod-cryptodev=y  # # Filesystems # # CONFIG_PACKAGE_kmod-fs-afs is not set # CONFIG_PACKAGE_kmod-fs-antfs is not set # CONFIG_PACKAGE_kmod-fs-autofs4 is not set # CONFIG_PACKAGE_kmod-fs-btrfs is not set # CONFIG_PACKAGE_kmod-fs-cifs is not set # CONFIG_PACKAGE_kmod-fs-configfs is not set # CONFIG_PACKAGE_kmod-fs-cramfs is not set # CONFIG_PACKAGE_kmod-fs-exfat is not set # CONFIG_PACKAGE_kmod-fs-exportfs is not set # CONFIG_PACKAGE_kmod-fs-ext4 is not set # CONFIG_PACKAGE_kmod-fs-f2fs is not set # CONFIG_PACKAGE_kmod-fs-fscache is not set # CONFIG_PACKAGE_kmod-fs-hfs is not set # CONFIG_PACKAGE_kmod-fs-hfsplus is not set # CONFIG_PACKAGE_kmod-fs-isofs is not set # CONFIG_PACKAGE_kmod-fs-jfs is not set # CONFIG_PACKAGE_kmod-fs-ksmbd is not set # CONFIG_PACKAGE_kmod-fs-minix is not set # CONFIG_PACKAGE_kmod-fs-msdos is not set # CONFIG_PACKAGE_kmod-fs-nfs is not set # CONFIG_PACKAGE_kmod-fs-nfs-common is not set # CONFIG_PACKAGE_kmod-fs-nfs-common-rpcsec is not set # CONFIG_PACKAGE_kmod-fs-nfs-v3 is not set # CONFIG_PACKAGE_kmod-fs-nfs-v4 is not set # CONFIG_PACKAGE_kmod-fs-nfsd is not set # CONFIG_PACKAGE_kmod-fs-ntfs is not set # CONFIG_PACKAGE_kmod-fs-reiserfs is not set # CONFIG_PACKAGE_kmod-fs-squashfs is not set # CONFIG_PACKAGE_kmod-fs-udf is not set # CONFIG_PACKAGE_kmod-fs-vfat is not set # CONFIG_PACKAGE_kmod-fs-xfs is not set # CONFIG_PACKAGE_kmod-fuse is not set  # # FireWire support # # CONFIG_PACKAGE_kmod-firewire is not set  # # Hardware Monitoring Support # CONFIG_PACKAGE_kmod-hwmon-core=y # CONFIG_PACKAGE_kmod-hwmon-adcxx is not set # CONFIG_PACKAGE_kmod-hwmon-ads1015 is not set # CONFIG_PACKAGE_kmod-hwmon-adt7410 is not set # CONFIG_PACKAGE_kmod-hwmon-adt7475 is not set # CONFIG_PACKAGE_kmod-hwmon-gpiofan is not set # CONFIG_PACKAGE_kmod-hwmon-ina209 is not set # CONFIG_PACKAGE_kmod-hwmon-ina2xx is not set # CONFIG_PACKAGE_kmod-hwmon-it87 is not set # CONFIG_PACKAGE_kmod-hwmon-lm63 is not set # CONFIG_PACKAGE_kmod-hwmon-lm75 is not set # CONFIG_PACKAGE_kmod-hwmon-lm77 is not set # CONFIG_PACKAGE_kmod-hwmon-lm85 is not set # CONFIG_PACKAGE_kmod-hwmon-lm90 is not set # CONFIG_PACKAGE_kmod-hwmon-lm92 is not set # CONFIG_PACKAGE_kmod-hwmon-lm95241 is not set # CONFIG_PACKAGE_kmod-hwmon-ltc4151 is not set # CONFIG_PACKAGE_kmod-hwmon-mcp3021 is not set # CONFIG_PACKAGE_kmod-hwmon-pwmfan is not set # CONFIG_PACKAGE_kmod-hwmon-sch5627 is not set # CONFIG_PACKAGE_kmod-hwmon-sht21 is not set # CONFIG_PACKAGE_kmod-hwmon-tmp102 is not set # CONFIG_PACKAGE_kmod-hwmon-tmp103 is not set # CONFIG_PACKAGE_kmod-hwmon-tmp421 is not set # CONFIG_PACKAGE_kmod-hwmon-vid is not set # CONFIG_PACKAGE_kmod-hwmon-w83793 is not set # CONFIG_PACKAGE_kmod-pmbus-core is not set # CONFIG_PACKAGE_kmod-pmbus-zl6100 is not set  # # I2C support # # CONFIG_PACKAGE_kmod-i2c-core is not set # CONFIG_PACKAGE_kmod-i2c-gpio-custom is not set  # # Industrial I/O Modules # # CONFIG_PACKAGE_kmod-iio-ad799x is not set # CONFIG_PACKAGE_kmod-iio-am2315 is not set # CONFIG_PACKAGE_kmod-iio-bh1750 is not set # CONFIG_PACKAGE_kmod-iio-bme680 is not set # CONFIG_PACKAGE_kmod-iio-bme680-i2c is not set # CONFIG_PACKAGE_kmod-iio-bme680-spi is not set # CONFIG_PACKAGE_kmod-iio-bmp280 is not set # CONFIG_PACKAGE_kmod-iio-bmp280-i2c is not set # CONFIG_PACKAGE_kmod-iio-bmp280-spi is not set # CONFIG_PACKAGE_kmod-iio-ccs811 is not set # CONFIG_PACKAGE_kmod-iio-core is not set # CONFIG_PACKAGE_kmod-iio-fxos8700 is not set # CONFIG_PACKAGE_kmod-iio-fxos8700-i2c is not set # CONFIG_PACKAGE_kmod-iio-fxos8700-spi is not set # CONFIG_PACKAGE_kmod-iio-hmc5843 is not set # CONFIG_PACKAGE_kmod-iio-htu21 is not set # CONFIG_PACKAGE_kmod-iio-kfifo-buf is not set # CONFIG_PACKAGE_kmod-iio-si7020 is not set # CONFIG_PACKAGE_kmod-iio-sps30 is not set # CONFIG_PACKAGE_kmod-iio-st_accel is not set # CONFIG_PACKAGE_kmod-iio-st_sensors-i2c is not set # CONFIG_PACKAGE_kmod-iio-st_sensors-spi is not set # CONFIG_PACKAGE_kmod-iio-tsl4531 is not set # CONFIG_PACKAGE_kmod-industrialio-triggered-buffer is not set  # # Input modules # # CONFIG_PACKAGE_kmod-hid is not set # CONFIG_PACKAGE_kmod-hid-generic is not set # CONFIG_PACKAGE_kmod-input-core is not set # CONFIG_PACKAGE_kmod-input-evdev is not set # CONFIG_PACKAGE_kmod-input-gpio-encoder is not set # CONFIG_PACKAGE_kmod-input-gpio-keys is not set # CONFIG_PACKAGE_kmod-input-gpio-keys-polled is not set # CONFIG_PACKAGE_kmod-input-joydev is not set # CONFIG_PACKAGE_kmod-input-matrixkmap is not set # CONFIG_PACKAGE_kmod-input-polldev is not set # CONFIG_PACKAGE_kmod-input-touchscreen-ads7846 is not set # CONFIG_PACKAGE_kmod-input-uinput is not set  # # LED modules # # CONFIG_PACKAGE_kmod-leds-gpio is not set # CONFIG_PACKAGE_kmod-leds-nu801 is not set # CONFIG_PACKAGE_kmod-leds-pca963x is not set # CONFIG_PACKAGE_kmod-leds-rb750 is not set # CONFIG_PACKAGE_kmod-leds-wndr3700-usb is not set # CONFIG_PACKAGE_kmod-ledtrig-default-on is not set # CONFIG_PACKAGE_kmod-ledtrig-gpio is not set # CONFIG_PACKAGE_kmod-ledtrig-heartbeat is not set # CONFIG_PACKAGE_kmod-ledtrig-netdev is not set # CONFIG_PACKAGE_kmod-ledtrig-oneshot is not set # CONFIG_PACKAGE_kmod-ledtrig-timer is not set # CONFIG_PACKAGE_kmod-ledtrig-transient is not set  # # Libraries # # CONFIG_PACKAGE_kmod-lib-cordic is not set CONFIG_PACKAGE_kmod-lib-crc-ccitt=y # CONFIG_PACKAGE_kmod-lib-crc-itu-t is not set # CONFIG_PACKAGE_kmod-lib-crc16 is not set CONFIG_PACKAGE_kmod-lib-crc32c=y # CONFIG_PACKAGE_kmod-lib-crc7 is not set # CONFIG_PACKAGE_kmod-lib-crc8 is not set CONFIG_PACKAGE_kmod-lib-textsearch=y  # # Native Language Support # CONFIG_PACKAGE_kmod-nls-base=y # CONFIG_PACKAGE_kmod-nls-cp1250 is not set # CONFIG_PACKAGE_kmod-nls-cp1251 is not set # CONFIG_PACKAGE_kmod-nls-cp437 is not set # CONFIG_PACKAGE_kmod-nls-cp775 is not set # CONFIG_PACKAGE_kmod-nls-cp850 is not set # CONFIG_PACKAGE_kmod-nls-cp852 is not set # CONFIG_PACKAGE_kmod-nls-cp862 is not set # CONFIG_PACKAGE_kmod-nls-cp864 is not set # CONFIG_PACKAGE_kmod-nls-cp866 is not set # CONFIG_PACKAGE_kmod-nls-cp932 is not set # CONFIG_PACKAGE_kmod-nls-cp936 is not set # CONFIG_PACKAGE_kmod-nls-cp950 is not set # CONFIG_PACKAGE_kmod-nls-iso8859-1 is not set # CONFIG_PACKAGE_kmod-nls-iso8859-13 is not set # CONFIG_PACKAGE_kmod-nls-iso8859-15 is not set # CONFIG_PACKAGE_kmod-nls-iso8859-2 is not set # CONFIG_PACKAGE_kmod-nls-iso8859-6 is not set # CONFIG_PACKAGE_kmod-nls-iso8859-8 is not set # CONFIG_PACKAGE_kmod-nls-koi8r is not set # CONFIG_PACKAGE_kmod-nls-utf8 is not set  # # Netfilter Extensions # # CONFIG_PACKAGE_kmod-arptables is not set # CONFIG_PACKAGE_kmod-br-netfilter is not set # CONFIG_PACKAGE_kmod-ebtables is not set # CONFIG_PACKAGE_kmod-ebtables-ipv4 is not set # CONFIG_PACKAGE_kmod-ebtables-ipv6 is not set # CONFIG_PACKAGE_kmod-ebtables-watchers is not set # CONFIG_PACKAGE_kmod-ip6tables is not set # CONFIG_PACKAGE_kmod-ip6tables-extra is not set # CONFIG_PACKAGE_kmod-ipt-account is not set # CONFIG_PACKAGE_kmod-ipt-chaos is not set # CONFIG_PACKAGE_kmod-ipt-checksum is not set # CONFIG_PACKAGE_kmod-ipt-cluster is not set # CONFIG_PACKAGE_kmod-ipt-clusterip is not set # CONFIG_PACKAGE_kmod-ipt-compat-xtables is not set # CONFIG_PACKAGE_kmod-ipt-condition is not set CONFIG_PACKAGE_kmod-ipt-conntrack=y # CONFIG_PACKAGE_kmod-ipt-conntrack-extra is not set # CONFIG_PACKAGE_kmod-ipt-conntrack-label is not set CONFIG_PACKAGE_kmod-ipt-core=y # CONFIG_PACKAGE_kmod-ipt-debug is not set # CONFIG_PACKAGE_kmod-ipt-delude is not set # CONFIG_PACKAGE_kmod-ipt-dhcpmac is not set # CONFIG_PACKAGE_kmod-ipt-dnetmap is not set # CONFIG_PACKAGE_kmod-ipt-extra is not set # CONFIG_PACKAGE_kmod-ipt-filter is not set CONFIG_PACKAGE_kmod-ipt-fullconenat=y # CONFIG_PACKAGE_kmod-ipt-fuzzy is not set # CONFIG_PACKAGE_kmod-ipt-geoip is not set # CONFIG_PACKAGE_kmod-ipt-hashlimit is not set # CONFIG_PACKAGE_kmod-ipt-iface is not set # CONFIG_PACKAGE_kmod-ipt-ipmark is not set # CONFIG_PACKAGE_kmod-ipt-ipopt is not set # CONFIG_PACKAGE_kmod-ipt-ipp2p is not set # CONFIG_PACKAGE_kmod-ipt-iprange is not set # CONFIG_PACKAGE_kmod-ipt-ipsec is not set CONFIG_PACKAGE_kmod-ipt-ipset=y # CONFIG_PACKAGE_kmod-ipt-ipv4options is not set # CONFIG_PACKAGE_kmod-ipt-led is not set # CONFIG_PACKAGE_kmod-ipt-length2 is not set # CONFIG_PACKAGE_kmod-ipt-logmark is not set # CONFIG_PACKAGE_kmod-ipt-lscan is not set # CONFIG_PACKAGE_kmod-ipt-lua is not set CONFIG_PACKAGE_kmod-ipt-nat=y # CONFIG_PACKAGE_kmod-ipt-nat-extra is not set # CONFIG_PACKAGE_kmod-ipt-nat6 is not set # CONFIG_PACKAGE_kmod-ipt-nathelper-rtsp is not set # CONFIG_PACKAGE_kmod-ipt-nflog is not set # CONFIG_PACKAGE_kmod-ipt-nfqueue is not set # CONFIG_PACKAGE_kmod-ipt-physdev is not set # CONFIG_PACKAGE_kmod-ipt-psd is not set # CONFIG_PACKAGE_kmod-ipt-quota2 is not set CONFIG_PACKAGE_kmod-ipt-raw=y # CONFIG_PACKAGE_kmod-ipt-raw6 is not set # CONFIG_PACKAGE_kmod-ipt-rpfilter is not set # CONFIG_PACKAGE_kmod-ipt-sysrq is not set # CONFIG_PACKAGE_kmod-ipt-tarpit is not set # CONFIG_PACKAGE_kmod-ipt-tee is not set # CONFIG_PACKAGE_kmod-ipt-tproxy is not set # CONFIG_PACKAGE_kmod-ipt-u32 is not set # CONFIG_PACKAGE_kmod-ipt-ulog is not set CONFIG_PACKAGE_kmod-nf-conntrack=y CONFIG_PACKAGE_kmod-nf-conntrack-netlink=y CONFIG_PACKAGE_kmod-nf-conntrack6=y CONFIG_PACKAGE_kmod-nf-ipt=y # CONFIG_PACKAGE_kmod-nf-ipt6 is not set # CONFIG_PACKAGE_kmod-nf-ipvs is not set CONFIG_PACKAGE_kmod-nf-nat=y # CONFIG_PACKAGE_kmod-nf-nat6 is not set CONFIG_PACKAGE_kmod-nf-nathelper=y CONFIG_PACKAGE_kmod-nf-nathelper-extra=y CONFIG_PACKAGE_kmod-nf-reject=y # CONFIG_PACKAGE_kmod-nf-reject6 is not set CONFIG_PACKAGE_kmod-nfnetlink=y # CONFIG_PACKAGE_kmod-nfnetlink-log is not set # CONFIG_PACKAGE_kmod-nfnetlink-queue is not set # CONFIG_PACKAGE_kmod-nft-arp is not set # CONFIG_PACKAGE_kmod-nft-bridge is not set # CONFIG_PACKAGE_kmod-nft-core is not set # CONFIG_PACKAGE_kmod-nft-fib is not set # CONFIG_PACKAGE_kmod-nft-nat is not set # CONFIG_PACKAGE_kmod-nft-nat6 is not set # CONFIG_PACKAGE_kmod-nft-netdev is not set  # # Network Devices # # CONFIG_PACKAGE_kmod-3c59x is not set # CONFIG_PACKAGE_kmod-8139cp is not set # CONFIG_PACKAGE_kmod-8139too is not set # CONFIG_PACKAGE_kmod-alx is not set # CONFIG_PACKAGE_kmod-atl1 is not set # CONFIG_PACKAGE_kmod-atl1c is not set # CONFIG_PACKAGE_kmod-atl1e is not set # CONFIG_PACKAGE_kmod-atl2 is not set # CONFIG_PACKAGE_kmod-b44 is not set # CONFIG_PACKAGE_kmod-be2net is not set # CONFIG_PACKAGE_kmod-bnx2 is not set # CONFIG_PACKAGE_kmod-bnx2x is not set # CONFIG_PACKAGE_kmod-dm9000 is not set # CONFIG_PACKAGE_kmod-dummy is not set # CONFIG_PACKAGE_kmod-e100 is not set # CONFIG_PACKAGE_kmod-e1000 is not set # CONFIG_PACKAGE_kmod-et131x is not set # CONFIG_PACKAGE_kmod-ethoc is not set # CONFIG_PACKAGE_kmod-forcedeth is not set # CONFIG_PACKAGE_kmod-gigaset is not set # CONFIG_PACKAGE_kmod-hfcmulti is not set # CONFIG_PACKAGE_kmod-hfcpci is not set # CONFIG_PACKAGE_kmod-i40e is not set # CONFIG_PACKAGE_kmod-i40evf is not set # CONFIG_PACKAGE_kmod-ifb is not set # CONFIG_PACKAGE_kmod-igb is not set # CONFIG_PACKAGE_kmod-ixgbe is not set # CONFIG_PACKAGE_kmod-ixgbevf is not set # CONFIG_PACKAGE_kmod-libphy is not set CONFIG_PACKAGE_kmod-macvlan=y # CONFIG_PACKAGE_kmod-mdio-gpio is not set # CONFIG_PACKAGE_kmod-mii is not set # CONFIG_PACKAGE_kmod-mlx4-core is not set # CONFIG_PACKAGE_kmod-mlx5-core is not set # CONFIG_PACKAGE_kmod-natsemi is not set # CONFIG_PACKAGE_kmod-ne2k-pci is not set # CONFIG_PACKAGE_kmod-niu is not set # CONFIG_PACKAGE_kmod-of-mdio is not set # CONFIG_PACKAGE_kmod-pcnet32 is not set # CONFIG_PACKAGE_kmod-phy-broadcom is not set # CONFIG_PACKAGE_kmod-phy-realtek is not set # CONFIG_PACKAGE_kmod-r6040 is not set # CONFIG_PACKAGE_kmod-r8125 is not set # CONFIG_PACKAGE_kmod-r8168 is not set # CONFIG_PACKAGE_kmod-r8169 is not set # CONFIG_PACKAGE_kmod-sfc is not set # CONFIG_PACKAGE_kmod-siit is not set # CONFIG_PACKAGE_kmod-sis190 is not set # CONFIG_PACKAGE_kmod-sis900 is not set # CONFIG_PACKAGE_kmod-skge is not set # CONFIG_PACKAGE_kmod-sky2 is not set # CONFIG_PACKAGE_kmod-solos-pci is not set # CONFIG_PACKAGE_kmod-spi-ks8995 is not set # CONFIG_PACKAGE_kmod-swconfig is not set # CONFIG_PACKAGE_kmod-switch-ip17xx is not set # CONFIG_PACKAGE_kmod-switch-mvsw61xx is not set # CONFIG_PACKAGE_kmod-switch-rtl8306 is not set # CONFIG_PACKAGE_kmod-switch-rtl8366-smi is not set # CONFIG_PACKAGE_kmod-switch-rtl8366rb is not set # CONFIG_PACKAGE_kmod-switch-rtl8366s is not set # CONFIG_PACKAGE_kmod-switch-rtl8367b is not set # CONFIG_PACKAGE_kmod-tg3 is not set # CONFIG_PACKAGE_kmod-tulip is not set # CONFIG_PACKAGE_kmod-via-rhine is not set # CONFIG_PACKAGE_kmod-via-velocity is not set # CONFIG_PACKAGE_kmod-vmxnet3 is not set  # # Network Support # # CONFIG_PACKAGE_kmod-atm is not set # CONFIG_PACKAGE_kmod-ax25 is not set # CONFIG_PACKAGE_kmod-batman-adv is not set # CONFIG_PACKAGE_kmod-bonding is not set # CONFIG_PACKAGE_kmod-bpf-test is not set # CONFIG_PACKAGE_kmod-capi is not set # CONFIG_PACKAGE_kmod-dnsresolver is not set CONFIG_PACKAGE_kmod-fast-classifier=y # CONFIG_PACKAGE_kmod-fou is not set # CONFIG_PACKAGE_kmod-fou6 is not set # CONFIG_PACKAGE_kmod-geneve is not set # CONFIG_PACKAGE_kmod-gre is not set # CONFIG_PACKAGE_kmod-gre6 is not set # CONFIG_PACKAGE_kmod-ip6-tunnel is not set # CONFIG_PACKAGE_kmod-ipip is not set # CONFIG_PACKAGE_kmod-ipsec is not set # CONFIG_PACKAGE_kmod-iptunnel6 is not set # CONFIG_PACKAGE_kmod-isdn4linux is not set # CONFIG_PACKAGE_kmod-jool is not set # CONFIG_PACKAGE_kmod-l2tp is not set # CONFIG_PACKAGE_kmod-l2tp-eth is not set # CONFIG_PACKAGE_kmod-l2tp-ip is not set # CONFIG_PACKAGE_kmod-macremapper is not set # CONFIG_PACKAGE_kmod-macsec is not set # CONFIG_PACKAGE_kmod-misdn is not set # CONFIG_PACKAGE_kmod-mpls is not set # CONFIG_PACKAGE_kmod-nat46 is not set # CONFIG_PACKAGE_kmod-netem is not set # CONFIG_PACKAGE_kmod-nlmon is not set # CONFIG_PACKAGE_kmod-nsh is not set # CONFIG_PACKAGE_kmod-openvswitch is not set # CONFIG_PACKAGE_kmod-openvswitch-geneve is not set # CONFIG_PACKAGE_kmod-openvswitch-gre is not set # CONFIG_PACKAGE_kmod-openvswitch-vxlan is not set # CONFIG_PACKAGE_kmod-pktgen is not set CONFIG_PACKAGE_kmod-ppp=y CONFIG_PACKAGE_kmod-mppe=y # CONFIG_PACKAGE_kmod-ppp-synctty is not set # CONFIG_PACKAGE_kmod-pppoa is not set CONFIG_PACKAGE_kmod-pppoe=y # CONFIG_PACKAGE_kmod-pppol2tp is not set CONFIG_PACKAGE_kmod-pppox=y # CONFIG_PACKAGE_kmod-pptp is not set CONFIG_PACKAGE_kmod-sched=y # CONFIG_PACKAGE_kmod-sched-act-vlan is not set # CONFIG_PACKAGE_kmod-sched-bpf is not set # CONFIG_PACKAGE_kmod-sched-cake is not set # CONFIG_PACKAGE_kmod-sched-connmark is not set CONFIG_PACKAGE_kmod-sched-core=y # CONFIG_PACKAGE_kmod-sched-ctinfo is not set # CONFIG_PACKAGE_kmod-sched-flower is not set # CONFIG_PACKAGE_kmod-sched-ipset is not set # CONFIG_PACKAGE_kmod-sched-mqprio is not set # CONFIG_PACKAGE_kmod-sctp is not set CONFIG_PACKAGE_kmod-shortcut-fe=y # CONFIG_PACKAGE_kmod-shortcut-fe-cm is not set # CONFIG_PACKAGE_kmod-sit is not set CONFIG_PACKAGE_kmod-slhc=y # CONFIG_PACKAGE_kmod-slip is not set CONFIG_PACKAGE_kmod-tcp-bbr=y # CONFIG_PACKAGE_kmod-trelay is not set # CONFIG_PACKAGE_kmod-tun is not set # CONFIG_PACKAGE_kmod-veth is not set # CONFIG_PACKAGE_kmod-vxlan is not set # CONFIG_PACKAGE_kmod-wireguard is not set  # # Other modules # # CONFIG_PACKAGE_kmod-6lowpan is not set # CONFIG_PACKAGE_kmod-ath3k is not set # CONFIG_PACKAGE_kmod-bcma is not set # CONFIG_PACKAGE_kmod-bluetooth is not set # CONFIG_PACKAGE_kmod-bluetooth_6lowpan is not set # CONFIG_PACKAGE_kmod-bmp085 is not set # CONFIG_PACKAGE_kmod-bmp085-i2c is not set # CONFIG_PACKAGE_kmod-bmp085-spi is not set # CONFIG_PACKAGE_kmod-btmrvl is not set # CONFIG_PACKAGE_kmod-button-hotplug is not set # CONFIG_PACKAGE_kmod-echo is not set # CONFIG_PACKAGE_kmod-eeprom-93cx6 is not set # CONFIG_PACKAGE_kmod-eeprom-at24 is not set # CONFIG_PACKAGE_kmod-eeprom-at25 is not set # CONFIG_PACKAGE_kmod-gpio-beeper is not set CONFIG_PACKAGE_kmod-gpio-button-hotplug=y # CONFIG_PACKAGE_kmod-gpio-dev is not set # CONFIG_PACKAGE_kmod-gpio-mcp23s08 is not set # CONFIG_PACKAGE_kmod-gpio-nxp-74hc164 is not set # CONFIG_PACKAGE_kmod-gpio-pca953x is not set # CONFIG_PACKAGE_kmod-gpio-pcf857x is not set # CONFIG_PACKAGE_kmod-ikconfig is not set # CONFIG_PACKAGE_kmod-it87-wdt is not set # CONFIG_PACKAGE_kmod-itco-wdt is not set # CONFIG_PACKAGE_kmod-lp is not set # CONFIG_PACKAGE_kmod-mmc is not set # CONFIG_PACKAGE_kmod-mtd-rw is not set # CONFIG_PACKAGE_kmod-mtdoops is not set # CONFIG_PACKAGE_kmod-mtdram is not set # CONFIG_PACKAGE_kmod-mtdtests is not set # CONFIG_PACKAGE_kmod-parport-pc is not set # CONFIG_PACKAGE_kmod-ppdev is not set # CONFIG_PACKAGE_kmod-pps is not set # CONFIG_PACKAGE_kmod-pps-gpio is not set # CONFIG_PACKAGE_kmod-pps-ldisc is not set # CONFIG_PACKAGE_kmod-ptp is not set # CONFIG_PACKAGE_kmod-random-core is not set # CONFIG_PACKAGE_kmod-random-tpm is not set # CONFIG_PACKAGE_kmod-rtc-ds1307 is not set # CONFIG_PACKAGE_kmod-rtc-ds1374 is not set # CONFIG_PACKAGE_kmod-rtc-ds1672 is not set # CONFIG_PACKAGE_kmod-rtc-em3027 is not set # CONFIG_PACKAGE_kmod-rtc-isl1208 is not set # CONFIG_PACKAGE_kmod-rtc-pcf2123 is not set # CONFIG_PACKAGE_kmod-rtc-pcf2127 is not set # CONFIG_PACKAGE_kmod-rtc-pcf8563 is not set # CONFIG_PACKAGE_kmod-rtc-pt7c4338 is not set # CONFIG_PACKAGE_kmod-rtc-rs5c372a is not set # CONFIG_PACKAGE_kmod-rtc-rx8025 is not set # CONFIG_PACKAGE_kmod-sdhci is not set # CONFIG_PACKAGE_kmod-serial-8250 is not set # CONFIG_PACKAGE_kmod-serial-8250-exar is not set # CONFIG_PACKAGE_kmod-softdog is not set # CONFIG_PACKAGE_kmod-ssb is not set CONFIG_PACKAGE_kmod-thermal=y # CONFIG_PACKAGE_kmod-tpm is not set # CONFIG_PACKAGE_kmod-tpm-i2c-atmel is not set # CONFIG_PACKAGE_kmod-tpm-i2c-infineon is not set # CONFIG_PACKAGE_kmod-w83627hf-wdt is not set # CONFIG_PACKAGE_kmod-wifidog-ng is not set # CONFIG_PACKAGE_kmod-zram is not set  # # PCMCIA support #  # # SPI Support # # CONFIG_PACKAGE_kmod-mmc-spi is not set # CONFIG_PACKAGE_kmod-spi-bitbang is not set # CONFIG_PACKAGE_kmod-spi-dev is not set # CONFIG_PACKAGE_kmod-spi-gpio is not set # CONFIG_PACKAGE_kmod-spi-gpio-custom is not set # CONFIG_PACKAGE_kmod-spi-vsc7385 is not set  # # Sound Support # # CONFIG_PACKAGE_kmod-sound-core is not set  # # USB Support # # CONFIG_PACKAGE_kmod-chaoskey is not set # CONFIG_PACKAGE_kmod-usb-acm is not set # CONFIG_PACKAGE_kmod-usb-atm is not set # CONFIG_PACKAGE_kmod-usb-chipidea is not set # CONFIG_PACKAGE_kmod-usb-chipidea2 is not set # CONFIG_PACKAGE_kmod-usb-cm109 is not set CONFIG_PACKAGE_kmod-usb-core=y # CONFIG_PACKAGE_kmod-usb-dwc2 is not set # CONFIG_PACKAGE_kmod-usb-dwc3 is not set CONFIG_PACKAGE_kmod-usb-ehci=y # CONFIG_PACKAGE_kmod-usb-gadget-cdc-composite is not set # CONFIG_PACKAGE_kmod-usb-gadget-ehci-debug is not set # CONFIG_PACKAGE_kmod-usb-gadget-eth is not set # CONFIG_PACKAGE_kmod-usb-gadget-hid is not set # CONFIG_PACKAGE_kmod-usb-gadget-mass-storage is not set # CONFIG_PACKAGE_kmod-usb-gadget-serial is not set # CONFIG_PACKAGE_kmod-usb-hid is not set CONFIG_PACKAGE_kmod-usb-ledtrig-usbport=y # CONFIG_PACKAGE_kmod-usb-net is not set # CONFIG_PACKAGE_kmod-usb-net2280 is not set # CONFIG_PACKAGE_kmod-usb-ohci is not set # CONFIG_PACKAGE_kmod-usb-ohci-pci is not set # CONFIG_PACKAGE_kmod-usb-printer is not set # CONFIG_PACKAGE_kmod-usb-serial is not set # CONFIG_PACKAGE_kmod-usb-storage is not set # CONFIG_PACKAGE_kmod-usb-storage-extras is not set # CONFIG_PACKAGE_kmod-usb-storage-uas is not set # CONFIG_PACKAGE_kmod-usb-uhci is not set # CONFIG_PACKAGE_kmod-usb-wdm is not set # CONFIG_PACKAGE_kmod-usb-yealink is not set CONFIG_PACKAGE_kmod-usb2=y # CONFIG_PACKAGE_kmod-usb2-pci is not set # CONFIG_PACKAGE_kmod-usb3 is not set # CONFIG_PACKAGE_kmod-usbip is not set # CONFIG_PACKAGE_kmod-usbip-client is not set # CONFIG_PACKAGE_kmod-usbip-server is not set # CONFIG_PACKAGE_kmod-usbmon is not set  # # Video Support # # CONFIG_PACKAGE_kmod-video-core is not set  # # Virtualization #  # # Voice over IP #  # # W1 support # # CONFIG_PACKAGE_kmod-w1 is not set  # # WPAN 802.15.4 Support # # CONFIG_PACKAGE_kmod-at86rf230 is not set # CONFIG_PACKAGE_kmod-atusb is not set # CONFIG_PACKAGE_kmod-cc2520 is not set # CONFIG_PACKAGE_kmod-fakelb is not set # CONFIG_PACKAGE_kmod-ieee802154 is not set # CONFIG_PACKAGE_kmod-ieee802154_6lowpan is not set # CONFIG_PACKAGE_kmod-mac802154 is not set # CONFIG_PACKAGE_kmod-mrf24j40 is not set  # # Wireless Drivers # # CONFIG_PACKAGE_kmod-adm8211 is not set CONFIG_PACKAGE_kmod-ath=y CONFIG_ATH_USER_REGD=y # CONFIG_PACKAGE_ATH_DEBUG is not set CONFIG_PACKAGE_ATH_DFS=y # CONFIG_PACKAGE_ATH_DYNACK is not set CONFIG_PACKAGE_kmod-ath10k=y CONFIG_ATH10K_LEDS=y CONFIG_ATH10K_THERMAL=y # CONFIG_PACKAGE_kmod-ath10k-ct is not set # CONFIG_PACKAGE_kmod-ath10k-ct-smallbuffers is not set # CONFIG_PACKAGE_kmod-ath5k is not set # CONFIG_PACKAGE_kmod-ath6kl-sdio is not set # CONFIG_PACKAGE_kmod-ath6kl-usb is not set CONFIG_PACKAGE_kmod-ath9k=y # CONFIG_ATH9K_SUPPORT_PCOEM is not set # CONFIG_ATH9K_TX99 is not set CONFIG_ATH9K_UBNTHSR=y CONFIG_PACKAGE_kmod-ath9k-common=y # CONFIG_PACKAGE_kmod-ath9k-htc is not set # CONFIG_PACKAGE_kmod-b43 is not set # CONFIG_PACKAGE_kmod-b43legacy is not set # CONFIG_PACKAGE_kmod-brcmfmac is not set # CONFIG_PACKAGE_kmod-brcmsmac is not set # CONFIG_PACKAGE_kmod-brcmutil is not set # CONFIG_PACKAGE_kmod-carl9170 is not set CONFIG_PACKAGE_kmod-cfg80211=y # CONFIG_PACKAGE_kmod-hermes is not set # CONFIG_PACKAGE_kmod-hermes-pci is not set # CONFIG_PACKAGE_kmod-hermes-plx is not set # CONFIG_PACKAGE_kmod-iwl-legacy is not set # CONFIG_PACKAGE_kmod-iwl3945 is not set # CONFIG_PACKAGE_kmod-iwl4965 is not set # CONFIG_PACKAGE_kmod-iwlwifi is not set # CONFIG_PACKAGE_kmod-lib80211 is not set # CONFIG_PACKAGE_kmod-libertas-sdio is not set # CONFIG_PACKAGE_kmod-libertas-spi is not set # CONFIG_PACKAGE_kmod-libertas-usb is not set CONFIG_PACKAGE_kmod-mac80211=y CONFIG_PACKAGE_MAC80211_DEBUGFS=y # CONFIG_PACKAGE_MAC80211_TRACING is not set CONFIG_PACKAGE_MAC80211_MESH=y # CONFIG_PACKAGE_kmod-mac80211-hwsim is not set # CONFIG_PACKAGE_kmod-mt76 is not set # CONFIG_PACKAGE_kmod-mt7601u is not set # CONFIG_PACKAGE_kmod-mt7603 is not set # CONFIG_PACKAGE_kmod-mt7615e is not set # CONFIG_PACKAGE_kmod-mt76x0e is not set # CONFIG_PACKAGE_kmod-mt76x0u is not set # CONFIG_PACKAGE_kmod-mt76x2 is not set # CONFIG_PACKAGE_kmod-mt76x2u is not set # CONFIG_PACKAGE_kmod-mt_wifi is not set # CONFIG_PACKAGE_kmod-mwifiex-pcie is not set # CONFIG_PACKAGE_kmod-mwifiex-sdio is not set # CONFIG_PACKAGE_kmod-mwl8k is not set # CONFIG_PACKAGE_kmod-net-prism54 is not set # CONFIG_PACKAGE_kmod-net-rtl8192su is not set # CONFIG_PACKAGE_kmod-owl-loader is not set # CONFIG_PACKAGE_kmod-p54-common is not set # CONFIG_PACKAGE_kmod-p54-pci is not set # CONFIG_PACKAGE_kmod-p54-usb is not set # CONFIG_PACKAGE_kmod-rsi91x is not set # CONFIG_PACKAGE_kmod-rsi91x-sdio is not set # CONFIG_PACKAGE_kmod-rsi91x-usb is not set # CONFIG_PACKAGE_kmod-rt2400-pci is not set # CONFIG_PACKAGE_kmod-rt2500-pci is not set # CONFIG_PACKAGE_kmod-rt2500-usb is not set # CONFIG_PACKAGE_kmod-rt2800-pci is not set # CONFIG_PACKAGE_kmod-rt2800-usb is not set # CONFIG_PACKAGE_kmod-rt2x00-lib is not set # CONFIG_PACKAGE_kmod-rt61-pci is not set # CONFIG_PACKAGE_kmod-rt73-usb is not set # CONFIG_PACKAGE_kmod-rtl8180 is not set # CONFIG_PACKAGE_kmod-rtl8187 is not set # CONFIG_PACKAGE_kmod-rtl8192ce is not set # CONFIG_PACKAGE_kmod-rtl8192cu is not set # CONFIG_PACKAGE_kmod-rtl8192de is not set # CONFIG_PACKAGE_kmod-rtl8192se is not set # CONFIG_PACKAGE_kmod-rtl8821ae is not set # CONFIG_PACKAGE_kmod-rtl8xxxu is not set # CONFIG_PACKAGE_kmod-wl12xx is not set # CONFIG_PACKAGE_kmod-wl18xx is not set # CONFIG_PACKAGE_kmod-wlcore is not set # CONFIG_PACKAGE_kmod-zd1211rw is not set # CONFIG_PACKAGE_wifi-l1profile is not set  # # Languages #  # # Erlang # # CONFIG_PACKAGE_erlang is not set # CONFIG_PACKAGE_erlang-asn1 is not set # CONFIG_PACKAGE_erlang-compiler is not set # CONFIG_PACKAGE_erlang-crypto is not set # CONFIG_PACKAGE_erlang-hipe is not set # CONFIG_PACKAGE_erlang-inets is not set # CONFIG_PACKAGE_erlang-mnesia is not set # CONFIG_PACKAGE_erlang-runtime-tools is not set # CONFIG_PACKAGE_erlang-snmp is not set # CONFIG_PACKAGE_erlang-ssh is not set # CONFIG_PACKAGE_erlang-ssl is not set # CONFIG_PACKAGE_erlang-syntax-tools is not set  # # Go # # CONFIG_PACKAGE_golang is not set # CONFIG_PACKAGE_golang-doc is not set # CONFIG_PACKAGE_golang-github-nextdns-nextdns-dev is not set # CONFIG_PACKAGE_golang-src is not set  # # Java # # CONFIG_PACKAGE_jamvm is not set  # # Lua # # CONFIG_PACKAGE_dkjson is not set # CONFIG_PACKAGE_json4lua is not set # CONFIG_PACKAGE_ldbus is not set CONFIG_PACKAGE_libiwinfo-lua=y # CONFIG_PACKAGE_lpeg is not set # CONFIG_PACKAGE_lsqlite3 is not set CONFIG_PACKAGE_lua=y # CONFIG_PACKAGE_lua-bencode is not set # CONFIG_PACKAGE_lua-cjson is not set # CONFIG_PACKAGE_lua-copas is not set # CONFIG_PACKAGE_lua-coxpcall is not set # CONFIG_PACKAGE_lua-examples is not set # CONFIG_PACKAGE_lua-lzlib is not set # CONFIG_PACKAGE_lua-md5 is not set # CONFIG_PACKAGE_lua-mobdebug is not set # CONFIG_PACKAGE_lua-mosquitto is not set # CONFIG_PACKAGE_lua-openssl is not set # CONFIG_PACKAGE_lua-penlight is not set # CONFIG_PACKAGE_lua-rings is not set # CONFIG_PACKAGE_lua-rs232 is not set # CONFIG_PACKAGE_lua-sha2 is not set # CONFIG_PACKAGE_lua-wsapi-base is not set # CONFIG_PACKAGE_lua-wsapi-xavante is not set # CONFIG_PACKAGE_lua-xavante is not set # CONFIG_PACKAGE_luabitop is not set # CONFIG_PACKAGE_luac is not set # CONFIG_PACKAGE_luaexpat is not set # CONFIG_PACKAGE_luafilesystem is not set # CONFIG_PACKAGE_luajit is not set # CONFIG_PACKAGE_lualanes is not set # CONFIG_PACKAGE_luaposix is not set # CONFIG_PACKAGE_luarocks is not set # CONFIG_PACKAGE_luasec is not set # CONFIG_PACKAGE_luasoap is not set # CONFIG_PACKAGE_luasocket is not set # CONFIG_PACKAGE_luasql-mysql is not set # CONFIG_PACKAGE_luasql-pgsql is not set # CONFIG_PACKAGE_luasql-sqlite3 is not set CONFIG_PACKAGE_luci-lib-fs=y # CONFIG_PACKAGE_luv is not set # CONFIG_PACKAGE_lzmq is not set # CONFIG_PACKAGE_uuid is not set  # # Node.js # # CONFIG_PACKAGE_node is not set # CONFIG_PACKAGE_node-arduino-firmata is not set # CONFIG_PACKAGE_node-cylon is not set # CONFIG_PACKAGE_node-cylon-firmata is not set # CONFIG_PACKAGE_node-cylon-gpio is not set # CONFIG_PACKAGE_node-cylon-i2c is not set # CONFIG_PACKAGE_node-hid is not set # CONFIG_PACKAGE_node-homebridge is not set # CONFIG_PACKAGE_node-javascript-obfuscator is not set # CONFIG_PACKAGE_node-npm is not set # CONFIG_PACKAGE_node-serialport is not set # CONFIG_PACKAGE_node-serialport-bindings is not set  # # PHP # # CONFIG_PACKAGE_php7 is not set  # # Perl # # CONFIG_PACKAGE_perl is not set  # # Python # # CONFIG_PACKAGE_gunicorn is not set # CONFIG_PACKAGE_gunicorn3 is not set # CONFIG_PACKAGE_micropython is not set # CONFIG_PACKAGE_micropython-lib is not set # CONFIG_PACKAGE_python is not set # CONFIG_PACKAGE_python-astral is not set # CONFIG_PACKAGE_python-astral-src is not set # CONFIG_PACKAGE_python-attrs is not set # CONFIG_PACKAGE_python-attrs-src is not set # CONFIG_PACKAGE_python-automat is not set # CONFIG_PACKAGE_python-automat-src is not set # CONFIG_PACKAGE_python-awscli is not set # CONFIG_PACKAGE_python-awscli-src is not set # CONFIG_PACKAGE_python-base is not set # CONFIG_PACKAGE_python-base-src is not set # CONFIG_PACKAGE_python-bcrypt is not set # CONFIG_PACKAGE_python-bcrypt-src is not set # CONFIG_PACKAGE_python-botocore is not set # CONFIG_PACKAGE_python-botocore-src is not set # CONFIG_PACKAGE_python-certifi is not set # CONFIG_PACKAGE_python-certifi-src is not set # CONFIG_PACKAGE_python-cffi is not set # CONFIG_PACKAGE_python-cffi-src is not set # CONFIG_PACKAGE_python-chardet is not set # CONFIG_PACKAGE_python-chardet-src is not set # CONFIG_PACKAGE_python-codecs is not set # CONFIG_PACKAGE_python-codecs-src is not set # CONFIG_PACKAGE_python-colorama is not set # CONFIG_PACKAGE_python-colorama-src is not set # CONFIG_PACKAGE_python-compiler is not set # CONFIG_PACKAGE_python-compiler-src is not set # CONFIG_PACKAGE_python-constantly is not set # CONFIG_PACKAGE_python-constantly-src is not set # CONFIG_PACKAGE_python-crcmod is not set # CONFIG_PACKAGE_python-crypto is not set # CONFIG_PACKAGE_python-crypto-src is not set # CONFIG_PACKAGE_python-cryptodome is not set # CONFIG_PACKAGE_python-cryptodome-src is not set # CONFIG_PACKAGE_python-cryptodomex is not set # CONFIG_PACKAGE_python-cryptodomex-src is not set # CONFIG_PACKAGE_python-cryptography is not set # CONFIG_PACKAGE_python-cryptography-src is not set # CONFIG_PACKAGE_python-ctypes is not set # CONFIG_PACKAGE_python-ctypes-src is not set # CONFIG_PACKAGE_python-curl is not set # CONFIG_PACKAGE_python-curl-src is not set # CONFIG_PACKAGE_python-dateutil is not set # CONFIG_PACKAGE_python-dateutil-src is not set # CONFIG_PACKAGE_python-db is not set # CONFIG_PACKAGE_python-db-src is not set # CONFIG_PACKAGE_python-decimal is not set # CONFIG_PACKAGE_python-decimal-src is not set # CONFIG_PACKAGE_python-defusedxml is not set # CONFIG_PACKAGE_python-defusedxml-src is not set # CONFIG_PACKAGE_python-dev is not set # CONFIG_PACKAGE_python-dev-src is not set # CONFIG_PACKAGE_python-distutils is not set # CONFIG_PACKAGE_python-distutils-src is not set # CONFIG_PACKAGE_python-django1 is not set # CONFIG_PACKAGE_python-django1-common is not set # CONFIG_PACKAGE_python-django1-src is not set # CONFIG_PACKAGE_python-dns is not set # CONFIG_PACKAGE_python-dns-src is not set # CONFIG_PACKAGE_python-docutils is not set # CONFIG_PACKAGE_python-docutils-src is not set # CONFIG_PACKAGE_python-dpkt is not set # CONFIG_PACKAGE_python-egenix-mx-base is not set # CONFIG_PACKAGE_python-egenix-mx-base-src is not set # CONFIG_PACKAGE_python-email is not set # CONFIG_PACKAGE_python-email-src is not set # CONFIG_PACKAGE_python-enum34 is not set # CONFIG_PACKAGE_python-enum34-src is not set # CONFIG_PACKAGE_python-et_xmlfile is not set # CONFIG_PACKAGE_python-et_xmlfile-src is not set # CONFIG_PACKAGE_python-evdev is not set # CONFIG_PACKAGE_python-evdev-src is not set # CONFIG_PACKAGE_python-flup is not set # CONFIG_PACKAGE_python-flup-src is not set # CONFIG_PACKAGE_python-futures is not set # CONFIG_PACKAGE_python-futures-src is not set # CONFIG_PACKAGE_python-gdbm is not set # CONFIG_PACKAGE_python-gdbm-src is not set # CONFIG_PACKAGE_python-gmpy2 is not set # CONFIG_PACKAGE_python-gmpy2-src is not set # CONFIG_PACKAGE_python-gnupg is not set # CONFIG_PACKAGE_python-gunicorn is not set # CONFIG_PACKAGE_python-gunicorn-src is not set # CONFIG_PACKAGE_python-hyperlink is not set # CONFIG_PACKAGE_python-hyperlink-src is not set # CONFIG_PACKAGE_python-idna is not set # CONFIG_PACKAGE_python-idna-src is not set # CONFIG_PACKAGE_python-incremental is not set # CONFIG_PACKAGE_python-incremental-src is not set # CONFIG_PACKAGE_python-ipaddress is not set # CONFIG_PACKAGE_python-ipaddress-src is not set # CONFIG_PACKAGE_python-jdcal is not set # CONFIG_PACKAGE_python-jdcal-src is not set # CONFIG_PACKAGE_python-jmespath is not set # CONFIG_PACKAGE_python-jmespath-src is not set # CONFIG_PACKAGE_python-ldap is not set # CONFIG_PACKAGE_python-lib2to3 is not set # CONFIG_PACKAGE_python-lib2to3-src is not set # CONFIG_PACKAGE_python-libmodbus is not set # CONFIG_PACKAGE_python-light is not set  # # Configuration # # CONFIG_PYTHON_BLUETOOTH_SUPPORT is not set # CONFIG_PACKAGE_python-light-src is not set # CONFIG_PACKAGE_python-logging is not set # CONFIG_PACKAGE_python-logging-src is not set # CONFIG_PACKAGE_python-lxml is not set # CONFIG_PACKAGE_python-lxml-src is not set # CONFIG_PACKAGE_python-multiprocessing is not set # CONFIG_PACKAGE_python-multiprocessing-src is not set # CONFIG_PACKAGE_python-mysqlclient is not set # CONFIG_PACKAGE_python-mysqlclient-src is not set # CONFIG_PACKAGE_python-ncurses is not set # CONFIG_PACKAGE_python-ncurses-src is not set # CONFIG_PACKAGE_python-oauthlib is not set # CONFIG_PACKAGE_python-oauthlib-src is not set # CONFIG_PACKAGE_python-openpyxl is not set # CONFIG_PACKAGE_python-openpyxl-src is not set # CONFIG_PACKAGE_python-openssl is not set # CONFIG_PACKAGE_python-openssl-src is not set # CONFIG_PACKAGE_python-parsley is not set # CONFIG_PACKAGE_python-parsley-src is not set # CONFIG_PACKAGE_python-passlib is not set # CONFIG_PACKAGE_python-passlib-src is not set # CONFIG_PACKAGE_python-pcapy is not set # CONFIG_PACKAGE_python-pillow is not set # CONFIG_PACKAGE_python-pillow-src is not set # CONFIG_PACKAGE_python-pip is not set # CONFIG_PACKAGE_python-pip-conf is not set # CONFIG_PACKAGE_python-pip-src is not set # CONFIG_PACKAGE_python-pkg-resources is not set # CONFIG_PACKAGE_python-pkg-resources-src is not set # CONFIG_PACKAGE_python-ply is not set # CONFIG_PACKAGE_python-ply-src is not set # CONFIG_PACKAGE_python-psycopg2 is not set # CONFIG_PACKAGE_python-pyasn1 is not set # CONFIG_PACKAGE_python-pyasn1-modules is not set # CONFIG_PACKAGE_python-pyasn1-modules-src is not set # CONFIG_PACKAGE_python-pyasn1-src is not set # CONFIG_PACKAGE_python-pycparser is not set # CONFIG_PACKAGE_python-pycparser-src is not set # CONFIG_PACKAGE_python-pydoc is not set # CONFIG_PACKAGE_python-pydoc-src is not set # CONFIG_PACKAGE_python-pyjwt is not set # CONFIG_PACKAGE_python-pyjwt-src is not set # CONFIG_PACKAGE_python-pyodbc is not set # CONFIG_PACKAGE_python-pyopenssl is not set # CONFIG_PACKAGE_python-pyopenssl-src is not set # CONFIG_PACKAGE_python-pyptlib is not set # CONFIG_PACKAGE_python-pyptlib-src is not set # CONFIG_PACKAGE_python-pyserial is not set # CONFIG_PACKAGE_python-pyserial-src is not set # CONFIG_PACKAGE_python-pytz is not set # CONFIG_PACKAGE_python-pytz-src is not set # CONFIG_PACKAGE_python-qrcode is not set # CONFIG_PACKAGE_python-qrcode-src is not set # CONFIG_PACKAGE_python-rcssmin is not set # CONFIG_PACKAGE_python-rcssmin-src is not set # CONFIG_PACKAGE_python-requests is not set # CONFIG_PACKAGE_python-requests-oauthlib is not set # CONFIG_PACKAGE_python-requests-oauthlib-src is not set # CONFIG_PACKAGE_python-requests-src is not set # CONFIG_PACKAGE_python-rsa is not set # CONFIG_PACKAGE_python-rsa-src is not set # CONFIG_PACKAGE_python-ruamel-yaml is not set # CONFIG_PACKAGE_python-ruamel-yaml-src is not set # CONFIG_PACKAGE_python-s3transfer is not set # CONFIG_PACKAGE_python-s3transfer-src is not set # CONFIG_PACKAGE_python-service-identity is not set # CONFIG_PACKAGE_python-service-identity-src is not set # CONFIG_PACKAGE_python-setuptools is not set # CONFIG_PACKAGE_python-setuptools-src is not set # CONFIG_PACKAGE_python-simplejson is not set # CONFIG_PACKAGE_python-simplejson-src is not set # CONFIG_PACKAGE_python-six is not set # CONFIG_PACKAGE_python-six-src is not set # CONFIG_PACKAGE_python-smbus is not set # CONFIG_PACKAGE_python-sqlite3 is not set # CONFIG_PACKAGE_python-sqlite3-src is not set # CONFIG_PACKAGE_python-text-unidecode is not set # CONFIG_PACKAGE_python-text-unidecode-src is not set # CONFIG_PACKAGE_python-twisted is not set # CONFIG_PACKAGE_python-twisted-src is not set # CONFIG_PACKAGE_python-txsocksx is not set # CONFIG_PACKAGE_python-txsocksx-src is not set # CONFIG_PACKAGE_python-unittest is not set # CONFIG_PACKAGE_python-unittest-src is not set # CONFIG_PACKAGE_python-urllib3 is not set # CONFIG_PACKAGE_python-urllib3-src is not set # CONFIG_PACKAGE_python-vobject is not set # CONFIG_PACKAGE_python-vobject-src is not set # CONFIG_PACKAGE_python-voluptuous is not set # CONFIG_PACKAGE_python-voluptuous-src is not set # CONFIG_PACKAGE_python-xml is not set # CONFIG_PACKAGE_python-xml-src is not set # CONFIG_PACKAGE_python-yaml is not set # CONFIG_PACKAGE_python-yaml-src is not set # CONFIG_PACKAGE_python-zope-interface is not set # CONFIG_PACKAGE_python-zope-interface-src is not set # CONFIG_PACKAGE_python3 is not set # CONFIG_PACKAGE_python3-aiohttp is not set # CONFIG_PACKAGE_python3-aiohttp-cors is not set # CONFIG_PACKAGE_python3-aiohttp-cors-src is not set # CONFIG_PACKAGE_python3-aiohttp-src is not set # CONFIG_PACKAGE_python3-appdirs is not set # CONFIG_PACKAGE_python3-appdirs-src is not set # CONFIG_PACKAGE_python3-asgiref is not set # CONFIG_PACKAGE_python3-asgiref-src is not set # CONFIG_PACKAGE_python3-asn1crypto is not set # CONFIG_PACKAGE_python3-asn1crypto-src is not set # CONFIG_PACKAGE_python3-astral is not set # CONFIG_PACKAGE_python3-astral-src is not set # CONFIG_PACKAGE_python3-async-timeout is not set # CONFIG_PACKAGE_python3-async-timeout-src is not set # CONFIG_PACKAGE_python3-asyncio is not set # CONFIG_PACKAGE_python3-asyncio-src is not set # CONFIG_PACKAGE_python3-atomicwrites is not set # CONFIG_PACKAGE_python3-atomicwrites-src is not set # CONFIG_PACKAGE_python3-attrs is not set # CONFIG_PACKAGE_python3-attrs-src is not set # CONFIG_PACKAGE_python3-automat is not set # CONFIG_PACKAGE_python3-automat-src is not set # CONFIG_PACKAGE_python3-awscli is not set # CONFIG_PACKAGE_python3-awscli-src is not set # CONFIG_PACKAGE_python3-base is not set # CONFIG_PACKAGE_python3-base-src is not set # CONFIG_PACKAGE_python3-bcrypt is not set # CONFIG_PACKAGE_python3-bcrypt-src is not set # CONFIG_PACKAGE_python3-boto3 is not set # CONFIG_PACKAGE_python3-boto3-src is not set # CONFIG_PACKAGE_python3-botocore is not set # CONFIG_PACKAGE_python3-botocore-src is not set # CONFIG_PACKAGE_python3-bottle is not set # CONFIG_PACKAGE_python3-bottle-src is not set # CONFIG_PACKAGE_python3-cachelib is not set # CONFIG_PACKAGE_python3-cachelib-src is not set # CONFIG_PACKAGE_python3-cachetools is not set # CONFIG_PACKAGE_python3-cachetools-src is not set # CONFIG_PACKAGE_python3-certifi is not set # CONFIG_PACKAGE_python3-certifi-src is not set # CONFIG_PACKAGE_python3-cffi is not set # CONFIG_PACKAGE_python3-cffi-src is not set # CONFIG_PACKAGE_python3-cgi is not set # CONFIG_PACKAGE_python3-cgi-src is not set # CONFIG_PACKAGE_python3-cgitb is not set # CONFIG_PACKAGE_python3-cgitb-src is not set # CONFIG_PACKAGE_python3-chardet is not set # CONFIG_PACKAGE_python3-chardet-src is not set # CONFIG_PACKAGE_python3-click is not set # CONFIG_PACKAGE_python3-click-log is not set # CONFIG_PACKAGE_python3-click-log-src is not set # CONFIG_PACKAGE_python3-click-src is not set # CONFIG_PACKAGE_python3-codecs is not set # CONFIG_PACKAGE_python3-codecs-src is not set # CONFIG_PACKAGE_python3-colorama is not set # CONFIG_PACKAGE_python3-colorama-src is not set # CONFIG_PACKAGE_python3-constantly is not set # CONFIG_PACKAGE_python3-constantly-src is not set # CONFIG_PACKAGE_python3-contextlib2 is not set # CONFIG_PACKAGE_python3-contextlib2-src is not set # CONFIG_PACKAGE_python3-crypto is not set # CONFIG_PACKAGE_python3-crypto-src is not set # CONFIG_PACKAGE_python3-cryptodome is not set # CONFIG_PACKAGE_python3-cryptodome-src is not set # CONFIG_PACKAGE_python3-cryptodomex is not set # CONFIG_PACKAGE_python3-cryptodomex-src is not set # CONFIG_PACKAGE_python3-cryptography is not set # CONFIG_PACKAGE_python3-cryptography-src is not set # CONFIG_PACKAGE_python3-ctypes is not set # CONFIG_PACKAGE_python3-ctypes-src is not set # CONFIG_PACKAGE_python3-curl is not set # CONFIG_PACKAGE_python3-curl-src is not set # CONFIG_PACKAGE_python3-dateutil is not set # CONFIG_PACKAGE_python3-dateutil-src is not set # CONFIG_PACKAGE_python3-dbm is not set # CONFIG_PACKAGE_python3-dbm-src is not set # CONFIG_PACKAGE_python3-decimal is not set # CONFIG_PACKAGE_python3-decimal-src is not set # CONFIG_PACKAGE_python3-decorator is not set # CONFIG_PACKAGE_python3-decorator-src is not set # CONFIG_PACKAGE_python3-defusedxml is not set # CONFIG_PACKAGE_python3-defusedxml-src is not set # CONFIG_PACKAGE_python3-dev is not set # CONFIG_PACKAGE_python3-dev-src is not set # CONFIG_PACKAGE_python3-distutils is not set # CONFIG_PACKAGE_python3-distutils-src is not set # CONFIG_PACKAGE_python3-django is not set # CONFIG_PACKAGE_python3-django-appconf is not set # CONFIG_PACKAGE_python3-django-appconf-src is not set # CONFIG_PACKAGE_python3-django-compressor is not set # CONFIG_PACKAGE_python3-django-compressor-src is not set # CONFIG_PACKAGE_python3-django-constance is not set # CONFIG_PACKAGE_python3-django-constance-src is not set # CONFIG_PACKAGE_python3-django-cors-headers is not set # CONFIG_PACKAGE_python3-django-cors-headers-src is not set # CONFIG_PACKAGE_python3-django-etesync-journal is not set # CONFIG_PACKAGE_python3-django-etesync-journal-src is not set # CONFIG_PACKAGE_python3-django-formtools is not set # CONFIG_PACKAGE_python3-django-formtools-src is not set # CONFIG_PACKAGE_python3-django-jsonfield is not set # CONFIG_PACKAGE_python3-django-jsonfield-src is not set # CONFIG_PACKAGE_python3-django-picklefield is not set # CONFIG_PACKAGE_python3-django-picklefield-src is not set # CONFIG_PACKAGE_python3-django-postoffice is not set # CONFIG_PACKAGE_python3-django-postoffice-src is not set # CONFIG_PACKAGE_python3-django-ranged-response is not set # CONFIG_PACKAGE_python3-django-ranged-response-src is not set # CONFIG_PACKAGE_python3-django-restframework is not set # CONFIG_PACKAGE_python3-django-restframework-src is not set # CONFIG_PACKAGE_python3-django-restframework39 is not set # CONFIG_PACKAGE_python3-django-restframework39-src is not set # CONFIG_PACKAGE_python3-django-simple-captcha is not set # CONFIG_PACKAGE_python3-django-simple-captcha-src is not set # CONFIG_PACKAGE_python3-django-src is not set # CONFIG_PACKAGE_python3-django-statici18n is not set # CONFIG_PACKAGE_python3-django-statici18n-src is not set # CONFIG_PACKAGE_python3-django-webpack-loader is not set # CONFIG_PACKAGE_python3-django-webpack-loader-src is not set # CONFIG_PACKAGE_python3-django1 is not set # CONFIG_PACKAGE_python3-django1-src is not set # CONFIG_PACKAGE_python3-dns is not set # CONFIG_PACKAGE_python3-dns-src is not set # CONFIG_PACKAGE_python3-docutils is not set # CONFIG_PACKAGE_python3-docutils-src is not set # CONFIG_PACKAGE_python3-drf-nested-routers is not set # CONFIG_PACKAGE_python3-drf-nested-routers-src is not set # CONFIG_PACKAGE_python3-email is not set # CONFIG_PACKAGE_python3-email-src is not set # CONFIG_PACKAGE_python3-et_xmlfile is not set # CONFIG_PACKAGE_python3-et_xmlfile-src is not set # CONFIG_PACKAGE_python3-evdev is not set # CONFIG_PACKAGE_python3-evdev-src is not set # CONFIG_PACKAGE_python3-flask is not set # CONFIG_PACKAGE_python3-flask-login is not set # CONFIG_PACKAGE_python3-flask-login-src is not set # CONFIG_PACKAGE_python3-flask-src is not set # CONFIG_PACKAGE_python3-flup is not set # CONFIG_PACKAGE_python3-flup-src is not set # CONFIG_PACKAGE_python3-gdbm is not set # CONFIG_PACKAGE_python3-gdbm-src is not set # CONFIG_PACKAGE_python3-gmpy2 is not set # CONFIG_PACKAGE_python3-gmpy2-src is not set # CONFIG_PACKAGE_python3-gnupg is not set # CONFIG_PACKAGE_python3-gunicorn is not set # CONFIG_PACKAGE_python3-gunicorn-src is not set # CONFIG_PACKAGE_python3-hyperlink is not set # CONFIG_PACKAGE_python3-hyperlink-src is not set # CONFIG_PACKAGE_python3-idna is not set # CONFIG_PACKAGE_python3-idna-src is not set # CONFIG_PACKAGE_python3-ifaddr is not set # CONFIG_PACKAGE_python3-ifaddr-src is not set # CONFIG_PACKAGE_python3-incremental is not set # CONFIG_PACKAGE_python3-incremental-src is not set # CONFIG_PACKAGE_python3-influxdb is not set # CONFIG_PACKAGE_python3-influxdb-src is not set # CONFIG_PACKAGE_python3-intelhex is not set # CONFIG_PACKAGE_python3-intelhex-src is not set # CONFIG_PACKAGE_python3-itsdangerous is not set # CONFIG_PACKAGE_python3-itsdangerous-src is not set # CONFIG_PACKAGE_python3-jdcal is not set # CONFIG_PACKAGE_python3-jdcal-src is not set # CONFIG_PACKAGE_python3-jinja2 is not set # CONFIG_PACKAGE_python3-jinja2-src is not set # CONFIG_PACKAGE_python3-jmespath is not set # CONFIG_PACKAGE_python3-jmespath-src is not set # CONFIG_PACKAGE_python3-jsonpath-ng is not set # CONFIG_PACKAGE_python3-jsonpath-ng-src is not set # CONFIG_PACKAGE_python3-lib2to3 is not set # CONFIG_PACKAGE_python3-lib2to3-src is not set # CONFIG_PACKAGE_python3-libmodbus is not set # CONFIG_PACKAGE_python3-light is not set  # # Configuration # # CONFIG_PYTHON3_BLUETOOTH_SUPPORT is not set # CONFIG_PACKAGE_python3-light-src is not set # CONFIG_PACKAGE_python3-logging is not set # CONFIG_PACKAGE_python3-logging-src is not set # CONFIG_PACKAGE_python3-lxml is not set # CONFIG_PACKAGE_python3-lxml-src is not set # CONFIG_PACKAGE_python3-lzma is not set # CONFIG_PACKAGE_python3-lzma-src is not set # CONFIG_PACKAGE_python3-markdown is not set # CONFIG_PACKAGE_python3-markdown-src is not set # CONFIG_PACKAGE_python3-markupsafe is not set # CONFIG_PACKAGE_python3-markupsafe-src is not set # CONFIG_PACKAGE_python3-maxminddb is not set # CONFIG_PACKAGE_python3-maxminddb-src is not set # CONFIG_PACKAGE_python3-more-itertools is not set # CONFIG_PACKAGE_python3-more-itertools-src is not set # CONFIG_PACKAGE_python3-multidict is not set # CONFIG_PACKAGE_python3-multidict-src is not set # CONFIG_PACKAGE_python3-multiprocessing is not set # CONFIG_PACKAGE_python3-multiprocessing-src is not set # CONFIG_PACKAGE_python3-mysqlclient is not set # CONFIG_PACKAGE_python3-mysqlclient-src is not set # CONFIG_PACKAGE_python3-ncurses is not set # CONFIG_PACKAGE_python3-ncurses-src is not set # CONFIG_PACKAGE_python3-netdisco is not set # CONFIG_PACKAGE_python3-netdisco-src is not set # CONFIG_PACKAGE_python3-netifaces is not set # CONFIG_PACKAGE_python3-netifaces-src is not set # CONFIG_PACKAGE_python3-oauthlib is not set # CONFIG_PACKAGE_python3-oauthlib-src is not set # CONFIG_PACKAGE_python3-openpyxl is not set # CONFIG_PACKAGE_python3-openpyxl-src is not set # CONFIG_PACKAGE_python3-openssl is not set # CONFIG_PACKAGE_python3-openssl-src is not set # CONFIG_PACKAGE_python3-paho-mqtt is not set # CONFIG_PACKAGE_python3-paho-mqtt-src is not set # CONFIG_PACKAGE_python3-parsley is not set # CONFIG_PACKAGE_python3-parsley-src is not set # CONFIG_PACKAGE_python3-passlib is not set # CONFIG_PACKAGE_python3-passlib-src is not set # CONFIG_PACKAGE_python3-pillow is not set # CONFIG_PACKAGE_python3-pillow-src is not set # CONFIG_PACKAGE_python3-pip is not set # CONFIG_PACKAGE_python3-pip-src is not set # CONFIG_PACKAGE_python3-pkg-resources is not set # CONFIG_PACKAGE_python3-pkg-resources-src is not set # CONFIG_PACKAGE_python3-ply is not set # CONFIG_PACKAGE_python3-ply-src is not set # CONFIG_PACKAGE_python3-py is not set # CONFIG_PACKAGE_python3-py-src is not set # CONFIG_PACKAGE_python3-pyasn1 is not set # CONFIG_PACKAGE_python3-pyasn1-modules is not set # CONFIG_PACKAGE_python3-pyasn1-modules-src is not set # CONFIG_PACKAGE_python3-pyasn1-src is not set # CONFIG_PACKAGE_python3-pycparser is not set # CONFIG_PACKAGE_python3-pycparser-src is not set # CONFIG_PACKAGE_python3-pydoc is not set # CONFIG_PACKAGE_python3-pydoc-src is not set # CONFIG_PACKAGE_python3-pyjwt is not set # CONFIG_PACKAGE_python3-pyjwt-src is not set # CONFIG_PACKAGE_python3-pymysql is not set # CONFIG_PACKAGE_python3-pymysql-src is not set # CONFIG_PACKAGE_python3-pyodbc is not set # CONFIG_PACKAGE_python3-pyopenssl is not set # CONFIG_PACKAGE_python3-pyopenssl-src is not set # CONFIG_PACKAGE_python3-pyotp is not set # CONFIG_PACKAGE_python3-pyotp-src is not set # CONFIG_PACKAGE_python3-pyparsing is not set # CONFIG_PACKAGE_python3-pyparsing-src is not set # CONFIG_PACKAGE_python3-pyroute2 is not set # CONFIG_PACKAGE_python3-pyroute2-src is not set # CONFIG_PACKAGE_python3-pyrsistent is not set # CONFIG_PACKAGE_python3-pyrsistent-src is not set # CONFIG_PACKAGE_python3-pyserial is not set # CONFIG_PACKAGE_python3-pyserial-src is not set # CONFIG_PACKAGE_python3-pytz is not set # CONFIG_PACKAGE_python3-pytz-src is not set # CONFIG_PACKAGE_python3-qrcode is not set # CONFIG_PACKAGE_python3-qrcode-src is not set # CONFIG_PACKAGE_python3-rcssmin is not set # CONFIG_PACKAGE_python3-rcssmin-src is not set # CONFIG_PACKAGE_python3-requests is not set # CONFIG_PACKAGE_python3-requests-oauthlib is not set # CONFIG_PACKAGE_python3-requests-oauthlib-src is not set # CONFIG_PACKAGE_python3-requests-src is not set # CONFIG_PACKAGE_python3-rsa is not set # CONFIG_PACKAGE_python3-rsa-src is not set # CONFIG_PACKAGE_python3-ruamel-yaml is not set # CONFIG_PACKAGE_python3-ruamel-yaml-src is not set # CONFIG_PACKAGE_python3-s3transfer is not set # CONFIG_PACKAGE_python3-s3transfer-src is not set # CONFIG_PACKAGE_python3-schedule is not set # CONFIG_PACKAGE_python3-schedule-src is not set # CONFIG_PACKAGE_python3-schema is not set # CONFIG_PACKAGE_python3-schema-src is not set # CONFIG_PACKAGE_python3-seafile-ccnet is not set # CONFIG_PACKAGE_python3-seafile-ccnet-src is not set # CONFIG_PACKAGE_python3-seafile-server is not set # CONFIG_PACKAGE_python3-seafile-server-src is not set # CONFIG_PACKAGE_python3-searpc is not set # CONFIG_PACKAGE_python3-searpc-src is not set # CONFIG_PACKAGE_python3-sentry-sdk is not set # CONFIG_PACKAGE_python3-sentry-sdk-src is not set # CONFIG_PACKAGE_python3-service-identity is not set # CONFIG_PACKAGE_python3-service-identity-src is not set # CONFIG_PACKAGE_python3-setuptools is not set # CONFIG_PACKAGE_python3-setuptools-src is not set # CONFIG_PACKAGE_python3-simplejson is not set # CONFIG_PACKAGE_python3-simplejson-src is not set # CONFIG_PACKAGE_python3-six is not set # CONFIG_PACKAGE_python3-six-src is not set # CONFIG_PACKAGE_python3-slugify is not set # CONFIG_PACKAGE_python3-slugify-src is not set # CONFIG_PACKAGE_python3-smbus is not set # CONFIG_PACKAGE_python3-speedtest-cli is not set # CONFIG_PACKAGE_python3-speedtest-cli-src is not set # CONFIG_PACKAGE_python3-sqlalchemy is not set # CONFIG_PACKAGE_python3-sqlalchemy-src is not set # CONFIG_PACKAGE_python3-sqlite3 is not set # CONFIG_PACKAGE_python3-sqlite3-src is not set # CONFIG_PACKAGE_python3-sqlparse is not set # CONFIG_PACKAGE_python3-sqlparse-src is not set # CONFIG_PACKAGE_python3-stem is not set # CONFIG_PACKAGE_python3-stem-src is not set # CONFIG_PACKAGE_python3-text-unidecode is not set # CONFIG_PACKAGE_python3-text-unidecode-src is not set # CONFIG_PACKAGE_python3-twisted is not set # CONFIG_PACKAGE_python3-twisted-src is not set # CONFIG_PACKAGE_python3-unidecode is not set # CONFIG_PACKAGE_python3-unidecode-src is not set # CONFIG_PACKAGE_python3-unittest is not set # CONFIG_PACKAGE_python3-unittest-src is not set # CONFIG_PACKAGE_python3-urllib is not set # CONFIG_PACKAGE_python3-urllib-src is not set # CONFIG_PACKAGE_python3-urllib3 is not set # CONFIG_PACKAGE_python3-urllib3-src is not set # CONFIG_PACKAGE_python3-vobject is not set # CONFIG_PACKAGE_python3-vobject-src is not set # CONFIG_PACKAGE_python3-voluptuous is not set # CONFIG_PACKAGE_python3-voluptuous-serialize is not set # CONFIG_PACKAGE_python3-voluptuous-serialize-src is not set # CONFIG_PACKAGE_python3-voluptuous-src is not set # CONFIG_PACKAGE_python3-wcwidth is not set # CONFIG_PACKAGE_python3-wcwidth-src is not set # CONFIG_PACKAGE_python3-werkzeug is not set # CONFIG_PACKAGE_python3-werkzeug-src is not set # CONFIG_PACKAGE_python3-xml is not set # CONFIG_PACKAGE_python3-xml-src is not set # CONFIG_PACKAGE_python3-xmltodict is not set # CONFIG_PACKAGE_python3-xmltodict-src is not set # CONFIG_PACKAGE_python3-yaml is not set # CONFIG_PACKAGE_python3-yaml-src is not set # CONFIG_PACKAGE_python3-yarl is not set # CONFIG_PACKAGE_python3-yarl-src is not set # CONFIG_PACKAGE_python3-zeroconf is not set # CONFIG_PACKAGE_python3-zeroconf-src is not set # CONFIG_PACKAGE_python3-zipp is not set # CONFIG_PACKAGE_python3-zipp-src is not set # CONFIG_PACKAGE_python3-zope-interface is not set # CONFIG_PACKAGE_python3-zope-interface-src is not set  # # Ruby # # CONFIG_PACKAGE_ruby is not set  # # Tcl # # CONFIG_PACKAGE_vala is not set  # # Libraries #  # # Compression # # CONFIG_PACKAGE_libbz2 is not set # CONFIG_PACKAGE_liblzma is not set # CONFIG_PACKAGE_libunrar is not set # CONFIG_PACKAGE_libzstd is not set CONFIG_ZSTD_OPTIMIZE_O3=y  # # Filesystem # # CONFIG_PACKAGE_libacl is not set # CONFIG_PACKAGE_libattr is not set # CONFIG_PACKAGE_libfuse is not set # CONFIG_PACKAGE_libow is not set # CONFIG_PACKAGE_libow-capi is not set # CONFIG_PACKAGE_libsysfs is not set  # # Firewall # # CONFIG_PACKAGE_libfko is not set CONFIG_PACKAGE_libip4tc=y CONFIG_PACKAGE_libip6tc=y CONFIG_PACKAGE_libxtables=y # CONFIG_PACKAGE_libxtables-nft is not set  # # Instant Messaging # # CONFIG_PACKAGE_quasselc is not set  # # IoT # # CONFIG_PACKAGE_libupm is not set # CONFIG_PACKAGE_libupm-a110x is not set # CONFIG_PACKAGE_libupm-ad8232 is not set # CONFIG_PACKAGE_libupm-adafruitss is not set # CONFIG_PACKAGE_libupm-adc121c021 is not set # CONFIG_PACKAGE_libupm-adis16448 is not set # CONFIG_PACKAGE_libupm-adxl335 is not set # CONFIG_PACKAGE_libupm-adxl345 is not set # CONFIG_PACKAGE_libupm-am2315 is not set # CONFIG_PACKAGE_libupm-apds9002 is not set # CONFIG_PACKAGE_libupm-at42qt1070 is not set # CONFIG_PACKAGE_libupm-biss0001 is not set # CONFIG_PACKAGE_libupm-bmpx8x is not set # CONFIG_PACKAGE_libupm-buzzer is not set # CONFIG_PACKAGE_libupm-cjq4435 is not set # CONFIG_PACKAGE_libupm-ds1307 is not set # CONFIG_PACKAGE_libupm-ecs1030 is not set # CONFIG_PACKAGE_libupm-enc03r is not set # CONFIG_PACKAGE_libupm-flex is not set # CONFIG_PACKAGE_libupm-gas is not set # CONFIG_PACKAGE_libupm-gp2y0a is not set # CONFIG_PACKAGE_libupm-grove is not set # CONFIG_PACKAGE_libupm-grovecircularled is not set # CONFIG_PACKAGE_libupm-grovecollision is not set # CONFIG_PACKAGE_libupm-groveehr is not set # CONFIG_PACKAGE_libupm-groveeldriver is not set # CONFIG_PACKAGE_libupm-groveelectromagnet is not set # CONFIG_PACKAGE_libupm-groveemg is not set # CONFIG_PACKAGE_libupm-grovegprs is not set # CONFIG_PACKAGE_libupm-grovegsr is not set # CONFIG_PACKAGE_libupm-grovelinefinder is not set # CONFIG_PACKAGE_libupm-grovemd is not set # CONFIG_PACKAGE_libupm-grovemoisture is not set # CONFIG_PACKAGE_libupm-groveo2 is not set # CONFIG_PACKAGE_libupm-grovescam is not set # CONFIG_PACKAGE_libupm-grovespeaker is not set # CONFIG_PACKAGE_libupm-grovevdiv is not set # CONFIG_PACKAGE_libupm-grovewater is not set # CONFIG_PACKAGE_libupm-grovewfs is not set # CONFIG_PACKAGE_libupm-guvas12d is not set # CONFIG_PACKAGE_libupm-h3lis331dl is not set # CONFIG_PACKAGE_libupm-hcsr04 is not set # CONFIG_PACKAGE_libupm-hm11 is not set # CONFIG_PACKAGE_libupm-hmc5883l is not set # CONFIG_PACKAGE_libupm-hmtrp is not set # CONFIG_PACKAGE_libupm-hp20x is not set # CONFIG_PACKAGE_libupm-ht9170 is not set # CONFIG_PACKAGE_libupm-htu21d is not set # CONFIG_PACKAGE_libupm-hx711 is not set # CONFIG_PACKAGE_libupm-i2clcd is not set # CONFIG_PACKAGE_libupm-ina132 is not set # CONFIG_PACKAGE_libupm-isd1820 is not set # CONFIG_PACKAGE_libupm-itg3200 is not set # CONFIG_PACKAGE_libupm-joystick12 is not set # CONFIG_PACKAGE_libupm-l298 is not set # CONFIG_PACKAGE_libupm-ldt0028 is not set # CONFIG_PACKAGE_libupm-lm35 is not set # CONFIG_PACKAGE_libupm-lol is not set # CONFIG_PACKAGE_libupm-loudness is not set # CONFIG_PACKAGE_libupm-lpd8806 is not set # CONFIG_PACKAGE_libupm-lsm303 is not set # CONFIG_PACKAGE_libupm-lsm9ds0 is not set # CONFIG_PACKAGE_libupm-m24lr64e is not set # CONFIG_PACKAGE_libupm-max31723 is not set # CONFIG_PACKAGE_libupm-max31855 is not set # CONFIG_PACKAGE_libupm-max44000 is not set # CONFIG_PACKAGE_libupm-max5487 is not set # CONFIG_PACKAGE_libupm-maxds3231m is not set # CONFIG_PACKAGE_libupm-maxsonarez is not set # CONFIG_PACKAGE_libupm-mg811 is not set # CONFIG_PACKAGE_libupm-mhz16 is not set # CONFIG_PACKAGE_libupm-mic is not set # CONFIG_PACKAGE_libupm-mlx90614 is not set # CONFIG_PACKAGE_libupm-mma7455 is not set # CONFIG_PACKAGE_libupm-mma7660 is not set # CONFIG_PACKAGE_libupm-mpl3115a2 is not set # CONFIG_PACKAGE_libupm-mpr121 is not set # CONFIG_PACKAGE_libupm-mpu9150 is not set # CONFIG_PACKAGE_libupm-mq303a is not set # CONFIG_PACKAGE_libupm-my9221 is not set # CONFIG_PACKAGE_libupm-nrf24l01 is not set # CONFIG_PACKAGE_libupm-nrf8001 is not set # CONFIG_PACKAGE_libupm-nunchuck is not set # CONFIG_PACKAGE_libupm-otp538u is not set # CONFIG_PACKAGE_libupm-pn532 is not set # CONFIG_PACKAGE_libupm-ppd42ns is not set # CONFIG_PACKAGE_libupm-pulsensor is not set # CONFIG_PACKAGE_libupm-rfr359f is not set # CONFIG_PACKAGE_libupm-rgbringcoder is not set # CONFIG_PACKAGE_libupm-rotaryencoder is not set # CONFIG_PACKAGE_libupm-rpr220 is not set # CONFIG_PACKAGE_libupm-servo is not set # CONFIG_PACKAGE_libupm-si114x is not set # CONFIG_PACKAGE_libupm-sm130 is not set # CONFIG_PACKAGE_libupm-st7735 is not set # CONFIG_PACKAGE_libupm-stepmotor is not set # CONFIG_PACKAGE_libupm-sx6119 is not set # CONFIG_PACKAGE_libupm-ta12200 is not set # CONFIG_PACKAGE_libupm-tcs3414cs is not set # CONFIG_PACKAGE_libupm-th02 is not set # CONFIG_PACKAGE_libupm-tm1637 is not set # CONFIG_PACKAGE_libupm-tsl2561 is not set # CONFIG_PACKAGE_libupm-ttp223 is not set # CONFIG_PACKAGE_libupm-ublox6 is not set # CONFIG_PACKAGE_libupm-uln200xa is not set # CONFIG_PACKAGE_libupm-waterlevel is not set # CONFIG_PACKAGE_libupm-wheelencoder is not set # CONFIG_PACKAGE_libupm-wt5001 is not set # CONFIG_PACKAGE_libupm-yg1006 is not set # CONFIG_PACKAGE_libupm-zfm20 is not set  # # Languages # # CONFIG_PACKAGE_libyaml is not set  # # Networking # # CONFIG_PACKAGE_libdcwproto is not set # CONFIG_PACKAGE_libdcwsocket is not set # CONFIG_PACKAGE_libsctp is not set # CONFIG_PACKAGE_libuhttpd-mbedtls is not set # CONFIG_PACKAGE_libuhttpd-nossl is not set # CONFIG_PACKAGE_libuhttpd-openssl is not set # CONFIG_PACKAGE_libuhttpd-wolfssl is not set # CONFIG_PACKAGE_libunbound is not set # CONFIG_PACKAGE_libunbound-heavy is not set # CONFIG_PACKAGE_libuwsc-mbedtls is not set # CONFIG_PACKAGE_libuwsc-nossl is not set # CONFIG_PACKAGE_libuwsc-openssl is not set # CONFIG_PACKAGE_libuwsc-wolfssl is not set  # # Qt5 # # CONFIG_PACKAGE_qt5-core is not set # CONFIG_PACKAGE_qt5-network is not set # CONFIG_PACKAGE_qt5-xml is not set  # # SSL # # CONFIG_PACKAGE_libgnutls is not set # CONFIG_PACKAGE_libmbedtls is not set CONFIG_PACKAGE_libopenssl=y  # # Build Options # CONFIG_OPENSSL_OPTIMIZE_SPEED=y CONFIG_OPENSSL_WITH_ASM=y CONFIG_OPENSSL_WITH_DEPRECATED=y # CONFIG_OPENSSL_NO_DEPRECATED is not set # CONFIG_OPENSSL_WITH_ERROR_MESSAGES is not set  # # Protocol Support # CONFIG_OPENSSL_WITH_TLS13=y # CONFIG_OPENSSL_WITH_DTLS is not set # CONFIG_OPENSSL_WITH_NPN is not set CONFIG_OPENSSL_WITH_SRP=y CONFIG_OPENSSL_WITH_CMS=y  # # Algorithm Selection # # CONFIG_OPENSSL_WITH_EC2M is not set CONFIG_OPENSSL_WITH_CHACHA_POLY1305=y CONFIG_OPENSSL_PREFER_CHACHA_OVER_GCM=y CONFIG_OPENSSL_WITH_PSK=y  # # Less commonly used build options # # CONFIG_OPENSSL_WITH_ARIA is not set # CONFIG_OPENSSL_WITH_CAMELLIA is not set # CONFIG_OPENSSL_WITH_IDEA is not set # CONFIG_OPENSSL_WITH_SEED is not set # CONFIG_OPENSSL_WITH_SM234 is not set # CONFIG_OPENSSL_WITH_BLAKE2 is not set # CONFIG_OPENSSL_WITH_MDC2 is not set # CONFIG_OPENSSL_WITH_WHIRLPOOL is not set # CONFIG_OPENSSL_WITH_COMPRESSION is not set # CONFIG_OPENSSL_WITH_RFC3779 is not set  # # Engine/Hardware Support # CONFIG_OPENSSL_ENGINE=y CONFIG_OPENSSL_ENGINE_BUILTIN=y CONFIG_OPENSSL_ENGINE_BUILTIN_DEVCRYPTO=y # CONFIG_OPENSSL_WITH_GOST is not set CONFIG_PACKAGE_libopenssl-conf=y # CONFIG_PACKAGE_libopenssl-devcrypto is not set # CONFIG_PACKAGE_libpolarssl is not set # CONFIG_PACKAGE_libwolfssl is not set  # # Sound # # CONFIG_PACKAGE_liblo is not set  # # database # # CONFIG_PACKAGE_libpq is not set # CONFIG_PACKAGE_libsqlite3 is not set # CONFIG_PACKAGE_pgsqlodbc is not set # CONFIG_PACKAGE_psqlodbca is not set # CONFIG_PACKAGE_psqlodbcw is not set # CONFIG_PACKAGE_tdb is not set # CONFIG_PACKAGE_unixodbc is not set  # # libelektra # # CONFIG_PACKAGE_libelektra-boost is not set # CONFIG_PACKAGE_libelektra-core is not set # CONFIG_PACKAGE_libelektra-cpp is not set # CONFIG_PACKAGE_libelektra-crypto is not set # CONFIG_PACKAGE_libelektra-curlget is not set # CONFIG_PACKAGE_libelektra-dbus is not set # CONFIG_PACKAGE_libelektra-extra is not set # CONFIG_PACKAGE_libelektra-lua is not set # CONFIG_PACKAGE_libelektra-plugins is not set # CONFIG_PACKAGE_libelektra-python2 is not set # CONFIG_PACKAGE_libelektra-python3 is not set # CONFIG_PACKAGE_libelektra-resolvers is not set # CONFIG_PACKAGE_libelektra-xerces is not set # CONFIG_PACKAGE_libelektra-xml is not set # CONFIG_PACKAGE_libelektra-yajl is not set # CONFIG_PACKAGE_libelektra-yamlcpp is not set # CONFIG_PACKAGE_alsa-lib is not set # CONFIG_PACKAGE_argp-standalone is not set # CONFIG_PACKAGE_avro-c is not set # CONFIG_PACKAGE_bind-libs is not set # CONFIG_PACKAGE_bluez-libs is not set # CONFIG_PACKAGE_boost is not set # CONFIG_boost-context-exclude is not set # CONFIG_boost-coroutine-exclude is not set # CONFIG_boost-fiber-exclude is not set # CONFIG_PACKAGE_ccid is not set # CONFIG_PACKAGE_check is not set # CONFIG_PACKAGE_classpath is not set # CONFIG_PACKAGE_classpath-tools is not set # CONFIG_PACKAGE_confuse is not set # CONFIG_PACKAGE_dtndht is not set # CONFIG_PACKAGE_fcgi is not set # CONFIG_PACKAGE_fftw3 is not set # CONFIG_PACKAGE_fftw3f is not set # CONFIG_PACKAGE_getdns is not set # CONFIG_PACKAGE_giflib is not set # CONFIG_PACKAGE_glib2 is not set # CONFIG_PACKAGE_glog is not set # CONFIG_PACKAGE_hidapi is not set # CONFIG_PACKAGE_ibrcommon is not set # CONFIG_PACKAGE_ibrdtn is not set # CONFIG_PACKAGE_icu is not set # CONFIG_PACKAGE_icu-data-tools is not set # CONFIG_PACKAGE_icu-full-data is not set # CONFIG_PACKAGE_jansson is not set # CONFIG_PACKAGE_knot-libs is not set # CONFIG_PACKAGE_knot-libzscanner is not set # CONFIG_PACKAGE_libaio is not set # CONFIG_PACKAGE_libalac is not set # CONFIG_PACKAGE_libantlr3c is not set # CONFIG_PACKAGE_libao is not set # CONFIG_PACKAGE_libapr is not set # CONFIG_PACKAGE_libaprutil is not set # CONFIG_PACKAGE_libarchive is not set # CONFIG_PACKAGE_libarchive-noopenssl is not set # CONFIG_PACKAGE_libartnet is not set # CONFIG_PACKAGE_libasm is not set # CONFIG_PACKAGE_libaudiofile is not set # CONFIG_PACKAGE_libavahi-client is not set # CONFIG_PACKAGE_libavahi-compat-libdnssd is not set # CONFIG_PACKAGE_libavahi-dbus-support is not set # CONFIG_PACKAGE_libavahi-nodbus-support is not set # CONFIG_PACKAGE_libavl is not set # CONFIG_PACKAGE_libbfd is not set # CONFIG_PACKAGE_libblkid is not set CONFIG_PACKAGE_libblobmsg-json=y # CONFIG_PACKAGE_libbsd is not set # CONFIG_PACKAGE_libcanfestival is not set # CONFIG_PACKAGE_libcap is not set # CONFIG_PACKAGE_libcares is not set # CONFIG_PACKAGE_libcharset is not set # CONFIG_PACKAGE_libcoap is not set # CONFIG_PACKAGE_libcomerr is not set # CONFIG_PACKAGE_libconfig is not set # CONFIG_PACKAGE_libcryptopp is not set # CONFIG_PACKAGE_libcurl is not set # CONFIG_PACKAGE_libcxx is not set # CONFIG_PACKAGE_libdaemon is not set # CONFIG_PACKAGE_libdaq is not set # CONFIG_PACKAGE_libdb47 is not set # CONFIG_PACKAGE_libdb47xx is not set # CONFIG_PACKAGE_libdbi is not set # CONFIG_PACKAGE_libdbus is not set # CONFIG_PACKAGE_libdevmapper is not set # CONFIG_PACKAGE_libdmapsharing is not set # CONFIG_PACKAGE_libdnet is not set # CONFIG_PACKAGE_libdouble-conversion is not set # CONFIG_PACKAGE_libdrm is not set # CONFIG_PACKAGE_libdw is not set # CONFIG_PACKAGE_libecdsautil is not set # CONFIG_PACKAGE_libedit is not set CONFIG_PACKAGE_libelf=y # CONFIG_PACKAGE_libesmtp is not set # CONFIG_PACKAGE_libestr is not set # CONFIG_PACKAGE_libev is not set # CONFIG_PACKAGE_libevdev is not set # CONFIG_PACKAGE_libevent2 is not set # CONFIG_PACKAGE_libevent2-core is not set # CONFIG_PACKAGE_libevent2-extra is not set # CONFIG_PACKAGE_libevent2-openssl is not set # CONFIG_PACKAGE_libevent2-pthreads is not set # CONFIG_PACKAGE_libeventlog is not set # CONFIG_PACKAGE_libevhtp is not set # CONFIG_PACKAGE_libexif is not set # CONFIG_PACKAGE_libexpat is not set # CONFIG_PACKAGE_libexslt is not set # CONFIG_PACKAGE_libext2fs is not set # CONFIG_PACKAGE_libextractor is not set # CONFIG_PACKAGE_libf2fs is not set # CONFIG_PACKAGE_libfaad2 is not set # CONFIG_PACKAGE_libfastjson is not set # CONFIG_PACKAGE_libfdisk is not set # CONFIG_PACKAGE_libfdt is not set # CONFIG_PACKAGE_libffi is not set # CONFIG_PACKAGE_libffmpeg-audio-dec is not set # CONFIG_PACKAGE_libffmpeg-custom is not set # CONFIG_PACKAGE_libffmpeg-full is not set # CONFIG_PACKAGE_libffmpeg-mini is not set # CONFIG_PACKAGE_libflac is not set # CONFIG_PACKAGE_libfmt is not set # CONFIG_PACKAGE_libfreetype is not set # CONFIG_PACKAGE_libftdi is not set # CONFIG_PACKAGE_libftdi1 is not set # CONFIG_PACKAGE_libgcrypt is not set # CONFIG_PACKAGE_libgd is not set # CONFIG_PACKAGE_libgdbm is not set # CONFIG_PACKAGE_libgee is not set # CONFIG_PACKAGE_libglpk is not set # CONFIG_PACKAGE_libgmp is not set # CONFIG_PACKAGE_libgnurl is not set # CONFIG_PACKAGE_libgpg-error is not set # CONFIG_PACKAGE_libgphoto2 is not set # CONFIG_PACKAGE_libgpiod is not set # CONFIG_PACKAGE_libgps is not set # CONFIG_PACKAGE_libhamlib is not set # CONFIG_PACKAGE_libhavege is not set # CONFIG_PACKAGE_libhiredis is not set # CONFIG_PACKAGE_libhttp-parser is not set # CONFIG_PACKAGE_libhwloc is not set # CONFIG_PACKAGE_libical is not set # CONFIG_PACKAGE_libiconv is not set # CONFIG_PACKAGE_libiconv-full is not set # CONFIG_PACKAGE_libid3tag is not set # CONFIG_PACKAGE_libidn is not set # CONFIG_PACKAGE_libidn2 is not set # CONFIG_PACKAGE_libiio is not set # CONFIG_PACKAGE_libimobiledevice is not set # CONFIG_PACKAGE_libinotifytools is not set # CONFIG_PACKAGE_libinput is not set # CONFIG_PACKAGE_libintl is not set # CONFIG_PACKAGE_libintl-full is not set # CONFIG_PACKAGE_libiw is not set CONFIG_PACKAGE_libiwinfo=y # CONFIG_PACKAGE_libjpeg is not set CONFIG_PACKAGE_libjson-c=y # CONFIG_PACKAGE_libkeyutils is not set # CONFIG_PACKAGE_libkmod is not set # CONFIG_PACKAGE_libldns is not set # CONFIG_PACKAGE_libltdl is not set CONFIG_PACKAGE_liblua=y # CONFIG_PACKAGE_liblz4 is not set # CONFIG_PACKAGE_liblzo is not set # CONFIG_PACKAGE_libmad is not set # CONFIG_PACKAGE_libmagic is not set # CONFIG_PACKAGE_libmariadb is not set # CONFIG_PACKAGE_libmaxminddb is not set # CONFIG_PACKAGE_libmbim is not set # CONFIG_PACKAGE_libmcrypt is not set # CONFIG_PACKAGE_libmicrohttpd-no-ssl is not set # CONFIG_PACKAGE_libmicrohttpd-ssl is not set # CONFIG_PACKAGE_libmilter-sendmail is not set # CONFIG_PACKAGE_libminiupnpc is not set # CONFIG_PACKAGE_libmms is not set CONFIG_PACKAGE_libmnl=y # CONFIG_PACKAGE_libmodbus is not set # CONFIG_PACKAGE_libmosquitto-nossl is not set # CONFIG_PACKAGE_libmosquitto-ssl is not set # CONFIG_PACKAGE_libmount is not set # CONFIG_PACKAGE_libmpdclient is not set # CONFIG_PACKAGE_libmpeg2 is not set # CONFIG_PACKAGE_libmpg123 is not set # CONFIG_PACKAGE_libmraa is not set # CONFIG_PACKAGE_libnatpmp is not set # CONFIG_PACKAGE_libncurses is not set # CONFIG_PACKAGE_libndpi is not set # CONFIG_PACKAGE_libneon is not set # CONFIG_PACKAGE_libnet-1.2.x is not set # CONFIG_PACKAGE_libnetconf2 is not set # CONFIG_PACKAGE_libnetfilter-acct is not set # CONFIG_PACKAGE_libnetfilter-conntrack is not set # CONFIG_PACKAGE_libnetfilter-cthelper is not set # CONFIG_PACKAGE_libnetfilter-cttimeout is not set # CONFIG_PACKAGE_libnetfilter-log is not set # CONFIG_PACKAGE_libnetfilter-queue is not set # CONFIG_PACKAGE_libnetsnmp is not set # CONFIG_PACKAGE_libnettle is not set # CONFIG_PACKAGE_libnfnetlink is not set # CONFIG_PACKAGE_libnftnl is not set # CONFIG_PACKAGE_libnghttp2 is not set # CONFIG_PACKAGE_libnl is not set # CONFIG_PACKAGE_libnl-core is not set # CONFIG_PACKAGE_libnl-genl is not set # CONFIG_PACKAGE_libnl-nf is not set # CONFIG_PACKAGE_libnl-route is not set CONFIG_PACKAGE_libnl-tiny=y # CONFIG_PACKAGE_libnopoll is not set # CONFIG_PACKAGE_libogg is not set # CONFIG_PACKAGE_liboil is not set # CONFIG_PACKAGE_libopcodes is not set # CONFIG_PACKAGE_libopendkim is not set # CONFIG_PACKAGE_libopenobex is not set # CONFIG_PACKAGE_libopensc is not set # CONFIG_PACKAGE_libopenzwave is not set # CONFIG_PACKAGE_liboping is not set # CONFIG_PACKAGE_libopus is not set # CONFIG_PACKAGE_libout123 is not set # CONFIG_PACKAGE_libowfat is not set # CONFIG_PACKAGE_libp11 is not set # CONFIG_PACKAGE_libpagekite is not set # CONFIG_PACKAGE_libpam is not set # CONFIG_PACKAGE_libpcap is not set # CONFIG_PACKAGE_libpciaccess is not set CONFIG_PACKAGE_libpcre=y # CONFIG_PACKAGE_libpcre16 is not set # CONFIG_PACKAGE_libpcre2 is not set # CONFIG_PACKAGE_libpcre2-16 is not set # CONFIG_PACKAGE_libpcre2-32 is not set # CONFIG_PACKAGE_libpcrecpp is not set # CONFIG_PACKAGE_libpcsclite is not set # CONFIG_PACKAGE_libpkcs11-spy is not set # CONFIG_PACKAGE_libplist is not set # CONFIG_PACKAGE_libplistcxx is not set # CONFIG_PACKAGE_libpng is not set # CONFIG_PACKAGE_libpopt is not set # CONFIG_PACKAGE_libprotobuf-c is not set # CONFIG_PACKAGE_libqmi is not set # CONFIG_PACKAGE_libqrencode is not set # CONFIG_PACKAGE_libradcli is not set # CONFIG_PACKAGE_libreadline is not set # CONFIG_PACKAGE_libredblack is not set # CONFIG_PACKAGE_librouteros is not set # CONFIG_PACKAGE_libroxml is not set # CONFIG_PACKAGE_librpc is not set # CONFIG_PACKAGE_librrd1 is not set # CONFIG_PACKAGE_librtlsdr is not set # CONFIG_PACKAGE_libruby is not set # CONFIG_PACKAGE_libsamplerate is not set # CONFIG_PACKAGE_libsane is not set # CONFIG_PACKAGE_libsasl2 is not set # CONFIG_PACKAGE_libsearpc is not set # CONFIG_PACKAGE_libseccomp is not set # CONFIG_PACKAGE_libsensors is not set # CONFIG_PACKAGE_libshout is not set # CONFIG_PACKAGE_libshout-full is not set # CONFIG_PACKAGE_libshout-nossl is not set # CONFIG_PACKAGE_libsigcxx is not set # CONFIG_PACKAGE_libsmartcols is not set # CONFIG_PACKAGE_libsndfile is not set # CONFIG_PACKAGE_libsoc is not set # CONFIG_PACKAGE_libsocks is not set # CONFIG_PACKAGE_libsodium is not set # CONFIG_PACKAGE_libsoup is not set # CONFIG_PACKAGE_libsoxr is not set # CONFIG_PACKAGE_libspeex is not set # CONFIG_PACKAGE_libspeexdsp is not set # CONFIG_PACKAGE_libspice-server is not set # CONFIG_PACKAGE_libss is not set # CONFIG_PACKAGE_libssh is not set # CONFIG_PACKAGE_libssh2 is not set # CONFIG_PACKAGE_libstoken is not set # CONFIG_PACKAGE_libstrophe is not set # CONFIG_PACKAGE_libtalloc is not set # CONFIG_PACKAGE_libtasn1 is not set # CONFIG_PACKAGE_libtheora is not set # CONFIG_PACKAGE_libtiff is not set # CONFIG_PACKAGE_libtiffxx is not set # CONFIG_PACKAGE_libtins is not set # CONFIG_PACKAGE_libtirpc is not set # CONFIG_PACKAGE_libtorrent is not set CONFIG_PACKAGE_libubox=y # CONFIG_PACKAGE_libubox-lua is not set CONFIG_PACKAGE_libubus=y CONFIG_PACKAGE_libubus-lua=y CONFIG_PACKAGE_libuci=y CONFIG_PACKAGE_libuci-lua=y CONFIG_PACKAGE_libuclient=y # CONFIG_PACKAGE_libudev-fbsd is not set # CONFIG_PACKAGE_libudns is not set # CONFIG_PACKAGE_libuecc is not set # CONFIG_PACKAGE_libugpio is not set # CONFIG_PACKAGE_libunistring is not set # CONFIG_PACKAGE_libunwind is not set # CONFIG_PACKAGE_libupnp is not set # CONFIG_PACKAGE_libupnpp is not set # CONFIG_PACKAGE_liburcu is not set # CONFIG_PACKAGE_libusb-1.0 is not set # CONFIG_PACKAGE_libusb-compat is not set # CONFIG_PACKAGE_libusbmuxd is not set # CONFIG_PACKAGE_libustream-mbedtls is not set CONFIG_PACKAGE_libustream-openssl=y # CONFIG_PACKAGE_libustream-wolfssl is not set CONFIG_PACKAGE_libuuid=y # CONFIG_PACKAGE_libuv is not set # CONFIG_PACKAGE_libuvc is not set # CONFIG_PACKAGE_libv4l is not set # CONFIG_PACKAGE_libvorbis is not set # CONFIG_PACKAGE_libvorbisidec is not set # CONFIG_PACKAGE_libvpx is not set # CONFIG_PACKAGE_libwebcam is not set # CONFIG_PACKAGE_libwebsockets-full is not set # CONFIG_PACKAGE_libwebsockets-mbedtls is not set # CONFIG_PACKAGE_libwebsockets-openssl is not set # CONFIG_PACKAGE_libwrap is not set # CONFIG_PACKAGE_libwxbase is not set # CONFIG_PACKAGE_libx264 is not set # CONFIG_PACKAGE_libxerces-c is not set # CONFIG_PACKAGE_libxerces-c-samples is not set # CONFIG_PACKAGE_libxml2 is not set # CONFIG_PACKAGE_libxslt is not set # CONFIG_PACKAGE_libyaml-cpp is not set # CONFIG_PACKAGE_libyang is not set # CONFIG_PACKAGE_libzdb is not set # CONFIG_PACKAGE_libzmq-curve is not set # CONFIG_PACKAGE_libzmq-nc is not set # CONFIG_PACKAGE_linux-atm is not set # CONFIG_PACKAGE_loudmouth is not set # CONFIG_PACKAGE_lttng-ust is not set # CONFIG_PACKAGE_mtdev is not set # CONFIG_PACKAGE_musl-fts is not set # CONFIG_PACKAGE_mxml is not set # CONFIG_PACKAGE_nacl is not set # CONFIG_PACKAGE_oniguruma is not set # CONFIG_PACKAGE_opencv is not set # CONFIG_PACKAGE_p11-kit is not set # CONFIG_PACKAGE_pixman is not set # CONFIG_PACKAGE_poco is not set # CONFIG_PACKAGE_protobuf is not set # CONFIG_PACKAGE_protobuf-lite is not set # CONFIG_PACKAGE_pthsem is not set # CONFIG_PACKAGE_rblibtorrent is not set CONFIG_PACKAGE_rpcd-mod-rrdns=y # CONFIG_PACKAGE_rxtx is not set # CONFIG_PACKAGE_sbc is not set # CONFIG_PACKAGE_spice-protocol is not set # CONFIG_PACKAGE_terminfo is not set # CONFIG_PACKAGE_tinycdb is not set # CONFIG_PACKAGE_uclibcxx is not set # CONFIG_PACKAGE_uw-imap is not set # CONFIG_PACKAGE_xmlrpc-c is not set # CONFIG_PACKAGE_xmlrpc-c-client is not set # CONFIG_PACKAGE_xmlrpc-c-server is not set # CONFIG_PACKAGE_yajl is not set CONFIG_PACKAGE_zlib=y  # # Configuration # # CONFIG_ZLIB_OPTIMIZE_SPEED is not set  # # LuCI #  # # 1. Collections # CONFIG_PACKAGE_luci=y # CONFIG_PACKAGE_luci-nginx is not set # CONFIG_PACKAGE_luci-ssl-nginx is not set # CONFIG_PACKAGE_luci-ssl-openssl is not set  # # 2. Modules # CONFIG_PACKAGE_luci-base=y CONFIG_LUCI_SRCDIET=y  # # Translations # # CONFIG_LUCI_LANG_hu is not set # CONFIG_LUCI_LANG_pt is not set # CONFIG_LUCI_LANG_sk is not set # CONFIG_LUCI_LANG_ko is not set # CONFIG_LUCI_LANG_en is not set # CONFIG_LUCI_LANG_el is not set # CONFIG_LUCI_LANG_uk is not set # CONFIG_LUCI_LANG_ja is not set # CONFIG_LUCI_LANG_vi is not set # CONFIG_LUCI_LANG_he is not set # CONFIG_LUCI_LANG_no is not set # CONFIG_LUCI_LANG_ms is not set # CONFIG_LUCI_LANG_pl is not set CONFIG_LUCI_LANG_zh-cn=y # CONFIG_LUCI_LANG_ro is not set # CONFIG_LUCI_LANG_de is not set # CONFIG_LUCI_LANG_zh-tw is not set # CONFIG_LUCI_LANG_tr is not set # CONFIG_LUCI_LANG_sv is not set # CONFIG_LUCI_LANG_ru is not set # CONFIG_LUCI_LANG_pt-br is not set # CONFIG_LUCI_LANG_ca is not set # CONFIG_LUCI_LANG_es is not set # CONFIG_LUCI_LANG_cs is not set # CONFIG_LUCI_LANG_fr is not set # CONFIG_LUCI_LANG_it is not set CONFIG_PACKAGE_luci-mod-admin-full=y # CONFIG_PACKAGE_luci-mod-failsafe is not set # CONFIG_PACKAGE_luci-mod-freifunk is not set # CONFIG_PACKAGE_luci-mod-freifunk-community is not set # CONFIG_PACKAGE_luci-mod-rpc is not set  # # 3. Applications # # CONFIG_PACKAGE_luci-app-accesscontrol is not set # CONFIG_PACKAGE_luci-app-acme is not set # CONFIG_PACKAGE_luci-app-adblock is not set # CONFIG_PACKAGE_luci-app-adbyby-plus is not set # CONFIG_PACKAGE_luci-app-advanced-reboot is not set # CONFIG_PACKAGE_luci-app-ahcp is not set # CONFIG_PACKAGE_luci-app-airplay2 is not set # CONFIG_PACKAGE_luci-app-amule is not set # CONFIG_PACKAGE_luci-app-aria2 is not set # CONFIG_PACKAGE_luci-app-arpbind is not set # CONFIG_PACKAGE_luci-app-asterisk is not set # CONFIG_PACKAGE_luci-app-attendedsysupgrade is not set CONFIG_PACKAGE_luci-app-autoreboot=y # CONFIG_PACKAGE_luci-app-baidupcs-web is not set # CONFIG_PACKAGE_luci-app-bcp38 is not set # CONFIG_PACKAGE_luci-app-bird1-ipv4 is not set # CONFIG_PACKAGE_luci-app-bird1-ipv6 is not set # CONFIG_PACKAGE_luci-app-bmx6 is not set # CONFIG_PACKAGE_luci-app-bmx7 is not set # CONFIG_PACKAGE_luci-app-cifs-mount is not set # CONFIG_PACKAGE_luci-app-cifsd is not set # CONFIG_PACKAGE_luci-app-cjdns is not set # CONFIG_PACKAGE_luci-app-clamav is not set # CONFIG_PACKAGE_luci-app-commands is not set # CONFIG_PACKAGE_luci-app-cshark is not set # CONFIG_PACKAGE_luci-app-ddns is not set # CONFIG_PACKAGE_luci-app-diag-core is not set # CONFIG_PACKAGE_luci-app-diskman is not set # CONFIG_PACKAGE_luci-app-diskman_INCLUDE_btrfs_progs is not set # CONFIG_PACKAGE_luci-app-diskman_INCLUDE_lsblk is not set # CONFIG_PACKAGE_luci-app-diskman_INCLUDE_mdadm is not set # CONFIG_PACKAGE_luci-app-diskman_INCLUDE_kmod_md_raid456 is not set # CONFIG_PACKAGE_luci-app-diskman_INCLUDE_kmod_md_linear is not set # CONFIG_PACKAGE_luci-app-dnscrypt-proxy is not set # CONFIG_PACKAGE_luci-app-dump1090 is not set # CONFIG_PACKAGE_luci-app-dynapoint is not set # CONFIG_PACKAGE_luci-app-e2guardian is not set # CONFIG_PACKAGE_luci-app-familycloud is not set # CONFIG_PACKAGE_luci-app-filetransfer is not set CONFIG_PACKAGE_luci-app-firewall=y # CONFIG_PACKAGE_luci-app-freifunk-diagnostics is not set # CONFIG_PACKAGE_luci-app-freifunk-policyrouting is not set # CONFIG_PACKAGE_luci-app-freifunk-widgets is not set # CONFIG_PACKAGE_luci-app-frpc is not set # CONFIG_PACKAGE_luci-app-frps is not set # CONFIG_PACKAGE_luci-app-fwknopd is not set # CONFIG_PACKAGE_luci-app-guest-wifi is not set # CONFIG_PACKAGE_luci-app-haproxy-tcp is not set # CONFIG_PACKAGE_luci-app-hd-idle is not set # CONFIG_PACKAGE_luci-app-hnet is not set # CONFIG_PACKAGE_luci-app-ipsec-vpnd is not set # CONFIG_PACKAGE_luci-app-kodexplorer is not set # CONFIG_PACKAGE_luci-app-lxc is not set # CONFIG_PACKAGE_luci-app-meshwizard is not set # CONFIG_PACKAGE_luci-app-minidlna is not set # CONFIG_PACKAGE_luci-app-mjpg-streamer is not set # CONFIG_PACKAGE_luci-app-mtwifi is not set # CONFIG_PACKAGE_luci-app-music-remote-center is not set # CONFIG_PACKAGE_luci-app-mwan3 is not set # CONFIG_PACKAGE_luci-app-mwan3helper is not set # CONFIG_PACKAGE_luci-app-n2n_v2 is not set # CONFIG_PACKAGE_luci-app-netdata is not set # CONFIG_PACKAGE_luci-app-nfs is not set # CONFIG_PACKAGE_luci-app-nft-qos is not set # CONFIG_PACKAGE_luci-app-nlbwmon is not set # CONFIG_PACKAGE_luci-app-noddos is not set # CONFIG_PACKAGE_luci-app-nps is not set # CONFIG_PACKAGE_luci-app-ntpc is not set # CONFIG_PACKAGE_luci-app-ocserv is not set # CONFIG_PACKAGE_luci-app-olsr is not set # CONFIG_PACKAGE_luci-app-olsr-services is not set # CONFIG_PACKAGE_luci-app-olsr-viz is not set # CONFIG_PACKAGE_luci-app-openvpn is not set # CONFIG_PACKAGE_luci-app-openvpn-server is not set # CONFIG_PACKAGE_luci-app-p910nd is not set # CONFIG_PACKAGE_luci-app-pagekitec is not set # CONFIG_PACKAGE_luci-app-polipo is not set # CONFIG_PACKAGE_luci-app-pppoe-relay is not set # CONFIG_PACKAGE_luci-app-privoxy is not set # CONFIG_PACKAGE_luci-app-ps3netsrv is not set # CONFIG_PACKAGE_luci-app-qbittorrent is not set # CONFIG_PACKAGE_luci-app-qos is not set # CONFIG_PACKAGE_luci-app-radicale is not set CONFIG_PACKAGE_luci-app-ramfree=y # CONFIG_PACKAGE_luci-app-rclone is not set # CONFIG_PACKAGE_luci-app-rp-pppoe-server is not set # CONFIG_PACKAGE_luci-app-samba is not set # CONFIG_PACKAGE_luci-app-samba4 is not set CONFIG_PACKAGE_luci-app-sfe=y # CONFIG_PACKAGE_luci-app-shadowsocks-libev is not set # CONFIG_PACKAGE_luci-app-shairplay is not set # CONFIG_PACKAGE_luci-app-siitwizard is not set # CONFIG_PACKAGE_luci-app-simple-adblock is not set # CONFIG_PACKAGE_luci-app-softethervpn is not set # CONFIG_PACKAGE_luci-app-splash is not set # CONFIG_PACKAGE_luci-app-sqm is not set # CONFIG_PACKAGE_luci-app-squid is not set # CONFIG_PACKAGE_luci-app-ssrserver-python is not set # CONFIG_PACKAGE_luci-app-statistics is not set # CONFIG_PACKAGE_luci-app-syncdial is not set # CONFIG_PACKAGE_luci-app-tinyproxy is not set # CONFIG_PACKAGE_luci-app-transmission is not set # CONFIG_PACKAGE_luci-app-travelmate is not set # CONFIG_PACKAGE_luci-app-ttyd is not set # CONFIG_PACKAGE_luci-app-udpxy is not set # CONFIG_PACKAGE_luci-app-uhttpd is not set # CONFIG_PACKAGE_luci-app-unblockmusic is not set # CONFIG_UnblockNeteaseMusic_Go is not set # CONFIG_UnblockNeteaseMusic_NodeJS is not set # CONFIG_PACKAGE_luci-app-unbound is not set # CONFIG_PACKAGE_luci-app-upnp is not set # CONFIG_PACKAGE_luci-app-usb-printer is not set CONFIG_PACKAGE_luci-app-v2ray-server=y # CONFIG_PACKAGE_luci-app-verysync is not set # CONFIG_PACKAGE_luci-app-vlmcsd is not set # CONFIG_PACKAGE_luci-app-vnstat is not set # CONFIG_PACKAGE_luci-app-vpnbypass is not set # CONFIG_PACKAGE_luci-app-vsftpd is not set # CONFIG_PACKAGE_luci-app-watchcat is not set # CONFIG_PACKAGE_luci-app-webadmin is not set # CONFIG_PACKAGE_luci-app-wifischedule is not set # CONFIG_PACKAGE_luci-app-wireguard is not set # CONFIG_PACKAGE_luci-app-wol is not set # CONFIG_PACKAGE_luci-app-wrtbwmon is not set # CONFIG_PACKAGE_luci-app-xlnetacc is not set # CONFIG_PACKAGE_luci-app-zerotier is not set  # # 4. Themes # # CONFIG_PACKAGE_luci-theme-argon is not set CONFIG_PACKAGE_luci-theme-bootstrap=y # CONFIG_PACKAGE_luci-theme-material is not set CONFIG_PACKAGE_luci-theme-netgear=y  # # 5. Protocols # # CONFIG_PACKAGE_luci-proto-3g is not set # CONFIG_PACKAGE_luci-proto-bonding is not set # CONFIG_PACKAGE_luci-proto-ipip is not set # CONFIG_PACKAGE_luci-proto-ipv6 is not set # CONFIG_PACKAGE_luci-proto-ncm is not set # CONFIG_PACKAGE_luci-proto-openconnect is not set CONFIG_PACKAGE_luci-proto-ppp=y # CONFIG_PACKAGE_luci-proto-qmi is not set # CONFIG_PACKAGE_luci-proto-relay is not set # CONFIG_PACKAGE_luci-proto-vpnc is not set # CONFIG_PACKAGE_luci-proto-wireguard is not set  # # 6. Libraries # # CONFIG_PACKAGE_luci-lib-docker is not set # CONFIG_PACKAGE_luci-lib-dracula is not set # CONFIG_PACKAGE_luci-lib-httpclient is not set # CONFIG_PACKAGE_luci-lib-httpprotoutils is not set CONFIG_PACKAGE_luci-lib-ip=y # CONFIG_PACKAGE_luci-lib-iptparser is not set # CONFIG_PACKAGE_luci-lib-jquery-1-4 is not set # CONFIG_PACKAGE_luci-lib-json is not set CONFIG_PACKAGE_luci-lib-jsonc=y # CONFIG_PACKAGE_luci-lib-luaneightbl is not set CONFIG_PACKAGE_luci-lib-nixio=y # CONFIG_PACKAGE_luci-lib-px5g is not set  # # 9. Freifunk # # CONFIG_PACKAGE_freifunk-common is not set # CONFIG_PACKAGE_freifunk-firewall is not set # CONFIG_PACKAGE_freifunk-policyrouting is not set # CONFIG_PACKAGE_freifunk-watchdog is not set # CONFIG_PACKAGE_meshwizard is not set CONFIG_PACKAGE_default-settings=y CONFIG_PACKAGE_luci-i18n-autoreboot-zh-cn=y # CONFIG_PACKAGE_luci-i18n-base-ca is not set # CONFIG_PACKAGE_luci-i18n-base-cs is not set # CONFIG_PACKAGE_luci-i18n-base-de is not set # CONFIG_PACKAGE_luci-i18n-base-el is not set # CONFIG_PACKAGE_luci-i18n-base-en is not set # CONFIG_PACKAGE_luci-i18n-base-es is not set # CONFIG_PACKAGE_luci-i18n-base-fr is not set # CONFIG_PACKAGE_luci-i18n-base-he is not set # CONFIG_PACKAGE_luci-i18n-base-hu is not set # CONFIG_PACKAGE_luci-i18n-base-it is not set # CONFIG_PACKAGE_luci-i18n-base-ja is not set # CONFIG_PACKAGE_luci-i18n-base-ko is not set # CONFIG_PACKAGE_luci-i18n-base-ms is not set # CONFIG_PACKAGE_luci-i18n-base-no is not set # CONFIG_PACKAGE_luci-i18n-base-pl is not set # CONFIG_PACKAGE_luci-i18n-base-pt is not set # CONFIG_PACKAGE_luci-i18n-base-pt-br is not set # CONFIG_PACKAGE_luci-i18n-base-ro is not set # CONFIG_PACKAGE_luci-i18n-base-ru is not set # CONFIG_PACKAGE_luci-i18n-base-sk is not set # CONFIG_PACKAGE_luci-i18n-base-sv is not set # CONFIG_PACKAGE_luci-i18n-base-tr is not set # CONFIG_PACKAGE_luci-i18n-base-uk is not set # CONFIG_PACKAGE_luci-i18n-base-vi is not set CONFIG_PACKAGE_luci-i18n-base-zh-cn=y # CONFIG_PACKAGE_luci-i18n-base-zh-tw is not set # CONFIG_PACKAGE_luci-i18n-firewall-ca is not set # CONFIG_PACKAGE_luci-i18n-firewall-cs is not set # CONFIG_PACKAGE_luci-i18n-firewall-de is not set # CONFIG_PACKAGE_luci-i18n-firewall-el is not set # CONFIG_PACKAGE_luci-i18n-firewall-en is not set # CONFIG_PACKAGE_luci-i18n-firewall-es is not set # CONFIG_PACKAGE_luci-i18n-firewall-fr is not set # CONFIG_PACKAGE_luci-i18n-firewall-he is not set # CONFIG_PACKAGE_luci-i18n-firewall-hu is not set # CONFIG_PACKAGE_luci-i18n-firewall-it is not set # CONFIG_PACKAGE_luci-i18n-firewall-ja is not set # CONFIG_PACKAGE_luci-i18n-firewall-ko is not set # CONFIG_PACKAGE_luci-i18n-firewall-ms is not set # CONFIG_PACKAGE_luci-i18n-firewall-no is not set # CONFIG_PACKAGE_luci-i18n-firewall-pl is not set # CONFIG_PACKAGE_luci-i18n-firewall-pt is not set # CONFIG_PACKAGE_luci-i18n-firewall-pt-br is not set # CONFIG_PACKAGE_luci-i18n-firewall-ro is not set # CONFIG_PACKAGE_luci-i18n-firewall-ru is not set # CONFIG_PACKAGE_luci-i18n-firewall-sk is not set # CONFIG_PACKAGE_luci-i18n-firewall-sv is not set # CONFIG_PACKAGE_luci-i18n-firewall-tr is not set # CONFIG_PACKAGE_luci-i18n-firewall-uk is not set # CONFIG_PACKAGE_luci-i18n-firewall-vi is not set CONFIG_PACKAGE_luci-i18n-firewall-zh-cn=y # CONFIG_PACKAGE_luci-i18n-firewall-zh-tw is not set CONFIG_PACKAGE_luci-i18n-ramfree-zh-cn=y CONFIG_PACKAGE_luci-i18n-sfe-zh-cn=y CONFIG_PACKAGE_luci-i18n-v2ray-server-zh-cn=y  # # Mail # # CONFIG_PACKAGE_alpine is not set # CONFIG_PACKAGE_alpine-nossl is not set # CONFIG_PACKAGE_bogofilter is not set # CONFIG_PACKAGE_clamsmtp is not set # CONFIG_PACKAGE_dovecot is not set # CONFIG_PACKAGE_dovecot-pigeonhole is not set # CONFIG_PACKAGE_dovecot-utils is not set # CONFIG_PACKAGE_emailrelay is not set # CONFIG_PACKAGE_fdm is not set # CONFIG_PACKAGE_greyfix is not set # CONFIG_PACKAGE_mailman is not set # CONFIG_PACKAGE_mailsend is not set # CONFIG_PACKAGE_mailsend-nossl is not set # CONFIG_PACKAGE_msmtp is not set # CONFIG_PACKAGE_msmtp-nossl is not set # CONFIG_PACKAGE_mutt is not set # CONFIG_PACKAGE_nail is not set # CONFIG_PACKAGE_opendkim is not set # CONFIG_PACKAGE_opendkim-tools is not set # CONFIG_PACKAGE_postfix is not set  # # Select postfix build options # CONFIG_POSTFIX_TLS=y CONFIG_POSTFIX_SASL=y CONFIG_POSTFIX_LDAP=y # CONFIG_POSTFIX_DB is not set CONFIG_POSTFIX_CDB=y CONFIG_POSTFIX_SQLITE=y # CONFIG_POSTFIX_PGSQL is not set CONFIG_POSTFIX_PCRE=y # CONFIG_POSTFIX_EAI is not set # CONFIG_PACKAGE_ssmtp is not set  # # Multimedia #  # # Streaming # # CONFIG_PACKAGE_oggfwd is not set # CONFIG_PACKAGE_crtmpserver is not set # CONFIG_PACKAGE_ffmpeg is not set # CONFIG_PACKAGE_ffprobe is not set # CONFIG_PACKAGE_ffserver is not set # CONFIG_PACKAGE_fswebcam is not set # CONFIG_PACKAGE_gmediarender is not set # CONFIG_PACKAGE_gphoto2 is not set # CONFIG_PACKAGE_grilo is not set # CONFIG_PACKAGE_grilo-plugins is not set # CONFIG_PACKAGE_gst1-libav is not set # CONFIG_PACKAGE_gstreamer1-libs is not set # CONFIG_PACKAGE_gstreamer1-plugins-bad is not set # CONFIG_PACKAGE_gstreamer1-plugins-base is not set # CONFIG_PACKAGE_gstreamer1-plugins-good is not set # CONFIG_PACKAGE_gstreamer1-plugins-ugly is not set # CONFIG_PACKAGE_gstreamer1-utils is not set # CONFIG_PACKAGE_icecast is not set # CONFIG_PACKAGE_lcdgrilo is not set # CONFIG_PACKAGE_minidlna is not set # CONFIG_PACKAGE_mjpg-streamer is not set # CONFIG_PACKAGE_motion is not set # CONFIG_PACKAGE_tvheadend is not set # CONFIG_PACKAGE_v4l2rtspserver is not set # CONFIG_PACKAGE_vips is not set # CONFIG_PACKAGE_xupnpd is not set # CONFIG_PACKAGE_youtube-dl is not set  # # Network #  # # BitTorrent # # CONFIG_PACKAGE_mktorrent is not set # CONFIG_PACKAGE_opentracker is not set # CONFIG_PACKAGE_opentracker6 is not set # CONFIG_PACKAGE_qBittorrent is not set # CONFIG_PACKAGE_rtorrent is not set # CONFIG_PACKAGE_rtorrent-rpc is not set # CONFIG_PACKAGE_transmission-cli-openssl is not set # CONFIG_PACKAGE_transmission-daemon-openssl is not set # CONFIG_PACKAGE_transmission-remote-openssl is not set # CONFIG_PACKAGE_transmission-web is not set # CONFIG_PACKAGE_transmission-web-control is not set  # # Captive Portals # # CONFIG_PACKAGE_coova-chilli is not set # CONFIG_PACKAGE_nodogsplash is not set # CONFIG_PACKAGE_wifidog is not set # CONFIG_PACKAGE_wifidog-ng-mbedtls is not set # CONFIG_PACKAGE_wifidog-ng-nossl is not set # CONFIG_PACKAGE_wifidog-ng-openssl is not set # CONFIG_PACKAGE_wifidog-ng-wolfssl is not set # CONFIG_PACKAGE_wifidog-tls is not set  # # Cloud Manager # # CONFIG_PACKAGE_rclone-ng is not set # CONFIG_PACKAGE_rclone-webui-react is not set  # # Download Manager # # CONFIG_PACKAGE_ariang is not set # CONFIG_PACKAGE_webui-aria2 is not set # CONFIG_PACKAGE_yaaw is not set  # # File Transfer # # CONFIG_PACKAGE_aria2 is not set # CONFIG_PACKAGE_atftp is not set # CONFIG_PACKAGE_atftpd is not set # CONFIG_PACKAGE_curl is not set # CONFIG_PACKAGE_gnurl is not set # CONFIG_PACKAGE_lftp is not set # CONFIG_PACKAGE_ps3netsrv is not set # CONFIG_PACKAGE_rosy-file-server is not set # CONFIG_PACKAGE_rsync is not set # CONFIG_PACKAGE_rsyncd is not set # CONFIG_PACKAGE_vsftpd is not set CONFIG_PACKAGE_vsftpd-alt=y CONFIG_VSFTPD_USE_UCI_SCRIPTS=y # CONFIG_PACKAGE_vsftpd-tls is not set CONFIG_PACKAGE_wget=y # CONFIG_PACKAGE_wget-nossl is not set  # # Filesystem # # CONFIG_PACKAGE_davfs2 is not set # CONFIG_PACKAGE_ksmbd-avahi-service is not set # CONFIG_PACKAGE_ksmbd-server is not set # CONFIG_PACKAGE_ksmbd-utils is not set # CONFIG_PACKAGE_netatalk is not set # CONFIG_PACKAGE_nfs-kernel-server is not set # CONFIG_PACKAGE_owftpd is not set # CONFIG_PACKAGE_owhttpd is not set # CONFIG_PACKAGE_owserver is not set # CONFIG_PACKAGE_sshfs is not set  # # Firewall # # CONFIG_PACKAGE_arptables is not set # CONFIG_PACKAGE_conntrack is not set # CONFIG_PACKAGE_conntrackd is not set # CONFIG_PACKAGE_ebtables is not set # CONFIG_PACKAGE_fwknop is not set # CONFIG_PACKAGE_fwknopd is not set # CONFIG_PACKAGE_ip6tables is not set CONFIG_PACKAGE_iptables=y # CONFIG_IPTABLES_CONNLABEL is not set # CONFIG_IPTABLES_NFTABLES is not set # CONFIG_PACKAGE_iptables-mod-account is not set # CONFIG_PACKAGE_iptables-mod-chaos is not set # CONFIG_PACKAGE_iptables-mod-checksum is not set # CONFIG_PACKAGE_iptables-mod-cluster is not set # CONFIG_PACKAGE_iptables-mod-clusterip is not set # CONFIG_PACKAGE_iptables-mod-condition is not set # CONFIG_PACKAGE_iptables-mod-conntrack-extra is not set # CONFIG_PACKAGE_iptables-mod-delude is not set # CONFIG_PACKAGE_iptables-mod-dhcpmac is not set # CONFIG_PACKAGE_iptables-mod-dnetmap is not set # CONFIG_PACKAGE_iptables-mod-extra is not set # CONFIG_PACKAGE_iptables-mod-filter is not set CONFIG_PACKAGE_iptables-mod-fullconenat=y # CONFIG_PACKAGE_iptables-mod-fuzzy is not set # CONFIG_PACKAGE_iptables-mod-geoip is not set # CONFIG_PACKAGE_iptables-mod-hashlimit is not set # CONFIG_PACKAGE_iptables-mod-iface is not set # CONFIG_PACKAGE_iptables-mod-ipmark is not set # CONFIG_PACKAGE_iptables-mod-ipopt is not set # CONFIG_PACKAGE_iptables-mod-ipp2p is not set # CONFIG_PACKAGE_iptables-mod-iprange is not set # CONFIG_PACKAGE_iptables-mod-ipsec is not set # CONFIG_PACKAGE_iptables-mod-ipv4options is not set # CONFIG_PACKAGE_iptables-mod-led is not set # CONFIG_PACKAGE_iptables-mod-length2 is not set # CONFIG_PACKAGE_iptables-mod-logmark is not set # CONFIG_PACKAGE_iptables-mod-lscan is not set # CONFIG_PACKAGE_iptables-mod-lua is not set # CONFIG_PACKAGE_iptables-mod-nat-extra is not set # CONFIG_PACKAGE_iptables-mod-nflog is not set # CONFIG_PACKAGE_iptables-mod-nfqueue is not set # CONFIG_PACKAGE_iptables-mod-physdev is not set # CONFIG_PACKAGE_iptables-mod-psd is not set # CONFIG_PACKAGE_iptables-mod-quota2 is not set # CONFIG_PACKAGE_iptables-mod-rpfilter is not set # CONFIG_PACKAGE_iptables-mod-sysrq is not set # CONFIG_PACKAGE_iptables-mod-tarpit is not set # CONFIG_PACKAGE_iptables-mod-tee is not set # CONFIG_PACKAGE_iptables-mod-tproxy is not set # CONFIG_PACKAGE_iptables-mod-trace is not set # CONFIG_PACKAGE_iptables-mod-u32 is not set # CONFIG_PACKAGE_iptables-mod-ulog is not set # CONFIG_PACKAGE_iptaccount is not set # CONFIG_PACKAGE_iptgeoip is not set # CONFIG_PACKAGE_miniupnpc is not set CONFIG_PACKAGE_miniupnpd=y # CONFIG_MINIUPNPD_IGDv2 is not set # CONFIG_PACKAGE_natpmpc is not set # CONFIG_PACKAGE_nftables is not set # CONFIG_PACKAGE_shorewall is not set # CONFIG_PACKAGE_shorewall-core is not set # CONFIG_PACKAGE_shorewall-lite is not set # CONFIG_PACKAGE_shorewall6 is not set # CONFIG_PACKAGE_shorewall6-lite is not set # CONFIG_PACKAGE_snort is not set  # # Firewall Tunnel # # CONFIG_PACKAGE_iodine is not set # CONFIG_PACKAGE_iodined is not set  # # FreeRADIUS (version 3) # # CONFIG_PACKAGE_freeradius3 is not set # CONFIG_PACKAGE_freeradius3-common is not set # CONFIG_PACKAGE_freeradius3-utils is not set  # # IP Addresses and Names # # CONFIG_PACKAGE_aggregate is not set # CONFIG_PACKAGE_announce is not set # CONFIG_PACKAGE_avahi-autoipd is not set # CONFIG_PACKAGE_avahi-daemon-service-http is not set # CONFIG_PACKAGE_avahi-daemon-service-ssh is not set # CONFIG_PACKAGE_avahi-dbus-daemon is not set # CONFIG_PACKAGE_avahi-dnsconfd is not set # CONFIG_PACKAGE_avahi-nodbus-daemon is not set # CONFIG_PACKAGE_avahi-utils is not set # CONFIG_PACKAGE_bind-check is not set # CONFIG_PACKAGE_bind-client is not set # CONFIG_PACKAGE_bind-dig is not set # CONFIG_PACKAGE_bind-dnssec is not set # CONFIG_PACKAGE_bind-host is not set # CONFIG_PACKAGE_bind-rndc is not set # CONFIG_PACKAGE_bind-server is not set # CONFIG_PACKAGE_bind-tools is not set # CONFIG_PACKAGE_danish is not set CONFIG_PACKAGE_ddns-scripts=y CONFIG_PACKAGE_ddns-scripts_aliyun=y # CONFIG_PACKAGE_ddns-scripts_cloudflare.com-v4 is not set CONFIG_PACKAGE_ddns-scripts_dnspod=y # CONFIG_PACKAGE_ddns-scripts_freedns_42_pl is not set # CONFIG_PACKAGE_ddns-scripts_godaddy.com-v1 is not set # CONFIG_PACKAGE_ddns-scripts_no-ip_com is not set # CONFIG_PACKAGE_ddns-scripts_nsupdate is not set # CONFIG_PACKAGE_ddns-scripts_route53-v1 is not set # CONFIG_PACKAGE_dhcp-forwarder is not set # CONFIG_PACKAGE_dns2socks is not set # CONFIG_PACKAGE_dnscrypt-proxy is not set # CONFIG_PACKAGE_dnscrypt-proxy-resolvers is not set # CONFIG_PACKAGE_drill is not set # CONFIG_PACKAGE_hostip is not set # CONFIG_PACKAGE_idn is not set # CONFIG_PACKAGE_idn2 is not set # CONFIG_PACKAGE_inadyn is not set # CONFIG_PACKAGE_isc-dhcp-client-ipv4 is not set # CONFIG_PACKAGE_isc-dhcp-client-ipv6 is not set # CONFIG_PACKAGE_isc-dhcp-omshell-ipv4 is not set # CONFIG_PACKAGE_isc-dhcp-omshell-ipv6 is not set # CONFIG_PACKAGE_isc-dhcp-relay-ipv4 is not set # CONFIG_PACKAGE_isc-dhcp-relay-ipv6 is not set # CONFIG_PACKAGE_isc-dhcp-server-ipv4 is not set # CONFIG_PACKAGE_isc-dhcp-server-ipv6 is not set # CONFIG_PACKAGE_kadnode is not set # CONFIG_PACKAGE_knot is not set # CONFIG_PACKAGE_knot-dig is not set # CONFIG_PACKAGE_knot-host is not set # CONFIG_PACKAGE_knot-keymgr is not set # CONFIG_PACKAGE_knot-nsupdate is not set # CONFIG_PACKAGE_knot-tests is not set # CONFIG_PACKAGE_knot-zonecheck is not set # CONFIG_PACKAGE_ldns-examples is not set # CONFIG_PACKAGE_mdns-utils is not set # CONFIG_PACKAGE_mdnsd is not set # CONFIG_PACKAGE_mdnsresponder is not set # CONFIG_PACKAGE_nsd is not set # CONFIG_PACKAGE_nsd-control is not set # CONFIG_PACKAGE_nsd-control-setup is not set # CONFIG_PACKAGE_nsd-nossl is not set # CONFIG_PACKAGE_ohybridproxy is not set # CONFIG_PACKAGE_stubby is not set # CONFIG_PACKAGE_unbound-anchor is not set # CONFIG_PACKAGE_unbound-checkconf is not set # CONFIG_PACKAGE_unbound-control is not set # CONFIG_PACKAGE_unbound-control-setup is not set # CONFIG_PACKAGE_unbound-daemon is not set # CONFIG_PACKAGE_unbound-daemon-heavy is not set # CONFIG_PACKAGE_unbound-host is not set # CONFIG_PACKAGE_wsdd2 is not set # CONFIG_PACKAGE_zonestitcher is not set  # # Instant Messaging # # CONFIG_PACKAGE_bitlbee is not set # CONFIG_PACKAGE_irssi is not set # CONFIG_PACKAGE_ngircd is not set # CONFIG_PACKAGE_ngircd-nossl is not set # CONFIG_PACKAGE_prosody is not set # CONFIG_PACKAGE_quassel-irssi is not set # CONFIG_PACKAGE_umurmur-mbedtls is not set # CONFIG_PACKAGE_umurmur-openssl is not set # CONFIG_PACKAGE_znc is not set  # # Linux ATM tools # # CONFIG_PACKAGE_atm-aread is not set # CONFIG_PACKAGE_atm-atmaddr is not set # CONFIG_PACKAGE_atm-atmdiag is not set # CONFIG_PACKAGE_atm-atmdump is not set # CONFIG_PACKAGE_atm-atmloop is not set # CONFIG_PACKAGE_atm-atmsigd is not set # CONFIG_PACKAGE_atm-atmswitch is not set # CONFIG_PACKAGE_atm-atmtcp is not set # CONFIG_PACKAGE_atm-awrite is not set # CONFIG_PACKAGE_atm-bus is not set # CONFIG_PACKAGE_atm-debug-tools is not set # CONFIG_PACKAGE_atm-diagnostics is not set # CONFIG_PACKAGE_atm-esi is not set # CONFIG_PACKAGE_atm-ilmid is not set # CONFIG_PACKAGE_atm-ilmidiag is not set # CONFIG_PACKAGE_atm-lecs is not set # CONFIG_PACKAGE_atm-les is not set # CONFIG_PACKAGE_atm-mpcd is not set # CONFIG_PACKAGE_atm-saaldump is not set # CONFIG_PACKAGE_atm-sonetdiag is not set # CONFIG_PACKAGE_atm-svc_recv is not set # CONFIG_PACKAGE_atm-svc_send is not set # CONFIG_PACKAGE_atm-tools is not set # CONFIG_PACKAGE_atm-ttcp_atm is not set # CONFIG_PACKAGE_atm-zeppelin is not set # CONFIG_PACKAGE_br2684ctl is not set  # # NMAP Suite # # CONFIG_PACKAGE_ncat is not set # CONFIG_PACKAGE_ncat-ssl is not set # CONFIG_PACKAGE_ndiff is not set # CONFIG_PACKAGE_nmap is not set # CONFIG_PACKAGE_nmap-ssl is not set # CONFIG_PACKAGE_nping is not set  # # NTRIP # # CONFIG_PACKAGE_ntripcaster is not set # CONFIG_PACKAGE_ntripclient is not set # CONFIG_PACKAGE_ntripserver is not set  # # NeteaseMusic # # CONFIG_PACKAGE_UnblockNeteaseMusic is not set # CONFIG_PACKAGE_UnblockNeteaseMusicGo is not set  # # OLSR.org network framework # # CONFIG_PACKAGE_oonf-dlep-proxy is not set # CONFIG_PACKAGE_oonf-dlep-radio is not set # CONFIG_PACKAGE_oonf-init-scripts is not set # CONFIG_PACKAGE_oonf-olsrd2 is not set  # # Open vSwitch # # CONFIG_PACKAGE_openvswitch is not set # CONFIG_PACKAGE_openvswitch-ovn-host is not set # CONFIG_PACKAGE_openvswitch-ovn-north is not set # CONFIG_PACKAGE_openvswitch-python is not set # CONFIG_PACKAGE_openvswitch-python3 is not set  # # OpenLDAP # # CONFIG_PACKAGE_libopenldap is not set CONFIG_OPENLDAP_DEBUG=y # CONFIG_OPENLDAP_CRYPT is not set # CONFIG_OPENLDAP_MONITOR is not set # CONFIG_OPENLDAP_DB47 is not set # CONFIG_OPENLDAP_ICU is not set # CONFIG_PACKAGE_openldap-server is not set # CONFIG_PACKAGE_openldap-utils is not set  # # P2P # # CONFIG_PACKAGE_amule is not set # CONFIG_AMULE_CRYPTOPP_STATIC_LINKING is not set # CONFIG_PACKAGE_antileech is not set  # # Printing # # CONFIG_PACKAGE_p910nd is not set  # # Project V # CONFIG_PACKAGE_v2ray=y  # # V2Ray Configuration # # CONFIG_V2RAY_COMPRESS_GOPROXY is not set # CONFIG_V2RAY_JSON_V2CTL is not set CONFIG_V2RAY_JSON_INTERNAL=y # CONFIG_V2RAY_JSON_NONE is not set CONFIG_V2RAY_EXCLUDE_V2CTL=y CONFIG_V2RAY_EXCLUDE_ASSETS=y CONFIG_V2RAY_COMPRESS_UPX=y CONFIG_V2RAY_DISABLE_NONE=y # CONFIG_V2RAY_DISABLE_CUSTOM is not set # CONFIG_PACKAGE_v2ray-plugin is not set # CONFIG_v2ray-plugin_INCLUDE_GOPROXY is not set  # # Routing and Redirection # # CONFIG_PACKAGE_babel-pinger is not set # CONFIG_PACKAGE_babeld is not set # CONFIG_PACKAGE_batmand is not set # CONFIG_PACKAGE_bcp38 is not set # CONFIG_PACKAGE_bird1-ipv4 is not set # CONFIG_PACKAGE_bird1-ipv4-uci is not set # CONFIG_PACKAGE_bird1-ipv6 is not set # CONFIG_PACKAGE_bird1-ipv6-uci is not set # CONFIG_PACKAGE_bird1c-ipv4 is not set # CONFIG_PACKAGE_bird1c-ipv6 is not set # CONFIG_PACKAGE_bird1cl-ipv4 is not set # CONFIG_PACKAGE_bird1cl-ipv6 is not set # CONFIG_PACKAGE_bird2 is not set # CONFIG_PACKAGE_bird2c is not set # CONFIG_PACKAGE_bird2cl is not set # CONFIG_PACKAGE_bmx6 is not set # CONFIG_PACKAGE_bmx7 is not set # CONFIG_PACKAGE_cjdns is not set # CONFIG_PACKAGE_cjdns-tests is not set # CONFIG_PACKAGE_dcwapd is not set # CONFIG_PACKAGE_devlink is not set # CONFIG_PACKAGE_genl is not set # CONFIG_PACKAGE_igmpproxy is not set # CONFIG_PACKAGE_ip-bridge is not set CONFIG_PACKAGE_ip-full=y # CONFIG_PACKAGE_ip-tiny is not set # CONFIG_PACKAGE_lldpd is not set # CONFIG_PACKAGE_mcproxy is not set # CONFIG_PACKAGE_mrmctl is not set # CONFIG_PACKAGE_mwan3 is not set # CONFIG_PACKAGE_nstat is not set # CONFIG_PACKAGE_olsrd is not set # CONFIG_PACKAGE_prince is not set # CONFIG_PACKAGE_quagga is not set # CONFIG_PACKAGE_rdma is not set # CONFIG_PACKAGE_relayd is not set # CONFIG_PACKAGE_ss is not set # CONFIG_PACKAGE_sslh is not set # CONFIG_PACKAGE_tc is not set # CONFIG_PACKAGE_tcpproxy is not set # CONFIG_PACKAGE_vis is not set  # # SSH # # CONFIG_PACKAGE_autossh is not set # CONFIG_PACKAGE_openssh-client is not set # CONFIG_PACKAGE_openssh-client-utils is not set # CONFIG_PACKAGE_openssh-keygen is not set # CONFIG_PACKAGE_openssh-moduli is not set # CONFIG_PACKAGE_openssh-server is not set # CONFIG_PACKAGE_openssh-server-pam is not set # CONFIG_PACKAGE_openssh-sftp-avahi-service is not set # CONFIG_PACKAGE_openssh-sftp-client is not set # CONFIG_PACKAGE_openssh-sftp-server is not set # CONFIG_PACKAGE_sshtunnel is not set  # # THC-IPv6 attack and analyzing toolkit # # CONFIG_PACKAGE_thc-ipv6-address6 is not set # CONFIG_PACKAGE_thc-ipv6-alive6 is not set # CONFIG_PACKAGE_thc-ipv6-covert-send6 is not set # CONFIG_PACKAGE_thc-ipv6-covert-send6d is not set # CONFIG_PACKAGE_thc-ipv6-denial6 is not set # CONFIG_PACKAGE_thc-ipv6-detect-new-ip6 is not set # CONFIG_PACKAGE_thc-ipv6-detect-sniffer6 is not set # CONFIG_PACKAGE_thc-ipv6-dnsdict6 is not set # CONFIG_PACKAGE_thc-ipv6-dnsrevenum6 is not set # CONFIG_PACKAGE_thc-ipv6-dos-new-ip6 is not set # CONFIG_PACKAGE_thc-ipv6-dump-router6 is not set # CONFIG_PACKAGE_thc-ipv6-exploit6 is not set # CONFIG_PACKAGE_thc-ipv6-fake-advertise6 is not set # CONFIG_PACKAGE_thc-ipv6-fake-dhcps6 is not set # CONFIG_PACKAGE_thc-ipv6-fake-dns6d is not set # CONFIG_PACKAGE_thc-ipv6-fake-dnsupdate6 is not set # CONFIG_PACKAGE_thc-ipv6-fake-mipv6 is not set # CONFIG_PACKAGE_thc-ipv6-fake-mld26 is not set # CONFIG_PACKAGE_thc-ipv6-fake-mld6 is not set # CONFIG_PACKAGE_thc-ipv6-fake-mldrouter6 is not set # CONFIG_PACKAGE_thc-ipv6-fake-router26 is not set # CONFIG_PACKAGE_thc-ipv6-fake-router6 is not set # CONFIG_PACKAGE_thc-ipv6-fake-solicitate6 is not set # CONFIG_PACKAGE_thc-ipv6-flood-advertise6 is not set # CONFIG_PACKAGE_thc-ipv6-flood-dhcpc6 is not set # CONFIG_PACKAGE_thc-ipv6-flood-mld26 is not set # CONFIG_PACKAGE_thc-ipv6-flood-mld6 is not set # CONFIG_PACKAGE_thc-ipv6-flood-mldrouter6 is not set # CONFIG_PACKAGE_thc-ipv6-flood-router26 is not set # CONFIG_PACKAGE_thc-ipv6-flood-router6 is not set # CONFIG_PACKAGE_thc-ipv6-flood-solicitate6 is not set # CONFIG_PACKAGE_thc-ipv6-fragmentation6 is not set # CONFIG_PACKAGE_thc-ipv6-fuzz-dhcpc6 is not set # CONFIG_PACKAGE_thc-ipv6-fuzz-dhcps6 is not set # CONFIG_PACKAGE_thc-ipv6-fuzz-ip6 is not set # CONFIG_PACKAGE_thc-ipv6-implementation6 is not set # CONFIG_PACKAGE_thc-ipv6-implementation6d is not set # CONFIG_PACKAGE_thc-ipv6-inverse-lookup6 is not set # CONFIG_PACKAGE_thc-ipv6-kill-router6 is not set # CONFIG_PACKAGE_thc-ipv6-ndpexhaust6 is not set # CONFIG_PACKAGE_thc-ipv6-node-query6 is not set # CONFIG_PACKAGE_thc-ipv6-parasite6 is not set # CONFIG_PACKAGE_thc-ipv6-passive-discovery6 is not set # CONFIG_PACKAGE_thc-ipv6-randicmp6 is not set # CONFIG_PACKAGE_thc-ipv6-redir6 is not set # CONFIG_PACKAGE_thc-ipv6-rsmurf6 is not set # CONFIG_PACKAGE_thc-ipv6-sendpees6 is not set # CONFIG_PACKAGE_thc-ipv6-sendpeesmp6 is not set # CONFIG_PACKAGE_thc-ipv6-smurf6 is not set # CONFIG_PACKAGE_thc-ipv6-thcping6 is not set # CONFIG_PACKAGE_thc-ipv6-toobig6 is not set # CONFIG_PACKAGE_thc-ipv6-trace6 is not set  # # Time Synchronization # # CONFIG_PACKAGE_chrony is not set # CONFIG_PACKAGE_htpdate is not set # CONFIG_PACKAGE_linuxptp is not set # CONFIG_PACKAGE_ntp-keygen is not set # CONFIG_PACKAGE_ntp-utils is not set # CONFIG_PACKAGE_ntpclient is not set # CONFIG_PACKAGE_ntpd is not set # CONFIG_PACKAGE_ntpdate is not set  # # VPN # # CONFIG_PACKAGE_chaosvpn is not set # CONFIG_PACKAGE_fastd is not set # CONFIG_PACKAGE_ipsec-tools is not set # CONFIG_PACKAGE_n2n-edge is not set # CONFIG_PACKAGE_n2n-supernode is not set # CONFIG_PACKAGE_ocserv is not set # CONFIG_PACKAGE_openconnect is not set # CONFIG_PACKAGE_opennhrp is not set # CONFIG_PACKAGE_openvpn-easy-rsa is not set # CONFIG_PACKAGE_openvpn-mbedtls is not set # CONFIG_PACKAGE_openvpn-nossl is not set # CONFIG_PACKAGE_openvpn-openssl is not set # CONFIG_PACKAGE_pptpd is not set # CONFIG_PACKAGE_softethervpn-base is not set # CONFIG_PACKAGE_softethervpn-bridge is not set # CONFIG_PACKAGE_softethervpn-client is not set # CONFIG_PACKAGE_softethervpn-server is not set # CONFIG_PACKAGE_softethervpn5-bridge is not set # CONFIG_PACKAGE_softethervpn5-client is not set # CONFIG_PACKAGE_softethervpn5-server is not set # CONFIG_PACKAGE_sstp-client is not set # CONFIG_PACKAGE_strongswan is not set # CONFIG_PACKAGE_strongswan-charon is not set # CONFIG_PACKAGE_strongswan-charon-cmd is not set # CONFIG_PACKAGE_strongswan-default is not set # CONFIG_PACKAGE_strongswan-ipsec is not set # CONFIG_PACKAGE_strongswan-isakmp is not set # CONFIG_PACKAGE_strongswan-libtls is not set # CONFIG_PACKAGE_strongswan-minimal is not set # CONFIG_PACKAGE_strongswan-mod-addrblock is not set # CONFIG_PACKAGE_strongswan-mod-aes is not set # CONFIG_PACKAGE_strongswan-mod-af-alg is not set # CONFIG_PACKAGE_strongswan-mod-agent is not set # CONFIG_PACKAGE_strongswan-mod-attr is not set # CONFIG_PACKAGE_strongswan-mod-attr-sql is not set # CONFIG_PACKAGE_strongswan-mod-blowfish is not set # CONFIG_PACKAGE_strongswan-mod-ccm is not set # CONFIG_PACKAGE_strongswan-mod-cmac is not set # CONFIG_PACKAGE_strongswan-mod-connmark is not set # CONFIG_PACKAGE_strongswan-mod-constraints is not set # CONFIG_PACKAGE_strongswan-mod-coupling is not set # CONFIG_PACKAGE_strongswan-mod-ctr is not set # CONFIG_PACKAGE_strongswan-mod-curl is not set # CONFIG_PACKAGE_strongswan-mod-curve25519 is not set # CONFIG_PACKAGE_strongswan-mod-des is not set # CONFIG_PACKAGE_strongswan-mod-dhcp is not set # CONFIG_PACKAGE_strongswan-mod-dnskey is not set # CONFIG_PACKAGE_strongswan-mod-duplicheck is not set # CONFIG_PACKAGE_strongswan-mod-eap-identity is not set # CONFIG_PACKAGE_strongswan-mod-eap-md5 is not set # CONFIG_PACKAGE_strongswan-mod-eap-mschapv2 is not set # CONFIG_PACKAGE_strongswan-mod-eap-radius is not set # CONFIG_PACKAGE_strongswan-mod-eap-tls is not set # CONFIG_PACKAGE_strongswan-mod-farp is not set # CONFIG_PACKAGE_strongswan-mod-fips-prf is not set # CONFIG_PACKAGE_strongswan-mod-forecast is not set # CONFIG_PACKAGE_strongswan-mod-gcm is not set # CONFIG_PACKAGE_strongswan-mod-gcrypt is not set # CONFIG_PACKAGE_strongswan-mod-gmp is not set # CONFIG_PACKAGE_strongswan-mod-gmpdh is not set # CONFIG_PACKAGE_strongswan-mod-ha is not set # CONFIG_PACKAGE_strongswan-mod-hmac is not set # CONFIG_PACKAGE_strongswan-mod-kernel-libipsec is not set # CONFIG_PACKAGE_strongswan-mod-kernel-netlink is not set # CONFIG_PACKAGE_strongswan-mod-ldap is not set # CONFIG_PACKAGE_strongswan-mod-led is not set # CONFIG_PACKAGE_strongswan-mod-load-tester is not set # CONFIG_PACKAGE_strongswan-mod-md4 is not set # CONFIG_PACKAGE_strongswan-mod-md5 is not set # CONFIG_PACKAGE_strongswan-mod-mysql is not set # CONFIG_PACKAGE_strongswan-mod-nonce is not set # CONFIG_PACKAGE_strongswan-mod-openssl is not set # CONFIG_PACKAGE_strongswan-mod-pem is not set # CONFIG_PACKAGE_strongswan-mod-pgp is not set # CONFIG_PACKAGE_strongswan-mod-pkcs1 is not set # CONFIG_PACKAGE_strongswan-mod-pkcs11 is not set # CONFIG_PACKAGE_strongswan-mod-pkcs12 is not set # CONFIG_PACKAGE_strongswan-mod-pkcs7 is not set # CONFIG_PACKAGE_strongswan-mod-pkcs8 is not set # CONFIG_PACKAGE_strongswan-mod-pubkey is not set # CONFIG_PACKAGE_strongswan-mod-random is not set # CONFIG_PACKAGE_strongswan-mod-rc2 is not set # CONFIG_PACKAGE_strongswan-mod-resolve is not set # CONFIG_PACKAGE_strongswan-mod-revocation is not set # CONFIG_PACKAGE_strongswan-mod-sha1 is not set # CONFIG_PACKAGE_strongswan-mod-sha2 is not set # CONFIG_PACKAGE_strongswan-mod-smp is not set # CONFIG_PACKAGE_strongswan-mod-socket-default is not set # CONFIG_PACKAGE_strongswan-mod-socket-dynamic is not set # CONFIG_PACKAGE_strongswan-mod-sql is not set # CONFIG_PACKAGE_strongswan-mod-sqlite is not set # CONFIG_PACKAGE_strongswan-mod-sshkey is not set # CONFIG_PACKAGE_strongswan-mod-stroke is not set # CONFIG_PACKAGE_strongswan-mod-test-vectors is not set # CONFIG_PACKAGE_strongswan-mod-uci is not set # CONFIG_PACKAGE_strongswan-mod-unity is not set # CONFIG_PACKAGE_strongswan-mod-updown is not set # CONFIG_PACKAGE_strongswan-mod-vici is not set # CONFIG_PACKAGE_strongswan-mod-whitelist is not set # CONFIG_PACKAGE_strongswan-mod-x509 is not set # CONFIG_PACKAGE_strongswan-mod-xauth-eap is not set # CONFIG_PACKAGE_strongswan-mod-xauth-generic is not set # CONFIG_PACKAGE_strongswan-mod-xcbc is not set # CONFIG_PACKAGE_strongswan-pki is not set # CONFIG_PACKAGE_strongswan-scepclient is not set # CONFIG_PACKAGE_strongswan-swanctl is not set # CONFIG_PACKAGE_tinc is not set # CONFIG_PACKAGE_uanytun is not set # CONFIG_PACKAGE_uanytun-nettle is not set # CONFIG_PACKAGE_uanytun-nocrypt is not set # CONFIG_PACKAGE_uanytun-sslcrypt is not set # CONFIG_PACKAGE_vpnc is not set # CONFIG_PACKAGE_vpnc-scripts is not set # CONFIG_PACKAGE_wireguard is not set # CONFIG_PACKAGE_xl2tpd is not set # CONFIG_PACKAGE_zerotier is not set  # # Version Control Systems # # CONFIG_PACKAGE_fossil is not set # CONFIG_PACKAGE_git is not set # CONFIG_PACKAGE_git-http is not set # CONFIG_PACKAGE_subversion-client is not set # CONFIG_PACKAGE_subversion-libs is not set # CONFIG_PACKAGE_subversion-server is not set  # # WWAN # # CONFIG_PACKAGE_adb-enablemodem is not set # CONFIG_PACKAGE_comgt is not set # CONFIG_PACKAGE_comgt-directip is not set # CONFIG_PACKAGE_comgt-ncm is not set # CONFIG_PACKAGE_uqmi is not set  # # Web Servers/Proxies # # CONFIG_PACKAGE_apache is not set # CONFIG_PACKAGE_cgi-io is not set # CONFIG_PACKAGE_clamav is not set # CONFIG_PACKAGE_e2guardian is not set # CONFIG_PACKAGE_freshclam is not set # CONFIG_PACKAGE_frpc is not set # CONFIG_PACKAGE_frps is not set # CONFIG_PACKAGE_haproxy is not set # CONFIG_PACKAGE_haproxy-nossl is not set # CONFIG_PACKAGE_kcptun-client is not set # CONFIG_PACKAGE_kcptun-server is not set # CONFIG_PACKAGE_lighttpd is not set # CONFIG_PACKAGE_nginx is not set # CONFIG_PACKAGE_nginx-all-module is not set # CONFIG_PACKAGE_nginx-mod-luci is not set # CONFIG_PACKAGE_nginx-mod-luci-ssl is not set # CONFIG_PACKAGE_nginx-ssl is not set CONFIG_PACKAGE_pdnsd-alt=y # CONFIG_PACKAGE_polipo is not set # CONFIG_PACKAGE_privoxy is not set # CONFIG_PACKAGE_radicale-py2 is not set # CONFIG_PACKAGE_radicale-py3 is not set # CONFIG_PACKAGE_radicale2 is not set # CONFIG_PACKAGE_radicale2-examples is not set # CONFIG_PACKAGE_radicale2-src is not set # CONFIG_PACKAGE_shadowsocks-client is not set # CONFIG_PACKAGE_shadowsocks-libev-ss-local is not set # CONFIG_PACKAGE_shadowsocks-libev-ss-redir is not set # CONFIG_PACKAGE_shadowsocks-libev-ss-rules is not set # CONFIG_PACKAGE_shadowsocks-libev-ss-server is not set # CONFIG_PACKAGE_shadowsocks-libev-ss-tunnel is not set # CONFIG_PACKAGE_shadowsocksr-libev is not set # CONFIG_PACKAGE_shadowsocksr-libev-alt is not set # CONFIG_PACKAGE_shadowsocksr-libev-server is not set # CONFIG_PACKAGE_shadowsocksr-libev-ssr-local is not set # CONFIG_PACKAGE_sockd is not set # CONFIG_PACKAGE_socksify is not set # CONFIG_PACKAGE_spawn-fcgi is not set # CONFIG_PACKAGE_squid is not set # CONFIG_PACKAGE_srelay is not set # CONFIG_PACKAGE_tinyproxy is not set CONFIG_PACKAGE_uhttpd=y # CONFIG_PACKAGE_uhttpd-mod-lua is not set CONFIG_PACKAGE_uhttpd-mod-ubus=y # CONFIG_PACKAGE_uwsgi-cgi is not set # CONFIG_PACKAGE_uwsgi-cgi-luci-support is not set  # # Wireless # # CONFIG_PACKAGE_aircrack-ng is not set # CONFIG_PACKAGE_airmon-ng is not set  # # dial-in/up # # CONFIG_PACKAGE_rp-pppoe-common is not set # CONFIG_PACKAGE_rp-pppoe-relay is not set # CONFIG_PACKAGE_rp-pppoe-server is not set  # # tcprelay # # CONFIG_PACKAGE_tcpbridge is not set # CONFIG_PACKAGE_tcpcapinfo is not set # CONFIG_PACKAGE_tcpliveplay is not set # CONFIG_PACKAGE_tcpprep is not set # CONFIG_PACKAGE_tcpreplay is not set # CONFIG_PACKAGE_tcpreplay-all is not set # CONFIG_PACKAGE_tcpreplay-edit is not set # CONFIG_PACKAGE_tcprewrite is not set  # # wireless # # CONFIG_PACKAGE_dynapoint is not set # CONFIG_PACKAGE_horst is not set # CONFIG_PACKAGE_kismet-client is not set # CONFIG_PACKAGE_kismet-drone is not set # CONFIG_PACKAGE_kismet-server is not set # CONFIG_PACKAGE_pixiewps is not set # CONFIG_PACKAGE_reaver is not set # CONFIG_PACKAGE_wavemon is not set # CONFIG_PACKAGE_wifischedule is not set # CONFIG_PACKAGE_464xlat is not set # CONFIG_PACKAGE_6in4 is not set # CONFIG_PACKAGE_6rd is not set # CONFIG_PACKAGE_6to4 is not set # CONFIG_PACKAGE_acme is not set # CONFIG_PACKAGE_acme-dnsapi is not set # CONFIG_PACKAGE_adblock is not set # CONFIG_PACKAGE_adbyby is not set # CONFIG_PACKAGE_addrwatch is not set # CONFIG_PACKAGE_ahcpd is not set # CONFIG_PACKAGE_alfred is not set # CONFIG_PACKAGE_apcupsd is not set # CONFIG_PACKAGE_apcupsd-cgi is not set # CONFIG_PACKAGE_apinger is not set # CONFIG_PACKAGE_arp-scan is not set # CONFIG_PACKAGE_baidupcs-web is not set # CONFIG_PACKAGE_banip is not set # CONFIG_PACKAGE_batctl-default is not set # CONFIG_PACKAGE_batctl-full is not set # CONFIG_PACKAGE_batctl-tiny is not set # CONFIG_PACKAGE_beanstalkd is not set # CONFIG_PACKAGE_bmon is not set # CONFIG_PACKAGE_bwm-ng is not set # CONFIG_PACKAGE_chat is not set # CONFIG_PACKAGE_cifsmount is not set # CONFIG_PACKAGE_coap-server is not set # CONFIG_PACKAGE_conserver is not set # CONFIG_PACKAGE_cshark is not set # CONFIG_PACKAGE_daemonlogger is not set # CONFIG_PACKAGE_darkstat is not set # CONFIG_PACKAGE_dhcpcd is not set # CONFIG_PACKAGE_dmapd is not set # CONFIG_PACKAGE_ds-lite is not set # CONFIG_PACKAGE_dsmboot is not set # CONFIG_PACKAGE_eapol-test is not set # CONFIG_PACKAGE_eapol-test-openssl is not set # CONFIG_PACKAGE_eapol-test-wolfssl is not set # CONFIG_PACKAGE_esniper is not set # CONFIG_PACKAGE_etherwake is not set # CONFIG_PACKAGE_ethtool is not set # CONFIG_PACKAGE_fakeidentd is not set # CONFIG_PACKAGE_foolsm is not set # CONFIG_PACKAGE_fping is not set # CONFIG_PACKAGE_gnunet is not set # CONFIG_PACKAGE_gre is not set # CONFIG_PACKAGE_hnet-full is not set # CONFIG_PACKAGE_hnet-full-l2tp is not set # CONFIG_PACKAGE_hnet-full-secure is not set # CONFIG_PACKAGE_hnetd-nossl is not set # CONFIG_PACKAGE_hnetd-openssl is not set # CONFIG_PACKAGE_hostapd is not set # CONFIG_PACKAGE_hostapd-basic is not set CONFIG_PACKAGE_hostapd-common=y # CONFIG_PACKAGE_hostapd-mini is not set # CONFIG_PACKAGE_hostapd-openssl is not set # CONFIG_PACKAGE_hostapd-utils is not set # CONFIG_PACKAGE_hostapd-wolfssl is not set # CONFIG_PACKAGE_httping is not set # CONFIG_PACKAGE_httping-nossl is not set # CONFIG_PACKAGE_https_dns_proxy is not set # CONFIG_PACKAGE_i2pd is not set # CONFIG_PACKAGE_ibrdtn-tools is not set # CONFIG_PACKAGE_ibrdtnd is not set # CONFIG_PACKAGE_ifstat is not set # CONFIG_PACKAGE_iftop is not set # CONFIG_PACKAGE_iiod is not set # CONFIG_PACKAGE_iotivity is not set # CONFIG_PACKAGE_iotivity-cpp is not set # CONFIG_PACKAGE_iotivity-example-garage is not set # CONFIG_PACKAGE_iotivity-example-simple is not set # CONFIG_PACKAGE_iotivity-oic-middle is not set # CONFIG_PACKAGE_iotivity-resource-container-hue is not set # CONFIG_PACKAGE_iotivity-resource-container-lib is not set # CONFIG_PACKAGE_iotivity-resource-container-sample is not set # CONFIG_PACKAGE_iotivity-resource-directory-lib is not set # CONFIG_PACKAGE_iperf is not set # CONFIG_PACKAGE_iperf3 is not set # CONFIG_PACKAGE_iperf3-ssl is not set # CONFIG_PACKAGE_ipip is not set CONFIG_PACKAGE_ipset=y # CONFIG_PACKAGE_ipset-dns is not set # CONFIG_PACKAGE_ipset-lists is not set # CONFIG_PACKAGE_ipt2socks is not set # CONFIG_PACKAGE_iptraf-ng is not set # CONFIG_PACKAGE_iputils-arping is not set # CONFIG_PACKAGE_iputils-clockdiff is not set # CONFIG_PACKAGE_iputils-ping is not set # CONFIG_PACKAGE_iputils-ping6 is not set # CONFIG_PACKAGE_iputils-tftpd is not set # CONFIG_PACKAGE_iputils-tracepath is not set # CONFIG_PACKAGE_iputils-tracepath6 is not set # CONFIG_PACKAGE_iputils-traceroute6 is not set CONFIG_PACKAGE_iw=y # CONFIG_PACKAGE_iw-full is not set # CONFIG_PACKAGE_jool is not set # CONFIG_PACKAGE_jool-tools is not set # CONFIG_PACKAGE_keepalived is not set # CONFIG_PACKAGE_knxd is not set # CONFIG_PACKAGE_kplex is not set # CONFIG_PACKAGE_krb5-client is not set # CONFIG_PACKAGE_krb5-libs is not set # CONFIG_PACKAGE_krb5-server is not set CONFIG_PACKAGE_libipset=y # CONFIG_PACKAGE_linknx is not set # CONFIG_PACKAGE_lispd is not set # CONFIG_PACKAGE_mac-telnet-client is not set # CONFIG_PACKAGE_mac-telnet-discover is not set # CONFIG_PACKAGE_mac-telnet-ping is not set # CONFIG_PACKAGE_mac-telnet-server is not set # CONFIG_PACKAGE_map is not set # CONFIG_PACKAGE_memcached is not set # CONFIG_PACKAGE_microsocks is not set # CONFIG_PACKAGE_mii-tool is not set # CONFIG_PACKAGE_mikrotik-btest is not set # CONFIG_PACKAGE_mini_snmpd is not set # CONFIG_PACKAGE_minimalist-pcproxy is not set # CONFIG_PACKAGE_modemmanager is not set # CONFIG_PACKAGE_mosquitto-client-nossl is not set # CONFIG_PACKAGE_mosquitto-client-ssl is not set # CONFIG_PACKAGE_mosquitto-nossl is not set # CONFIG_PACKAGE_mosquitto-ssl is not set # CONFIG_PACKAGE_mrd6 is not set # CONFIG_PACKAGE_mtr is not set # CONFIG_PACKAGE_nbd is not set # CONFIG_PACKAGE_nbd-server is not set # CONFIG_PACKAGE_ncp is not set # CONFIG_PACKAGE_ndppd is not set # CONFIG_PACKAGE_netcat is not set # CONFIG_PACKAGE_netdiscover is not set # CONFIG_PACKAGE_netperf is not set # CONFIG_PACKAGE_nextdns is not set CONFIG_PACKAGE_nlbwmon=y # CONFIG_PACKAGE_noddos is not set # CONFIG_PACKAGE_noping is not set # CONFIG_PACKAGE_npc is not set # CONFIG_PACKAGE_nut is not set # CONFIG_PACKAGE_obfsproxy is not set # CONFIG_PACKAGE_obfsproxy-src is not set # CONFIG_PACKAGE_odhcp6c is not set # CONFIG_PACKAGE_odhcpd is not set # CONFIG_PACKAGE_odhcpd-ipv6only is not set # CONFIG_PACKAGE_ola is not set # CONFIG_PACKAGE_omcproxy is not set # CONFIG_PACKAGE_oping is not set # CONFIG_PACKAGE_pagekitec is not set # CONFIG_PACKAGE_pen is not set # CONFIG_PACKAGE_pimbd is not set # CONFIG_PACKAGE_pingcheck is not set # CONFIG_PACKAGE_port-mirroring is not set # CONFIG_PACKAGE_portmap is not set CONFIG_PACKAGE_ppp=y # CONFIG_PACKAGE_ppp-mod-passwordfd is not set # CONFIG_PACKAGE_ppp-mod-pppoa is not set CONFIG_PACKAGE_ppp-mod-pppoe=y # CONFIG_PACKAGE_ppp-mod-pppol2tp is not set # CONFIG_PACKAGE_ppp-mod-pptp is not set # CONFIG_PACKAGE_ppp-mod-radius is not set # CONFIG_PACKAGE_ppp-multilink is not set # CONFIG_PACKAGE_pppdump is not set # CONFIG_PACKAGE_pppoe-discovery is not set # CONFIG_PACKAGE_pppossh is not set # CONFIG_PACKAGE_pppstats is not set # CONFIG_PACKAGE_proto-bonding is not set # CONFIG_PACKAGE_proxychains-ng is not set # CONFIG_PACKAGE_radsecproxy is not set # CONFIG_PACKAGE_redsocks is not set # CONFIG_PACKAGE_redsocks2 is not set # CONFIG_PACKAGE_remserial is not set # CONFIG_PACKAGE_rpcbind is not set # CONFIG_PACKAGE_rssileds is not set # CONFIG_PACKAGE_rsyslog is not set # CONFIG_PACKAGE_samba36-client is not set # CONFIG_PACKAGE_samba36-net is not set # CONFIG_PACKAGE_samba36-server is not set # CONFIG_PACKAGE_samba4-admin is not set # CONFIG_PACKAGE_samba4-client is not set # CONFIG_PACKAGE_samba4-libs is not set # CONFIG_PACKAGE_samba4-server is not set # CONFIG_PACKAGE_samba4-utils is not set # CONFIG_PACKAGE_scapy is not set # CONFIG_PACKAGE_sctp is not set # CONFIG_PACKAGE_sctp-tools is not set # CONFIG_PACKAGE_seafile-ccnet is not set # CONFIG_PACKAGE_seafile-seahub is not set # CONFIG_PACKAGE_seafile-seahub-src is not set # CONFIG_PACKAGE_ser2net is not set # CONFIG_PACKAGE_simple-adblock is not set # CONFIG_PACKAGE_simple-obfs is not set # CONFIG_PACKAGE_simple-obfs-server is not set # CONFIG_PACKAGE_smartsnmpd is not set # CONFIG_PACKAGE_snmp-mibs is not set # CONFIG_PACKAGE_snmp-utils is not set # CONFIG_PACKAGE_snmpd is not set # CONFIG_PACKAGE_snmpd-static is not set # CONFIG_PACKAGE_snmptrapd is not set # CONFIG_PACKAGE_socat is not set # CONFIG_PACKAGE_softflowd is not set # CONFIG_PACKAGE_soloscli is not set # CONFIG_PACKAGE_stunnel is not set # CONFIG_PACKAGE_tayga is not set # CONFIG_PACKAGE_tcpdump is not set # CONFIG_PACKAGE_tcpdump-mini is not set # CONFIG_PACKAGE_tcpping is not set # CONFIG_PACKAGE_tor is not set # CONFIG_PACKAGE_tor-gencert is not set # CONFIG_PACKAGE_tor-geoip is not set # CONFIG_PACKAGE_tor-resolve is not set # CONFIG_PACKAGE_travelmate is not set # CONFIG_PACKAGE_trojan is not set # CONFIG_PACKAGE_u2pnpd is not set CONFIG_PACKAGE_uclient-fetch=y # CONFIG_PACKAGE_udpxy is not set # CONFIG_PACKAGE_ulogd is not set # CONFIG_PACKAGE_umbim is not set # CONFIG_PACKAGE_umdns is not set # CONFIG_PACKAGE_usbip is not set # CONFIG_PACKAGE_vallumd is not set # CONFIG_PACKAGE_verysync is not set CONFIG_PACKAGE_vlmcsd=y # CONFIG_PACKAGE_vncrepeater is not set # CONFIG_PACKAGE_vnstat is not set # CONFIG_PACKAGE_vpnbypass is not set # CONFIG_PACKAGE_vsc7385-ucode-pb44 is not set # CONFIG_PACKAGE_vsc7395-ucode-pb44 is not set # CONFIG_PACKAGE_vti is not set # CONFIG_PACKAGE_vxlan is not set # CONFIG_PACKAGE_wakeonlan is not set # CONFIG_PACKAGE_wpa-cli is not set # CONFIG_PACKAGE_wpa-supplicant is not set # CONFIG_WPA_RFKILL_SUPPORT is not set CONFIG_WPA_MSG_MIN_PRIORITY=3 # CONFIG_WPA_WOLFSSL is not set # CONFIG_DRIVER_WEXT_SUPPORT is not set CONFIG_DRIVER_11N_SUPPORT=y CONFIG_DRIVER_11AC_SUPPORT=y CONFIG_DRIVER_11W_SUPPORT=y # CONFIG_PACKAGE_wpa-supplicant-basic is not set # CONFIG_PACKAGE_wpa-supplicant-mesh-openssl is not set # CONFIG_PACKAGE_wpa-supplicant-mesh-wolfssl is not set # CONFIG_PACKAGE_wpa-supplicant-mini is not set # CONFIG_PACKAGE_wpa-supplicant-openssl is not set # CONFIG_PACKAGE_wpa-supplicant-p2p is not set # CONFIG_PACKAGE_wpa-supplicant-wolfssl is not set # CONFIG_PACKAGE_wpad is not set # CONFIG_PACKAGE_wpad-basic is not set # CONFIG_PACKAGE_wpad-mesh-openssl is not set # CONFIG_PACKAGE_wpad-mesh-wolfssl is not set # CONFIG_PACKAGE_wpad-mini is not set CONFIG_PACKAGE_wpad-openssl=y # CONFIG_PACKAGE_wpad-wolfssl is not set # CONFIG_PACKAGE_wpan-tools is not set # CONFIG_PACKAGE_wwan is not set # CONFIG_PACKAGE_xinetd is not set  # # Sound # # CONFIG_PACKAGE_alsa-utils is not set # CONFIG_PACKAGE_alsa-utils-seq is not set # CONFIG_PACKAGE_alsa-utils-tests is not set # CONFIG_PACKAGE_espeak is not set # CONFIG_PACKAGE_faad2 is not set # CONFIG_PACKAGE_fdk-aac is not set # CONFIG_PACKAGE_forked-daapd is not set # CONFIG_PACKAGE_ices is not set # CONFIG_PACKAGE_lame is not set # CONFIG_PACKAGE_lame-lib is not set # CONFIG_PACKAGE_liblo-utils is not set # CONFIG_PACKAGE_madplay is not set # CONFIG_PACKAGE_madplay-alsa is not set # CONFIG_PACKAGE_moc is not set # CONFIG_PACKAGE_mpc is not set # CONFIG_PACKAGE_mpd-avahi-service is not set # CONFIG_PACKAGE_mpd-full is not set # CONFIG_PACKAGE_mpd-mini is not set # CONFIG_PACKAGE_mpg123 is not set # CONFIG_PACKAGE_opus-tools is not set # CONFIG_PACKAGE_pianod is not set # CONFIG_PACKAGE_pianod-client is not set # CONFIG_PACKAGE_portaudio is not set # CONFIG_PACKAGE_pulseaudio-daemon is not set # CONFIG_PACKAGE_pulseaudio-daemon-avahi is not set # CONFIG_PACKAGE_shairplay is not set # CONFIG_PACKAGE_shairport-sync-mbedtls is not set # CONFIG_PACKAGE_shairport-sync-mini is not set # CONFIG_PACKAGE_shairport-sync-openssl is not set # CONFIG_PACKAGE_shine is not set # CONFIG_PACKAGE_sox is not set # CONFIG_PACKAGE_squeezelite-full is not set # CONFIG_PACKAGE_squeezelite-mini is not set # CONFIG_PACKAGE_svox is not set # CONFIG_PACKAGE_upmpdcli is not set  # # Utilities #  # # Boot Loaders # # CONFIG_PACKAGE_fconfig is not set # CONFIG_PACKAGE_rbcfg is not set CONFIG_PACKAGE_uboot-envtools=y  # # Compression # # CONFIG_PACKAGE_bsdtar is not set # CONFIG_PACKAGE_bzip2 is not set # CONFIG_PACKAGE_gzip is not set # CONFIG_PACKAGE_pigz is not set # CONFIG_PACKAGE_unrar is not set # CONFIG_PACKAGE_unzip is not set # CONFIG_PACKAGE_xz-utils is not set # CONFIG_PACKAGE_zip is not set # CONFIG_PACKAGE_zstd is not set  # # Database # # CONFIG_PACKAGE_mariadb-common is not set  # # Disc # # CONFIG_PACKAGE_blkdiscard is not set # CONFIG_PACKAGE_blkid is not set # CONFIG_PACKAGE_blockdev is not set # CONFIG_PACKAGE_cfdisk is not set # CONFIG_PACKAGE_cgdisk is not set # CONFIG_PACKAGE_eject is not set # CONFIG_PACKAGE_fdisk is not set # CONFIG_PACKAGE_findfs is not set # CONFIG_PACKAGE_fixparts is not set # CONFIG_PACKAGE_gdisk is not set # CONFIG_PACKAGE_hd-idle is not set # CONFIG_PACKAGE_hdparm is not set # CONFIG_PACKAGE_lsblk is not set # CONFIG_PACKAGE_lvm2 is not set # CONFIG_PACKAGE_mdadm is not set # CONFIG_PACKAGE_parted is not set # CONFIG_PACKAGE_partx-utils is not set # CONFIG_PACKAGE_sfdisk is not set # CONFIG_PACKAGE_sgdisk is not set # CONFIG_PACKAGE_wipefs is not set  # # Editors # # CONFIG_PACKAGE_joe is not set # CONFIG_PACKAGE_nano is not set # CONFIG_PACKAGE_vim is not set # CONFIG_PACKAGE_vim-full is not set # CONFIG_PACKAGE_vim-fuller is not set # CONFIG_PACKAGE_vim-help is not set # CONFIG_PACKAGE_vim-runtime is not set # CONFIG_PACKAGE_zile is not set  # # Encryption # # CONFIG_PACKAGE_ccrypt is not set # CONFIG_PACKAGE_certtool is not set # CONFIG_PACKAGE_cryptsetup is not set # CONFIG_PACKAGE_cryptsetup-openssl is not set # CONFIG_PACKAGE_gnupg is not set # CONFIG_PACKAGE_gnutls-utils is not set # CONFIG_PACKAGE_gpgv is not set # CONFIG_PACKAGE_keyctl is not set # CONFIG_PACKAGE_px5g-mbedtls is not set # CONFIG_PACKAGE_px5g-standalone is not set # CONFIG_PACKAGE_stoken is not set  # # Filesystem # # CONFIG_PACKAGE_acl is not set # CONFIG_PACKAGE_antfs-mount is not set # CONFIG_PACKAGE_attr is not set # CONFIG_PACKAGE_badblocks is not set # CONFIG_PACKAGE_btrfs-progs is not set # CONFIG_PACKAGE_chattr is not set # CONFIG_PACKAGE_debugfs is not set # CONFIG_PACKAGE_dosfstools is not set # CONFIG_PACKAGE_dumpe2fs is not set # CONFIG_PACKAGE_e2freefrag is not set # CONFIG_PACKAGE_e2fsprogs is not set # CONFIG_PACKAGE_f2fs-tools is not set # CONFIG_PACKAGE_f2fsck is not set # CONFIG_PACKAGE_filefrag is not set # CONFIG_PACKAGE_fstrim is not set # CONFIG_PACKAGE_fuse-utils is not set # CONFIG_PACKAGE_hfsfsck is not set # CONFIG_PACKAGE_lsattr is not set # CONFIG_PACKAGE_mkf2fs is not set # CONFIG_PACKAGE_mkhfs is not set # CONFIG_PACKAGE_ncdu is not set # CONFIG_PACKAGE_nfs-utils is not set # CONFIG_PACKAGE_nfs-utils-libs is not set # CONFIG_PACKAGE_ntfs-3g is not set # CONFIG_PACKAGE_ntfs-3g-low is not set # CONFIG_PACKAGE_ntfs-3g-utils is not set # CONFIG_PACKAGE_owfs is not set # CONFIG_PACKAGE_owshell is not set # CONFIG_PACKAGE_resize2fs is not set # CONFIG_PACKAGE_squashfs-tools-mksquashfs is not set # CONFIG_PACKAGE_squashfs-tools-unsquashfs is not set # CONFIG_PACKAGE_swap-utils is not set # CONFIG_PACKAGE_sysfsutils is not set # CONFIG_PACKAGE_tune2fs is not set # CONFIG_PACKAGE_xfs-admin is not set # CONFIG_PACKAGE_xfs-fsck is not set # CONFIG_PACKAGE_xfs-growfs is not set # CONFIG_PACKAGE_xfs-mkfs is not set  # # Image Manipulation # # CONFIG_PACKAGE_jpeg-tools is not set # CONFIG_PACKAGE_tiff-utils is not set  # # Microcontroller programming # # CONFIG_PACKAGE_avrdude is not set # CONFIG_PACKAGE_dfu-programmer is not set # CONFIG_PACKAGE_stm32flash is not set  # # RTKLIB Suite # # CONFIG_PACKAGE_convbin is not set # CONFIG_PACKAGE_pos2kml is not set # CONFIG_PACKAGE_rnx2rtkp is not set # CONFIG_PACKAGE_rtkrcv is not set # CONFIG_PACKAGE_str2str is not set  # # Shells # # CONFIG_PACKAGE_bash is not set # CONFIG_PACKAGE_klish is not set # CONFIG_PACKAGE_mksh is not set # CONFIG_PACKAGE_tcsh is not set # CONFIG_PACKAGE_zsh is not set  # # Terminal # # CONFIG_PACKAGE_agetty is not set # CONFIG_PACKAGE_dvtm is not set # CONFIG_PACKAGE_minicom is not set # CONFIG_PACKAGE_picocom is not set # CONFIG_PACKAGE_rtty-mbedtls is not set # CONFIG_PACKAGE_rtty-nossl is not set # CONFIG_PACKAGE_rtty-openssl is not set # CONFIG_PACKAGE_rtty-wolfssl is not set # CONFIG_PACKAGE_screen is not set # CONFIG_PACKAGE_script-utils is not set # CONFIG_PACKAGE_serialconsole is not set # CONFIG_PACKAGE_setterm is not set # CONFIG_PACKAGE_tio is not set # CONFIG_PACKAGE_tmux is not set # CONFIG_PACKAGE_ttyd is not set # CONFIG_PACKAGE_wall is not set  # # Virtualization #  # # Zoneinfo # # CONFIG_PACKAGE_zoneinfo-africa is not set # CONFIG_PACKAGE_zoneinfo-asia is not set # CONFIG_PACKAGE_zoneinfo-atlantic is not set # CONFIG_PACKAGE_zoneinfo-australia-nz is not set # CONFIG_PACKAGE_zoneinfo-core is not set # CONFIG_PACKAGE_zoneinfo-europe is not set # CONFIG_PACKAGE_zoneinfo-india is not set # CONFIG_PACKAGE_zoneinfo-northamerica is not set # CONFIG_PACKAGE_zoneinfo-pacific is not set # CONFIG_PACKAGE_zoneinfo-poles is not set # CONFIG_PACKAGE_zoneinfo-simple is not set # CONFIG_PACKAGE_zoneinfo-southamerica is not set  # # database # # CONFIG_PACKAGE_pgsql-cli is not set # CONFIG_PACKAGE_pgsql-cli-extra is not set # CONFIG_PACKAGE_pgsql-server is not set # CONFIG_PACKAGE_rrdcgi1 is not set # CONFIG_PACKAGE_rrdtool1 is not set # CONFIG_PACKAGE_sqlite3-cli is not set # CONFIG_PACKAGE_unixodbc-tools is not set # CONFIG_PACKAGE_adb is not set # CONFIG_PACKAGE_ap51-flash is not set # CONFIG_PACKAGE_at is not set # CONFIG_PACKAGE_bandwidthd is not set # CONFIG_PACKAGE_bandwidthd-pgsql is not set # CONFIG_PACKAGE_bandwidthd-php is not set # CONFIG_PACKAGE_bandwidthd-sqlite is not set # CONFIG_PACKAGE_banhostlist is not set # CONFIG_PACKAGE_bc is not set # CONFIG_PACKAGE_bluelog is not set # CONFIG_PACKAGE_bluez-daemon is not set # CONFIG_PACKAGE_bluez-utils is not set # CONFIG_PACKAGE_bluez-utils-extra is not set # CONFIG_PACKAGE_bonniexx is not set # CONFIG_PACKAGE_bsdiff is not set # CONFIG_PACKAGE_bspatch is not set # CONFIG_PACKAGE_cal is not set # CONFIG_PACKAGE_canutils is not set # CONFIG_PACKAGE_cgroupfs-mount is not set # CONFIG_PACKAGE_cmdpad is not set # CONFIG_PACKAGE_coap-client is not set # CONFIG_PACKAGE_collectd is not set CONFIG_PACKAGE_coremark=y # CONFIG_PACKAGE_coreutils is not set # CONFIG_PACKAGE_crconf is not set # CONFIG_PACKAGE_crelay is not set # CONFIG_PACKAGE_csstidy is not set # CONFIG_PACKAGE_ct-bugcheck is not set # CONFIG_PACKAGE_dbus is not set # CONFIG_PACKAGE_dfu-util is not set # CONFIG_PACKAGE_digitemp is not set # CONFIG_PACKAGE_digitemp-usb is not set # CONFIG_PACKAGE_dmesg is not set  # # Kernel features for Docker # CONFIG_DOCKER_KERNEL_OPTIONS=y # CONFIG_DOCKER_SECCOMP is not set # CONFIG_DOCKER_RES_SHAPE is not set  # # Network # # CONFIG_DOCKER_NET_OVERLAY is not set # CONFIG_DOCKER_NET_MACVLAN is not set # CONFIG_DOCKER_NET_TFTP is not set  # # Storage # # CONFIG_DOCKER_STO_EXT4 is not set # CONFIG_DOCKER_STO_BTRFS is not set # CONFIG_PACKAGE_dropbearconvert is not set # CONFIG_PACKAGE_dtc is not set # CONFIG_PACKAGE_dump1090 is not set # CONFIG_PACKAGE_ecdsautils is not set # CONFIG_PACKAGE_elektra-kdb is not set # CONFIG_PACKAGE_evtest is not set # CONFIG_PACKAGE_extract is not set # CONFIG_PACKAGE_fdt-utils is not set # CONFIG_PACKAGE_file is not set # CONFIG_PACKAGE_findutils-find is not set # CONFIG_PACKAGE_findutils-locate is not set # CONFIG_PACKAGE_findutils-xargs is not set # CONFIG_PACKAGE_flashrom is not set # CONFIG_PACKAGE_flashrom-pci is not set # CONFIG_PACKAGE_flashrom-spi is not set # CONFIG_PACKAGE_flashrom-usb is not set # CONFIG_PACKAGE_flent-tools is not set # CONFIG_PACKAGE_flock is not set # CONFIG_PACKAGE_fritz-caldata is not set # CONFIG_PACKAGE_fritz-tffs is not set # CONFIG_PACKAGE_ftdi_eeprom is not set # CONFIG_PACKAGE_gammu is not set # CONFIG_PACKAGE_gawk is not set # CONFIG_PACKAGE_getopt is not set # CONFIG_PACKAGE_giflib-utils is not set # CONFIG_PACKAGE_gkermit is not set # CONFIG_PACKAGE_gpioctl-sysfs is not set # CONFIG_PACKAGE_gpiod-tools is not set # CONFIG_PACKAGE_gpsd is not set # CONFIG_PACKAGE_gpsd-clients is not set # CONFIG_PACKAGE_grep is not set # CONFIG_PACKAGE_hamlib is not set # CONFIG_PACKAGE_haserl is not set # CONFIG_PACKAGE_haveged is not set # CONFIG_PACKAGE_hub-ctrl is not set # CONFIG_PACKAGE_hwclock is not set # CONFIG_PACKAGE_hwloc-utils is not set # CONFIG_PACKAGE_i2c-tools is not set # CONFIG_PACKAGE_iconv is not set # CONFIG_PACKAGE_iio-utils is not set # CONFIG_PACKAGE_inotifywait is not set # CONFIG_PACKAGE_inotifywatch is not set # CONFIG_PACKAGE_io is not set # CONFIG_PACKAGE_irqbalance is not set # CONFIG_PACKAGE_iwcap is not set # CONFIG_PACKAGE_iwinfo is not set # CONFIG_PACKAGE_jq is not set CONFIG_PACKAGE_jshn=y # CONFIG_PACKAGE_kmod is not set # CONFIG_PACKAGE_lcd4linux-custom is not set # CONFIG_PACKAGE_lcdproc-clients is not set # CONFIG_PACKAGE_lcdproc-drivers is not set # CONFIG_PACKAGE_lcdproc-server is not set # CONFIG_PACKAGE_less is not set # CONFIG_PACKAGE_less-wide is not set # CONFIG_PACKAGE_libimobiledevice-utils is not set CONFIG_PACKAGE_libjson-script=y # CONFIG_PACKAGE_libplist-utils is not set # CONFIG_PACKAGE_libsysrepo is not set # CONFIG_PACKAGE_libusbmuxd-utils is not set # CONFIG_PACKAGE_libxml2-utils is not set # CONFIG_PACKAGE_lm-sensors is not set # CONFIG_PACKAGE_lm-sensors-detect is not set # CONFIG_PACKAGE_logger is not set # CONFIG_PACKAGE_logrotate is not set # CONFIG_PACKAGE_look is not set # CONFIG_PACKAGE_losetup is not set # CONFIG_PACKAGE_lrzsz is not set # CONFIG_PACKAGE_lscpu is not set # CONFIG_PACKAGE_lsof is not set # CONFIG_PACKAGE_lxc is not set # CONFIG_PACKAGE_lxc-unprivileged is not set # CONFIG_PACKAGE_maccalc is not set # CONFIG_PACKAGE_macchanger is not set # CONFIG_PACKAGE_mbedtls-util is not set # CONFIG_PACKAGE_mbim-utils is not set # CONFIG_PACKAGE_mbtools is not set # CONFIG_PACKAGE_mc is not set # CONFIG_PACKAGE_mcookie is not set # CONFIG_PACKAGE_mmc-utils is not set # CONFIG_PACKAGE_moreutils is not set # CONFIG_PACKAGE_mount-utils is not set # CONFIG_PACKAGE_mpack is not set # CONFIG_PACKAGE_mt-st is not set # CONFIG_PACKAGE_namei is not set # CONFIG_PACKAGE_netopeer2-cli is not set # CONFIG_PACKAGE_netopeer2-keystored is not set # CONFIG_PACKAGE_netopeer2-server is not set # CONFIG_PACKAGE_netwhere is not set # CONFIG_PACKAGE_nsenter is not set # CONFIG_PACKAGE_oath-toolkit is not set # CONFIG_PACKAGE_open-plc-utils is not set # CONFIG_PACKAGE_open2300 is not set # CONFIG_PACKAGE_openobex is not set # CONFIG_PACKAGE_openobex-apps is not set # CONFIG_PACKAGE_openocd is not set # CONFIG_PACKAGE_opensc-utils is not set CONFIG_PACKAGE_openssl-util=y # CONFIG_PACKAGE_openzwave is not set # CONFIG_PACKAGE_openzwave-config is not set # CONFIG_PACKAGE_owipcalc is not set # CONFIG_PACKAGE_pciutils is not set # CONFIG_PACKAGE_pcsc-tools is not set # CONFIG_PACKAGE_pcscd is not set # CONFIG_PACKAGE_pps-tools is not set # CONFIG_PACKAGE_prlimit is not set # CONFIG_PACKAGE_procps-ng is not set # CONFIG_PACKAGE_progress is not set # CONFIG_PACKAGE_prometheus-node-exporter-lua is not set # CONFIG_PACKAGE_pv is not set # CONFIG_PACKAGE_qmi-utils is not set # CONFIG_PACKAGE_qrencode is not set # CONFIG_PACKAGE_rclone is not set # CONFIG_PACKAGE_relayctl is not set # CONFIG_PACKAGE_rename is not set # CONFIG_PACKAGE_rng-tools is not set # CONFIG_PACKAGE_rtl-ais is not set # CONFIG_PACKAGE_rtl-sdr is not set # CONFIG_PACKAGE_rtl_433 is not set # CONFIG_PACKAGE_sane-backends is not set # CONFIG_PACKAGE_sane-daemon is not set # CONFIG_PACKAGE_sane-frontends is not set # CONFIG_PACKAGE_setserial is not set # CONFIG_PACKAGE_shadow-utils is not set CONFIG_PACKAGE_shellsync=y # CONFIG_PACKAGE_sispmctl is not set # CONFIG_PACKAGE_slide-switch is not set # CONFIG_PACKAGE_smartd is not set # CONFIG_PACKAGE_smartmontools is not set # CONFIG_PACKAGE_smartmontools-drivedb is not set # CONFIG_PACKAGE_smstools3 is not set # CONFIG_PACKAGE_sockread is not set # CONFIG_PACKAGE_spi-tools is not set # CONFIG_PACKAGE_spidev-test is not set # CONFIG_PACKAGE_strace is not set CONFIG_STRACE_NONE=y # CONFIG_STRACE_LIBDW is not set # CONFIG_STRACE_LIBUNWIND is not set # CONFIG_PACKAGE_stress is not set # CONFIG_PACKAGE_sumo is not set # CONFIG_PACKAGE_sysrepo is not set # CONFIG_PACKAGE_sysrepocfg is not set # CONFIG_PACKAGE_sysrepoctl is not set # CONFIG_PACKAGE_sysstat is not set # CONFIG_PACKAGE_tar is not set # CONFIG_PACKAGE_taskwarrior is not set # CONFIG_PACKAGE_tini is not set # CONFIG_PACKAGE_tracertools is not set # CONFIG_PACKAGE_tree is not set # CONFIG_PACKAGE_triggerhappy is not set # CONFIG_PACKAGE_udns-dnsget is not set # CONFIG_PACKAGE_udns-ex-rdns is not set # CONFIG_PACKAGE_udns-rblcheck is not set # CONFIG_PACKAGE_ugps is not set # CONFIG_PACKAGE_uledd is not set # CONFIG_PACKAGE_unshare is not set # CONFIG_PACKAGE_usb-modeswitch is not set # CONFIG_PACKAGE_usbmuxd is not set # CONFIG_PACKAGE_usbreset is not set # CONFIG_PACKAGE_usbutils is not set # CONFIG_PACKAGE_uuidd is not set # CONFIG_PACKAGE_uuidgen is not set # CONFIG_PACKAGE_uvcdynctrl is not set # CONFIG_PACKAGE_v4l-utils is not set # CONFIG_PACKAGE_view1090 is not set # CONFIG_PACKAGE_watchcat is not set # CONFIG_PACKAGE_whereis is not set # CONFIG_PACKAGE_wifitoggle is not set # CONFIG_PACKAGE_xsltproc is not set # CONFIG_PACKAGE_xxd is not set # CONFIG_PACKAGE_yanglint is not set # CONFIG_PACKAGE_yara is not set # CONFIG_PACKAGE_yunbridge is not set  # # Xorg #  # # font-utils # # CONFIG_PACKAGE_fontconfig is not set</v>
      </c>
    </row>
    <row r="80">
      <c r="A80" s="2" t="str">
        <f>IFERROR(__xludf.DUMMYFUNCTION("""COMPUTED_VALUE"""),"Umbrella_android")</f>
        <v>Umbrella_android</v>
      </c>
      <c r="B80" s="3" t="str">
        <f>IFERROR(__xludf.DUMMYFUNCTION("""COMPUTED_VALUE"""),"https://github.com/securityfirst/Umbrella_android")</f>
        <v>https://github.com/securityfirst/Umbrella_android</v>
      </c>
      <c r="C80" s="2">
        <f>IFERROR(__xludf.DUMMYFUNCTION("""COMPUTED_VALUE"""),290.0)</f>
        <v>290</v>
      </c>
      <c r="D80" s="2" t="str">
        <f>IFERROR(__xludf.DUMMYFUNCTION("""COMPUTED_VALUE"""),"Kotlin")</f>
        <v>Kotlin</v>
      </c>
      <c r="E80" s="2" t="str">
        <f>IFERROR(__xludf.DUMMYFUNCTION("""COMPUTED_VALUE"""),"Open source Android, iOS and Web app for learning about and managing digital and physical security. From how to send a secure message to dealing with a kidnap. Umbrella has best practice guides in over 40 topics in multiple languages. Used daily by people"&amp;" working in high risk countries - journalists, activists, diplomats, business travelers etc.")</f>
        <v>Open source Android, iOS and Web app for learning about and managing digital and physical security. From how to send a secure message to dealing with a kidnap. Umbrella has best practice guides in over 40 topics in multiple languages. Used daily by people working in high risk countries - journalists, activists, diplomats, business travelers etc.</v>
      </c>
    </row>
    <row r="81">
      <c r="A81" s="2" t="str">
        <f>IFERROR(__xludf.DUMMYFUNCTION("""COMPUTED_VALUE"""),"pset-9")</f>
        <v>pset-9</v>
      </c>
      <c r="B81" s="3" t="str">
        <f>IFERROR(__xludf.DUMMYFUNCTION("""COMPUTED_VALUE"""),"https://github.com/rprokap/pset-9")</f>
        <v>https://github.com/rprokap/pset-9</v>
      </c>
      <c r="C81" s="2">
        <f>IFERROR(__xludf.DUMMYFUNCTION("""COMPUTED_VALUE"""),280.0)</f>
        <v>280</v>
      </c>
      <c r="D81" s="2" t="str">
        <f>IFERROR(__xludf.DUMMYFUNCTION("""COMPUTED_VALUE"""),"JavaScript")</f>
        <v>JavaScript</v>
      </c>
      <c r="E81" s="2" t="str">
        <f>IFERROR(__xludf.DUMMYFUNCTION("""COMPUTED_VALUE"""),"      CREDITS SEQUENCE              NEWSPAPER HEADLINE MONTAGE:              HEADLINES flash before us, displaying their accompanying       photographs.              ""UBERMAN - METRO CITY'S HERO AFTER DEFEATING MASTER MIND!              PHOTO: A chiseled"&amp;", statuesque man wearing the COOLEST SUPER       HERO SUIT IMAGINABLE, COMPLETE WITH FLOWING CAPE, shines a       confident smile at the lens. This is UBERMAN, champion of       METRO CITY.              ""UBERMAN DEFEATS MASTER MIND'S GIANT ROBOT!""      "&amp;"        PHOTO: Wide-shot of Uberman in mid-flight lifting the GIANT       ROBOT in the sky above the city buildings.              ""MASTER MIND ALL WET AFTER UBERMAN FOILS AQUARIUM HEIST!""              PHOTO: Uberman stands knee-deep in water. He has his"&amp;" enemy by       the collar. The villain blocks his face from the shot with a       METALLIC GAUNTLET.              The images start to flash by even quicker, each showing the       MYSTERIOUS VILLAIN in various stages of humiliation. In each       photogr"&amp;"aph he successfully blocks his face with his armored       glove.              We ZOOM IN to the last headline.              ""MASTER MIND BEHIND BARS ONCE AGAIN - THANKS TO UBERMAN!""              PHOTO: Uberman stands in a gallant pose with his fists on"&amp;" his       hips, obviously trying to accentuate the ""U"" insignia on his       chest.              END OF CREDITS SEQUENCE              EXT. BUILDING - DAY              We DISSOLVE from the photograph to Uberman standing in the       exact same position."&amp;"              WE PULL BACK showing him atop a BUILDING overlooking the city       below. A perfect view for our guardian hero.              He watches the thriving metropolis, bristling with life as       people happily go about their day.              Ye"&amp;"t, we can't help but detect a hint of sadness in Uberman's       expression.                                                                2.                                                UBERMAN                 You look so peaceful from up here.       "&amp;"       His serenity is suddenly interrupted by a loud BEEPING SOUND       coming from his wrist.              He looks down at a BRACELET (a manly one) on his right arm.       It's a silver band with a FLASHING red letter ""U"".                           "&amp;"       UBERMAN (CONT'D)                 Looks like Roxanne's in trouble                 again.              Uberman leaps off the building and into the air. His cape       gracefully flows in the breeze behind him as he shoots off       into the distance "&amp;"like a speeding bullet.              EXT. OBSERVATORY HIDEOUT - ESTABLISHING SHOT              Grime and moss decorate the outside of this long abandoned       building overlooking the COAST. Once a place of knowledge and       wonder - now home to a grea"&amp;"t evil.              INT. OBSERVATORY HIDEOUT - DAY              The inside is in complete contrast to the exterior. The huge       hall with a GIANT TELESCOPE teems with advanced ELECTRONIC       EQUIPMENT. Computers, monitors and machines which do not h"&amp;"ave       an obvious function FLASH and HUM.              A STEEL DOOR slides open, revealing the subject of our story       MASTER MIND - a villainous sight to behold. His FACE IS       INEXPLICABLY LIGHT BLUE, topped by an OVERSIZED, MUSHROOM-       SHA"&amp;"PED HEAD with a CIRCULAR PATCH OF WHITE HAIR ON TOP.              He's dressed in the kind of costume only a super villain       could pull off: a PURPLE JUMPSUIT AND BLACK BOOT ENSEMBLE       WITH A GIANT GREEN ""M"" ON THE CHEST. His right hand, hanging"&amp;"       at his side, is a METAL GAUNTLET WITH THREE SHORT SPIKES       PROTRUDING BETWEEN HIS KNUCKLES.              Master Mind begins to survey the room with his TWO       PERMANENTLY ARCHED EYEBROWS.              A man dressed as ALBERT EINSTEIN is busy"&amp;" ranting to two other       men. One, a hulking brute, is dressed as LEONARDO DA VINCI.       The other, a small intellectual-type carrying a clip-board,       is dressed as the philosopher PLATO.                                  EINSTEIN                 "&amp;"I hate the outfits. I mean, I get                 it: we're all supposed to be                 ""masterminds"" - very clever.                           (MORE)                                                                 3.                           EIN"&amp;"STEIN(cont'd)                 I just feel stupid. I mean, what                 the hell did Einstein really do                 anyway?                                  PLATO                 Theory of relativity.              Einstein starts feverishly scr"&amp;"atching his side.                                  EINSTEIN                 Well, you'd think he'd invent a                 wool sweater that didn't itch so                 much.              Da Vinci and Plato's eyes suddenly grow with concern as they   "&amp;"    see Master Mind walk up behind Einstein.              Einstein notices his colleague's staring over his right       shoulder and turns around.              He turns around and Master Mind SEIZES HIM BY HIS THROAT with       his metal gauntlet.        "&amp;"                          MASTER MIND                 The real Einstein once said, ""God                 does not play dice with the world.""                 He was right, because the world is                 MY dice. Is that understood?                  "&amp;"                DA VINCI &amp; PLATO                 Sir! Yes, sir!                                  EINSTEIN                     (gasping for air)                 Yes, sir.              Master Mind undoes his grip on Einstein's throat.                       "&amp;"           MASTER MIND                 Alright, then - clean slate. Do we                 have the girl?                                  DA VINCI                 Yes, sir. She fell into our trap                 just like you knew she would.              "&amp;"                    MASTER MIND                 Reporters are a curious lot, and                 easily manipulated.              He quickly checks his physique in a GIANT MIRROR, adjusts his       posture and sucks in his gut.                            "&amp;"                                       4.                                                MASTER MIND                 Alright, let's not keep the lady                 waiting.              MOMENTS LATER              Da Vinci escorts a BLINDFOLDED and bound"&amp;" woman, ROXANNE       RITCHI, to the back of the room where Plato and Einstein are       standing guard over a large BLACK SWIVEL-CHAIR facing away       from us.              She pulls free of Da Vinci's grasp and waits for him to undo       the blindfol"&amp;"d.              Her face uncovered, we finally see Roxanne's striking       features - all of which seem overshadowed by piercing eyes       that seem more put off by the situation than afraid of it.                                  MASTER MIND (O.S.)    "&amp;"             Miss Ritchi, we meet again.              The chair turns menacingly slow, finally revealing Master       Mind.                                  ROXANNE                 You didn't need to turn around like                 that. I can recognize "&amp;"the stench of                 failure.              Master Mind unleashes a wicked laugh.                                  MASTER MIND                 I trust you gentlemen know the very                 sassy Roxanne Ritchi, highly                 regarde"&amp;"d investigative journalist                 who some say has a more than                 friendly relationship with our                 super powered foe Uberman. And Miss                 Ritchi, I trust you've already met                 my new crew: The "&amp;"Mad Geniuses!              Roxanne gives Einstein a once over.                                  ROXANNE                 Looks like a real group of winners.                 At the risk of sounding cliche',                 you'll never get away with this.  "&amp;"                                MASTER MIND                 In a way, I already have.              Roxanne unleashes an exhausted SIGH.                                                                5.                                                ROXANN"&amp;"E                 We go through this every time. You                 kidnap me to get to Uberman, he                 immediately finds your hideout,                 escapes whatever lame trap you've                 come up with, and takes you and         "&amp;"        your cronies to jail. I propose we                 just save everybody some heartache                 this time by YOU letting me go, and                 ME forgetting this whole thing ever                 happened?                                "&amp;"  MASTER MIND                 What about my revenge?                                  ROXANNE                 We can say it was wasting                 everyone's time.                                  MASTER MIND                 You have a wicked tongue."&amp;" I hope                 you rid yourself of that when                 you're my queen.              Roxanne unleashes a snort-filled laugh.                                  ROXANNE                 I'm sorry. What makes you think I                 would wa"&amp;"nt to be your queen?                                  MASTER MIND                 Power corrupts absolutely, Miss                 Ritchi. And when I have ultimate                 power over this city, I have                 absolutely every intention of  "&amp;"               corrupting you with it.                                  PLATO                 Sir!              Master Mind turns to Plato who's now standing at a computer       terminal.                                  MASTER MIND                     (a"&amp;"nnoyed)                 What is it!?              EXT. OBSERVATORY HIDEOUT - DAY              Uberman flies toward the Observatory like a rocket.                                                                   6.                                   INT. O"&amp;"BSERVATORY HIDEOUT - DAY              Uberman crashes through the wall to the room we were just in.       He looks around, but there's suddenly NOT A SOUL IN SIGHT.                                                               CUT TO:              EXT. MA"&amp;"STER MIND'S HYDROFOIL - DAY              The boat is shooting through the ocean, away from the       observatory.              INT. HYDROFOIL CONTROL ROOM - DAY              Machines, cables and terminals criss-cross the craft's main       bridge. Through"&amp;" the enormous surrounding windows we can see       the observatory shrinking in the distance.              Master Mind watches Uberman on a small TV monitor as the hero       intently searches his hideout.                                  UBERMAN         "&amp;"            (on monitor)                 Master Mind!              INT. OBSERVATORY HIDEOUT - DAY              Uberman throws up his arms in frustration when suddenly -                                  MASTER MIND (O.S.)                 Over here, old fri"&amp;"end.              He turns to see a FAMILIAR BLUE FACE OF EVIL ON A GIANT       SCREEN.                                   UBERMAN                 What's the matter, miss your old                 jail cell?              Uberman starts walking toward the mo"&amp;"nitor.                                  MASTER MIND (ON MONITOR)                 Actually, I wanted to share the                 experience with my oldest friend.              A MECHANIZED CAGE shoots out of the floor, suddenly trapping       Metro City's"&amp;" protector.              Totally unfazed, our hero stares on.                                                                   7.                                                 UBERMAN                 You can't possibly believe this                 will"&amp;" work.              Master Mind pulls out a SMALL BLACK BOX with a SINGLE RED       BUTTON on it.                                  MASTER MIND (ON MONITOR)                 Oh, can't I? I have attained                 control of the Earth's most           "&amp;"      abundant energy source. I doubt                 even you are strong enough to                 withstand the FULL CONCENTRATED                 POWER OF THE SUN!!!              He presses the button.              EXT. OUTER SPACE              A sinist"&amp;"er-looking SATELLITE orbits Earth's atmosphere. Its       bay doors suddenly open, deploying two huge SOLAR PANELS.              The panels shift, angling themselves in the direction of the       sun. They immediately start GLOWING as they absorb the     "&amp;"  burning star's power.              The front of the satellite begins to make a loud HUMMING       SOUND as it prepares to unleash its unholy power.              INT. HYDROFOIL CONTROL ROOM - DAY              From the giant window we can see the boat is "&amp;"a good mile from       the observatory.                                  PLATO                 We're now at minimum safe distance,                 master.              Master Mind turns from the CAMERA he was broadcasting on and       puts down the contro"&amp;"l box.                                  MASTER MIND                 Excellent. Stop here, I like this                 view.                                  PLATO                 Twenty seconds until impact.              Master Mind turns to Roxanne who i"&amp;"s being held by Da Vinci       and Einstein. She almost appears a little bored.              Disappointed by her lack of horror, he walks over to the       monitor now showing Uberman trapped in the cage.                                                   "&amp;"             8.                                                MASTER MIND                 Any last words?              Uberman looks up at the screen with a cocky smile.                                  UBERMAN (ON MONITOR)                 Yes: there's n"&amp;"o caging the power of                 justice.                                  PLATO                 Ten seconds to impact.              On the screen we see Uberman take two of the cage's bars in       his hands. He yanks...NOTHING.                     "&amp;"              PLATO (CONT'D)                 Nine...              Master Mind stares at the monitor, slightly confused.                                   PLATO (CONT'D)                 Eight...              Uberman yanks on the bars again, this time using"&amp;" his foot as       leverage.                                  MASTER MIND                     (genuinely concerned)                 What's going on?                                  UBERMAN                     (straining)                 Hold...on...a sec"&amp;"ond.              Master Mind looks back at Plato and Einstein. They're equally       befuddled at the hero's sudden weakness.                                   PLATO                 Seven...              Uberman loses his grip and FALLS BACKWARD ON HIS A"&amp;"SS.                                  UBERMAN                 SON OF A BITCH!!              Master Mind and the minions all cringe in unison.              Da Vinci turns to Roxanne not believing his ears.                                  DA VINCI          "&amp;"       What did he just say?                                                                9.                                                PLATO                 Six......Five...              Master Mind begins to laugh.                                 "&amp;" MASTER MIND                 What kind of trick is this?              Uberman looks up at the camera with a very grave expression.                                  UBERMAN                 Like you don't know. These bars are                 made of copper,"&amp;" aren't they?                                     PLATO                 Four...                                     MASTER MIND                 Yeah, so?              Uberman tries to shield his grief with his hand.                                  UBERMA"&amp;"N                 You figured out my weakness, damn                 you. I CAN'T BEND COPPER!                                     PLATO                 Three...                                  MASTER MIND                 Your weakness is copper?         "&amp;"                            PLATO                 Two...one.              Everyone turns to the window.              EXT. OUTER SPACE              The satellite fires a giant BEAM OF LIGHT toward the earth.              EXT. OBSERVATORY HIDEOUT - DAY     "&amp;"         The beam hits the observatory. The building instantly       EXPLODES in a white nova blast of fire.              INT. HYDROFOIL CONTROL ROOM - DAY              The blast is so bright everyone turns away from the window.       Then, as suddenly as"&amp;" it began, the awesome light dies out.              One by one, the passengers unshield their eyes and look out       toward the observatory.                                                                 10.                            All we can see thr"&amp;"ough the haze of destruction is fire and       smoke.                                  PLATO                 I don't think even he could have                 survived that.              Einstein suddenly turns giddy with excitement.                       "&amp;"           EINSTEIN                 Whoa! Is it me or did you just                 finally destroy Uberman?                                   MASTER MIND                     (carefully skeptical)                 Well...let's not get ahead of              "&amp;"   ourselves.              Da Vinci suddenly sees something outside.                                  DA VINCI                 Look, there's something in the sky,                 coming this way.                                   ROXANNE                 U"&amp;"berman!              Master Mind turns toward the window.              An object is in the air, flying directly toward them. As it       closes in we can just make out the FAMILIAR OUTLINE OF A       CAPPED FIGURE.                                  MASTER "&amp;"MIND                 I KNEW IT! PREPARE YOURSELVES! HE'S                 GONNA RAM US!!!              Everyone scatters and braces themselves for the impact.              Master Mind, seeing all the good places taken, doesn't know       what to do with hi"&amp;"mself. He just covers his giant head with       his hands.              The figure CRASHES THROUGH THE WINDOW and lands at his feet.              He looks down to see a CHARRED BLACK HUMAN SKELETON. Around       its neck is the unmistakable black cape of "&amp;"Uberman.                                   MASTER MIND (CONT'D)                     (horrified)                 HOLY SHIT!                                                               11.                            Roxanne breaks out of Da Vinci's hold a"&amp;"nd runs over to the       body.                                   ROXANNE                 Uberman?              She stares down at the still smoking corpse, the tattered       black cape with the yellow ""U"" on it.              Roxanne turns to Master Mi"&amp;"nd, who's still visibly dumbfounded       at the grotesque sight before him.                                  ROXANNE (CONT'D)                 You killed him!              Roxanne's eyes roll back. Da Vinci catches her from behind as       she FAINTS.    "&amp;"          Einstein turns to Master Mind, looking at him as if he's just       walked on water.                                  EINSTEIN                 You did it!              Now that he's committed the impossible - our villain is at a       complete l"&amp;"oss.                                  MASTER MIND                 ...so I did.                                  EINSTEIN                 I mean, I know you always wanted                 to. I mean, all the schemes all the                 plots - I never t"&amp;"hought you'd                 actually be capable of it.              Giddy as a school girl, Einstein turns to his fellow       henchmen.                                  EINSTEIN                 This is history. Every villain and                 lackey i"&amp;"n the history of villains                 and lackeys dream of this moment,                 but when does it actually EVER                 happen?              A sudden realization comes over his face.                                  EINSTEIN            "&amp;"     Good lord...You do all realize what                 we get to do now, don't you?                                                                  12.                            His question is met with acquisitive looks from Master Mind       and the"&amp;" others.                                  EINSTEIN                 We get to go on a crime wave.              CRIME WAVE MONTAGE - SET TO ""Fun Fun Fun"" by The Beach Boys.              SPINNING HEADLINE: ""UBERMAN'S DEATH IGNITES CITY WIDE CRIME       WA"&amp;"VE!""              ARMORED TRUCK              It's driving along when the men inside suddenly notice       something - THEY'RE FLYING HIGH ABOVE THE CITY STREETS.              We PULL BACK to see the truck being carried by a giant claw       at the bottom"&amp;" of a BRAIN COPTER.              Inside the cockpit Master Mind and his henchmen laugh       maniacally.              SPINNING HEADLINE: ""CHAMPION-LESS CITY AT THE MERCY OF       HOOLIGANS.""              METRO CITY BANK              Da Vinci and Einstei"&amp;"n run out the front of the bank holding       BAGS OF MONEY.              Two beat officers see them and take chase after them around       the corner and into an alley.              After a moment the police reemerge from the alley screaming       and ru"&amp;"nning for their lives as a GIANT ROBOT CHASES after       them.              The robot stops, then suddenly it's head opens up like       convertible car top with Master Mind and Plato at the       driver's wheel.              They smile and shake hands a"&amp;"t a bad deed well done.              SPINNING HEADLINE: ""MASTER MIND BLACKMAILS METRO!!!""              A VICIOUS TORNADO              It's heading for downtown Metro as Master Mind and the       lackeys coolly look on.              Three large DUMP TRUC"&amp;"KS pull up, filled to the brim with       bricks of CASH.                                                               13.                            The DRIVERS jump out as the lackeys take the driver seats in       the three trucks.              Master"&amp;" Mind is about to climb into the passenger seat of one       when a drivers taps him on the shoulder and motions toward       the tornado.                                   MASTER MIND                     (absentmindedly)                 Oh, right.       "&amp;"       Master Mind pulls a television REMOTE from his pocket and       aims it at approaching windstorm of death.              He presses the button marked ""Tornado Off.""              The tornado shrinks and disappears just before it hits the       city"&amp;".              As they drive through the city streets, Master stares out the       window with a hint of something in his eyes. Is it       melancholy?              END OF MONTAGE              EXT. KINGPIN BOWLING - DAY              It's Metro City's prem"&amp;"ier bowling alley. On top of the neon       lit building is a GIANT 30 FOOT TALL CEMENT BOWLING BALL.              INT. KINGPIN BOWLING - DAY              HAL STEWART (early 30's) takes careful aim with his BOWLING       BALL.                             "&amp;"     HAL                 It's a sport of honor, focus and                 grace. Honor the ball, focus on the                 pins, release the ball not hard and                 fast, but as if you were releasing                 a baby dove.              "&amp;"He takes a step, pulls back his arm, and releases the ball,       following it with his eyes.              It's a horrible shot - INSTANT GUTTER BALL.              An aged barmaid type with a cigarette hanging from her mouth       looks over at him.      "&amp;"                            HAL                 Okay, do something like that - but                 center it more.                                                                 14.                            She picks up her custom made FOGHAT BALL and "&amp;"takes aim.                                  ATTRACTIVE BLOND                 Tell me how my form looks, honey.              Hal focuses on the misshapen bumps of her enormous Johnson       administration era derriere.                                   HAL"&amp;"                 Oh, it's lookin' good. It's lookin'                 REAL good.              It doesn't get anymore clear. This man is a pig.                                  VINNIE (O.S.)                 Hal, I want to see you in my                 offic"&amp;"e!              Hal turns to see VINNIE, owner of the bowling alley, calling       him.                                  VINNIE                 Now!              INT. KINGPIN BOWLING - VINNIE'S OFFICE - MOMENTS LATER              Hal sits down, facing Vin"&amp;"nie who's sitting at his desk.                                  VINNIE                 You're fired. Leave your shirt and                 locker key.              This bit of news hits Hal like a freight train.                                  HAL        "&amp;"         Fired? Are you going to tell me                 why?                                  VINNIE                 Showing up to work late. Showing up                 to work late drunk. Sexually                 harassing customers. Stealing from      "&amp;"           the register.                                  HAL                 Vinnie, I don't know where you're                 getting these accusations -              Vinnie takes out a video tape from his desk drawer and puts       in a VCR.           "&amp;"                                                    15.                                                    HAL                    Oh, which one do you supposedly                    have here?                                     VINNIE                    T"&amp;"his is all of them at once.              TELEVISION              A WOMAN walks up to a BOWLING EMPLOYEE and hands him a pair       of shoes.              As the employee turns to the wall of shoes, a very drunk and       disheveled Hal comes running in an"&amp;"d pushes him aside.                                     HAL                    I've got this one, Benny. So,                    Cinderella. Can I help you find                    your glass slipper?                                     WOMAN               "&amp;"     Yeah, I'm looking for a seven.              He folds his arms on the counter and leans into her with a       cat-like grin on his face.                                     HAL                        (with a leer)                    Seven - Well, mayb"&amp;"e I could                    interest you in something in an                    EIGHT. Namely, me.              Disgusted, she walks off screen.                                     HAL                    Lesbo.              Suddenly realizing the register"&amp;"'s open, he quickly grabs a       stack of cash and shoves it in his pocket.              BACK TO OFFICE              Vinnie turns off the television and waits for Hal to respond.                                     HAL                    From the angle o"&amp;"f the camera, I can                    see where you might have gotten the                    wrong idea. Listen, Vinnie, I don't                    think you've thought this through.                    If you fire me, who's gonna be                    ca"&amp;"ptain of the alley's bowling                    team?                                                                 16.                                                VINNIE                 Um, I don't know. Maybe somebody                 who can actual"&amp;"ly bowl. You guys                 have never won a game. I hired you                 because you said you were on the                 pro circuit.                                  HAL                 No, I said I WILL BE on the pro                 circuit"&amp;".                                  VINNIE                 Please, a loser like you will never                 amount to anything.              This harsh remark seems to leave Hal genuinely stunned.                                  HAL                 Wow"&amp;"...If that's how you feel...I                 guess we should then talk about                 what kind of severance I'm gonna                 get.              EXT. KINGPIN BOWLING - DAY              TWO BRUISERS open the door and throw Hal out onto the "&amp;"street.              He quickly picks himself up and turns back toward the       building.                                  HAL                 Hey...what about my ball?              A bowling ball sails past him, just missing his head.                   "&amp;"                  HAL                 Thank-you!              EXT. CHANNEL 7 NEWS BUILDING - DAY              The massive building with a giant 7 on the roof stands in the       heart of Metro City.              INT. CHANNEL 7 NEWS BUILDING - OFFICE - DAY"&amp;"              The cubicles and offices are alive with the hustle and bustle       of a busy news day.              Phones are RINGING, REPORTERS are TALKING, and Editors are       SHOUTING.              The elevator doors open and out steps Roxanne Ritchi"&amp;".                                                               17.                            Everything stops as the entire office suddenly falls SILENT.              Somewhat taken aback by the reaction, Roxanne scans the room       to see every eye on"&amp;" her.                                  ROXANNE                 It's...um...It's good to be back.                 Thanks for everyone's cards and                 concerns. I really appreciated it -                 now I'm ready to climb back on the        "&amp;"         horse.              No one is budging - their looks of pity are really starting       to make her uncomfortable.              The back office door suddenly opens and out comes FRANK       BONIN, the gruff, middle-aged Producer of Channel 7 News. "&amp;"             Noticing the silence, he looks up and sees the sad       expressions on everybody's face.                                  FRANK                 Someone die or something?              He suddenly notices Roxanne - both feet are placed firmly "&amp;"in       his mouth.                                   FRANK                     (cursing himself)                 Oh, Jesus.                                     ROXANNE                 It's okay.              Frank quickly walks up to Roxanne and takes he"&amp;"r gently by the       arm.                                  FRANK                 Come on into my office, sweetie.              INT. CHANNEL 7 NEWS BUILDING - FRANK'S OFFICE - CONTINUOUS              He sits her down on his leather couch, then quickly tur"&amp;"ns       toward his door.                                  FRANK                 Can we get this woman some water                 for God's sake?                     (to Rebecca)                 I gave you two months off. What're                 you doing"&amp;" back? People are gonna                 think I'm a slave driver.                                                               18.                                                ROXANNE                 Aren't you?                                  FRANK  "&amp;"               Yeah, but I don't want people to                 think it.                                  ROXANNE                 Frank, listen. I want to go back to                 work. I NEED to go back to work.                                  FRANK "&amp;"                ...You're hysterical, aren't you?              Frank sits down on the couch and blankets Roxanne with A WARM       EMBRACE.                                  ROXANNE                 What're you doing?                                  FRANK "&amp;"                Keeping you warm before you go into                 shock.                     (toward the open door)                 DO I HAVE SLICE OPEN A CAMEL HUMP                 TO GET A GLASS OF WATER AROUND                 HERE?              A SEC"&amp;"RETARY quickly enters with a bottled water. She sets it       on the table in front of them and leaves.              Roxanne pulls herself out of Frank's grasp and stands up to       face him.                                  ROXANNE                 It wa"&amp;"s a traumatic experience. Yes,                 everyone knows Uberman and me                 were...close. But what I really                 need - what would really make me                 better is getting back to work.              There's a sudden awk"&amp;"ward silence from Frank.                                  FRANK                 Well, that's going to be...                                  ROXANNE                 I thought you'd be happy to have me                 back.                                 "&amp;"            19.                                      FRANK       Oh, we are. Honey, nothing makes us       happier than to have our girl back,       but...                         ROXANNE       Yes?                        FRANK       Things have sorta...c"&amp;"hanged.                        ROXANNE       In three weeks?                        FRANK       Listen, I'm not one who likes to       open up wounds - especially ones       that are just starting to scab, but       you were sorta our go to girl for      "&amp;" the exclusive on Uberman. And now       that he's gone...I moved Brad into       your anchor spot.                        ROXANNE           (disgusted)       Brad? Brad Helms? The man is an       idiot.                        FRANK       It's the suits. "&amp;"They think it's       time to switch things up.                        ROXANNE       Oh, because they can't use me to       get the big story.                        FRANK       C'mon, Roxie. Using is in the       nature of what we do. They used       you"&amp;", you used Uberman. Everybody's       happy.                        ROXANNE           (defensive)       I didn't use him.                        FRANK       Oh, I didn't mean that. I know you       two were in love or something. My       bad.             "&amp;"            ROXANNE       We were.                                                                  20.                                                FRANK                 And that's great.                                  ROXANNE                 Very in"&amp;" love.              There's a hind of self-doubt in Roxanne's expression, as if       she's failed to convince even herself of this.                                  ROXANNE                 Okay. So, where are they going to                 move me if Brad"&amp;" has my spot?                                  FRANK                 ...Human interest.                                  ROXANNE                 Bake sales and pet stories.                                  FRANK                 I told them I wouldn't be s"&amp;"urprised                 if you just upped and quit. You                 busted your ass for that desk.              Roxanne can hardly get it out - she's busy swallowing her       pride                                  ROXANNE                 I'll take i"&amp;"t.              Frank looks up at her, not believing what he's hearing.                                  FRANK                 What?              EXT. ABANDONED METRO CITY LIBRARY   - NIGHT              Amongst the jungle of high rises, one small building"&amp;" stands       out from the rest - A tiny, forgotten piece of 19th century       Gothic architecture.              LIGHTENING FLASHES, revealing TWO CONCRETE GARGOYLES holding       a cracked plaque, reading: METRO CITY LIBRARY.              INT. ABANDONED"&amp;" METRO CITY LIBRARY   - NIGHT              A mixture of old and new. Dusty Victorian furniture and       dilapidated bookshelves sit side by side with pristinely       futuristic machinery.              The building has been converted into Master Mind's n"&amp;"ew SECRET       LAIR.                                                               21.                            In the center of the main room is a three storey tall GLOWING       BLUE ORB. At the base of it is a sign that reads ""Reactor -       Don't"&amp;" Touch.""              We PAN OVER to the READING ROOM where Master Mind is sitting       on a couch watching TELEVISION.                                  REPORTER ON TELEVISION (O.S.)                 It's been nearly six weeks, and                 still "&amp;"no word on the whereabouts of                 billionaire playboy, and                 philanthropist, Wayne Scott. Tune                 in at 11:00 as we look into what                 has become Metro City's biggest                 mystery.             "&amp;"                     TELEVISION NARRATOR (O.S.)                 We now return to ""The Hero of our                 Hearts: The Uberman story.""              Einstein and Plato come into the room holding a BAG OF LOOT.                                  EINS"&amp;"TEIN                 Just robbed the diamond exchange.                                  MASTER MIND                     (feigning pleasure)                 Great, great. Put it on the pile.              Einstein tosses it on a LARGE PILE of purloined valu"&amp;"ables in       the corner of the room.                                  EINSTEIN                 Anything else today?                                  MASTER MIND                 No.              Master Mind turns his attention back to the screen. Plato  "&amp;"     sees that Master Mind is in a funk and tries to snap him out       of it.                                  PLATO                     (cheerfully)                 Sir, the new reactor is installed.              Plato nods to the giant orb.            "&amp;"                      PLATO                 Do you want to throw the switch? I                 know how you love to start                 reactors.                                                                  22.                                       "&amp;"         MASTER MIND                 Maybe later.              Einstein gives Master Mind a funny look then exchanges       glances with Plato before leaving the two of them alone.              Without turning away from the TV, Master Mind addresses      "&amp;" Plato.                                  MASTER MIND (CONT'D)                 What is it, Plato?                                  PLATO                     (nervously)                 Sir, I can't help but notice that                 you've been...a littl"&amp;"e down lately.                                  MASTER MIND                 When I want your opinion I'll beat                 it out of you.                                  PLATO                 Yes, sir, I know, but please                 forgive my im"&amp;"pertinence. It's just                 that you seem to have lost your                 lust for our profession. You've                 stopped going on jobs and spend                 most of your time watching Uberman                 specials.             "&amp;" Master Mind relaxes slightly and turns to face the window in       a classically contemplative pose. After an overdramatic       beat...                                  MASTER MIND                 I have defeated my greatest enemy.                 I hav"&amp;"e free reign over Metro City.                 I have more wealth than a thousand                 Sultans. I've achieved all I have                 worked for...so why am I so                 unhappy?              He walks over to a PAINTED PORTRAIT that l"&amp;"ooks almost exactly       like him, except slightly older, maybe meaner - MASTER MIND'S       FATHER.                                  MASTER MIND                 I mean, my father, god rest his                 evil and tormented soul, raised me          "&amp;"       straight from the test tube to be a                 symbol of evil.                           (MORE)                                                               23.                           MASTER MIND(cont'd)                 And, I have accompl"&amp;"ished something                 he had only dreamed about - the                 destruction of Metro City's                 champion. I tell you, I've always                 lived with this unquenchable                 thirst. I thought it was to make    "&amp;"             him proud or to get absolute power.                 But now that I've pretty much                 accomplished both, I am at a loss.                                  PLATO                 ...I sort of have a theory about                 all t"&amp;"hat.                                  MASTER MIND                     (snippy)                 Oh, really?                                  PLATO                 Well, for one thing, maybe Uberman                 was more important to you than you        "&amp;"         thought.                                  MASTER MIND                 He was a worthy rival. Sometimes I                 wonder, did he consider me his evil                 equal or was I just an annoying,                 little gnat to him? ...W"&amp;"hat's the                 second part?                                  PLATO                 I think you sort of have a thing                 for Roxanne Ritchi.              Master Mind quickly takes his lackey by the throat.                            "&amp;"      MASTER MIND                 YOU WORM! HOW DARE YOU! WHERE WOULD                 YOU GET SUCH A NOTION?                                  PLATO                 Sir, your plans always involve Ms.                 Ritchi either being kidnapped or        "&amp;"         placed in danger. If that's not                 love, I don't know what is. It's                 the grown up equivalent of dipping                 her pigtails in the ink well. Don't                 you see? She's the one treasure               "&amp;"  that's always escaped you.              From Master Mind's expression, we see Plato's words beginning       to ring true.                                                                  24.                            INT. RESTURAUNT - DAY              "&amp;"Roxanne is having lunch with several girlfriends sitting       around her, gabbing.                                  FRIEND #1                 I can't believe you came back so                 soon.                                  FRIEND #2               "&amp;"  Are you sure it's not TOO SOON,                 honey?                                  ROXANNE                 I just wanted to get back to work.                                  FRIEND #3                 What we need to do is get you back             "&amp;"    on the saddle...the love saddle.              Friend 1 and 2 give 3 disapproving looks.                                  FRIEND #3                 It's been three weeks.                                  FRIEND #2                 She just lost the love"&amp;" of her life,                 Grace.              A WAITER comes by with a tray of CAESAR SALADS and begins       setting them out for the ladies.                                  ROXANNE                 I keep trying to tell people it                 was"&amp;"n't really like that. Uberman                 and I - We were kinda having                 problems. We broke up.              The waiter ALMOST DROPS HIS TRAY AT THIS. The women are too       shocked by Roxanne's revelation to notice.                    "&amp;"              FRIEND #1                 You broke up with Uberman!                                  FRIEND #3                 You must have REALLY, REALLY high                 standards. I mean, you were dating                 a god. I mean, what's it tak"&amp;"e?                                  ROXANNE                 Maybe someone who's a little more                 aware of his faults. Someone a                 little more sensitive.                                                                  25.       "&amp;"                                         FRIEND #3                 Right. Someone who listens, sexy                 but attainable with cute little                 cheeks like a hamster and                 heartbreak in his eyes.              She turns to"&amp;" Friend one and two to explain.                                  FRIEND #3                 She wants John Cusack.                                     FRIEND #2                 The actor?                                  FRIEND #3                 No, the f"&amp;"amous pediatrist - Yes,                 the actor. Ever since we were                 teenagers, Roxanne's totally had                 the hots for him.                                  ROXANNE                 Well, until he miraculously comes            "&amp;"     walking into my life, I'm just                 going to take a little reflection                 time for myself.              The waiter gets a confused look on his face then slips away       as Roxanne and her friends continue to chat away.        "&amp;"      EXT. RESTURAUNT - DAY              The waiter tosses his apron in a trash can, then rolls up his       sleeve and presses A STRANGE LOOKING DEVICE STRAPPED TO HIS       WRIST.              His image gets staticy, like a TV station going out, then   "&amp;"    disappears - revealing the man's true form underneath: MASTER       MIND!                                  MASTER MIND                 Who the hell is John Cusack?              EXT. CITY STREET - DAY              A YOUNG MOTHER pushes her baby strolle"&amp;"r past a building       construction site.              ACROSS THE STREET              A local POLITICIAN addresses a group of REPORTERS on the       sidewalk, including Roxanne.                                                                  26.        "&amp;"                                        POLITICIAN                 The Fifth Avenue Renovation                 Project, which I championed, will                 breath new life into the downtown                 area. New life means new jobs and           "&amp;"      new revenue.                                  ROXANNE                 Councilman, is it true that your                 brother-in-law's construction                 company won the contract for this                 project?                          "&amp;"        POLITICIAN                 Well...er...yes, but...look I'm not                 here to answer a lot of crazy                 questions...              YOUNG MOTHER              The young mother stops halfway down the block, reaches into       the "&amp;"stroller and tries to comfort her now crying baby.              Above her, a CRANE is maneuvering a pile of STEEL GIRDERS to       an upper floor.              Hal comes around the corner and heads in her direction.              CRANE              The cra"&amp;"ne GRINDS TO A HALT. The OPERATOR has a confused look       on his face as he moves levers back and forth in an effort to       fix the problem.              Hal stops a few feet from the woman and stoops down to tie       his shoe.              CRANE    "&amp;"          The operator's hand slips off the lever, hitting a RED       BUTTON. To his horror the crane DROPS ITS LOAD OF STEEL.              HAL AND THE WOMAN              The woman looks up to see the girders seconds from crushing       her and her baby."&amp;" She screams.              Hal looks up and sees it as well. He starts to run out of the       way and crashes into the woman and stroller.              ACROSS THE STREET                                                                  27.                "&amp;"            The reporters turns their cameras just in time to catch on       film what appears to be Hal pushing the woman to safety just       as the GIRDERS CRASH TO THE GROUND.              HAL AND MOTHER              Tears of joy in her eyes, the woma"&amp;"n picks up her baby and       kisses it.              Hal struggles to catch his breath as the mother turns to him.                                  YOUNG MOTHER                 Thank you! Thank you for saving me                 and my baby!              "&amp;"She hugs him with her free arm, weeping with joy.                                     HAL                        (not knowing what she's                         talking about)                 Huh?              He's a little uncomfortable with the woman's "&amp;"public display       of affection and the small child in-between their embrace.                                  HAL (CONT'D)                 There, there.              Hal slowly eases out of the woman's grip.                                  HAL (CONT'D"&amp;")                 Okay, we better...well, I hear                 these little guys smother easy.              The reporters rush over and surround Hal and the mother.                                  ROXANNE                 What's it feel like to be a her"&amp;"o?              Hal looks up at Roxanne. Instantly, he's captivated by her       beauty.                                  HAL                 Well...I'm just a man doing what                 men do. You're Roxanne Ritchi,                 aren't you?      "&amp;"        They're suddenly interrupted when another reporter pushes his       way in between them.                                  REPORTER                 Were you scared?                                                               28.                  "&amp;"                                 HAL                    Scared? Who had time?              The reporters eat this up.              INT. ABANDONED METRO CITY LIBRARY    - NIGHT              TELEVISION              John Cusack stands in the rain looking up "&amp;"at a window of a       two story house. He holds up a BOOMBOX and ""In Your Eyes"" by       Peter Gabriel begins to play.              From the couch, Master Mind and his minions watch.                                     MASTER MIND                    Jo"&amp;"hn Cusack, huh? So all I have to                    do is have a cute puppy dog stare,                    be willing to make a fool of myself                    and - Oh, REMOVE BOTH MY BALLS.              He turns to see Da Vinci watching the movie and w"&amp;"iping a tear       from his cheek.                                     MASTER MIND                    Please, get a hold of yourself.              INT. BOOKSTORE - NIGHT              Roxanne is carrying a large paper coffee cup in her hands as       she p"&amp;"eruses the isles. She sets it down on a shelf to pull a       book out and ends up KNOCKING THE DRINK OVER.                                     ROXANNE                    Shit.              She goes to pick it up when someone bends down and picks it      "&amp;" up for her.              Looking up to thank him, Roxanne is suddenly stunned       speechless - It's popular and critically acclaimed actor JOHN       CUSACK, or rather Master Mind disguised as him.                                     ""JOHN CUSACK""   "&amp;"                 Oh the humanity - it was a Venti.                                     ROXANNE                        (stunned)                    You're...you're.                                     ""JOHN CUSACK""                    Yes, it's me. John C"&amp;"usack...the                    actor.                                                                29.                            He notices the book she's reading.                                  ""JOHN CUSACK""                 Hey, is that Shelly? Wa"&amp;"it, I think                 remember something from that one -                 Let's see: ""My head is screaming `I                 want you and need you' - my heart                 it keeps reaching to see you and                 feel you - yet in the en"&amp;"d, I'm                 alone once again."" Wow, I scare                 even myself. I'm sorry. I'm just                 really into poetry. Probably                 because I'm so sensitive and always                 going to great lengths to express    "&amp;"             myself. But enough about me. Can I                 fill you up?                                  ROXANNE                     (captivated)                 ...Yes.                     (catching herself)                 I mean, excuse me?       "&amp;"                           ""JOHN CUSACK""                 Can I fill you up? Your coffee.                                  ROXANNE                 Right.              INT. BOOKSTORE CAFE' - LATER              Roxanne talks as John Cusack listens to her e"&amp;"very word       intently.                                  ROXANNE                 I did have a boyfriend - until                 fairly recently.              She suddenly begins to feel the stares around her as passers-       by being to notice who she'"&amp;"s with.                                  ROXANNE                 I'm sorry - this is so surreal!                                  ""JOHN CUSACK""                 Yeah, they charge way too much at                 these places - Now back to your            "&amp;"     boyfriend. I'm interested and                 compassionate. I want to know about                 you.                                                               30.                                                ROXANNE                 Things wer"&amp;"e complicated. He was a                 man married to his work. There                 was...there was a lot of                 competition in his line of                 business. I'm sure you know what                 that's like.                       "&amp;"           ""JOHN CUSACK""                 Sure. In my business, one thing I                 have is RIVALS. For example, mine                 is...uh...Lou Ferr...igno.                                  ROXANNE                 ...The body-builder who used"&amp;" to                 play The Hulk on TV?                                  ""JOHN CUSACK""                 Did he? Well, we're always up for                 the same roles. Did your boyfriend                 have someone like that? A                 partic"&amp;"ular rival that was always                 getting his goat - so to speak?                                  ROXANNE                 Well...one rival in particular                 seemed to get more of his attention                 than I ever did. But eno"&amp;"ugh about                 my problems.                                  ""JOHN CUSACK""                 NO, TELL ME MORE!!!              Suddenly realizing his outburst, he begins COUGHING to mask       it.                                  ""JOHN CUSACK"""&amp;" (CONT'D)                 I'm sorry. I got a whooping cough.                 Had it ever since Serendipity. I                 WONDER WHERE OUR REFILLS ARE!!!                 (fakes cough) See, there it goes                 again. Please, go on.           "&amp;"                       ROXANNE                 Right, well, he seemed to need him                 more than he needed me.                                  ""JOHN CUSACK""                 How do you mean?                                                    "&amp;"            31.                                                ROXANNE                 It was conflict he thrived on. He                 always said he wouldn't know what                 to do with himself if Master - I                 mean, this guy were"&amp;" gone. It was                 like he needed it, like oxygen.              The answer to his mental funk hits him like a bolt of       lightening. He turns away from her as if for private time.                                  ""JOHN CUSACK""             "&amp;"        (almost to himself)                 I think I finally understand...The                 only logical answer is to recreate                 that rivalry - or if that's                 impossible, create one of equal                 structure. That's"&amp;" it!                                  ROXANNE                 What?              John Cusack snaps out of his dream-like haze realizing she's       heard every word.                                  ""JOHN CUSACK""                 Oh, sorry, sorry. Just r"&amp;"ehearsing                 for a part...where I play a man who                 talks to himself at inappropriate                 times.              In a sudden rush, he rises out of his chair.                                  ""JOHN CUSACK""              "&amp;"   I have to go right now, but I'd                 really like to see you again - if                 that's alright.              Roxanne looks up at him - She can't help but laugh at the       craziness of the situation.                                  "&amp;"ROXANNE                 I'd love that.              INT. ABANDONED METRO CITY LIBRARY   - DAY              Master storms in the office to find Plato and Einstein       playing darts with the original Mona Lisa.                                  EINSTEIN   "&amp;"              Got her nose!                                  MASTER MIND                 I've got it!                                                                  32.                            Everyone stops what they're doing upon seeing that their "&amp;"      master has returned.                                  MASTER MIND                 I've got it!                                  MASTER MIND                 It's plain and simple.                 Extraordinary minds need                 extraordinary"&amp;" stimulation. Without                 that stimulus they wither and die.                 Therefore, there is only one                 logical conclusion: I must create a                 new superhero.                                  EINSTEIN             "&amp;"    Yeah, maybe that's not such hot                 idea...                                  MASTER MIND                     (ignoring him)                 Prepare for Operation Superhero                 Genesis!              INT. ABANDONED METRO CITY LIB"&amp;"RARY   - LABORATORY - DAY              The lab is slick, white and ultra modern.              Dressed in a lab coat, Master Mind enters through a SLIDING       GLASS DOOR rubbing his hands excitedly.                                  MASTER MIND           "&amp;"      Prepare the subject.              He glances down into a large HOLE in the floor to see a naked       thirty year old man, SEVERS, shivering. Above the hole, a       huge vat dangles precariously.              Master Mind steps behind a glass partit"&amp;"ion next to Plato and       Einstein.                                  MASTER MIND (CONT'D)                 Plato, pour the toxic waste.              Plato throws a switch causing the vat to tip hundreds of       gallons of green and brown goo into the ho"&amp;"le.                                    MASTER MIND (CONT'D)                 Drainage.              The slime is sucked out through the floor, leaving a goo-       soaked Severs.                                                                 33.          "&amp;"                  Master Mind looks into the pit.                                  MASTER MIND (CONT'D)                 Well, Severs?                                  SEVERS                 I feel fine. Just a little sticky,                 but aside from"&amp;" that everything's                 completely -              BOOM - Severs explodes. A hail of blood and tissue covers       Master Mind and his men. For a good ten seconds nobody moves       an inch. Finally...                                     MASTER "&amp;"MIND                 Okay then.              INT. ABANDONED METRO CITY LIBRARY    - LABORATORY - DAY              Through a glass WATER TANK we see a man breathing normally.                                  MASTER MIND                 And this one?       "&amp;"                           PLATO                 We attached gills to him. He can                 breath under water.                                  MASTER MIND                 Ah. Does he have extraordinary                 strength?                    "&amp;"                 PLATO                 Well...no.                                  MASTER MIND                 Can he fly?                                     PLATO                 No.                                  MASTER MIND                 Resilient"&amp;" to weapons fire?                                     PLATO                 No.                                  MASTER MIND                 He just breathes under water, then.                                     PLATO                 Ah...yeah.          "&amp;"                                                      34.                            Master Mind rolls his eyes and walks away.              INT. ABANDONED METRO CITY LIBRARY   - LABORATORY - DAY              The next guinea-pig, STENWICK, is standing in "&amp;"a sealed glass       tube not much wider than himself.                                  MASTER MIND                 Plato, the radioactive spider,                 please.              Plato throws the switch DROPPING A SINGLE SPIDER onto       Stenwick's "&amp;"arm.              Stenwick looks and winces as it bites him.                                  STENWICK                 Ow!              He brushes the spider off.                                  MASTER MIND                 Anything, Stenwick?            "&amp;"                      STENWICK                     (shaken)                 No. Ah...sir, I didn't know this                 was about spiders. I have a pretty                 severe case of arachnophobia.              Master Mind thinks for a moment, the"&amp;"n turns to Plato.                                  MASTER MIND                 We're gonna need more venom.              Plato throws another switch, this time DUMPING THOUSANDS OF       SPIDERS on poor Stenwick. His SCREAMS begin to fade as he's       en"&amp;"gulfed with swarms of crawling arachnids.                                  MASTER MIND (CONT'D)                 How `bout now, Stenwick?                 ....Stenwick?              INT. ABANDONED METRO CITY LIBRARY   - OFFICE - DAY              Master Mind"&amp;" is pacing back and forth. The muted TV plays in       the background.                                   MASTER MIND                 This has proven to be a challenge.                 I just don't know what I want. What                 do I want?         "&amp;"                                                        35.                            He stares at Einstein, Da Vinci and Plato, but they offer no       advice.                                  MASTER MIND (CONT'D)                 I want a man of moral f"&amp;"iber with a                 strong sense of right and wrong.                 Someone who doesn't seek power -                 instead, they must have it thrust                 upon them and find, within                 themselves, the courage to rise to  "&amp;"               the occasion.              Einstein lets out a short laugh, getting everyone's       attention.                                  EINSTEIN                 Yeah, well, it sounds like what you                 want is Uberman.              Mast"&amp;"er Mind snaps the fingers of his non-metal hand.                                  MASTER MIND                 That's it! Why make a copy when the                 real thing will do?              The lackeys look at each other, they can't believe what     "&amp;"  they're hearing.                                  EINSTEIN                 I was just kidding, sir. In case                 you forgot, you actually burned                 Uberman alive.                                  MASTER MIND                 Then "&amp;"we'll make a new one. Plato,                 bring me the box!              MINUTES LATER              Master Mind and the lackeys stand in a circle around a small       table.              Plato places a STAINLESS STEEL CHEST in the tables center.       "&amp;"       As Master Mind opens it, he's immediately doused in WHITE       GLOW emanating from inside.                                  MASTER MIND                 Behold - Uberessence. The very                 thing that gave Uberman his                 supe"&amp;"rhuman powers.                                                               36.                                                EINSTEIN                 Where the hell did you get that?                                  MASTER MIND                 Oh, I sh"&amp;"ot him with a power sucking                 gun and had this idea to use this                 to clone a whole army of evil                 Ubermen. I'm not sure why I never                 got around to following up with                 that.            "&amp;"                      PLATO                 I believe he defeated you before                 you could, master.                                  MASTER MIND                 ...Right. Man, he was good!                                  DA VINCI             "&amp;"    You want another volunteer, sir?                                  MASTER MIND                 Not another volunteer driven by the                 need for personal gain. Somebody                 else, somebody pure.              Master Mind turns to s"&amp;"ee an INTERVIEW WITH HAL playing on the       muted television. Underneath his face is a blue caption with       white lettering that reads: ""Hal Stewart - Metro City's       Newest Hero?""                                  NEWS REPORTER                 ."&amp;"..who risked his own life to save                 that of a young mother and her                 child.                                  HAL                 Please, please, you're embarrassing                 me. I saw someone in need and I               "&amp;"  helped them. What more can we ask                 of ourselves. I ask you, what more?              A smile creeps across the evil one's face.                                  MASTER MIND (CONT'D)                 Somebody like him!              EXT. CITY"&amp;" STREET - DAY              Plato is sitting in the van, staring into a pair of       binoculars as he speaks on a cellphone.                                                               37.                                                PLATO            "&amp;"     Yeah, sir. This guy is a real piece                 of work. He used to teach bowling                 at Kingpin's.              INT. MASTER MIND'S HIDEOUT - DAY              Master Mind is sitting with his feet up on a computer console       as he s"&amp;"peaks to Plato.                                  MASTER MIND                     (into phone)                 A modest profession to brilliantly                 hide his true heroic nature. I love                 it.              EXT. CITY STREET - DAY   "&amp;"                               PLATO                 Then you are absolutely going to                 love this -              We follow Plato's line of sight across the street where we       see HAL PLAYING WITH A LARGE GROUP OF BLIND CHILDREN.          "&amp;"                        PLATO                 - He volunteers at a school for the                 blind.              INT. MASTER MIND'S HIDEOUT - DAY              Intrigued, he suddenly sits up in his chair.                                  MASTER MIND  "&amp;"               He volunteers. He doesn't ask for                 any reward for his deeds. The fates                 are shining down on me. This Mr.                 Stewart is truly an unselfish soul.              EXT. BLIND SCHOOL - DAY              Fro"&amp;"m a distance, Hal seems to be consoling an upset child       who's sitting on a rock. But up close...                                  HAL                 You greedy little bastard. I                 already gave you a twenty.                             "&amp;"     BLIND KID                 Hey, you want me to play along?                 Then pay up, bitch!                                                               38.                                                HAL                 Fine, but you better be"&amp;" convincing.              He gives the kid a bill out of his wallet and looks over his       shoulder to see a HOT TEACHER walking toward them.                                  HAL                 Here she comes, go to work.              Like a miniature "&amp;"Brando, the blind kid buries his face in his       hands and begins to cry.                                  BLIND KID                     (weeping)                 Why can't I see! Why God?              Hal puts a warm consoling hand on the weeping boy's"&amp;" shoulder.                                  HAL                 Hey, Peter. C'mon champ, let me                 look at you.              The Hot Teacher stops and curiously watches from a distance.              The boy looks up at Hal, tears running down"&amp;" his dark       sunglasses - he should get an Oscar.                                  HAL                 You know, in life we're all given                 no more than we can bear. This                 happened to you maybe because you                 we"&amp;"re meant to rise above it - Maybe                 to be an inspiration to the other                 little Peteys out there.                                  BLIND KID                 You really think so, Hal?                                  HAL         "&amp;"        Hey, does it LOOK like I'm lying?                 Now c'mon, go feel your way to                 class before you get your little                 butt suspended.              The boy stands up and is about to take off.                             "&amp;"     HAL                 Petey, wait a minute.              Hal uses his shirt sleeve to wipe the tears away from the       boy's face before sending him on his way.                                                                39.                       "&amp;"     The Hot Teacher grabs her chest. Her heart is about to       absolutely melt.                                  HAL                 Don't run into anything!              EXT. STREET - CONTINUOUS              Plato lowers his binoculars. From his persp"&amp;"ective, Hal should       be next in line for popehood.                                  PLATO                 I think I've seen enough, sir. This                 is your guy.                                  MASTER MIND (O.S.)                     (over ra"&amp;"dio)                 Then return to base. We have much                 work to do.              Plato starts up the van and pulls away.              INT. BAR - DAY              It's a busy night. A couple of trucker types are shooting       pool as the ba"&amp;"rtender slings drinks.              Hal is nursing a beer at the bar when he suddenly notices a       very ATTRACTIVE WOMAN sitting next to him.              As he goes to straighten his stool-posture, Hal suddenly       catches himself on the bar's TELEV"&amp;"ISION - it's a story about       how he saved the woman and her baby at the construction site.              He turns back to the Attractive Woman next to him, then back       to the TV. A plan of attack is forming.                                  HAL    "&amp;"                 (obviously playing it up                      for the woman's benefit)                 Oh, there it is again. This is                 really getting embarrassing now.              The woman looks up at the screen and gives Hal a double-ta"&amp;"ke.                                  ATTRACTIVE   WOMAN                 Oh my God! It's you!   You're the man                 who saved that woman   and her baby                 the other day! It is   you, isn't it?              TRUCKER #1, getting a drin"&amp;"k at the bar next to them,       OVERHEARS.                                                                40.                            Hal rolls his eyes and puts his hands up in the air.                                  HAL                     (to Att"&amp;"ractive Woman)                 Oh, crap. You got me.              TRUCKER#1 taps Hal on the shoulder.                                  TRUCKER#1                 Let me tell you something. That was                 just about the bravest damn thing         "&amp;"        I've ever witnessed. (he turns to                 the rest of the bar) Hey,                 everybody! This guy's the hero from                 TV!              The bar ERUPTS IN CHEERS.              MOMENTS LATER              Hal is riding on the"&amp;" shoulders of TRUCKER#2 and TRUCKER#3 as       `I'm Holding Out For A Hero' plays on the jukebox.              TRUCKER#1 suddenly puts his hands in the air. The room       quickly goes silent.                                  TRUCKER#1                 I w"&amp;"ant to give you something.              He reaches into his pocket and takes out a medal. He holds it       up in the air for everyone to see.                                  TRUCKER#1 (CONT'D)                 Lost my whole platoon. They were a          "&amp;"       lot a good boys, a lot of good                 boys. That was just the way things                 were in ""The Grenada."" I'd rather a                 real hero have this.              Trucker#1 gives the medal to a speechless Hal.                "&amp;"                  ATTRACTIVE WOMAN                 Hey, you're on TV again.              The crowd looks up at the Television.              TELEVISION - CONTINUOUS              The anchor man, BRAD HELMS (early 40's, amazing mustache),       suddenly has "&amp;"a memo passed to him.                                                                  41.                                                BRAD HELMS                 This just in. Upon a second look at                 that tape from this morning, which    "&amp;"             we'll now replay for you, it                 appears it was not the heroic act                 it first seemed to be.              The tape shows Hal running in slow motion.                                  BRAD HELMS (O.S.) (CONT'D)         "&amp;"        With the tape slowed down you can                 actually see the man push the woman                 and her child out of the way in an                 effort to save his own life.              The tape shows Hal, in a clear act of self-preservat"&amp;"ion,       pushing the woman and child out of the way.                                                        CUT BACK TO:              INT. BAR - CONTINUOUS              In unison, everyone turns their heads back to Hal.                                  "&amp;"HAL                 I guess that looks kinda bad.              Trucker#1 snatches his medal back.              EXT. NEARBY ROOF - NIGHT              Master Mind, Da Vinci and Plato look down, spotting Hal       cutting through a dark alley.               "&amp;"                   DA VINCI                 There he is, boss.              Da Vinci hands Master Mind a fantastic looking silver rifle.                                  MASTER MIND                 Now, we're sure this won't kill                 him?     "&amp;"                             PLATO                 Yes, sir. He'll just feel a slight                 electrical shock.                                  MASTER MIND                 Good.              Master Mind raises the rifle and aims it at Hal.       "&amp;"                                                          42.                            EXT. ALLEY - NIGHT              Hal wipes the blood from his nose with his shirtsleeve.              A LIGHTENING BOLT suddenly zaps Hal in the back. His teeth       "&amp;"spark and arc electrons as his entire body shakes and       shudders violently. He finally collapses, knocking over a row       of garbage cans.              EXT. NEARBY ROOF - NIGHT              An angry Master Mind slaps Plato.                          "&amp;"        MASTER MIND                 Slight electrical shock?              EXT. ALLEY - NIGHT              Hal lies flat on his back, his jacket smoldering.              Dazed, he slowly rises to his feet and looks up at the sky.                           "&amp;"       HAL                 God, I hate the weather in this                 city.              Hal walks off into the night as he attempts to slap the       emitting smoke from his jacket.              EXT. NEARBY ROOF - NIGHT              Master Mind turn"&amp;"s to Da Vinci.                                  MASTER MIND                 Follow him.              INT. HAL'S APARTMENT - NIGHT              It's a dirty, small studio. Laundry lies everywhere, dishes       are piled in the sink and the litter box looks"&amp;" like a       minefield.              Hal comes staggering in. Through his POV we see the lights       wobble and streak like a hallucination.              He shakes his head trying to clear thing up, but it looks       worse.              Hal makes his w"&amp;"ay to the kitchen table and plops down on a       chair. The room begins to swim.              His CAT jumps on the table and sits down in front of him.                                                                  43.                            From H"&amp;"al's POV the cat's face looks like we're seeing it       through a kaleidoscope. Hal seems fascinated by it.                                   CAT                  You don't look so good, man.                                   HAL                  I don't"&amp;" feel good. I was struck by                  freaking lightening.              Suddenly Hal realizes his cat's talking to him.                                   HAL (CONT'D)                  AAAAAAHHHHH! You can talk?                                   CAT"&amp;"                  No, you're just hallucinating. By                  the way, we're out of orange juice.                                   HAL                  AAAAAAHHHHH!              Hal jumps up, trips over a cardboard box and knocks himself       out"&amp;" on the coffee table.              INT. HAL'S APARTMENT - MORNING              Hal lies in the same position we left him last night.              He sits up and grabs his head. He looks like he has the worst       hangover in the world.              Final"&amp;"ly, he remembers last night. He looks around, but not       really sure what he's looking for.                                   HAL                  Man...              Shaking his head, he walks to the kitchen and opens the       refrigerator.          "&amp;"    He pulls out an orange juice container and puts it to his       mouth. It's empty.              As if suddenly remembering something he looks from the carton       to the cat, who is busy cleaning himself.              He shakes the thought from his m"&amp;"ind.              BATHROOM              Hal lifts the seat and unbuckles his pants.                                                               44.                            HAL'S FACE              He stares at the ceiling with half closed eyes. The   "&amp;"    inevitable sound of urine hitting water starts. A content       look washes over his face.              There is a distinct sound of porcelain CRACKING and       SPLINTERING.              The sound intensifies. Hal looks down to see his URINE STREAM  "&amp;"     SMASHING THE TOILET.                                      HAL (CONT'D)                    Oh, God!              He whips his stream away only to cut a LONG RIP IN THE WALL.                                      HAL (CONT'D)                    Oh, God!"&amp;"              He freaks out and begins to lose control of his flow as it       destroys everything he accidently aims at; the bathroom       mirror, a bottle of cheap cologne, the bathroom window.                                      HAL (CONT'D)         "&amp;"           Oh, God!              He aims back for the toilet, which is pretty much rubble now,       to see the floor give way.              Finally, the pee stops and he glances down the hole.              He sees his downstairs NEIGHBOR sitting at his b"&amp;"reakfast       table. He has a fork halfway to his mouth as he stares at the       smashed toilet on his pancakes.              EXT. STREET - DAY              Hal turns the corner to see his bus pulling away from the       stop.                           "&amp;"           HAL                    Wait!              He starts running after it.              ZOOM - HE TAKES OFF LIKE LIGHTENING.                                     HAL (CONT'D)                    Whoa, whoa, whoa!              Unable to stop, he SLAMS "&amp;"INTO THE BACK OF THE BUS and falls       back to the ground.                                                                  45.                            As the bus continues on he sees an INDENTATION of his torso       right below the rear window.    "&amp;"          Stunned, to say the least, he rises to his feet.                                  HAL (CONT'D)                 Something's not right here.              He slaps himself in the face as hard as he can.                                  HAL (CONT'D)"&amp;"                 Wake up! Wake up, Hal!              HONK!              Hal spins around to see a car barreling toward him.              He goes to jump out of the way - ZOOM - he FLIES TWO STORIES       UP, nails a building and comes crashing back down t"&amp;"o the       sidewalk.              Hal sits up, disheveled and scared.                                  HAL (CONT'D)                 Okay, okay. Let's get it together,                 man.              He closes his eyes in an attempt to will back his san"&amp;"ity.                                  HAL (CONT'D)                 This is just some sort                 of...episode. It will pass, it will                 pass.              He opens his eyes and looks down the street. A BEAUTIFUL       NAKED WOMAN is "&amp;"coming toward him.                                  HAL (CONT'D)                 Well, not too fast I hope.              As she passes him and turns the corner out of his view he       catches ANOTHER NAKED WOMAN - an old disgusting one.                  "&amp;"                HAL (CONT'D)                 Yes, fast, fast!              He turns away from her in horror only to see AN ENTIRE BLOCK       OF NAKED PEOPLE going about their business.              He rubs his eyes and looks down the street again. Everyo"&amp;"ne       has returned to a clothed state.                                                               46.                            He relaxes a little until he looks down and notices that he's       floating a foot off the ground.                     "&amp;"             HAL (CONT'D)                 I think I need to go home.              INT. HAL'S APARTMENT - DAY              Hal's front door CREAKS as it slowly opens, revealing Master       Mind.              He walks over to the bathroom and smiles to him"&amp;"self as he       notices the giant hole in the floor.                                  MASTER MIND                 Welcome to your second birth, Hal                 Stewart.              Master Mind continues to survey the room. He stops to look       ove"&amp;"r a ""KARATE KID"" POSTER on Hal's living room wall.              He focuses on the majestic image of Pat Morita teaching a       young Ralph Macchio to kick.                                  MASTER MIND (CONT'D)                 Instruction is very import"&amp;"ant in                 the formative years. Every hero                 needs a mentor, a father figure to                 look up to.              He presses his special watch, causing his body to MORPH INTO       THE SPITTING-IMAGE OF PAT MORITA.        "&amp;"                           ""PAT MORITA""                 Perfect.              INT. HAL'S APARTMENT - DAY              Hal enters, grabs a bottle of vodka from atop of the fridge       and takes a long pull from it.                                  VOICE"&amp;" (O.S.)                 A man will usually find that if he                 drinks from a bottle, eventually,                 the bottle drinks from him.              Hal does a SPIT TAKE. In the corner a darkened figure stands.                            "&amp;"      HAL                 Who are you!?                                                                 47.                                                VOICE                 I am the guide on your journey.                 Fate has chosen you to be it's"&amp;"                 champion.              Pat Morita steps out from the shadows.              Hal passes out again.              LATER              We are close on Hal's face as his eyes flutter open. He       appears to be lying on the couch.              "&amp;"He hunches up on his elbows, looks around, but everything is       as it seems.              He lays his head back down.                                  HAL                 Thank God. It was a dream. Man, I                 must be losing it.             "&amp;" A voice sounds right next to his ear.                                  ""PAT MORITA"" (O.S.)                 You know you're out of orange                 juice?              Hal leaps up to find he's been resting his head on Pat's lap.                  "&amp;"                HAL                 Jesus! This isn't happening, this                 isn't happening.              Hal backs away and trips over a box.                                  ""PAT MORITA""                 Calm. All things must be filtered     "&amp;"            through calmness.                                   HAL                 Bullshit! Sometimes it's best to                 freak out.                                  ""PAT MORITA""                 I think we must work on your                 at"&amp;"titude first.                                  HAL                 Look I'm gonna call the cops in                 about two seconds if you don't get                 out of here.                                                               48.           "&amp;"                 Pat rises and walks to Hal. He's so calm it makes Hal calm.                                  ""PAT MORITA""                 Are you calm now?                                  HAL                 Yeah, I'm okay.              Pat slaps him "&amp;"across the face hard.                                  ""PAT MORITA""                 Good, because we've got a lot of                 work to do.              Hal grabs his jaw.                                  HAL                 What the hell was that "&amp;"for?                                  ""PAT MORITA""                 Rule number one: expect the                 unexpected.                                   HAL                 Can you just tell me what this is                 all about?                "&amp;"                  ""PAT MORITA""                 The heavens are not in the habit of                 bestowing a gift such as this to                 just anyone. You are being rewarded                 for being a man of great moral                 fortit"&amp;"ude with an unwavering belief                 in humanity.                                  HAL                 That's me alright.                                  ""PAT MORITA""                 I am to train you so you may                 fulfill your de"&amp;"stiny to defeat the                 great menace to Metro City: Master                 Mind.              Pat gets up and walks toward the door.                                   ""PAT MORITA"" (CONT'D)                 Come.                               "&amp;"   HAL                 We're are we going?                                                               49.                                                   ""PAT MORITA""                 To train.              EXT. PAT'S CAR - DAY              Pat is s"&amp;"itting in the driver's seat. The car is bumping up       and down.                                  ""PAT MORITA""                 Strength is just as much in the                 mind as it is the muscle. Remember,                 both need to be exercise"&amp;"d.              We PULL BACK to see Hal lifting the car up over his head.       He's hardly straining.                                  HAL                 I'M LIFTING A FREAKING CAR!!!              Pat leans on the HORN.                                  "&amp;"""PAT MORITA""                 Hey, Corky? You listening?              Two highly attractive female joggers run by. They're clearly       impressed with Hal's show of strength. He smiles and mouths a       ""hello.""                                  HAL  "&amp;"               Yeah, work both muscles.              EXT. DESERT - DAY              Pat cocks back the chamber of a .357 MAGNUM. He holds it up       and carefully takes aim...at Hal's chest.                                     ""PAT MORITA""             "&amp;"    Trust me.                                  HAL                 What are you doing!?                                  ""PAT MORITA""                 An invulnerability test. Something                 wrong?                                  HAL         "&amp;"        Uh...yeah. I would prefer not to                 get shot. Do not fire that thing!              Frustrated, Pat lowers the gun.                                                                50.                                                ""PAT"&amp;" MORITA""                 You're bulletproof.                                  HAL                 Okay, do you know that for sure?              Pat quickly aims and fires.              Hal lets out a high pitched scream as the bullet ricochets       off "&amp;"his chest.                                    ""PAT MORITA""                 I do now.              Hal looks down at his chest, not so much as a scratch.                                    HAL                 You suck.              EXT. SKY - DAY        "&amp;"      Hal is in the air flying in a sitting position. He's weaving       back and forth.                                  HAL                 Ice Man, I got a bogie on my tail.                 Two Russian Migs coming in hard and                 fast.     "&amp;"                               ""PAT MORITA""                 Hey!                                    HAL                 What?              Hal looks down to see Pat Morita yelling at him from the roof       of a building down below.                     "&amp;"             ""PAT MORITA""                 What did I tell you? Stomach down,                 hands up.              Hal sighs and assumes the proper superhero in-flight       position.                                  HAL                 God, I feel so "&amp;"gay.              Pat's CELL PHONE begins to RING. He answers it.                                  ""PAT MORITA""                     (in Master Mind voice)                 What is it?                                                               51.     "&amp;"                                           ROXANNE (V.O.)                 John?              Pat panics. He looks up to make sure no one is in earshot.              He sees Hal now doing somersaults in the air.                                  HAL        "&amp;"         YEEEE HAWWWW!              Pat turns his attention back to the phone, talking in his       John Cusack voice.                                  ""PAT MORITA""                     (in Cusack voice)                 Yes, it's John Cusack.            "&amp;"                       ROXANNE (V.O.)                 Hi, it's Roxanne. Listen, I...I                 really enjoyed talking with you the                 other day.                                  ""PAT MORITA""                 ...As did I.              "&amp;"                    ROXANNE (V.O.)                 Great. God, I feel really silly,                 and if you have a lot going on I                 totally understand. But, I was                 wondering if you maybe wanted to                 have lunch"&amp;".              He can't believe what he's hearing.                                  ""PAT MORITA""                     (excited)                 I'd love to!              He quickly recovers his composure.                                  ""PAT MORITA"" ("&amp;"CONT'D)                 I mean, I AM a little hungry.                                  ROXANNE (V.O.)                 Great. How does the park sound,                 around noon-ish?                                  ""PAT MORITA""                 Sure!   "&amp;"                               ROXANNE (V.O.)                 Great, see you then.                                                               52.                            Pat hangs up the phone and returns it to his pocket as Hal       lands behind h"&amp;"im.                                  HAL                 WHOOOOA! Man, that is so cool. It's                 like fly - Oh my God, I almost said                 it was like flying.                                  ""PAT MORITA""                 For the re"&amp;"st of the day I want you                 to continue to practice your flying                 posture.                                  HAL                 Why, where're ya going?                                  ""PAT MORITA""                 ...To do som"&amp;"ething...mysterious                 ...and Asian.                                  HAL                 Say no more, bro. I'll just keep at                 it, then.              EXT. PARK - DAY              John Cusack and Roxanne eat WRAPPED SANDWICHES w"&amp;"hile walking       through Metro City Park.                                  ROXANNE                 How's your sandwich?                                  ""JOHN CUSACK""                 It's quite delicious.                                  ROXANNE      "&amp;"           Hope you don't think I'm too                 forward. Some men are intimidated                 when a woman asks them out. I just                 find you really easy to talk to.                                     ""JOHN CUSACK""              "&amp;"   And I you.                                  ROXANNE                 You know, you're not at all like                 you are in the movies.                                     ""JOHN CUSACK""                 I'm not?                                    "&amp;"                           53.                                                ROXANNE                 Yeah. I don't know - You have this                 strange, refined way of speaking.                                  ""JOHN CUSACK""                 I d"&amp;"o? That is most interesting.                                   ROXANNE                 Anyway, when we were talking the                 other day I just felt, even though                 we only talked for a couple of                 hours, that we've kno"&amp;"wn each other                 for years.                                  ""JOHN CUSACK""                 I know just what you mean.              Roxanne bites into her sandwich.                                  ROXANNE                 You know what? This"&amp;" sandwich is                 disgusting.              She tosses it in a nearby garbage can.                                   ROXANNE (CONT'D)                 Of course I already ate half of it.                 I wonder what that says about my           "&amp;"      character?                                  ""JOHN CUSACK""                 It means you don't give up on a                 sandwich. You see that it has                 potential, and you give it every                 chance to be all it can be.   "&amp;"           Roxanne smiles at his analogy.                                  ROXANNE                 Thanks, but knowing me, I was                 probably projecting my expectations                 of what a lunch should be on the                 sandwich."&amp;" It might have been okay                 at first, but I just made it                 bitter.              John Cusack notices Roxanne's smile starting to fade.                                  ""JOHN CUSACK""                 Is that what happened with yo"&amp;"ur                 last sandwich - I mean, boyfriend?                                                               54.                                                ROXANNE                 When I look back, I probably                 shouldn't of expect"&amp;"ed so much from                 him. He was already a giving                 person. You know, one of those go                 out and save the world types.                                  ""JOHN CUSACK""                 I've run into a few.             "&amp;"                     ROXANNE                 I was selfish, I guess. I didn't                 want to share him with anybody                 else.                                  ""JOHN CUSACK""                 It sounds like he was a special            "&amp;"     man.                                  ROXANNE                 They broke the mold.              John Cusack arches his eyebrow in a very familiar manner.                                  ""JOHN CUSACK""                 Perhaps not.              INT. "&amp;"ABANDONED WAREHOUSE - DAY              Hal walks up to Pat Morita sporting a Lone Ranger-type mask       and wearing a purple and red superhero costume. It's not       unlike Uberman's except for a giant ""T"" on his chest. (From       here on, Hal is ref"&amp;"erred to as TITAN)                                  TITAN                 What's the ""T"" stand for?                                  ""PAT MORITA""                 Titan.                                  TITAN                 What's that supposed to mea"&amp;"n?                                  ""PAT MORITA""                 It's from Roman mythology. Zeus's                 father...oh, just go with it. You                 look perfect.                                  TITAN                 I don't think this "&amp;"mask is big                 enough. Are you sure no one is                 gonna recognize me?                                                                55.                                                ""PAT MORITA""                 It's fine, just"&amp;" don't slouch. It's                 all in the posture.              He grabs Titan's shoulders like a proud papa.                                  ""PAT MORITA"" (CONT'D)                 It is time.              INT. BANK - DAY              There is a lo"&amp;"ng line of people snaked around the velvet       ropes. They're all waiting for their chance at the one open       teller window.              Four men wearing BEATLES MASKS(JOHN,PAUL,GEORGE,AND RINGO)and       CARRYING SHOTGUNS enter the bank.           "&amp;"   John fires a shot in the air, sending everyone into an       immediate panic.                                  JOHN                 Alright folks, this is a robbery.                 Nobody moves - yadda, yadda,                 yadda...              Rin"&amp;"go jumps over the teller wall and starts stuffing bills       into a bag.              As John and Paul cover the crowd, George goes to the corner       office and puts a gun to the BANK MANAGER'S head.                                  GEORGE             "&amp;"    The safe. Let's go.                                  BANK MANAGER                 Okay, just don't hurt anyone.                                  GEORGE                 Yeah, yeah, yeah.              George leads him out by the collar.              CRA"&amp;"SH - Titan smashes through the window and lands in a bold       superhero stance with hands on hips.                                  TITAN                 Well, boys, there's no need for all                 this just to get the free toaster.             "&amp;" Paul cocks his gun.                                                                  56.                                                PAUL                 What are you suppose to be?              We move in for a nice dramatic close up.                "&amp;"                    TITAN                 Justice.                                  GEORGE                 Well, justice, suck on this...              George, John and Paul open fire on Titan.              He just stands there and yawns as the bullets bou"&amp;"nce off him.              With their guns empty the three just stare at him in       amazement.                                  TITAN                 Now it's my turn.              He turns to George.                                  TITAN (CONT'D)      "&amp;"           Hey, George, here comes the sun.              Titan grabs George and throws him into a fluorescent light       fixture in the ceiling.              Paul tries to run for the door. Titan snatches the collar of       his jacket.                  "&amp;"                TITAN (CONT'D)                 Say, Paul, your mother should                 know...that you're a scumbag.              He tosses Paul out the window and into a parked DELIVERY       TRUCK.              Titan turns around just as John hits"&amp;" him with the butt of his       shotgun. It instantly breaks apart in his hands.              Titan lifts him like a rag doll up into the air.                                  TITAN (CONT'D)                 John, all you need is love...              He th"&amp;"rows John who lands on top of a cubical wall - GROIN       FIRST.                                  TITAN (CONT'D)                 ...and a good urologist.                                                               57.                            Titan e"&amp;"ffortlessly hops over the teller wall to find Ringo       cowering on the floor.              He grabs him by the shirt and lifts him up.                                  HAL                 Well, Ringo...um...um...you're                 under arrest.    "&amp;"          EXT. BANK - DAY              Titan walks out of the bank with Ringo and George under his       arm. He's suddenly swarmed by a group of television       reporters, including Roxanne.              Across the street is Pat Morita. He watches Titan"&amp;"'s first       news conference with great anxiety.                                  BANK MANAGER                     (to Hal)                 On behalf of the First National                 Bank of Metro City, I'd like to                 offer you a rewar"&amp;"d for your act of                 bravery.              He hands Titan a check.                                  TITAN                     (reading)                 Ten thousand dollars!              Titan looks over to Pat, who violently shakes his head "&amp;"no.                                  TITAN (CONT'D)                     (unenthusiastically)                 I...can't except this. Law and                 order is it's own...um...reward.              Pat gives him the thumbs up. Pat turns, suddenly seei"&amp;"ng       Roxanne with her camera crew. Captivated, his eyes lock on       her.              Meanwhile, Roxanne and her cameraman, SETH, are maneuvering       around the crowd to get closer to Titan.                                  BRAD HELMS (O.S.)      "&amp;"           Not so fast, Roxanne.              They both turn to see Roxanne's reporter rival Brad Helms,       Geraldo without the class, and his cameraman, FRANK.                                  BRAD HELMS                 This story's mine.             "&amp;"                                                     58.                                                ROXANNE                 Listen, Brad. We were just in the                 area. I was just trying to -                                  BRAD HELMS     "&amp;"            I've been in this business long                 enough to know pretty well what you                 were ""just trying to do."" Besides,                 I heard you couldn't take the big                 game anymore and were put on fluff      "&amp;"           detail?              Dejected, Roxanne turns and motions for Seth to turn the       camera off.                                  SETH                 You're not gonna take that from                 him, are you?                                 "&amp;" ROXANNE                 He's right. Old habit, I guess.                     (to Brad)                 We'll get out of your way.              As they walk off, Brad makes a comment to Frank loud enough       for her to hear.                              "&amp;"    BRAD HELMS                 Besides, I'm sure there's a pancake                 supper somewhere that needs                 covering.              INT. ABANDONED METRO CITY LIBRARY   - OFFICE - DAY              ON TELEVISION              We see the new"&amp;"s conference on the bank's steps. In the corner       of the screen is written: ""recorded earlier.""                                  BRAD HELMS                 For months now, since the death of                 Uberman, the citizens of Metro City       "&amp;"          have been holding out for a hero.                 Well, it appears they won't have to                 hold out for much longer as a new                 costumed crusader has suddenly                 stormed onto the scene. Today, at             "&amp;"    the Metro Savings and Trust, a                 masked mystery man single-handedly                 defeated ""The Fab Four Gang."" Just                 who is this new caped avenger?              Brad holds the microphone to Titan's face.              "&amp;"                                                  59.                                                BRAD HELMS                 I'm sure all of our viewers are now                 wondering, what's the ""T"" stand                 for?                     "&amp;"             TITAN                 It's a message to all the scum out                 there. Uberman may be gone, but                 Metro City has a new protector, and                 his name is ""Tighten!""              Another reporter leans in.     "&amp;"                             REPORTER                 How do you spell that?              We PULL BACK to see Plato and Da Vinci watching this       spectacle. Master Mind is sitting with them, reading a       NEWSPAPER.                                  M"&amp;"ASTER MIND                     (reading paper)                 Oh, for heaven's sake. I can't                 believe it. He misspelled his name.              Master Mind holds up the newspaper. The headline reads       ""Metro's New Hero: Tighten.""     "&amp;"                             MASTER MIND (CONT'D)                 No matter, I suppose.              Master Mind throws the paper on the floor and begins to pace       around the room with his arms folded behind his back.                                  "&amp;"MASTER MIND (CONT'D)                 We've now fully established Titan                 as Metro City's hero. They will                 love him just as they loved                 Uberman. Everything is going                 according to plan.             "&amp;" Einstein leans over and whispers in Plato's ear.                                  EINSTEIN                     (whispering)                 Yeah, if the plan is getting us in                 jail.              Master Mind turns around, facing Einstein. H"&amp;"e walks over,       standing face to face with the rebellious henchmen.                                                               60.                                                MASTER MIND                 You know, Einstein, maybe I should        "&amp;"         have called you Socrates. He also                 didn't know when to keep his                 thoughts to himself.                                   EINSTEIN                 I just fail to see the point in all                 of this. I mean, wh"&amp;"y are we                 creating another superhero when it                 was such a pain in the ass for you                 to get rid of the other one? I                 mean, Uberman is destroyed, we                 should be using this opportunity  "&amp;"               to...to...                                    MASTER MIND                 To what?                                  EINSTEIN                 I don't know. To take over the                 weather, space, the world -                 whatever"&amp;" super villains are                 SUPPOSED to do.                                  MASTER MIND                 The reason someone like you will                 always be a minion is because you                 have no foresight. We take over the        "&amp;"         earth, like you said. Then what?                 Women? Cars? Money? Even the                 grandest treasures will lose their                 lustre if you don't have someone to                 hold them over.              Einstein throws up h"&amp;"is hands. He's had enough. He pulls off       his wig and throws it to the floor.                                  EINSTEIN                 That's it! This balance of the                 force bullshit is getting way too                 Oprah for me. I'm "&amp;"blowing. Who's                 with me?                                    MASTER MIND                 You dare?                                  EINSTEIN                 Yeah, I dare. I'm sick of wearing                 stupid costumes, and I'm sick of  "&amp;"               working for a super villain who's                 turning into a softie.                                                               61.                            Plato and Da Vinci's mouths drop to the floor. They turn to       Master M"&amp;"ind for his rebuttal.                                  MASTER MIND                 What - did - you - call me?                                  EINSTEIN                 You heard me. You used to be an                 inhuman monster, now look at you.     "&amp;"            You're creating super heroes, you                 don't go with us on robberies                 anymore, it's been days since you                 threatened anyone, oh, and not to                 mention this Roxanne Ritchi thing.             "&amp;"                     MASTER MIND                 THAT is none of your business,                 knave!                                  EINSTEIN                 Hey, you guys haven't sealed the                 deal yet, have you?                          "&amp;"         MASTER MIND                 Silence!                                  EINSTEIN                     (In a woman's voice)                 Oh, Master, your head is so big.                                  MASTER MIND                 I'm warning you,"&amp;" Einstein.                                  EINSTEIN                     (In a woman's voice)                 Take me!                                  MASTER MIND                 I said silence!              With his metal gauntlet Master Mind grabs Eins"&amp;"tein by the       throat and lifts him into the air.              Einstein looks frightened as he tries to pry himself free of       Master Mind's grip.              Master Mind's eyes soften as if his heart is suddenly not       into what he's about to d"&amp;"o. He let's Einstein drop to the       floor.                                  MASTER MIND (CONT'D)                 Get out of my sight.                                                                62.                            EXT. RESTAURANT - NIGHT "&amp;"             Roxanne and John Cusack are eating on the outside patio of a       fancy restaurant.                                  ROXANNE                 Don't get me wrong, I love being a                 reporter. I don't think I could do               "&amp;"  anything else. It's the                 consequences of what we do that I'm                 having a problem with.              He listens intently as he refills her glass with wine.                                  ""JOHN CUSACK""                 That'"&amp;"s where journalistic                 responsibility comes in, no?                                  ROXANNE                 It's supposed to.                                  ""JOHN CUSACK""                 Sounds to me like you're running                 "&amp;"from something.                                  ROXANNE                 I got someone I cared about killed.                 If it wasn't for me, he wouldn't                 have been involved.              John suddenly gets a disturbed look in his eye, "&amp;"realizing       what she's talking about.              He reaches across the table and takes her hand.                                  ""JOHN CUSACK""                 You can't blame yourself. My father                 used to say each of us must answer "&amp;"                the great call to truly feel alive.                                  ROXANNE                 Was he an actor?                                  ""JOHN CUSACK""                 ...No. He was...a landscaper. And a                 horrible one"&amp;". I mean he would fail                 time and time again at                 his...landscaping. And sometimes                 he'd get pretty beaten up or thrown                 in jail -                                  ROXANNE                 Jail?    "&amp;"                                                           63.                                                ""JOHN CUSACK""                 My point is he took the good with                 the bad. He grew a little each                 time. Improved, "&amp;"learned.                                  ROXANNE                 Was he ever successful?                                  ""JOHN CUSACK""                 God, no...but don't let deter you.              Roxanne LAUGHS.                                  ROX"&amp;"ANNE                 Thanks for this. You know, this is                 embarrassing, but it's been a long                 time since I -              It's starting to lightly sprinkle. Roxanne looks up.                                  ROXANNE (CONT'D)  "&amp;"               I think it's starting to rain. We                 might want to find a table inside.                                  ""JOHN CUSACK""                 What were you gonna say?                                  ROXANNE                 Oh, I wa"&amp;"s gonna say...It's been a                 long time since...well, I've been                 with someone I...enjoy being with.              John Cusack smiles warmly and raises his glass for a toast.                                  ""JOHN CUSACK""       "&amp;"          To people who enjoy being with each                 other.              They go to clang glasses, when the rain suddenly causes John       Cusack's disguise generator to short.              His true form of Master Mind is briefly revealed to Rox"&amp;"anne       as a BOLT OF ELECTRICITY encircles his body.              Roxanne drops her glass and jumps out of her seat.                                  MASTER MIND (CONT'D)                 Oh, no. Don't look at me.              LIKE A BROKEN TV the image"&amp;" keeps switching between MASTER       MIND AND JOHN CUSACK.                                                               64.                            As Master Mind starts to franticly slap at his watch, the       Cusack disguise begins to hold steady."&amp;"              He nonchalantly returns to cutting his steak.                                  ""JOHN CUSACK""                 Okay, never mind that. Now, where                 were we?              Roxanne grabs his glass and throws the drink in his face, "&amp;"      causing the generator to short out permanently.              Master Mind now sits in his true blue form.                                     ROXANNE                 Oh my God.                                  MASTER MIND                 You're not g"&amp;"onna get all freaky                 about this, are you?                                  ROXANNE                 This...this is too much, even for                 you. God, I go out with you, tell                 you my innermost thoughts.               "&amp;"                   MASTER MIND                 I only did this because I wanted to                 talk to you on the same level. You                 know, without all the baggage?                                  ROXANNE                 Baggage? You burn"&amp;"ed my boyfriend                 alive, you sick son-of-a-bitch!                                  MASTER MIND                 You see, that's exactly what I'm                 talking about.              Roxanne starts to walk away.                         "&amp;"            MASTER MIND (CONT'D)                 Roxanne!                                  ROXANNE                 Stay away from me.              Master Mind sinks back down to his chair. Despite the now       heavy rain bombarding him, he returns to his"&amp;" food.              Several resturaunt patron's are looking at him through the       window.                                                                  65.                            Our villain turns to them, giving them a villainous glare.        "&amp;"                          MASTER MIND                 What?              INT. MASTER MIND'S BEDROOM - NIGHT              Master Mind is lying on his back, wide awake.                                  MASTER MIND                     (mumbling to himself)  "&amp;"               Stupid. What was I thinking? Plato,                 it's his fault. He's the one who                 sent me on this weak-willed path.                 I'll filet his scrotum for this.                 Me, a creature of evil, in love         "&amp;"        with Roxanne Ritchi. Preposterous.                 I hardly give such matters thought              He rolls onto his side. He yawns and closes his eyes.              Suddenly, they shoot back open.                                                  "&amp;"     CUT TO:              EXT. ROXANNE'S APARTMENT - NIGHT              Master Mind pulls up in a blue Rolls Royce, across the street       from Roxanne's apartment              He stares up at the building, hoping to catch a glimpse of       her.        "&amp;"      Finally, she appears, primping her hair in her apartment       window's reflection.                                  MASTER MIND                 I should just go up there and just                 lay it all out to her. ""Roxanne, I                 l"&amp;"ike you - I always have. Oh, and                 I'm sorry I blew up your ex.                 (realizing the absurdity of his                 words) Yeah, that would go over                 like a pants-less clown at a                 child's birthday par"&amp;"ty. What the                 hell am I even doing here? Who                 cares what she thinks? I'm a                 supervillain and here I am acting                 like a love struck schoolboy.                 Forget this. I control my own         "&amp;"        destiny!                                                                 66.                            He turns the ignition key - NOTHING HAPPENS. He repeats but       gets the same results.                                  MASTER MIND (CONT'D) "&amp;"                    (disgusted)                 Perfect.              INT. ROXANNE'S APARTMENT - NIGHT              She pulls a pack of smokes off her night stand. Empty.                                     ROXANNE                 Damn.              She g"&amp;"rabs her long coat and throws it over her robe.              EXT. ROXANNE'S APARTMENT BUILDING              Roxanne steps outside.                                  ROXANNE                 Please be open.              Across the street is a liquor store. T"&amp;"he light is still on.                                     ROXANNE (CONT'D)                 Thank God.              She walks across the street, passing in front of Master       Mind's car.              Spotting her, he sinks down in his seat.             "&amp;" Roxanne walks by, totally unaware of his presence.              Relieved, Master Mind sits back up and watches her go into       the store.              INT. LIQUOR STORE - NIGHT              Roxanne walks up to an elderly Korean SHOPKEEPER at the       "&amp;"counter.                                  ROXANNE                 A pack of Lady Strikes, please.              EXT. MASTER MIND'S CAR - NIGHT              Master Mind is talking on his cell phone.                                  MASTER MIND              "&amp;"   Hello, Triple A?                                                                  67.                            He suddenly spots something across the street.              EXT. LIQUOR STORE - NIGHT              A HOODLUM walks up to the entrance of th"&amp;"e store and pulls out       a gun from under his coat.              EXT. MASTER MIND'S CAR - NIGHT              Master Mind stares in shock.                                  MASTER MIND                 I'll call you back.              He hangs up the phon"&amp;"e and watches the Hoodlum go inside the       store.              INT. LIQUOR STORE - NIGHT              The Hoodlum reaches across the counter and grabs a fist full       of cash from the register.                                  SHOPKEEPER             "&amp;"    Hey!                                  SHOTGUN HOODLUM                 Shut up, Gramps.              He turns to Roxanne, spotting a GOLD NECKLACE around her       neck.                                  SHOTGUN HOODLUM (CONT'D)                 Gimme th"&amp;"at necklace!                                  ROXANNE                 I don't think so.              The Hoodlum cocks his shotgun.                                  SHOTGUN HOODLUM                 I said give it to me!                                  MAS"&amp;"TER MIND (O.S.)                 The lady said no.              The hoodlum turns around to see Master Mind in the doorway       holding a STRANGE-LOOKING HAND CANNON (GOO GUN) with knobs       and blinking lights.              The hoodlum starts to laugh."&amp;"                                                               68.                                                SHOTGUN HOODLUM                 What the hell's that? A super                 soaker?                                  MASTER MIND           "&amp;"      No, it's a goo gun.              The hoodlum turns his gun to Master Mind.                                  SHOTGUN HOODLUM                 Yeah, what's it do?                                   MASTER MIND                 It goos.              Maste"&amp;"r Mind fires the cannon. It instantly covers the store       in a cloud of SMOKE.              The smoke clears to reveal the hoodlum STUCK TO THE WALL,       covered in a thick, GREEN GUNK.              Roxanne stares at him, dumbfounded.                "&amp;"                  MASTER MIND (CONT'D)                 It's...a prototype.              Master Mind starts to walk out when he's suddenly confronted       by the shopkeeper.                                  SHOPKEEPER                 I know you! You Maste"&amp;"r Brain guy.                 You a hero.              Master Mind points the goo gun at him.                                  MASTER MIND                 Don't - EVER - say that again.              EXT. LIQUOR STORE - NIGHT              Master Mind walks "&amp;"out with the cannon resting on his shoulder       like he's a short timer in Da Nang. Roxanne follows shortly       behind him.                                   ROXANNE                 Hey!              Master Mind turns around.                          "&amp;"        ROXANNE (CONT'D)                 Are you following me or something?                                                                69.                                                MASTER MIND                 Don't flatter yourself.              "&amp;"He turns away and continues walking. Roxanne runs in front of       him blocking his way.                                  ROXANNE                 Don't walk away from me when I'm                 talking to you.              Finally it occurs to her what'"&amp;"s going on.                                  ROXANNE (CONT'D)                 What a minute...all that stuff you                 use to say to me when Uberman was                 alive - about me being the loyal                 queen by your side as you r"&amp;"ule over                 Metro City. That wasn't just super                 villain rhetoric, was it? You                 actually meant it!                                  MASTER MIND                 My, someone has a rather high                 opinion"&amp;" of themselves.              They stare at each other in silence, their glares locked in       conflict.                                  ROXANNE                     (coldly)                 Do you really think I would be with                 someone like"&amp;" you?              This stings Master Mind to the bone. And after a brief       contemplation, he reaches the only logical, painful       conclusion.                                  MASTER MIND                 No.              With that, Master Mind exit"&amp;"s into the night, leaving Roxanne       with a baffled expression on her face.              INT. ABANDONED METRO CITY LIBRARY    - NIGHT              Master Mind enters in a huff. Da Vinci closes the door behind       him as Plato notices his master's agi"&amp;"tated state.                                  PLATO                 Everything alright, sir?              Master Mind GRABS PLATO BY THE GROIN with his metal gauntlet       causing Plato's eyes to bulge in pain.                                            "&amp;"                   70.                                                MASTER MIND                     (overly calm)                 Fine, why do you ask?                                  PLATO                 You...just...seem...              Master Mind "&amp;"tightens his grip.                                    MASTER MIND                 Go on.                                  PLATO                 ...distracted.              Master Mind releases him.                                  MASTER MIND             "&amp;"    Just with business, my minion. Just                 with business. I've decided it is                 time.                                    PLATO                 You mean?                                  MASTER MIND                 Yes, we've crea"&amp;"ted our hero, now                 it's time to give him a little                 motivation.                                  DA VINCI                 How do we do that?                                  MASTER MIND                 To be simply good is not"&amp;" enough. A                 hero must be driven by an almost                 relentless desire to right a wrong                 that can never be corrected.                                    PLATO                 You mean?                                 "&amp;" MASTER MIND                 Yes, he must lose someone near and                 dear to him - his father figure.                 Gentlemen, it's time for Operation                 Mentor Kill!              EXT. SKY OVER METRO CITY - DAY              Titan"&amp;" flies high over and through the city, under bridges,       between buildings, etc. He's not really working, just       enjoying himself.                                                                  71.                            INT. WOMAN'S APARTMEN"&amp;"T - NIGHT              A PRETTY WOMAN sits at her makeup table wearing nothing but       her bra and panties. Through the reflection in her mirror we       see a large window directly behind her.              As she applies lipstick we see Titan fly quick"&amp;"ly by in the       background. After a moment he slowly slides back in view and       begins ogling the girl.              She sees him in the mirror and quickly covers herself with a       robe.              Titan tries to hide his face as he zooms off. "&amp;"             MOMENTS LATER              Titan looks down to see an APARTMENT BUILDING IN RUIN.       Emergency lights flash around it as swarms of people run       around in chaos.                                  TITAN                 Man, what the hell "&amp;"happened down                 there? Wait a sec -              He stops in mid-air as he comes to the striking realization.                                  TITAN (CONT'D)                 THAT'S MY APARTMENT!!!              EXT. HAL'S APARTMENT BUILDING -"&amp;" DAY              Titan lands in front of the rubble that was once his home.       Reporters stand just beyond the police line.                                    TITAN                 Crap.              From the wreckage crawls a dying Pat Morita.       "&amp;"                             TITAN (CONT'D)                 PAT!              Titan goes and kneels beside Pat, holding him in his arms.                                    TITAN (CONT'D)                 You okay?                                  ""PAT MOR"&amp;"ITA""                 I'm dying, kid. There is just one                 last lesson I have for you. It is                 the most important of all.                                                                 72.                                       "&amp;"         TITAN                 What's that?                                   ""PAT MORITA""                 Master Mind did this, you must                 avenge me.                                  TITAN                 Master Mind? Why?                "&amp;"                  ""PAT MORITA""                 Because he's evil. You must stop                 the evil Hal - stop the...              Pat's body goes limp.              The cameras begin to pop and flash around them.              Titan gently lays Pat"&amp;"'s body down and stands respectfully       over him. The reporters rush over.                                  REPORTER 1                 Tighten, Is this the work of Master                 Mind?                                  REPORTER 2                "&amp;" How will the death of your mentor                 affect your resolve?                                  REPORTER 3                 Was that Pat Morita?              Titan walks up to one of the cameras.                                  TITAN             "&amp;"    This injustice will not go                 unpunished. Master Mind, if you can                 hear me, Tighten is coming for you.              In the background we see Plato and Da Vinci, DRESSED AS       PARAMEDICS, load pat's body onto a stretcher."&amp;"              PLATO ACCIDENTALLY DROPS HIS SIDE. As he bends down to pick       it back up, Pat quickly slaps him, then goes back to playing       dead.              INT. ABANDONED METRO CITY LIBRARY   - NIGHT              Master Mind and the boys prepare"&amp;" the fortress for Hal's       revenge attack. Master Mind is as giddy as a schoolboy.                                                               73.                                                MASTER MIND                 Alright, people, we don't ha"&amp;"ve much                 time. Titan should be here any                 minute, so let's get the lead out.              There is a GIANT MOUNTED DEATH RAY in the middle of the hall       being tinkered with by Da Vinci.                                  MAS"&amp;"TER MIND (CONT'D)                 How's the death ray coming?                                  DA VINCI                 Nearly up to full power, sir.                                  MASTER MIND                 Hum. Let's turn it down a few               "&amp;"  notches. It's his first time and                 we don't want to get in a lucky                 shot, now do we?              Plato enters the room.                                  MASTER MIND (CONT'D)                 Anything on the radar yet?       "&amp;"                           PLATO                 Not yet, sir.                                  MASTER MIND                 I see. Well, he must be planning                 something big. Are the flame                 androids deployed?                   "&amp;"               PLATO                 All twelve.              Master Mind rubs his hands in anticipation as he sits down on       his throne.                                  MASTER MIND                 Wonderful, wonderful. Plato, Da                 Vinc"&amp;"i, take your places next to me.              They move to either side of the chair.                                  MASTER MIND (CONT'D)                 No slouching.              Da Vinci straightens up and sucks in his gut.              They remain thi"&amp;"s way for several long moments. Master Mind       occasionally glances at a DIGITAL CLOCK on the wall. Still no       Titan.                                                                74.                            LATER              Apparently quite "&amp;"some time has passed. The bold stances have       degraded to fatigue.                                  PLATO                 He's certainly taking his time.                                  MASTER MIND                 He'll be here. That's the way it    "&amp;"             works.              STILL LATER              Master Mind reclines in his chair and taps his metal gauntlet       impatiently on the armrest.              Plato has squatted down, resting his chin on his hand.                                  "&amp;"MASTER MIND (CONT'D)                 Unprofessional, that's what this                 is. No, it's disrespect for the                 craft.              Master Mind rises and begins to pace back and forth.                                  MASTER MIND (CO"&amp;"NT'D)                 Would Uberman have kept us waiting                 like this? Of course not. He was a                 pro who knew the score. It's time                 we spelled out a few things for                 this Titan. I will not be made a "&amp;"                fool of.              He storms out of the room.              INT. HAL'S NEW APARTMENT - DAY              Titan's sitting on the floor in a barren apartment wearing       his costume top and some tighty whities. He sips his beer as       h"&amp;"e watches a basketball game on a tiny TV.              Much to his annoyance, there's a KNOCK at the door.                                  TITAN                 Oh, for crying out loud.              He gets up and opens the door. It's Master Mind.       "&amp;"                           MASTER MIND                 Do you know who I am?                                                                  75.                            It takes a few moments to register, but Titan's suddenly       excited.           "&amp;"                       TITAN                 Yeah, you're Master Mind. Yeah!                 You're actually the guy I want to                 see!                                  MASTER MIND                 Oh, so NOW you want to get down to            "&amp;"     it. Well, I want to get a few                 things off my chest first.              Master Mind walks past Titan into the apartment. He spins       around, pointing at him accusingly with one of his metal       fingers.                             "&amp;"     MASTER MIND (CONT'D)                 Of all the inconsiderate - Do you                 have any idea how long we waited                 for you? We're you even planning on                 coming to me and getting revenge?              Titan shuts the"&amp;" apartment door, and turns back toward his       guest.                                  TITAN                 Well, at first I was going to. You                 know, because that's what I figured                 I was supposed to do. But then I         "&amp;"        got to thinking-                                  MASTER MIND                     (interrupting)                 -You got to thinking? There's                 nothing to think about. I'm the                 villain. I do something bad, you        "&amp;"         come and get me.                                  TITAN                 - I got to thinking...what's the                 point?              Master Mind throws up his hands.                                  MASTER MIND                 Maybe you'r"&amp;"e right. What's the                 point?              He suddenly notices something in the corner of his eye. He       walks over to a futon in the living room. On top of it is a       LARGE SACK OVERFLOWING WITH GOLD WATCHES,RINGS AND OTHER       VALUA"&amp;"BLES.                                                               76.                                                MASTER MIND (CONT'D)                 What are these?                                  TITAN                 That's what I wanted to talk"&amp;" to you                 about.                                  MASTER MIND                     (baffled)                 Where did you get all this?                                  TITAN                     (proudly)                 Get this: I stole th"&amp;"em.                                  MASTER MIND                 From where?                                  TITAN                 From all over. You see, once you                 killed Pat and ruined my other                 apartment building I was pr"&amp;"etty                 pissed off, so I figured I'd go,                 find you and kick some ass. Then I                 thought to myself: ""Okay,then                 what?"" I mean, if we were to fight,                 what would I get out of it? Would "&amp;"I                 get my apartment back? Would I be                 able to pay the bills?                                  MASTER MIND                 Well, what about your mentor?                                  TITAN                 Tell you the truth"&amp;"? He was kind of                 a dick. I mean, being a hero is                 dandy and all, but it's volunteer                 work. Now you've always had the                 right take on all this. I mean,                 when you rob a bank or take "&amp;"over                 the diamond exchange you get                 something out of it. I mean, when                 you don't get caught, which, no                 offense, isn't very often. And that                 brings me to what I wanted to          "&amp;"       propose to you: Who could catch you                 if I'm by your side?              Perplexed by his proposal, Master Mind just stares at Titan       awe-struck.                                  MASTER MIND                 You want to team-up?   "&amp;"                                                               77.                                                TITAN                 You got the brains, I got the                 brawn. We could even call ourselves                 that: `Brain' and `Br"&amp;"awn'. Look at                 this.              Titan picks up a piece of POSTER BOARD off the floor and       shows it to Master Mind.                                  TITAN (CONT'D)                 I even designed us some new                 costumes. "&amp;"             The picture is crudely drawn with magic markers and crayons.       A big headed man (Master Mind) is standing on a plate of       grass in a blue costume with a picture of a brain on his       chest.              Next to him, is a picture of "&amp;"Titan in a red costume with a       black cape, but his chest is mysteriously blank.              Titan proudly points to the two figures.                                  TITAN (CONT'D)                 See, you'd be brain, so you got a                 li"&amp;"ttle one on your costume, and                 then I'll have brawn on mine...once                 I figure out the best, you know,                 visual interpretation of it. What                 do you think?                                  MASTER MIND"&amp;"                 What do I think?              Master Mind shakes his head tiredly.                                  MASTER MIND (CONT'D)                 I think you're probably the biggest                 idiot I've ever met. I mean, I                 ca"&amp;"n't believe you. All your gifts,                 all your powers, and all you want                 to use them for is your own                 financial fulfillment. You know                 what? Your kind of people make me                 sick.         "&amp;"     Titan puts down his drawing.                                  TITAN                 I worked hard on this.                                  MASTER MIND                 Oh - gee - I am so sorry!                                                         "&amp;"      78.                            Master Mind looks to Heaven in disgust.                                  MASTER MIND (CONT'D)                     (under his breath)                 Of all the people to pick, it had                 to be this loser.  "&amp;"            This strikes a cord with Titan.                                  TITAN                 Now, hold on. You're going a little                 too far.                                  MASTER MIND                 I wish your mother said that to   "&amp;"              your father the night of your                 conception, they would have saved                 me a whole lot of heartache.                                  TITAN                 Hey, I mean it.              Master Mind gets right in his fa"&amp;"ce.                                  MASTER MIND                 Oh, yeah? What are you gonna do?              EXT. HAL'S APARTMENT BUILDING - DAY              We see Master Mind's body CRASH through the building and land       in a DUMPSTER across the st"&amp;"reet.              A car pulls up. The driver's door opens. Da Vinci gets out       and runs to help his master.                                    DA VINCI                 Master!                                    MASTER MIND (O.S.)                 It h"&amp;"urts.              Da Vinci peeks into the dumpster to see Master Mind's body       cushioned by a stack of trash bags.                                  DA VINCI                 What hurts?                                    MASTER MIND                 It"&amp;"!              The overly large henchmen starts to pull his master from the       dumpster when they suddenly hear a voice from above. It's       Titan peeking through the hole in his apartment wall.                                                        "&amp;"          79.                                                TITAN                 I don't need you, I don't need                 anybody. I have the power to do and                 take anything I want. And now, I'm                 gonna take back everyt"&amp;"hing this                 city owes me. Beware Metro City,                 it's time for Titan to collect.              Titan shoots up into the air.                                  TITAN (CONT'D)                 Oh, and from now on - I'M GONNA FLY      "&amp;"           THE WAY I WANT TO FLY!              He takes a sitting position and flies away as if he were       piloting an invisible jet.              Master Mind climbs out of the dumpster and watches Titan       disappear into the distance.              "&amp;"                    DA VINCI                 How'd the plan go, boss?                                  MASTER MIND                 I just made myself redundant, old                 friend.              Da Vinci gives Master Mind a whiff.                  "&amp;"                DA VINCI                 It's not that bad.              INT. BANK - DAY              Titan, with a happy bounce in his step, enters the bank. The       last time he was here he thwarted a robbery. He looks       nostalgic.              A "&amp;"SECURITY GUARD shyly walks up to him like a kid meeting his       TV idol.                                  SECURITY GUARD                 Morning, Tighten.                                   TITAN                 Morning.                                  "&amp;"SECURITY GUARD                 Is there something we can do for                 you?                                                                  80.                                                   TITAN                    Oh, don't bother about me."&amp;" I'm just                    here to make a withdrawal.              Titan walks across the lobby, drawing stares of admiration       from all.              A little girl waves to him sweetly. He gives her a good-       natured WINK as he heads straight f"&amp;"or the vault.              The security guard watches him enter and come out with a SACK       OF CASH.              Sure he must be misunderstanding what's going on, the       security guard just stares at Titan as he passes by and out       the door.   "&amp;"           The bank manager comes over to the guard.                                     BANK MANAGER                    Say, did he just rob us?                                     SECURITY GUARD                    Not sure. Sort of looks it, don't      "&amp;"              it?                                     BANK MANAGER                    Yeah.                                     SECURITY GUARD                    Should I, you know, stop him?                                     BANK MANAGER               "&amp;"     Umm...Yeah.              As the security guard exits the bank, the manager stares out       the window. His eyes suddenly grow wide with terror.              The guard's body suddenly smashes through the window, landing       at the startled bank man"&amp;"ager's feet.                                     BANK MANAGER (CONT'D)                        (looking down at the                         guard)                    He did rob us, didn't he?                                                           CUT TO"&amp;":              TELEVISION              ""A Channel 7 News Special Report."" Brad Helms wipes into       view.                                                               81.                                                BRAD HELMS                 ""Abs"&amp;"olute power corrupts                 absolutely."" When Lord Acton stated                 that, in a letter to Bishop Mandell                 Creighton in 1887, no one thought                 much about it, but today Metro City                 is reeling "&amp;"from that very prophecy.                 Tighten, who many thought of as our                 savior, has turned his back on the                 cause of justice.                                                        CUT TO:              TITAN BEING EVIL "&amp;"- MONTAGE              EXT. DIAMOND EXCHANGE - DAY              Titan flies through the window of the building. He emerges       seconds later laughing with his shirt full of booty.              EXT. CITY STREET - DAY              A woman screams from the"&amp;" window of a BURNING BUILDING. Titan       flies up to her, grabs her fur coat and zooms off again,       leaving the woman behind, slightly confused.              EXT. OUTSIDE MARKET - DAY              Titan steals a little boy's lollipop and gooses his "&amp;"mother.              EXT. CITY STREET - DAY              Dozens of people run through the streets apparently to get       out of a downpour. We cut to the top of a building and see       Titan ZIPPING UP HIS PANTS and laughing.              INT. ABANDONED"&amp;" METRO CITY LIBRARY   - NIGHT              Master Mind paces back and forth in front of Plato and Da       Vinci.                                  PLATO                 I don't understand it. He seemed to                 have every characteristic we were "&amp;"                looking for in a superhero.                                  MASTER MIND                 Well, there's no use crying about                 it now, we must take action. I'm                 not going to play second fiddle to                 "&amp;"that crass buffoon. We must destroy                 Tighten.                                                                  82.                                                PLATO                 It won't be easy. Uberman had a                 sense of"&amp;" decency and genuine love                 for the people. That was his                 weakness and was easily used                 against him.                                  MASTER MIND                 Yes, but he possesses the same                 fl"&amp;"aws present in Uberman's DNA -                 copper. It's like Benjamin Franklin                 always said: ""If something works                 don't dick with it.""              EXT. BAR - DAY              It looks like a war zone passed through her"&amp;"e. Smashed police       cars and debris lay everywhere. This seems to be the only       building left untouched.              INT. BAR - DAY              A very tipsy Titan is sitting at the bar, looking deep into       the bottom of his beer glass for an"&amp;"swers.                                  TITAN                 I can have anything I want. I'm                 like a god.              The BARTENDER just listens as he wipes down a glass with a       dirty rag.                                  TITAN      "&amp;"           Point to any woman in this bar. I                 could have her in a second.              He follows the bartender's gaze to THE ONLY OTHER PERSON       THERE - A passed out, MIDDLE AGED HAG OF A BARFLY.                                  TITAN "&amp;"                    (to Old Barfly)                 Hey, you wanna get with this?                                  BARTENDER                 Buddy, what do you want?              Titan carefully considers this for a moment.                                "&amp;"  TITAN                 What do you want? That's the                 question, isn't it. I mean, what do                 you want when you can have                 everything?                           (MORE)                                               "&amp;"                  83.                           TITAN(cont'd)                 I suppose what I really want is to                 never be forgotten again. I want to                 do something that can never be cast                 aside or one-upped. I "&amp;"want a -                 what's it called? - A legacy. I                 want a legacy. Yeah, that's it. I                 like the sound that.                                  BARTENDER                 I meant, what do you want to drink?                 "&amp;"                 TITAN                 Oh.              EXT. BAR - LATER              Titan stumbles out of the bar, carrying a large sack of       money.                                  MASTER MIND (O.S.)                 Your time has come to an end,   "&amp;"              Titan!              He looks up to see Master Mind suddenly standing before him.                                  TITAN                 What?                                  MASTER MIND                 There can be only one master          "&amp;"       criminal in this city - and it's                 me.                                  TITAN                 Really?              Titan melodramatically throws up his arms.                                  TITAN (CONT'D)                 I guess I sh"&amp;"ould leave town then,                 huh?                                  MASTER MIND                 I have a better idea - NOW!              Two floors up Da Vinci releases a rope. A COPPER CAGE, like       the one that caged Uberman, drops down on to"&amp;"p of Titan.              Titan nonchalantly surveys the cage. He walks to the bars,       tries to pull them apart but can't.                                  MASTER MIND (CONT'D)                 That's copper my good man. Your one                 weaknes"&amp;"s.                           (MORE)                                                                 84.                           MASTER MIND(cont'd)                 For all your amazing gifts of brawn                 you are no match for my intellect.   "&amp;"           Titan thinks for a moment. Suddenly, he starts to SPIN like a       human top, DRILLING HIMSELF INTO THE STREET BELOW.              As he disappears beneath the surface, we see a shocked look       on Master Mind's face until Titan suddenly exp"&amp;"lodes out from       under the street in front of him.              Master Mind stares up at him, dumbfounded.              Titan makes like he's going to strike him down, but stops.                                  TITAN                 You know what? Yo"&amp;"u're nothing but a                 bug. Not even worth my effort.              He turns his back to Master Mind and continues down the       street.              Plato makes his way from the shadows to join his master. They       watch Titan shrink into t"&amp;"he distance.                                  MASTER MIND                 He's not as dumb as I thought.                                  PLATO                 I guess not...Funny, though.                                  MASTER MIND                 What'"&amp;"s funny?                                  PLATO                 Funny Uberman didn't think of the                 same thing.              EXT. HIGH ABOVE METRO CITY - DAY              As Titan flies, he looks down at the rooftops of the city       below."&amp;"              Suddenly, something catches his attention.                                     HAL                 That's it!              He stops, hovering in place as he looks down below.              The buildings, which make up the heart of downtown Me"&amp;"tro, are       in a PERFECT TRIANGLE with a long strip of street leading up       to it. It sorta looks like a bowling lane.                                                                 85.                                                HAL            "&amp;"     Hello, Legacy.              EXT. KINGPIN BOWLING - DAY              Vinnie and his goons come running out as the hear a       COMMOTION.              They look up to see Titan ripping off THE GIANT BOWLING BALL       from the top of the establishment"&amp;".                                  VINNIE                 Hey, that's my ball!              INT. ROXANNE'S APARTMENT BUILDING - DAY              Roxanne enters the building's elevator. Just before the door       closes an ELDERLY WOMAN slides in.         "&amp;"                         ELDERLY WOMAN                 That was a close one. Sixth floor,                 please.              Roxanne smiles and goes to press the button.              The elderly woman suddenly pulls out a SPRAY CAN, shooting a       MYS"&amp;"TERIOUS-LOOKING MIST into Roxanne's face. She falls to the       floor unconscious.              INT. ROXANNE'S APARTMENT - DAY              Roxanne awakens, finding herself tied to a chair in her       living room.              We hear NOISE from a TV in"&amp;" the background as she tries to       adjust her vision.              Slowly, the blurry figure before her becomes clear.              It's Master Mind. He sits on her Lazy-Boy, reading what looks       to be some kind of JOURNAL.                         "&amp;"         MASTER MIND                 Wow, I always thought Uberman was                 your first superhero - but it looks                 like our little Roxanne dated a                 linebacker in college.                                  ROXANNE     "&amp;"            That's my diary.                                    MASTER MIND                 So it is.                                                                  86.                                                ROXANNE                 It's personal"&amp;".                                  MASTER MIND                 Well, then I wouldn't leave it in                 your underwear drawer for just                 anyone to find.              He throws the diary over his shoulder.                            "&amp;"      ROXANNE                 What do you want?                                  MASTER MIND                 I need your help.                                  ROXANNE                 So you knock me out and tie me to a                 chair?             "&amp;"                     MASTER MIND                 You're not going to like what I'm                 about to tell you.              As she tries to shake off her headache from being knocked       unconscious, Roxanne spots something on the TV.             "&amp;" ON TELEVISION              Brad Helms is huddled behind a van.                                  BRAD HELMS                 It's chaos here in city square as                 city police -              Behind him, Titan picks up a POLICE CAR and throws it "&amp;"at a       PADDY WAGON. Both vehicles EXPLODE on impact.              BACK TO SCENE                                  ROXANNE                 He's really out of control.                                  MASTER MIND                 Tell me about it.        "&amp;"      As if finally realizing something, Roxanne looks back at       Master Mind.                                  ROXANNE                 I should have known. You have                 something to do with this, don't                 you? - With Titan tur"&amp;"ning evil.                                                               87.                                                MASTER MIND                 Well, the evil thing he did by                 himself. My goal was to give MYSELF                 purp"&amp;"ose by creating an intellectual                 sparring partner.                                  ROXANNE                     (confused)                 You're talking like you made him.                                  MASTER MIND                 And th"&amp;"ey call me Master Mind.                                  ROXANNE                 Let me get this straight. You                 missed getting your ass kicked, so                 you made a new guy to kick your                 ass. That's pathetic.        "&amp;"                          MASTER MIND                 In hindsight...              Roxanne turns back to the TV to see a group of POLICE       OFFICERS open fire on Titan. The bullets just deflect off his       chest.                                  ROXA"&amp;"NNE                 And his powers, they're just like                 Uberman's. Why would he have his                 powers?                                  MASTER MIND                     (almost ashamed)                 I had some left over from     "&amp;"            something. I infused him with it.                                  ROXANNE                 YOU DID WHAT!?              Driven by rage, she struggles to tear out of her bonds. She       finally relents, giving Master Mind a look fueled by pure "&amp;"      hatred.                                  MASTER MIND                 Yeah, that's why I decided to tie                 you up.                                  ROXANNE                 You did all this because you wanted                 purpose?     "&amp;"                             MASTER MIND                 He seemed nice.                                                                  88.                            TELEVISION              Titan is standing on top of a destroyed police car. He waves  "&amp;"     for the camera to zoom in on him.                                     TITAN                    Closer. I want to show the people                    my real face.              He pulls off his mask, revealing himself as Hal Stewart to       the public"&amp;" for the first time.                                     TITAN (CONT'D)                    Recognize me?              BACK TO SCENE                                     ROXANNE                    Hal Stewart. He's the guy we                    thought save"&amp;"d that woman and kid.                    Turned out he was just trying to                    save his own ass.                                     MASTER MIND                    Yeah, good to know - NOW!              TELEVISION              Titan throws t"&amp;"he mask over this shoulder and hops off the       car.                                     TITAN                    That's right, I'm really Hal                    Stewart. Former hero and bowling                    teacher at Kingpin's Bowling.          "&amp;"    BACK TO SCENE              Roxanne turns to Master Mind, condescending him with her       eyes.                                      ROXANNE                    You picked a bowler to give super                    powers to?                            "&amp;"         MASTER MIND                    It's a modest profession!              TELEVISION                                                               89.                                                TITAN                 With my new found power, I've "&amp;"                recently started to wonder what                 sort of legacy I should leave.                 Should I be a hero? I tried that                 once before - even saved a lady and                 her baby from being squashed. I was        "&amp;"         treated like a god until everyone                 started to shit on me - Okay, so                 what if I didn't ""purposely"" save                 them!              He walks over and puts his hand on a large circular concrete       shape jus"&amp;"t off camera.                                  TITAN                 Well, I'm going to make something                 that can't be taken away from me.                 I'm going to create a permanent                 monument to my greatness. One that    "&amp;"             won't be so easily forgotten or                 erased.              The camera pulls back revealing THE GIANT CONCRETE BOWLING       BALL from Kingpin's.                                  TITAN                 I intend to create a new categor"&amp;"y                 in the Guinness Book of World's                 Records by rolling the biggest                 strike in the history of bowling.              He grabs the camera and points it to the DOWNTOWN BUILDINGS.       We realize they are PERFECTL"&amp;"Y ALIGNED IN BOWLING PIN       FORMATION.                                  TITAN                 My thanks to the city planning                 commission. This wouldn't have been                 possible without them.              Titan grabs the camera "&amp;"so it's pointing back at him again.                                  TITAN                 Tell your friends and family to                 tune in right here to this station                 at noon tomorrow.              BACK TO SCENE                     "&amp;"             ROXANNE                 My god, he's nuts. That'll destroy                 the whole business triangle.                                                               90.                            Master Mind seems to be contemplating somethi"&amp;"ng - something       bad.                                     ROXANNE                 What?                                  MASTER MIND                 My lair is in the direct path of                 the ball.                                  ROXANNE   "&amp;"              Oh, real nice. Wouldn't want                 anything to happen to your hideout,                 would we?                                  MASTER MIND                 You don't understand. I have                 certain equipment that's - t"&amp;"hat's                 highly unstable.                                  ROXANNE                 What do you mean?                                  MASTER MIND                 I sort of have a hydrogen reactor,                 okay?                        "&amp;"          ROXANNE                 A HYDROGEN reactor?                                  MASTER MIND                 It's experimental - only one in the                 world...Well, how do you think I                 power all my inventions? Someone       "&amp;"          like me can't pay for electricity.                 The bills would be outrageous.                                     ROXANNE                 A REACTOR?                                  MASTER MIND                 It creates 100 times the output"&amp;" of                 a nuclear one...If destroyed it                 could...                                  ROXANNE                 - Vaporize the entire city!                                  MASTER MIND                     (proudly)                 Ps"&amp;"haw...the whole eastern seaboard,                 actually. That little baby is                 amazing. I'm quite proud of it.                           (MORE)                                                                91.                           M"&amp;"ASTER MIND(cont'd)                     (off her deadpan reaction)                 I mean...we'd better find a way to                 stop him.              Master Mind thinks a moment.                                  MASTER MIND                 Did Uberm"&amp;"an have a hideout?                                  ROXANNE                 What?                                  MASTER MIND                 A cave, a solitary fortress of some                 kind. C'mon, all heros have a place                 to hang "&amp;"their capes up in. Roxanne,                 it may be our only chance to find                 something, a clue, anything that                 could give us a fighting chance.                                  ROXANNE                 It's under his house. "&amp;"                                 MASTER MIND                 Whose house?              Roxanne can hardly believe what she's telling him.                                  ROXANNE                 Wayne Scott's.              Master Mind shoots up out of his"&amp;" chair.                                  MASTER MIND                 Wayne Scott? Uberman was Wayne                 Scott!? Wayne Scott, the wealthy                 philanthropist? But he disappeared -                                   ROXANNE            "&amp;"          (interrupting)                 He disappeared just over two months                 ago when you killed him. Not only                 did you rid the world of a hero,                 you killed a kind, noble, generous                 man.        "&amp;"      Perhaps ashamed, the super villain hangs his head.              Master Mind walks behind Roxanne and undoes her bonds.              Rubbing her wrists, she watches him as he walks over to the       door.                                              "&amp;"                    92.                                                ROXANNE (CONT'D)                 Looks like you got what you always                 wanted. Uberman is out of the                 picture and Metro City is doomed.              He grab"&amp;"s the door knob and stops, considering her words.                                  MASTER MIND                 ""Metro City doomed."" You know, I                 never thought I'd say something                 like this, but here it goes -              He"&amp;" slowly turns to her, CUE HEROIC MUSIC.                                  MASTER MIND (CONT'D)                 Not if I have anything to say about                 it.              EXT. WAYNE SCOTT'S MANSION - NIGHT              Master Mind stands before th"&amp;"e huge, Gothic structure in awe.                                  MASTER MIND                 Such a dark place for one such as                 you. I wonder, underneath your                 noble deeds, what inner demons                 drove you to your"&amp;" endless crusade                 for justice?              He walks to the front entrance. The double doors have been       sealed shut with boards and nails. Master Mind begins to tear       them off with his metal hand.              INT. WAYNE SCOTT'S M"&amp;"ANSION - NIGHT              The doors opens. A beam of moonlight immediately pierces the       darkness, forming an illuminated path into the heart of the       manor.              Master Mind enters.              Covered in dust and cobwebs, the hall loo"&amp;"ks like a gigantic       crypt.                                  MASTER MIND                 Good lord, man. You've only been                 dead for two months.              Master Mind walks, coming to a gigantic painted PORTRAIT OF       WAYNE SCOTT. "&amp;"He stops to reverently admire the image of his       fallen foe.                                                                  93.                                                 MASTER MIND (CONT'D)                  A disguise so simple, it's         "&amp;"         ingenious. No wonder I never caught                  on.              Besides the Armani suit, there's nothing to hide the fact       that this is the same person as Uberman. In the picture, he's       even standing in the same cheesy, heroic pos"&amp;"e with his fists       on his hips.                                   MASTER MIND (CONT'D)                  Two lives, yet in both you were an                  ideal. Perhaps it was you who was                  victorious in the end, old friend.          "&amp;"    A BONGING sound suddenly bellows through the dark halls.              Master Mind comes to a grandfather clock standing next to a       gigantic BOOKCASE.              On the twelfth bong it falls silent.              Master Mind begins to slide it ac"&amp;"ross the floor until he       hears a loud CLICK.              The bookcase slides into the wall, REVEALING A HIDDEN       PASSAGE.                                   MASTER MIND (CONT'D)                  I'll miss how predictable you were.              Th"&amp;"e passage way leads Master Mind to a WORKING ESCALATOR.              Master Mind gets off the escalator to see a long hallway with       stone walls.              He begins to hear strange SOUNDS, almost like MUFFLED       SCREAMS, coming from a doorway a"&amp;"t the end of the hallway.              Master Mind starts walking towards it. As he steps closer, he       begins to notice a light cracking through the bottom of the       door.                                   MASTER MIND (CONT'D)                  Hell"&amp;"o? Anyone here...besides..all                  the BIG MEN who are with me now?              Nothing.                                   MASTER MIND (CONT'D)                      (to himself)                  What's the worst you're gonna find?            "&amp;"                (MORE)                                                                  94.                           MASTER MIND(cont'd)                 The man was a boy scout, not a                 serial killer.              He opens the door to his i"&amp;"mmediate amazement.              It's some kind of screening room. A PROJECTOR shoots an image       onto A DIRTY WHITE SCREEN hanging on the wall. BEER CANS       litter the floor; a table in front of a ripped-up couch is       covered in discarded snack"&amp;" goods; and a Kiss Pinball machine       stands in the far corner next to a CLOSED DOOR.              Master Mind turns his attention to the action on the screen.              SCREEN              A woman dressed in a leather DOMINATRIX OUTFIT is whipping "&amp;"an       overweight man lying on a swing-like device with his butt       sticking out.                                  DOMINATRIX IN FILM                 YOU ARE A WORM!              She whips him three times. The man CRIES out in pain.                  "&amp;"                FAT MAN IN FILM                 PINEAPPLE!!! PINEAPPLE!!!              Master Mind's eyes are transfixed on the disturbing imagery.              The door by the pinball machine suddenly swings open.              WAYNE SCOTT, dressed in rag"&amp;"gedy sweats, steps into the room       carrying a CAN OF BEER and a bowl of JIFFY-POP.              Master Mind cannot believe his horrified eyes.                                   MASTER MIND                 Ahhhhhh!              Wayne Scott is just as s"&amp;"tartled.                                   WAYNE SCOTT                 Jesus!              He drop his drink and snack to the floor.              The two men stare at each other as they struggle to regain       their normal breathing patterns.            "&amp;"  Wayne Scott walks over to the couch, brushes off a thick       layer of chip crumbs, and sits down.                                  WAYNE SCOTT (CONT'D)                 What the hell are you doing here?                                                  "&amp;"                95.                                                MASTER MIND                 I might just ask you the same                 question. I had thought I                 incinerated you.                                   WAYNE SCOTT          "&amp;"       You scared the bejesus out of me.                 How'd you figure out I was still                 alive? Wait, how do you know my                 identity!?                                  MASTER MIND                 Roxanne told me. As for your "&amp;"ruse,                 I forgot to line the bottom of the                 copper cage - Somebody pointed that                 out to me recently. Figured if they                 could do it, so could you. But one                 thing I couldn't figure out"&amp;" -                                  WAYNE SCOTT                 The skeleton? Something I                 ""borrowed"" from a medical school a                 few months before.                                  MASTER MIND                 A few months? Ho"&amp;"w long had you been                 planning this?                                  WAYNE SCOTT                 I always planned to retire -                 eventually. I mean, come on, you                 can't do this sort of thing in your              "&amp;"   fifties. You'd just look                 ridiculous.              The pieces of the puzzle appear to be coming together in       Master Mind's head.                                  MASTER MIND                 I see it all so clearly now.              "&amp;"INT. MASTER MIND'S HYDROFOIL - FLASHBACK              Master Mind and his minions cover their eyes as the       observatory explodes.                                  MASTER MIND (CONT'D - V.O.)                 You must have done it just seconds          "&amp;"       before the observatory exploded.                                                                 96.                            INT. OBSERVATORY - FLASHBACK              Similar to what Titan did, Uberman bores out from under the       cage.       "&amp;"                           MASTER MIND (CONT'D - V.O.)                 You bore out from under the cage.                 Then, using your Uber-Speed, -              EXT. OBSERVATORY - FLASHBACK              Running in a blur-like haze, Uberman screeches t"&amp;"o a halt in       front of some bushes.                                  MASTER MIND (CONT'D - V.O.)                 - you made your way to safety,                 where you had the skeleton safely                 hidden away somewhere.              EXT O"&amp;"BSERVATORY - SKY - DAY              Uberman soars high above the clouds. He looks down at the       observatory, which is a mere speck in the distance.                                  MASTER MIND (CONT'D - V.O) (CONT'D)                 Then you must have"&amp;" flown to a safe                 distance and waited for the                 explosion, then...              Just as the observatory explodes Uberman aims and throws the       SKELETON like a javelin.              It soars through the air like a missile, "&amp;"tearing through the       flames of the explosion, and crashing right into the       windshield of Master Mind's hydrofoil.              END OF FLASHBACK              Wayne stares at Master Mind, clearly impressed.                                  WAYNE  "&amp;"               Man, you ARE smart.                                   MASTER MIND                 But why fake your death? Why go                 through all of it? You could have                 just quit.                                  WAYNE SCOTT     "&amp;"            But the responsibility would still                 be there.                           (MORE)                                                               97.                           WAYNE SCOTT(cont'd)                 A cop can retire and "&amp;"stop handing                 out speeding tickets - but people                 expect more from superheroes. I                 tell you, a volcano couldn't erupt                 in Zimbabwe without everyone                 expecting me to do something abo"&amp;"ut                 it. I figured, out of sight, out of                 mind.                                   MASTER MIND                 And Wayne Scott? Why did he have to                 disappear?                                  WAYNE SCOTT         "&amp;"        Both of my lives have so much                 baggage. It's time for new baggage,                 you know?              Master Mind's is absolutely flabbergasted.                                  MASTER MIND                 I just can't believe i"&amp;"t. This whole                 time you've been in hiding while a                 force of great evil is tearing your                 city apart?              Wayne rises to his feet, waving his hands for Master Mind to       say no more.                  "&amp;"                WAYNE SCOTT                 I don't want to hear about it.                 That's why I don't have a                 television in here to remind me of                 all the things I SHOULD be doing.                 Hell, I could get a w"&amp;"ife to do                 that.                                  MASTER MIND                 There's a demented supervillain out                 there about to destroy our - I                 mean, your city.              Wayne shrugs indifferently.      "&amp;"                            MASTER MIND                 You're really going to do nothing?                                  WAYNE SCOTT                 Good and evil have a way of                 balancing themselves out. If this                 guy is as"&amp;" bad as you say, somebody                 will rise up to fight him. It's                 just the order of things. You found                 me, didn't you?                                                                 98.                            Wa"&amp;"yne puts a condescending hand on Master Mind's shoulder.                                  WAYNE SCOTT (CONT'D)                 I know it's hard, but you'll find                 someone else someday.              He then starts walking to the door.        "&amp;"                          MASTER MIND                 You're the only one who can stop                 him.              Wayne turns around.                                  WAYNE SCOTT                 Couldn't if I wanted to. Gotta a                 plan"&amp;"e to catch.                                    MASTER MIND                 A plane?                                  WAYNE SCOTT                 Going to Barbados for a little                 change in climate. Now, if you'll                 excuse me, I "&amp;"got to go pack.              He reads the still defeated look on Master Mind's face.                                  WAYNE SCOTT (CONT'D)                 You were a good foe. I'm sorry if                 I've let you down. If it makes a                 d"&amp;"ifference, you were the best foe a                 hero could ask for.                                  MASTER MIND                 Not smart enough to come up with a                 full-proof trap.                                  WAYNE SCOTT           "&amp;"      Well, you did almost have me when                 you figured out my weakness was                 copper. Now that made me sweat a                 little. Took me way too long to                 drill out from under that cage.                       "&amp;"           MASTER MIND                 I got lucky.                                  WAYNE SCOTT                 Anyway, it's a good thing for my                 sake that I could always count on                 you for an out.                            "&amp;"                                   99.                                                MASTER MIND                     (suddenly confused)                 What do you mean?                                  WAYNE SCOTT                 C'mon, we always threw"&amp;" each other a                 couple of bones. You would always                 leave me an out in one of your                 `full-proof' traps, and I'd never                 had you incarcerated at a                 penitentiary that you couldn't      "&amp;"           eventually escape from. It kept our                 little game going.              Master Mind seems deflated.                                  MASTER MIND                 Game? - Was that all this ever was                 to you? You know, I "&amp;"was trying my                 best every time I fought you. Those                 `outs' as you call them were                 unintentional.                                  WAYNE SCOTT                 Oh.                                  MASTER MIND    "&amp;"             I guess I was never really a match                 for you, was I?              Wayne shrugs.                                  MASTER MIND (CONT'D)                     (thoughtfully)                 Then how can I expect to be one for        "&amp;"         Titan?              A beaten man, Master Mind heads for the door, but stops and       turns around.                                  MASTER MIND (CONT'D)                 What about Roxanne?              Wayne unleashes an exhausted sigh.         "&amp;"                         WAYNE SCOTT                 I think we both got what we wanted                 out of our relationship. She got a                 career out of me, and I got plenty                 of other things out of her. But I'm              "&amp;"   ready to move on to greener                 pastures.                                                                 100.                            Master Mind's steel hand clinches into a fist at his side.       Wayne's oblivious to this.           "&amp;"                       MASTER MIND                 I guess I wasn't the villain I                 thought I was, and you...you                 weren't the hero I thought you                 were.              He turns to make his exit when he suddenly see"&amp;"s ROXANNE       STANDING IN THE DOOR FRAME.              Wayne is almost at a loss for words.                                  WAYNE SCOTT                 Roxanne! How long have you been...                                  ROXANNE                 Long eno"&amp;"ugh.              Roxanne looks at Master Mind.                                   ROXANNE (CONT'D)                 Don't you have something else you                 can go do?              Master Mind leaves Roxanne and Wayne facing each other in       si"&amp;"lence.              EXT. ANOTHER BAR - DAY              Titan emerges with Brad and Frank. He's holding a BEER CAN       and a bag of PORK RINDS.                                  TITAN                 Alright, I want this whole thing to                 lo"&amp;"ok ESPN professional, understand?              A distant MECHANIZED RUMBLE can be heard. The noise rises,       signaling the approach of something powerful.              Titan and his crew walk out to the center of the plaza as the       sound becomes al"&amp;"most deafening.              A TANK TRACK              as it moves over the street. We PULL BACK to see a whole line       of TANKS rolling along the street.              PLAZA              From the five streets branching off the plaza, a dozen tanks     "&amp;"  roll toward Titan.                                                                 101.                            Titan turns to Brad and Frank.                                     TITAN (CONT'D)                    You guys are about to get some good  "&amp;"                  footage. I might need a little                    room, though.              Brad and Frank look at each other and run to take cover       behind a nearby building.              Meanwhile, Titan nonchalantly sips from his beer as the tan"&amp;"ks       begin to surround them.              FEEDBACK belts out of one of the tank's loudspeaker's,       causing Titan to do a mock wince.                                      TANK LOUDSPEAKER                    Titan, we have orders from the city      "&amp;"              of Metro to take you into custody.                    If you do not give your self up                    willingly, we will be forced to                    open fire.              There's a long pause as no one says anything.                "&amp;"                     TANK LOUDSPEAKER                    What is your answer?              Titan takes a sip of his beverage and UNLEASHES A GIGANTIC       BURP - The shockwave of which sends several of the tanks       flying into a nearby building.      "&amp;"        Two of the remaining tanks close in on the villain. Both have       him dead to rights at point-blank range with their massive       guns.              Titan sets down his beer, then calmly plugs a fist into each       barrel.              They FI"&amp;"RE.              The FORCE OF THE BLAST SENDS THEM BOTH FLYING IN OPPOSITE       DIRECTIONS where they CRASH into nearby buildings.              Titan bends down and pick his beet back up.                                     TITAN                        ("&amp;"to beer)                    Miss me?              Titan is suddenly bombarded by a massive barrage of machine-       gun fire. The force sends him flying into the windshield of a       nearby car.                                                           "&amp;"      102.                            He looks up to see an APACHE ASSAULT COPTER. It's nose-       mounted GATLING-GUN is turning toward him.              Titan gets up to his feet and looks down at his beer can. The       bottom of it was blown apart in"&amp;" the blast.                                  TITAN (CONT'D)                 Didn't mean to get you involved in                 all of this.              He stared daggers up at the helicopter pilot just as the gun       gets a bead on him.                "&amp;"                  TITAN (CONT'D)                 Hey, man! You killed my suds!              Titan throws the can up and slaps it with the palm of his       hand.              It flies with so much force it knocks the helicopter blade       clean off. The "&amp;"rest of the Apache crashes to the street like       a car dropped off a building.                                  TITAN (CONT'D)                 That's one was for you, beer.              Titan salutes the wreckage and walks away to find Brad and       F"&amp;"rank still hiding behind the building.                                  TITAN                 Guys, please tell me you got that                 last bit.                                  BRAD HELMS                 Huh?                                  TIT"&amp;"AN                 You're kidding me. I give you my                 sexiest moves and you mean to tell                 me it was for nothing?                                  BRAD HELMS                 We were afraid something might hit                 us"&amp;".                                  TITAN                 Looks like I've given the story of                 the century to the wrong man.              He thinks about this for a moment, then it hits him.                                                    "&amp;"          103.                                                TITAN                 Wait. What about that other                 reporter. Blond. Not so lumpy on                 the topper half, but killer legs.                                  BRAD HELMS "&amp;"                Roxanne. You want Roxanne. She's a                 much better reporter than I am. You                 want her.                                  TITAN                 Where can I find her.                                  FRANK           "&amp;"      We're actually not supposed to give                 out that sort of information.                                  BRAD HELMS                 1314 Mockingbird Lane. I believe                 she lives in a penthouse.                                 "&amp;" TITAN                 You've been very helpful.              He tosses Brad over his shoulder like a discarded ice cream       cone.              In the faint distance we see him splash down in the middle of       the Metro City river.              INT. "&amp;"ABANDONED METRO CITY LIBRARY   - DAY              Master Mind, pacing anxiously as Plato and Da Vinci pack       boxes. Obviously Master Mind is going on the lamb.                                  MASTER MIND                 Hurry, we must be on our way a"&amp;"s                 soon as possible.                                  DA VINCI                 Master, why must we flee?                                  MASTER MIND                 I told you, Titan is too powerful.                 If he's set on destroyi"&amp;"ng us,                 there's precious little we could do                 about it.                                  DA VINCI                 Where are we going?                                                              104.                           "&amp;"                     MASTER MIND                 To another city, someplace with a                 shitload of superheroes to fight.                 We'll start over, we'll go back to                 doing what we do best.                                 "&amp;" PLATO                 With our tails between our legs?              The old Master Mind would never have let this comment slip       by, but as we have seen, he's not the same man.                                  MASTER MIND                 Plato, do yo"&amp;"u have a better plan?!              Master Mind's cell phone rings. He turns in shame from his       men and answers it.                                  MASTER MIND (CONT'D)                 Hello...Roxanne?              INT. ROXANNE'S APARTMENT          "&amp;"    Roxanne paces back and forth on the phone.                                  ROXANNE                 What are you going to do about                 Tighten?              INTERCUT between Master Mind and Roxanne on phone.                                "&amp;"  MASTER MIND                 Right now I'm packing, later I'll                 have a snack on the train.                                  ROXANNE                 You're running away?                                  MASTER MIND                 In a word"&amp;" - yes.                                  ROXANNE                 You created this monster...                                  MASTER MIND                 I didn't create this - the god's of                 irony did and I am eating the crow               "&amp;"  I so richly deserve.                                  ROXANNE                 There's no time for self pity.                                                              105.                                                MASTER MIND                 I'l"&amp;"l make the time.              Roxanne can't believe what she's hearing.                                  MASTER MIND (CONT'D)                 You can leave with us. You'll be                 safe.                                  ROXANNE                 I"&amp;"'m not going anywhere.                                  MASTER MIND                 Will you listen to me, no one can                 stop him.                                   ROXANNE                 You have to try. The city needs                 your "&amp;"help.                                  MASTER MIND                 I'm afraid you have an inflated                 opinion of me.                                  ROXANNE                 What the hell's happened to you?                 The Master Mind I k"&amp;"new would never                 have run from a fight even though                 he knew deep in his heart that he                 didn't have a chance in hell of                 winning it. It was your best                 quality. You need to be that m"&amp;"an                 right now...I...                                  MASTER MIND                 What?                                  ROXANNE                     (heart felt)                 I believe in you.              Master Mind is taken aback, in "&amp;"a good way. But he catches       himself before the words swell his heart.                                  MASTER MIND                 Sweet words, but that man is dead.                 Please, Roxanne, just come with me.                                 "&amp;" ROXANNE                 No...I guess you are a coward after                 all.              Suddenly, there's a loud crash.                                                                106.                            Roxanne looks up to see a huge hu"&amp;"nk of her ceiling has been       completely ripped off.              Titan is flying above, holding the debris as casually as if       it were a paper plate at a barbecue.              He looks down at her and smiles.                                  TITA"&amp;"N                 Man, have I got a story for you.              Master Mind can hears Titan's familiar laugh from his side of       the line.                                  MASTER MIND                 Roxanne? Roxanne?              EXT. KINGPIN BOWLING "&amp;"- DAY              Titan is standing in front of the bowling alley, trying to       decide on an appropriate pose for the occasion.                                  TITAN                 What pose would be best? The corny                 folded arms thing"&amp;"?              He demonstrates, arching his chin proudly in the air.                                  TITAN                 Or maybe on the hips, like this.              It's the classic Superman pose, only not as masculine.                               "&amp;"   TITAN                 No, makes me look like a flamer                 pirate.              As Titan starts to fix his hair in the window, Frank pretends       to fix the lens on his camera as he speaks to Roxanne.                                  FRANK"&amp;"                     (whispering)                 Shouldn't we be making a run for it                 right about now?                                  ROXANNE                     (whispering)                 The guy can outrun bullets. I don't           "&amp;"      think either one of us is in that                 kind of shape.                                  TITAN                 She's right, Frank.                                                              107.                            Frank looks up, "&amp;"stunned that Titan could have possibly heard       him.                                  TITAN                 Also got super hearing. I promise                 not to keep the both of you long,                 but you'll thank me when this is            "&amp;"     all over.              Frank and Roxanne exchange helpless expressions.              INT. ABANDONED METRO CITY LIBRARY   - DAY              Master Mind reverently stares up at the painted portrait of       his father.                                 "&amp;" MASTER MIND                 Dad, it's me...                     (he looks around to make                      sure no one can hear)                 ...Bubsy. I know we haven't talked                 in a while, and I'm sorry. It's                 been a "&amp;"little crazy trying to live                 up to a legacy.              The painting's menacing stare seems to reach into his very       soul.                                  MASTER MIND                 Anyway...You raised me to be the                 w"&amp;"orst that I could possibly be. And                 I've tried to live up to that as                 best as I could - even dropping out                 of dentistry school like you wanted                 me to. But I'm about to do                 somethin"&amp;"g now that would really                 piss you off. I'm going to go                 against everything you ever taught                 me. I hope...I hope that maybe                 you'll look down at what I'm about                 to do as not so much"&amp;" a good deed,                 but more like the outright defiance                 of a hateful and ungrateful, son.                 If you could do that, then maybe -                 in your own little way - you could -                 for probably the fi"&amp;"rst time - find                 a reason to be proud of me.              He looks back up at the picture. Is it our imagination, or       does the painting's stare suddenly seem even angrier?                                                              10"&amp;"8.                                                    MASTER MIND                    Well...either way, you're probably                    going to see me real soon.                         (calling over his                          shoulder)             "&amp;"       Men?              Plato and Da Vinci suddenly stop what they're doing and look       up at him.                                      PLATO AND DA VINCI                    Yes Sir?                                     MASTER MIND                    S"&amp;"top packing. Our work is not                    finished here.                                      PLATO AND DA VINCI                    YES SIR!              TELEVISION              A news report shows an aerial shot of Titan setting the giant       bal"&amp;"l down in the middle of a vacant city street.                                     REPORTER                    We interrupt your regular afternoon                    programming to show you live                    footage of a potential dangerous          "&amp;"          situation in downtown Metro. The                    former hero knows as Titan is                    placing what appears to be a giant                    ball...              INT. ABANDONED METRO CITY LIBRARY     - CONTINUOUS              Da Vi"&amp;"nci stops in front of a television set, seeing the news       report in progress.                                     REPORTER                    Hold on...It appears our own                    Roxanne Ritchi is somehow at the                    scene. We"&amp;" now go to her with a live                    report.                                     DA VINCI                    Sir, I think you should see this!                                                           CUT TO:                                      "&amp;"                        109.                            EXT. CITY STREET - DAY              Roxanne is standing in front of a camera with a mike in her       hand.                                  ROXANNE                 I'm here with the cause of the    "&amp;"             destruction in Metro City. He has                 kidnapped me and a cameraman to                 chronicle what he refers to as the                 creation of a monument to his                 invincibility and overall                 ""Ass"&amp;"kickiness."" He will use this                 giant concrete bowling ball to play                 the largest game of bowling ever                 using the buildings of downtown                 Metro City as his pins.              Titan suddenly steps in"&amp;"to the shot.                                  TITAN                 And I'm going for the biggest                 strike ever.              He leans into the camera.                                  TITAN                 And you, Metro City, have a       "&amp;"          ringside seat as I cement my name                 in the anal of history.                                     ROXANNE                 Annals.                                     TITAN                 What?                                     ROX"&amp;"ANNE                 Nevermind.              EXT. CITY STREET - MOMENTS LATER              Titan holds up the massive bowling ball, lining up his shot.                                  TITAN                     (in quiet professional                      "&amp;"bowler announcer voice)                 Like Tiger before him, a young                 savior has come to raise a sport                 from the ashes. Rookie Hal Stewart,                 a young man with a dream, realizing                 that dream here"&amp;" today, folks.                           (MORE)                                                                 110.                           TITAN(cont'd)                 One might click there heels and say                 ""There's no place like home"""&amp;" upon                 finding themselves in such a                 fantasy. Well, Hal looks very much                 at home right were he is - with a                 ball in hand and glory in his                 sights.              INT. METRO CITY LIBR"&amp;"ARY - CONTINUOUS              In the bowels of Master Mind's hideout, the HYDROGEN REACTOR       glows and HUMS MENACINGLY.              BACK TO SCENE              Roxanne just stand helpless as Frank films away.                                  ROXANNE  "&amp;"               Hal, I know everyone treated you                 like shit, but you don't have to do                 this.                                  TITAN                 You're right. I don't HAVE to do                 anything. Isn't that cool?   "&amp;"           Titan lines up his shot.                                  TITAN                 Here's one for the record books!              Titan flies a few feet and rolls the ball down the main       street.              ROXANNE              Her face is ut"&amp;"ter horror as she watches the inevitable       destruction of Metro City.              As the ball rolls - it demolishes everything in it's wake;       cars, street lamps - windows shatter as the giant concrete       sphere brushes along side buildings.  "&amp;"            TITAN              He smiles in anticipation and uses ""body English"" to direct       the ball.              GIANT BOWLING BALL POV              It's nearly halfway to its target.              ROXANNE                                          "&amp;"                    111.                            She closes her eyes.              Titan's smile fades. He looks around as if he hears something       we don't.              About two hundred feet in front of the first building a GIANT       SPIDER WEB"&amp;" flies across the path of the ball, creating a       defensive barrier. An enormous letter ""M"" is etched in the       web's center.                                  TITAN (CONT'D)                 What the...?              The ball breaks through the web"&amp;", but it's speed is greatly       reduced.                                  FRANK                 Look, what's that flying in the                 air?              We suddenly see MASTER MIND FLYING OVER THE ROLLING BALL IN A       JET PACK.              "&amp;"He quickly pulls out his goo gun and starts laying down a       path of sticky plasm to stop the destructive sphere's path.                                  MASTER MIND                 C'mon, slow down              Master Mind looks down to see the meter "&amp;"of the gun close to       empty.                                     MASTER MIND                 C'mon.              The ball slows drastically then starts rolling to the side.       It heads off an embankment and rolls harmlessly into a CANAL.           "&amp;"                       MASTER MIND                 Gutterball!              TITAN              He's furious to say the least.                                     TITAN                 YOU!              Master Mind gives him a mocking grin.                "&amp;"                  MASTER MIND                 Bowling? What other trailer park                 sports can you play?                                                                 112.                                                  TITAN                "&amp;"   You are becoming a real pain in my                   ass. I should have done this a long                   time ago.              Titan lunges at his tormentor. Master Mind hits the BOOSTER       on his jet pack and heads back toward the other side of "&amp;"the       city with Titan in hot pursuit.                                    MASTER   MIND (CONT'D)                       (into walkie   talkie)                   Plato, Da Vinci.   Secure Roxanne,                   he's falling for   it.              ELS"&amp;"EWHERE              A flustered Titan lands. He begins searching the city       streets, but Master Mind is nowhere in sight.              He turns upon hearing an EEKING sound to his left.              Sitting on the ground is a CHIMPANZEE wearing a stra"&amp;"nge       collar. It smiles at him.                                    TITAN                   What the hell?              From behind, Titan is immediately set upon by five more RADIO       CONTROLLED APES.                                      TITAN (CON"&amp;"T'D)                   GODAMNIT!              The critters bite hop and hit Titan. As soon as he throws one       off two more jump him.              Titan breaks free and with his mighty breath blows them       across the street into a fruit stand. With "&amp;"Titan out of their       sight they begin to attack the fruit.              MASTER MIND              He's a block away frantically hitting his remote.                                    MASTER MIND                   Shit! Stupid monkeys and their         "&amp;"          fruit.              Titan flies away from the mad monkeys and lands to find       Master Mind sitting on the ground wrapped in a long cape with       only his head sticking out.                                                              113.  "&amp;"                                              TITAN (CONT'D)                 No more games.              Titan FIRES HIS LASER VISION AT MASTER MIND's CHEST.              Master Mind pulls the cloak away to reveal a FIRE HYDRANT.       Titan's EYE LASERS "&amp;"burn through the hydrant releasing a high       pressure stream of water.              Master Mind uses the last remote which dumps two tons of       CEMENT mix into the truck.              The crowd, police and news crews move in closer when Titan       "&amp;"doesn't emerge.              Master Mind drops his last remote and walks toward the truck       cautiously.                                  MASTER MIND                 Could it really be that easy--              - BOOM - The back of the truck explodes, t"&amp;"hrowing dust and       concrete everywhere. When the dust clears we see and enraged       Titan.                                  MASTER MIND (CONT'D)                 Didn't think so.              As the villain walks toward him, he pulls back his fist to"&amp;"       give Master Mind the killing blow.                                  TITAN                 If you don't mind, I'm going to                 punch trough your face now.              Preparing himself for the end, Master Mind shuts his eyes as       a "&amp;"SUDDEN GUST OF WIND BEGINS TO PICK UP.              AS Titan goes to strike, a BLURRY FIGURE RUNS IN AND SNATCHES       MASTER MIND OUT OF THE AWAY.              Stunned, Master Mind begins to feel around his body as if to       make sure everything's sti"&amp;"ll in place.                                     MASTER MIND                 I'm alive.              He turns to see UBERMAN standing next to him.                                     MASTER MIND                 Uberman?                                    "&amp;"                          114.                            The terrified bystanders start to notice the figure standing       next to Master Mind.                                  BYSTANDER 1                 It's Uberman!                                  B"&amp;"YSTANDER 2                 Uberman's alive!                                  BYSTANDER 3                 We're saved!              As the CROWD CHEERS, A confused Master Mind turns to Metro       City's newly resurrected champion.                         "&amp;"            MASTER MIND                 I thought.                                     UBERMAN                 So did I.              He puts a hand on Master Mind's shoulder.                                  UBERMAN                 Thank you, old enemy. "&amp;"                                    MASTER MIND                 For what?                                  UBERMAN                 Showing me the error of my ways,                 Showing me I'm meant to be this                 city's savior, showing me t"&amp;"hat,                 while we can try, there is no                 running away from our true destiny.              With that, UBERMAN IS STRICKEN BY A LASER BLAST, INSTANTLY       TURNING HIM INTO A CHARRED HUMAN SKELETON.              Master Mind turns "&amp;"to see Titan smiling with his STILL SMOKING       EYES.                                  TITAN                 Oh...Did I interrupt something?              Master Mind turns to run, but, suddenly Titan is before him.                                  TITAN"&amp;"                 Where you going, buddy?              Titan grabs Master Mind by the collar and throws him across       the street into a parked car.                                                                 115.                                     "&amp;"           TITAN (CONT'D)                 Welcome to Paintown. Population:                 you.              Master Mind manages to stand on shaky legs. He seems in a       daze, unable to move.              Titan flies up in the air.                     "&amp;"             TITAN (CONT'D)                 Time to finish this.              With his fist front and center, Titan speeds toward Master       Mind. He's like a human torpedo, coming in for the killing       blow.              Master Mind comes to his sen"&amp;"ses and puts up his hands.                                  MASTER MIND                 WAIT!!!              Titan screeches to a halt and stops just in front of him like       an old Warner Bros cartoon.                                  TITAN            "&amp;"     What?                                  MASTER MIND                 Quick joke - What's the capital of                 Thailand?                                  TITAN                 Huh - I don't know.                                  MASTER MIND   "&amp;"              It's bang cock!              In a sudden surge of strength, MASTER MIND PUNCHES TITAN IN       THE GROIN.              The once mighty man instantly drops to his knees, searching,       with tears in his eyes, for the proper word to express "&amp;"the       pain suddenly surging through his member.                                  TITAN (CONT'D)                 Ow.              Baffled, he looks up at Master Mind's hand and sees his       gauntlet is now made ENTIRELY OUT OF COPPER.                "&amp;"                   MASTER MIND                 So, I guess pennies are good for                 something.                                                              116.                            He punches Titan in the face, knocking him out cold.   "&amp;"           Master Mind looks down on Titan with more than a little       pride. Suddenly he hears something behind him. He spins to       see the crowd making a strange noise - APPLAUSE.              Roxanne comes up to him.              The crowd starts "&amp;"to go wild and cheers for Master Mind. He's       not sure what to make of it.                                  ROXANNE                 Pretty strange, huh?                                  MASTER MIND                 They're cheering for me.             "&amp;"                     ROXANNE                 You saved them. You saved                 everybody. How's it feel?              Master Mind looks at the smiles all around him. He begins to       well up a little.                                  MASTER MIND"&amp;"                 It's a...it's nice, you know? I                 usually don't get a lot of                 feedback.                     (whispering)                 But I also kind of caused all this.                 What happens when they find that    "&amp;"             out I was the cause of some of                 this?              Roxanne looks at the cheering crowd, then back at Master       Mind.                                  ROXANNE                 What they don't know won't hurt                 th"&amp;"em.                                  MASTER MIND                 I guess that is all in the past.                                  ROXANNE                 You're the hero.                                  MASTER MIND                 I don't think I'd go t"&amp;"hat far...I                 mean I just...er...                                  ROXANNE                 Master Mind?                                                              117.                                                   MASTER MIND          "&amp;"          Yes?                                     ROXANNE                    Stop talking.              She kisses him.              The crowd erupts in a cheer.              TELEVISION              The channel 7 he channel 7 logo zooms in followed by th"&amp;"e       title ""Eye on Metro City.""              A picture of Master Mind smiling appears on the screen behind       her.                                     SAMANTHA SUMMERS                    Who's bad? Well, not Master Mind.                    It seem"&amp;"s the former villain has                    done a career 180 after defeating                    Tighten and saving Metro City from                    certain enslavement. And here he is                    getting a full pardon by Metro                   "&amp;" City's Mayor, Steve Dent.              Cut to ceremony on capital steps. The MAYOR is shaking Master       Mind's metal gauntlet when it suddenly STARTS TO CRUSH HIS       HAND.                                     MAYOR                    Ahhh!          "&amp;"    Secret service men quickly start to draw their weapons and       take aim at Master Mind.              Realizing what's happening, he quickly lets the mayor's hand       go and puts his arms in the air.                                     MASTER MIND "&amp;"                   Sorry - Metal hand. Force of habit.              He elbows the mayor.                                     MASTER MIND (CONT'D)                     We're okay, right?              Wincing, the mayor signals the men to put their guns down"&amp;".              WE CUT to video of Titan behind bars in a regular prison.                                                              118.                                                BRAD HELMS                 And what about Tighten? Is there a        "&amp;"         prison in existence that can hold                 this super powered menace? Well,                 the answer we found is no.              A man in a white lab coat stands in front of Titan's cell       just out of reach.                         "&amp;"         PRISON SCIENTIST                 Of course normally he could break                 out of there anytime, but as you                 can see we've taken some special                 precautions.              The news camera pans over see Titan in "&amp;"his cell wearing a       copper JOCK STRAP with electrical cables hooked to it.              Back to Samantha at the desk.                                  BRAD HELMS                 What is a Hero? It seems never has                 that question needed "&amp;"to be asked                 more than it does tonight. We go to                 our very own Roxanne Ritchi, making                 her triumphant return to our news                 desk for the answer.              Brad turns. The camera pans over to Rox"&amp;"anne who we now see       has been sitting beside him.                                  ROXANNE                 What is a hero? Well, there are                 many different kinds. There are                 those who hear a call, like the                "&amp;" policeman or doctor, then there's                 the kind the public creates in                 their search for meaning and hope.                 Then, there are those who have the                 courage to change.              DARK ALLEY - NIGHT     "&amp;"         A woman is being chased by two large thugs. They're gaining       on her.              She comes to a brick wall - a dead end.              The thugs laugh.                                  THUG #1                 Hey, gimme that purse?          "&amp;"                                                    119.                                                MASTER MIND (O.S)                 I don't think it would go with your                 outfit.              The thugs turn around to see Master Mind, st"&amp;"anding with his       arms folded across his chest.                                  THUG #2                 It's Master Mind!              Thug #1 draws a knife.                                  THUG #1                 So? It's not like he has any       "&amp;"          superpowers.              Thug #1 puts his fingers to his mouth and whistles.              Suddenly two more Thugs appear behind Master Mind.                                   MASTER MIND                 I'm gonna give you a chance to           "&amp;"      surrender.                                  THUG #1                 Four against one. For a Master                 Mind, you're really bad at math.              Master Mind throws a hand signal up in the air.              Suddenly a giant robotic fo"&amp;"ot crashes down on the two men       behind him.              Thug #1 and Thug #2 drop their knives and raise their hands       in the air.              Master Mind looks up and waves.                                  MASTER MIND                 Way to ta"&amp;"ke out those two goons,                 guys!              We see Da Vinci and Plato at the wheel of a gigantic robot.                                  DA VINCI                 What two goons?              The giant robot lifts its foot to check the botto"&amp;"m of it's       sole. It KNOCKS OVER WATER TOWER in the process.              The woman looks at Master Mind, horrified.                                             120.                                                MASTER MIND                     (apolo"&amp;"getically)                 Sorry, we're new at this.                                                THE END")</f>
        <v>      CREDITS SEQUENCE              NEWSPAPER HEADLINE MONTAGE:              HEADLINES flash before us, displaying their accompanying       photographs.              "UBERMAN - METRO CITY'S HERO AFTER DEFEATING MASTER MIND!              PHOTO: A chiseled, statuesque man wearing the COOLEST SUPER       HERO SUIT IMAGINABLE, COMPLETE WITH FLOWING CAPE, shines a       confident smile at the lens. This is UBERMAN, champion of       METRO CITY.              "UBERMAN DEFEATS MASTER MIND'S GIANT ROBOT!"              PHOTO: Wide-shot of Uberman in mid-flight lifting the GIANT       ROBOT in the sky above the city buildings.              "MASTER MIND ALL WET AFTER UBERMAN FOILS AQUARIUM HEIST!"              PHOTO: Uberman stands knee-deep in water. He has his enemy by       the collar. The villain blocks his face from the shot with a       METALLIC GAUNTLET.              The images start to flash by even quicker, each showing the       MYSTERIOUS VILLAIN in various stages of humiliation. In each       photograph he successfully blocks his face with his armored       glove.              We ZOOM IN to the last headline.              "MASTER MIND BEHIND BARS ONCE AGAIN - THANKS TO UBERMAN!"              PHOTO: Uberman stands in a gallant pose with his fists on his       hips, obviously trying to accentuate the "U" insignia on his       chest.              END OF CREDITS SEQUENCE              EXT. BUILDING - DAY              We DISSOLVE from the photograph to Uberman standing in the       exact same position.              WE PULL BACK showing him atop a BUILDING overlooking the city       below. A perfect view for our guardian hero.              He watches the thriving metropolis, bristling with life as       people happily go about their day.              Yet, we can't help but detect a hint of sadness in Uberman's       expression.                                                                2.                                                UBERMAN                 You look so peaceful from up here.              His serenity is suddenly interrupted by a loud BEEPING SOUND       coming from his wrist.              He looks down at a BRACELET (a manly one) on his right arm.       It's a silver band with a FLASHING red letter "U".                                  UBERMAN (CONT'D)                 Looks like Roxanne's in trouble                 again.              Uberman leaps off the building and into the air. His cape       gracefully flows in the breeze behind him as he shoots off       into the distance like a speeding bullet.              EXT. OBSERVATORY HIDEOUT - ESTABLISHING SHOT              Grime and moss decorate the outside of this long abandoned       building overlooking the COAST. Once a place of knowledge and       wonder - now home to a great evil.              INT. OBSERVATORY HIDEOUT - DAY              The inside is in complete contrast to the exterior. The huge       hall with a GIANT TELESCOPE teems with advanced ELECTRONIC       EQUIPMENT. Computers, monitors and machines which do not have       an obvious function FLASH and HUM.              A STEEL DOOR slides open, revealing the subject of our story       MASTER MIND - a villainous sight to behold. His FACE IS       INEXPLICABLY LIGHT BLUE, topped by an OVERSIZED, MUSHROOM-       SHAPED HEAD with a CIRCULAR PATCH OF WHITE HAIR ON TOP.              He's dressed in the kind of costume only a super villain       could pull off: a PURPLE JUMPSUIT AND BLACK BOOT ENSEMBLE       WITH A GIANT GREEN "M" ON THE CHEST. His right hand, hanging       at his side, is a METAL GAUNTLET WITH THREE SHORT SPIKES       PROTRUDING BETWEEN HIS KNUCKLES.              Master Mind begins to survey the room with his TWO       PERMANENTLY ARCHED EYEBROWS.              A man dressed as ALBERT EINSTEIN is busy ranting to two other       men. One, a hulking brute, is dressed as LEONARDO DA VINCI.       The other, a small intellectual-type carrying a clip-board,       is dressed as the philosopher PLATO.                                  EINSTEIN                 I hate the outfits. I mean, I get                 it: we're all supposed to be                 "masterminds" - very clever.                           (MORE)                                                                 3.                           EINSTEIN(cont'd)                 I just feel stupid. I mean, what                 the hell did Einstein really do                 anyway?                                  PLATO                 Theory of relativity.              Einstein starts feverishly scratching his side.                                  EINSTEIN                 Well, you'd think he'd invent a                 wool sweater that didn't itch so                 much.              Da Vinci and Plato's eyes suddenly grow with concern as they       see Master Mind walk up behind Einstein.              Einstein notices his colleague's staring over his right       shoulder and turns around.              He turns around and Master Mind SEIZES HIM BY HIS THROAT with       his metal gauntlet.                                  MASTER MIND                 The real Einstein once said, "God                 does not play dice with the world."                 He was right, because the world is                 MY dice. Is that understood?                                  DA VINCI &amp; PLATO                 Sir! Yes, sir!                                  EINSTEIN                     (gasping for air)                 Yes, sir.              Master Mind undoes his grip on Einstein's throat.                                  MASTER MIND                 Alright, then - clean slate. Do we                 have the girl?                                  DA VINCI                 Yes, sir. She fell into our trap                 just like you knew she would.                                  MASTER MIND                 Reporters are a curious lot, and                 easily manipulated.              He quickly checks his physique in a GIANT MIRROR, adjusts his       posture and sucks in his gut.                                                                   4.                                                MASTER MIND                 Alright, let's not keep the lady                 waiting.              MOMENTS LATER              Da Vinci escorts a BLINDFOLDED and bound woman, ROXANNE       RITCHI, to the back of the room where Plato and Einstein are       standing guard over a large BLACK SWIVEL-CHAIR facing away       from us.              She pulls free of Da Vinci's grasp and waits for him to undo       the blindfold.              Her face uncovered, we finally see Roxanne's striking       features - all of which seem overshadowed by piercing eyes       that seem more put off by the situation than afraid of it.                                  MASTER MIND (O.S.)                 Miss Ritchi, we meet again.              The chair turns menacingly slow, finally revealing Master       Mind.                                  ROXANNE                 You didn't need to turn around like                 that. I can recognize the stench of                 failure.              Master Mind unleashes a wicked laugh.                                  MASTER MIND                 I trust you gentlemen know the very                 sassy Roxanne Ritchi, highly                 regarded investigative journalist                 who some say has a more than                 friendly relationship with our                 super powered foe Uberman. And Miss                 Ritchi, I trust you've already met                 my new crew: The Mad Geniuses!              Roxanne gives Einstein a once over.                                  ROXANNE                 Looks like a real group of winners.                 At the risk of sounding cliche',                 you'll never get away with this.                                  MASTER MIND                 In a way, I already have.              Roxanne unleashes an exhausted SIGH.                                                                5.                                                ROXANNE                 We go through this every time. You                 kidnap me to get to Uberman, he                 immediately finds your hideout,                 escapes whatever lame trap you've                 come up with, and takes you and                 your cronies to jail. I propose we                 just save everybody some heartache                 this time by YOU letting me go, and                 ME forgetting this whole thing ever                 happened?                                  MASTER MIND                 What about my revenge?                                  ROXANNE                 We can say it was wasting                 everyone's time.                                  MASTER MIND                 You have a wicked tongue. I hope                 you rid yourself of that when                 you're my queen.              Roxanne unleashes a snort-filled laugh.                                  ROXANNE                 I'm sorry. What makes you think I                 would want to be your queen?                                  MASTER MIND                 Power corrupts absolutely, Miss                 Ritchi. And when I have ultimate                 power over this city, I have                 absolutely every intention of                 corrupting you with it.                                  PLATO                 Sir!              Master Mind turns to Plato who's now standing at a computer       terminal.                                  MASTER MIND                     (annoyed)                 What is it!?              EXT. OBSERVATORY HIDEOUT - DAY              Uberman flies toward the Observatory like a rocket.                                                                   6.                                   INT. OBSERVATORY HIDEOUT - DAY              Uberman crashes through the wall to the room we were just in.       He looks around, but there's suddenly NOT A SOUL IN SIGHT.                                                               CUT TO:              EXT. MASTER MIND'S HYDROFOIL - DAY              The boat is shooting through the ocean, away from the       observatory.              INT. HYDROFOIL CONTROL ROOM - DAY              Machines, cables and terminals criss-cross the craft's main       bridge. Through the enormous surrounding windows we can see       the observatory shrinking in the distance.              Master Mind watches Uberman on a small TV monitor as the hero       intently searches his hideout.                                  UBERMAN                     (on monitor)                 Master Mind!              INT. OBSERVATORY HIDEOUT - DAY              Uberman throws up his arms in frustration when suddenly -                                  MASTER MIND (O.S.)                 Over here, old friend.              He turns to see a FAMILIAR BLUE FACE OF EVIL ON A GIANT       SCREEN.                                   UBERMAN                 What's the matter, miss your old                 jail cell?              Uberman starts walking toward the monitor.                                  MASTER MIND (ON MONITOR)                 Actually, I wanted to share the                 experience with my oldest friend.              A MECHANIZED CAGE shoots out of the floor, suddenly trapping       Metro City's protector.              Totally unfazed, our hero stares on.                                                                   7.                                                 UBERMAN                 You can't possibly believe this                 will work.              Master Mind pulls out a SMALL BLACK BOX with a SINGLE RED       BUTTON on it.                                  MASTER MIND (ON MONITOR)                 Oh, can't I? I have attained                 control of the Earth's most                 abundant energy source. I doubt                 even you are strong enough to                 withstand the FULL CONCENTRATED                 POWER OF THE SUN!!!              He presses the button.              EXT. OUTER SPACE              A sinister-looking SATELLITE orbits Earth's atmosphere. Its       bay doors suddenly open, deploying two huge SOLAR PANELS.              The panels shift, angling themselves in the direction of the       sun. They immediately start GLOWING as they absorb the       burning star's power.              The front of the satellite begins to make a loud HUMMING       SOUND as it prepares to unleash its unholy power.              INT. HYDROFOIL CONTROL ROOM - DAY              From the giant window we can see the boat is a good mile from       the observatory.                                  PLATO                 We're now at minimum safe distance,                 master.              Master Mind turns from the CAMERA he was broadcasting on and       puts down the control box.                                  MASTER MIND                 Excellent. Stop here, I like this                 view.                                  PLATO                 Twenty seconds until impact.              Master Mind turns to Roxanne who is being held by Da Vinci       and Einstein. She almost appears a little bored.              Disappointed by her lack of horror, he walks over to the       monitor now showing Uberman trapped in the cage.                                                                8.                                                MASTER MIND                 Any last words?              Uberman looks up at the screen with a cocky smile.                                  UBERMAN (ON MONITOR)                 Yes: there's no caging the power of                 justice.                                  PLATO                 Ten seconds to impact.              On the screen we see Uberman take two of the cage's bars in       his hands. He yanks...NOTHING.                                   PLATO (CONT'D)                 Nine...              Master Mind stares at the monitor, slightly confused.                                   PLATO (CONT'D)                 Eight...              Uberman yanks on the bars again, this time using his foot as       leverage.                                  MASTER MIND                     (genuinely concerned)                 What's going on?                                  UBERMAN                     (straining)                 Hold...on...a second.              Master Mind looks back at Plato and Einstein. They're equally       befuddled at the hero's sudden weakness.                                   PLATO                 Seven...              Uberman loses his grip and FALLS BACKWARD ON HIS ASS.                                  UBERMAN                 SON OF A BITCH!!              Master Mind and the minions all cringe in unison.              Da Vinci turns to Roxanne not believing his ears.                                  DA VINCI                 What did he just say?                                                                9.                                                PLATO                 Six......Five...              Master Mind begins to laugh.                                  MASTER MIND                 What kind of trick is this?              Uberman looks up at the camera with a very grave expression.                                  UBERMAN                 Like you don't know. These bars are                 made of copper, aren't they?                                     PLATO                 Four...                                     MASTER MIND                 Yeah, so?              Uberman tries to shield his grief with his hand.                                  UBERMAN                 You figured out my weakness, damn                 you. I CAN'T BEND COPPER!                                     PLATO                 Three...                                  MASTER MIND                 Your weakness is copper?                                     PLATO                 Two...one.              Everyone turns to the window.              EXT. OUTER SPACE              The satellite fires a giant BEAM OF LIGHT toward the earth.              EXT. OBSERVATORY HIDEOUT - DAY              The beam hits the observatory. The building instantly       EXPLODES in a white nova blast of fire.              INT. HYDROFOIL CONTROL ROOM - DAY              The blast is so bright everyone turns away from the window.       Then, as suddenly as it began, the awesome light dies out.              One by one, the passengers unshield their eyes and look out       toward the observatory.                                                                 10.                            All we can see through the haze of destruction is fire and       smoke.                                  PLATO                 I don't think even he could have                 survived that.              Einstein suddenly turns giddy with excitement.                                  EINSTEIN                 Whoa! Is it me or did you just                 finally destroy Uberman?                                   MASTER MIND                     (carefully skeptical)                 Well...let's not get ahead of                 ourselves.              Da Vinci suddenly sees something outside.                                  DA VINCI                 Look, there's something in the sky,                 coming this way.                                   ROXANNE                 Uberman!              Master Mind turns toward the window.              An object is in the air, flying directly toward them. As it       closes in we can just make out the FAMILIAR OUTLINE OF A       CAPPED FIGURE.                                  MASTER MIND                 I KNEW IT! PREPARE YOURSELVES! HE'S                 GONNA RAM US!!!              Everyone scatters and braces themselves for the impact.              Master Mind, seeing all the good places taken, doesn't know       what to do with himself. He just covers his giant head with       his hands.              The figure CRASHES THROUGH THE WINDOW and lands at his feet.              He looks down to see a CHARRED BLACK HUMAN SKELETON. Around       its neck is the unmistakable black cape of Uberman.                                   MASTER MIND (CONT'D)                     (horrified)                 HOLY SHIT!                                                               11.                            Roxanne breaks out of Da Vinci's hold and runs over to the       body.                                   ROXANNE                 Uberman?              She stares down at the still smoking corpse, the tattered       black cape with the yellow "U" on it.              Roxanne turns to Master Mind, who's still visibly dumbfounded       at the grotesque sight before him.                                  ROXANNE (CONT'D)                 You killed him!              Roxanne's eyes roll back. Da Vinci catches her from behind as       she FAINTS.              Einstein turns to Master Mind, looking at him as if he's just       walked on water.                                  EINSTEIN                 You did it!              Now that he's committed the impossible - our villain is at a       complete loss.                                  MASTER MIND                 ...so I did.                                  EINSTEIN                 I mean, I know you always wanted                 to. I mean, all the schemes all the                 plots - I never thought you'd                 actually be capable of it.              Giddy as a school girl, Einstein turns to his fellow       henchmen.                                  EINSTEIN                 This is history. Every villain and                 lackey in the history of villains                 and lackeys dream of this moment,                 but when does it actually EVER                 happen?              A sudden realization comes over his face.                                  EINSTEIN                 Good lord...You do all realize what                 we get to do now, don't you?                                                                  12.                            His question is met with acquisitive looks from Master Mind       and the others.                                  EINSTEIN                 We get to go on a crime wave.              CRIME WAVE MONTAGE - SET TO "Fun Fun Fun" by The Beach Boys.              SPINNING HEADLINE: "UBERMAN'S DEATH IGNITES CITY WIDE CRIME       WAVE!"              ARMORED TRUCK              It's driving along when the men inside suddenly notice       something - THEY'RE FLYING HIGH ABOVE THE CITY STREETS.              We PULL BACK to see the truck being carried by a giant claw       at the bottom of a BRAIN COPTER.              Inside the cockpit Master Mind and his henchmen laugh       maniacally.              SPINNING HEADLINE: "CHAMPION-LESS CITY AT THE MERCY OF       HOOLIGANS."              METRO CITY BANK              Da Vinci and Einstein run out the front of the bank holding       BAGS OF MONEY.              Two beat officers see them and take chase after them around       the corner and into an alley.              After a moment the police reemerge from the alley screaming       and running for their lives as a GIANT ROBOT CHASES after       them.              The robot stops, then suddenly it's head opens up like       convertible car top with Master Mind and Plato at the       driver's wheel.              They smile and shake hands at a bad deed well done.              SPINNING HEADLINE: "MASTER MIND BLACKMAILS METRO!!!"              A VICIOUS TORNADO              It's heading for downtown Metro as Master Mind and the       lackeys coolly look on.              Three large DUMP TRUCKS pull up, filled to the brim with       bricks of CASH.                                                               13.                            The DRIVERS jump out as the lackeys take the driver seats in       the three trucks.              Master Mind is about to climb into the passenger seat of one       when a drivers taps him on the shoulder and motions toward       the tornado.                                   MASTER MIND                     (absentmindedly)                 Oh, right.              Master Mind pulls a television REMOTE from his pocket and       aims it at approaching windstorm of death.              He presses the button marked "Tornado Off."              The tornado shrinks and disappears just before it hits the       city.              As they drive through the city streets, Master stares out the       window with a hint of something in his eyes. Is it       melancholy?              END OF MONTAGE              EXT. KINGPIN BOWLING - DAY              It's Metro City's premier bowling alley. On top of the neon       lit building is a GIANT 30 FOOT TALL CEMENT BOWLING BALL.              INT. KINGPIN BOWLING - DAY              HAL STEWART (early 30's) takes careful aim with his BOWLING       BALL.                                  HAL                 It's a sport of honor, focus and                 grace. Honor the ball, focus on the                 pins, release the ball not hard and                 fast, but as if you were releasing                 a baby dove.              He takes a step, pulls back his arm, and releases the ball,       following it with his eyes.              It's a horrible shot - INSTANT GUTTER BALL.              An aged barmaid type with a cigarette hanging from her mouth       looks over at him.                                  HAL                 Okay, do something like that - but                 center it more.                                                                 14.                            She picks up her custom made FOGHAT BALL and takes aim.                                  ATTRACTIVE BLOND                 Tell me how my form looks, honey.              Hal focuses on the misshapen bumps of her enormous Johnson       administration era derriere.                                   HAL                 Oh, it's lookin' good. It's lookin'                 REAL good.              It doesn't get anymore clear. This man is a pig.                                  VINNIE (O.S.)                 Hal, I want to see you in my                 office!              Hal turns to see VINNIE, owner of the bowling alley, calling       him.                                  VINNIE                 Now!              INT. KINGPIN BOWLING - VINNIE'S OFFICE - MOMENTS LATER              Hal sits down, facing Vinnie who's sitting at his desk.                                  VINNIE                 You're fired. Leave your shirt and                 locker key.              This bit of news hits Hal like a freight train.                                  HAL                 Fired? Are you going to tell me                 why?                                  VINNIE                 Showing up to work late. Showing up                 to work late drunk. Sexually                 harassing customers. Stealing from                 the register.                                  HAL                 Vinnie, I don't know where you're                 getting these accusations -              Vinnie takes out a video tape from his desk drawer and puts       in a VCR.                                                               15.                                                    HAL                    Oh, which one do you supposedly                    have here?                                     VINNIE                    This is all of them at once.              TELEVISION              A WOMAN walks up to a BOWLING EMPLOYEE and hands him a pair       of shoes.              As the employee turns to the wall of shoes, a very drunk and       disheveled Hal comes running in and pushes him aside.                                     HAL                    I've got this one, Benny. So,                    Cinderella. Can I help you find                    your glass slipper?                                     WOMAN                    Yeah, I'm looking for a seven.              He folds his arms on the counter and leans into her with a       cat-like grin on his face.                                     HAL                        (with a leer)                    Seven - Well, maybe I could                    interest you in something in an                    EIGHT. Namely, me.              Disgusted, she walks off screen.                                     HAL                    Lesbo.              Suddenly realizing the register's open, he quickly grabs a       stack of cash and shoves it in his pocket.              BACK TO OFFICE              Vinnie turns off the television and waits for Hal to respond.                                     HAL                    From the angle of the camera, I can                    see where you might have gotten the                    wrong idea. Listen, Vinnie, I don't                    think you've thought this through.                    If you fire me, who's gonna be                    captain of the alley's bowling                    team?                                                                 16.                                                VINNIE                 Um, I don't know. Maybe somebody                 who can actually bowl. You guys                 have never won a game. I hired you                 because you said you were on the                 pro circuit.                                  HAL                 No, I said I WILL BE on the pro                 circuit.                                  VINNIE                 Please, a loser like you will never                 amount to anything.              This harsh remark seems to leave Hal genuinely stunned.                                  HAL                 Wow...If that's how you feel...I                 guess we should then talk about                 what kind of severance I'm gonna                 get.              EXT. KINGPIN BOWLING - DAY              TWO BRUISERS open the door and throw Hal out onto the street.              He quickly picks himself up and turns back toward the       building.                                  HAL                 Hey...what about my ball?              A bowling ball sails past him, just missing his head.                                     HAL                 Thank-you!              EXT. CHANNEL 7 NEWS BUILDING - DAY              The massive building with a giant 7 on the roof stands in the       heart of Metro City.              INT. CHANNEL 7 NEWS BUILDING - OFFICE - DAY              The cubicles and offices are alive with the hustle and bustle       of a busy news day.              Phones are RINGING, REPORTERS are TALKING, and Editors are       SHOUTING.              The elevator doors open and out steps Roxanne Ritchi.                                                               17.                            Everything stops as the entire office suddenly falls SILENT.              Somewhat taken aback by the reaction, Roxanne scans the room       to see every eye on her.                                  ROXANNE                 It's...um...It's good to be back.                 Thanks for everyone's cards and                 concerns. I really appreciated it -                 now I'm ready to climb back on the                 horse.              No one is budging - their looks of pity are really starting       to make her uncomfortable.              The back office door suddenly opens and out comes FRANK       BONIN, the gruff, middle-aged Producer of Channel 7 News.              Noticing the silence, he looks up and sees the sad       expressions on everybody's face.                                  FRANK                 Someone die or something?              He suddenly notices Roxanne - both feet are placed firmly in       his mouth.                                   FRANK                     (cursing himself)                 Oh, Jesus.                                     ROXANNE                 It's okay.              Frank quickly walks up to Roxanne and takes her gently by the       arm.                                  FRANK                 Come on into my office, sweetie.              INT. CHANNEL 7 NEWS BUILDING - FRANK'S OFFICE - CONTINUOUS              He sits her down on his leather couch, then quickly turns       toward his door.                                  FRANK                 Can we get this woman some water                 for God's sake?                     (to Rebecca)                 I gave you two months off. What're                 you doing back? People are gonna                 think I'm a slave driver.                                                               18.                                                ROXANNE                 Aren't you?                                  FRANK                 Yeah, but I don't want people to                 think it.                                  ROXANNE                 Frank, listen. I want to go back to                 work. I NEED to go back to work.                                  FRANK                 ...You're hysterical, aren't you?              Frank sits down on the couch and blankets Roxanne with A WARM       EMBRACE.                                  ROXANNE                 What're you doing?                                  FRANK                 Keeping you warm before you go into                 shock.                     (toward the open door)                 DO I HAVE SLICE OPEN A CAMEL HUMP                 TO GET A GLASS OF WATER AROUND                 HERE?              A SECRETARY quickly enters with a bottled water. She sets it       on the table in front of them and leaves.              Roxanne pulls herself out of Frank's grasp and stands up to       face him.                                  ROXANNE                 It was a traumatic experience. Yes,                 everyone knows Uberman and me                 were...close. But what I really                 need - what would really make me                 better is getting back to work.              There's a sudden awkward silence from Frank.                                  FRANK                 Well, that's going to be...                                  ROXANNE                 I thought you'd be happy to have me                 back.                                             19.                                      FRANK       Oh, we are. Honey, nothing makes us       happier than to have our girl back,       but...                         ROXANNE       Yes?                        FRANK       Things have sorta...changed.                        ROXANNE       In three weeks?                        FRANK       Listen, I'm not one who likes to       open up wounds - especially ones       that are just starting to scab, but       you were sorta our go to girl for       the exclusive on Uberman. And now       that he's gone...I moved Brad into       your anchor spot.                        ROXANNE           (disgusted)       Brad? Brad Helms? The man is an       idiot.                        FRANK       It's the suits. They think it's       time to switch things up.                        ROXANNE       Oh, because they can't use me to       get the big story.                        FRANK       C'mon, Roxie. Using is in the       nature of what we do. They used       you, you used Uberman. Everybody's       happy.                        ROXANNE           (defensive)       I didn't use him.                        FRANK       Oh, I didn't mean that. I know you       two were in love or something. My       bad.                         ROXANNE       We were.                                                                  20.                                                FRANK                 And that's great.                                  ROXANNE                 Very in love.              There's a hind of self-doubt in Roxanne's expression, as if       she's failed to convince even herself of this.                                  ROXANNE                 Okay. So, where are they going to                 move me if Brad has my spot?                                  FRANK                 ...Human interest.                                  ROXANNE                 Bake sales and pet stories.                                  FRANK                 I told them I wouldn't be surprised                 if you just upped and quit. You                 busted your ass for that desk.              Roxanne can hardly get it out - she's busy swallowing her       pride                                  ROXANNE                 I'll take it.              Frank looks up at her, not believing what he's hearing.                                  FRANK                 What?              EXT. ABANDONED METRO CITY LIBRARY   - NIGHT              Amongst the jungle of high rises, one small building stands       out from the rest - A tiny, forgotten piece of 19th century       Gothic architecture.              LIGHTENING FLASHES, revealing TWO CONCRETE GARGOYLES holding       a cracked plaque, reading: METRO CITY LIBRARY.              INT. ABANDONED METRO CITY LIBRARY   - NIGHT              A mixture of old and new. Dusty Victorian furniture and       dilapidated bookshelves sit side by side with pristinely       futuristic machinery.              The building has been converted into Master Mind's new SECRET       LAIR.                                                               21.                            In the center of the main room is a three storey tall GLOWING       BLUE ORB. At the base of it is a sign that reads "Reactor -       Don't Touch."              We PAN OVER to the READING ROOM where Master Mind is sitting       on a couch watching TELEVISION.                                  REPORTER ON TELEVISION (O.S.)                 It's been nearly six weeks, and                 still no word on the whereabouts of                 billionaire playboy, and                 philanthropist, Wayne Scott. Tune                 in at 11:00 as we look into what                 has become Metro City's biggest                 mystery.                                  TELEVISION NARRATOR (O.S.)                 We now return to "The Hero of our                 Hearts: The Uberman story."              Einstein and Plato come into the room holding a BAG OF LOOT.                                  EINSTEIN                 Just robbed the diamond exchange.                                  MASTER MIND                     (feigning pleasure)                 Great, great. Put it on the pile.              Einstein tosses it on a LARGE PILE of purloined valuables in       the corner of the room.                                  EINSTEIN                 Anything else today?                                  MASTER MIND                 No.              Master Mind turns his attention back to the screen. Plato       sees that Master Mind is in a funk and tries to snap him out       of it.                                  PLATO                     (cheerfully)                 Sir, the new reactor is installed.              Plato nods to the giant orb.                                  PLATO                 Do you want to throw the switch? I                 know how you love to start                 reactors.                                                                  22.                                                MASTER MIND                 Maybe later.              Einstein gives Master Mind a funny look then exchanges       glances with Plato before leaving the two of them alone.              Without turning away from the TV, Master Mind addresses       Plato.                                  MASTER MIND (CONT'D)                 What is it, Plato?                                  PLATO                     (nervously)                 Sir, I can't help but notice that                 you've been...a little down lately.                                  MASTER MIND                 When I want your opinion I'll beat                 it out of you.                                  PLATO                 Yes, sir, I know, but please                 forgive my impertinence. It's just                 that you seem to have lost your                 lust for our profession. You've                 stopped going on jobs and spend                 most of your time watching Uberman                 specials.              Master Mind relaxes slightly and turns to face the window in       a classically contemplative pose. After an overdramatic       beat...                                  MASTER MIND                 I have defeated my greatest enemy.                 I have free reign over Metro City.                 I have more wealth than a thousand                 Sultans. I've achieved all I have                 worked for...so why am I so                 unhappy?              He walks over to a PAINTED PORTRAIT that looks almost exactly       like him, except slightly older, maybe meaner - MASTER MIND'S       FATHER.                                  MASTER MIND                 I mean, my father, god rest his                 evil and tormented soul, raised me                 straight from the test tube to be a                 symbol of evil.                           (MORE)                                                               23.                           MASTER MIND(cont'd)                 And, I have accomplished something                 he had only dreamed about - the                 destruction of Metro City's                 champion. I tell you, I've always                 lived with this unquenchable                 thirst. I thought it was to make                 him proud or to get absolute power.                 But now that I've pretty much                 accomplished both, I am at a loss.                                  PLATO                 ...I sort of have a theory about                 all that.                                  MASTER MIND                     (snippy)                 Oh, really?                                  PLATO                 Well, for one thing, maybe Uberman                 was more important to you than you                 thought.                                  MASTER MIND                 He was a worthy rival. Sometimes I                 wonder, did he consider me his evil                 equal or was I just an annoying,                 little gnat to him? ...What's the                 second part?                                  PLATO                 I think you sort of have a thing                 for Roxanne Ritchi.              Master Mind quickly takes his lackey by the throat.                                  MASTER MIND                 YOU WORM! HOW DARE YOU! WHERE WOULD                 YOU GET SUCH A NOTION?                                  PLATO                 Sir, your plans always involve Ms.                 Ritchi either being kidnapped or                 placed in danger. If that's not                 love, I don't know what is. It's                 the grown up equivalent of dipping                 her pigtails in the ink well. Don't                 you see? She's the one treasure                 that's always escaped you.              From Master Mind's expression, we see Plato's words beginning       to ring true.                                                                  24.                            INT. RESTURAUNT - DAY              Roxanne is having lunch with several girlfriends sitting       around her, gabbing.                                  FRIEND #1                 I can't believe you came back so                 soon.                                  FRIEND #2                 Are you sure it's not TOO SOON,                 honey?                                  ROXANNE                 I just wanted to get back to work.                                  FRIEND #3                 What we need to do is get you back                 on the saddle...the love saddle.              Friend 1 and 2 give 3 disapproving looks.                                  FRIEND #3                 It's been three weeks.                                  FRIEND #2                 She just lost the love of her life,                 Grace.              A WAITER comes by with a tray of CAESAR SALADS and begins       setting them out for the ladies.                                  ROXANNE                 I keep trying to tell people it                 wasn't really like that. Uberman                 and I - We were kinda having                 problems. We broke up.              The waiter ALMOST DROPS HIS TRAY AT THIS. The women are too       shocked by Roxanne's revelation to notice.                                  FRIEND #1                 You broke up with Uberman!                                  FRIEND #3                 You must have REALLY, REALLY high                 standards. I mean, you were dating                 a god. I mean, what's it take?                                  ROXANNE                 Maybe someone who's a little more                 aware of his faults. Someone a                 little more sensitive.                                                                  25.                                                FRIEND #3                 Right. Someone who listens, sexy                 but attainable with cute little                 cheeks like a hamster and                 heartbreak in his eyes.              She turns to Friend one and two to explain.                                  FRIEND #3                 She wants John Cusack.                                     FRIEND #2                 The actor?                                  FRIEND #3                 No, the famous pediatrist - Yes,                 the actor. Ever since we were                 teenagers, Roxanne's totally had                 the hots for him.                                  ROXANNE                 Well, until he miraculously comes                 walking into my life, I'm just                 going to take a little reflection                 time for myself.              The waiter gets a confused look on his face then slips away       as Roxanne and her friends continue to chat away.              EXT. RESTURAUNT - DAY              The waiter tosses his apron in a trash can, then rolls up his       sleeve and presses A STRANGE LOOKING DEVICE STRAPPED TO HIS       WRIST.              His image gets staticy, like a TV station going out, then       disappears - revealing the man's true form underneath: MASTER       MIND!                                  MASTER MIND                 Who the hell is John Cusack?              EXT. CITY STREET - DAY              A YOUNG MOTHER pushes her baby stroller past a building       construction site.              ACROSS THE STREET              A local POLITICIAN addresses a group of REPORTERS on the       sidewalk, including Roxanne.                                                                  26.                                                POLITICIAN                 The Fifth Avenue Renovation                 Project, which I championed, will                 breath new life into the downtown                 area. New life means new jobs and                 new revenue.                                  ROXANNE                 Councilman, is it true that your                 brother-in-law's construction                 company won the contract for this                 project?                                  POLITICIAN                 Well...er...yes, but...look I'm not                 here to answer a lot of crazy                 questions...              YOUNG MOTHER              The young mother stops halfway down the block, reaches into       the stroller and tries to comfort her now crying baby.              Above her, a CRANE is maneuvering a pile of STEEL GIRDERS to       an upper floor.              Hal comes around the corner and heads in her direction.              CRANE              The crane GRINDS TO A HALT. The OPERATOR has a confused look       on his face as he moves levers back and forth in an effort to       fix the problem.              Hal stops a few feet from the woman and stoops down to tie       his shoe.              CRANE              The operator's hand slips off the lever, hitting a RED       BUTTON. To his horror the crane DROPS ITS LOAD OF STEEL.              HAL AND THE WOMAN              The woman looks up to see the girders seconds from crushing       her and her baby. She screams.              Hal looks up and sees it as well. He starts to run out of the       way and crashes into the woman and stroller.              ACROSS THE STREET                                                                  27.                            The reporters turns their cameras just in time to catch on       film what appears to be Hal pushing the woman to safety just       as the GIRDERS CRASH TO THE GROUND.              HAL AND MOTHER              Tears of joy in her eyes, the woman picks up her baby and       kisses it.              Hal struggles to catch his breath as the mother turns to him.                                  YOUNG MOTHER                 Thank you! Thank you for saving me                 and my baby!              She hugs him with her free arm, weeping with joy.                                     HAL                        (not knowing what she's                         talking about)                 Huh?              He's a little uncomfortable with the woman's public display       of affection and the small child in-between their embrace.                                  HAL (CONT'D)                 There, there.              Hal slowly eases out of the woman's grip.                                  HAL (CONT'D)                 Okay, we better...well, I hear                 these little guys smother easy.              The reporters rush over and surround Hal and the mother.                                  ROXANNE                 What's it feel like to be a hero?              Hal looks up at Roxanne. Instantly, he's captivated by her       beauty.                                  HAL                 Well...I'm just a man doing what                 men do. You're Roxanne Ritchi,                 aren't you?              They're suddenly interrupted when another reporter pushes his       way in between them.                                  REPORTER                 Were you scared?                                                               28.                                                   HAL                    Scared? Who had time?              The reporters eat this up.              INT. ABANDONED METRO CITY LIBRARY    - NIGHT              TELEVISION              John Cusack stands in the rain looking up at a window of a       two story house. He holds up a BOOMBOX and "In Your Eyes" by       Peter Gabriel begins to play.              From the couch, Master Mind and his minions watch.                                     MASTER MIND                    John Cusack, huh? So all I have to                    do is have a cute puppy dog stare,                    be willing to make a fool of myself                    and - Oh, REMOVE BOTH MY BALLS.              He turns to see Da Vinci watching the movie and wiping a tear       from his cheek.                                     MASTER MIND                    Please, get a hold of yourself.              INT. BOOKSTORE - NIGHT              Roxanne is carrying a large paper coffee cup in her hands as       she peruses the isles. She sets it down on a shelf to pull a       book out and ends up KNOCKING THE DRINK OVER.                                     ROXANNE                    Shit.              She goes to pick it up when someone bends down and picks it       up for her.              Looking up to thank him, Roxanne is suddenly stunned       speechless - It's popular and critically acclaimed actor JOHN       CUSACK, or rather Master Mind disguised as him.                                     "JOHN CUSACK"                    Oh the humanity - it was a Venti.                                     ROXANNE                        (stunned)                    You're...you're.                                     "JOHN CUSACK"                    Yes, it's me. John Cusack...the                    actor.                                                                29.                            He notices the book she's reading.                                  "JOHN CUSACK"                 Hey, is that Shelly? Wait, I think                 remember something from that one -                 Let's see: "My head is screaming `I                 want you and need you' - my heart                 it keeps reaching to see you and                 feel you - yet in the end, I'm                 alone once again." Wow, I scare                 even myself. I'm sorry. I'm just                 really into poetry. Probably                 because I'm so sensitive and always                 going to great lengths to express                 myself. But enough about me. Can I                 fill you up?                                  ROXANNE                     (captivated)                 ...Yes.                     (catching herself)                 I mean, excuse me?                                  "JOHN CUSACK"                 Can I fill you up? Your coffee.                                  ROXANNE                 Right.              INT. BOOKSTORE CAFE' - LATER              Roxanne talks as John Cusack listens to her every word       intently.                                  ROXANNE                 I did have a boyfriend - until                 fairly recently.              She suddenly begins to feel the stares around her as passers-       by being to notice who she's with.                                  ROXANNE                 I'm sorry - this is so surreal!                                  "JOHN CUSACK"                 Yeah, they charge way too much at                 these places - Now back to your                 boyfriend. I'm interested and                 compassionate. I want to know about                 you.                                                               30.                                                ROXANNE                 Things were complicated. He was a                 man married to his work. There                 was...there was a lot of                 competition in his line of                 business. I'm sure you know what                 that's like.                                  "JOHN CUSACK"                 Sure. In my business, one thing I                 have is RIVALS. For example, mine                 is...uh...Lou Ferr...igno.                                  ROXANNE                 ...The body-builder who used to                 play The Hulk on TV?                                  "JOHN CUSACK"                 Did he? Well, we're always up for                 the same roles. Did your boyfriend                 have someone like that? A                 particular rival that was always                 getting his goat - so to speak?                                  ROXANNE                 Well...one rival in particular                 seemed to get more of his attention                 than I ever did. But enough about                 my problems.                                  "JOHN CUSACK"                 NO, TELL ME MORE!!!              Suddenly realizing his outburst, he begins COUGHING to mask       it.                                  "JOHN CUSACK" (CONT'D)                 I'm sorry. I got a whooping cough.                 Had it ever since Serendipity. I                 WONDER WHERE OUR REFILLS ARE!!!                 (fakes cough) See, there it goes                 again. Please, go on.                                  ROXANNE                 Right, well, he seemed to need him                 more than he needed me.                                  "JOHN CUSACK"                 How do you mean?                                                                31.                                                ROXANNE                 It was conflict he thrived on. He                 always said he wouldn't know what                 to do with himself if Master - I                 mean, this guy were gone. It was                 like he needed it, like oxygen.              The answer to his mental funk hits him like a bolt of       lightening. He turns away from her as if for private time.                                  "JOHN CUSACK"                     (almost to himself)                 I think I finally understand...The                 only logical answer is to recreate                 that rivalry - or if that's                 impossible, create one of equal                 structure. That's it!                                  ROXANNE                 What?              John Cusack snaps out of his dream-like haze realizing she's       heard every word.                                  "JOHN CUSACK"                 Oh, sorry, sorry. Just rehearsing                 for a part...where I play a man who                 talks to himself at inappropriate                 times.              In a sudden rush, he rises out of his chair.                                  "JOHN CUSACK"                 I have to go right now, but I'd                 really like to see you again - if                 that's alright.              Roxanne looks up at him - She can't help but laugh at the       craziness of the situation.                                  ROXANNE                 I'd love that.              INT. ABANDONED METRO CITY LIBRARY   - DAY              Master storms in the office to find Plato and Einstein       playing darts with the original Mona Lisa.                                  EINSTEIN                 Got her nose!                                  MASTER MIND                 I've got it!                                                                  32.                            Everyone stops what they're doing upon seeing that their       master has returned.                                  MASTER MIND                 I've got it!                                  MASTER MIND                 It's plain and simple.                 Extraordinary minds need                 extraordinary stimulation. Without                 that stimulus they wither and die.                 Therefore, there is only one                 logical conclusion: I must create a                 new superhero.                                  EINSTEIN                 Yeah, maybe that's not such hot                 idea...                                  MASTER MIND                     (ignoring him)                 Prepare for Operation Superhero                 Genesis!              INT. ABANDONED METRO CITY LIBRARY   - LABORATORY - DAY              The lab is slick, white and ultra modern.              Dressed in a lab coat, Master Mind enters through a SLIDING       GLASS DOOR rubbing his hands excitedly.                                  MASTER MIND                 Prepare the subject.              He glances down into a large HOLE in the floor to see a naked       thirty year old man, SEVERS, shivering. Above the hole, a       huge vat dangles precariously.              Master Mind steps behind a glass partition next to Plato and       Einstein.                                  MASTER MIND (CONT'D)                 Plato, pour the toxic waste.              Plato throws a switch causing the vat to tip hundreds of       gallons of green and brown goo into the hole.                                    MASTER MIND (CONT'D)                 Drainage.              The slime is sucked out through the floor, leaving a goo-       soaked Severs.                                                                 33.                            Master Mind looks into the pit.                                  MASTER MIND (CONT'D)                 Well, Severs?                                  SEVERS                 I feel fine. Just a little sticky,                 but aside from that everything's                 completely -              BOOM - Severs explodes. A hail of blood and tissue covers       Master Mind and his men. For a good ten seconds nobody moves       an inch. Finally...                                     MASTER MIND                 Okay then.              INT. ABANDONED METRO CITY LIBRARY    - LABORATORY - DAY              Through a glass WATER TANK we see a man breathing normally.                                  MASTER MIND                 And this one?                                  PLATO                 We attached gills to him. He can                 breath under water.                                  MASTER MIND                 Ah. Does he have extraordinary                 strength?                                     PLATO                 Well...no.                                  MASTER MIND                 Can he fly?                                     PLATO                 No.                                  MASTER MIND                 Resilient to weapons fire?                                     PLATO                 No.                                  MASTER MIND                 He just breathes under water, then.                                     PLATO                 Ah...yeah.                                                                34.                            Master Mind rolls his eyes and walks away.              INT. ABANDONED METRO CITY LIBRARY   - LABORATORY - DAY              The next guinea-pig, STENWICK, is standing in a sealed glass       tube not much wider than himself.                                  MASTER MIND                 Plato, the radioactive spider,                 please.              Plato throws the switch DROPPING A SINGLE SPIDER onto       Stenwick's arm.              Stenwick looks and winces as it bites him.                                  STENWICK                 Ow!              He brushes the spider off.                                  MASTER MIND                 Anything, Stenwick?                                  STENWICK                     (shaken)                 No. Ah...sir, I didn't know this                 was about spiders. I have a pretty                 severe case of arachnophobia.              Master Mind thinks for a moment, then turns to Plato.                                  MASTER MIND                 We're gonna need more venom.              Plato throws another switch, this time DUMPING THOUSANDS OF       SPIDERS on poor Stenwick. His SCREAMS begin to fade as he's       engulfed with swarms of crawling arachnids.                                  MASTER MIND (CONT'D)                 How `bout now, Stenwick?                 ....Stenwick?              INT. ABANDONED METRO CITY LIBRARY   - OFFICE - DAY              Master Mind is pacing back and forth. The muted TV plays in       the background.                                   MASTER MIND                 This has proven to be a challenge.                 I just don't know what I want. What                 do I want?                                                                 35.                            He stares at Einstein, Da Vinci and Plato, but they offer no       advice.                                  MASTER MIND (CONT'D)                 I want a man of moral fiber with a                 strong sense of right and wrong.                 Someone who doesn't seek power -                 instead, they must have it thrust                 upon them and find, within                 themselves, the courage to rise to                 the occasion.              Einstein lets out a short laugh, getting everyone's       attention.                                  EINSTEIN                 Yeah, well, it sounds like what you                 want is Uberman.              Master Mind snaps the fingers of his non-metal hand.                                  MASTER MIND                 That's it! Why make a copy when the                 real thing will do?              The lackeys look at each other, they can't believe what       they're hearing.                                  EINSTEIN                 I was just kidding, sir. In case                 you forgot, you actually burned                 Uberman alive.                                  MASTER MIND                 Then we'll make a new one. Plato,                 bring me the box!              MINUTES LATER              Master Mind and the lackeys stand in a circle around a small       table.              Plato places a STAINLESS STEEL CHEST in the tables center.              As Master Mind opens it, he's immediately doused in WHITE       GLOW emanating from inside.                                  MASTER MIND                 Behold - Uberessence. The very                 thing that gave Uberman his                 superhuman powers.                                                               36.                                                EINSTEIN                 Where the hell did you get that?                                  MASTER MIND                 Oh, I shot him with a power sucking                 gun and had this idea to use this                 to clone a whole army of evil                 Ubermen. I'm not sure why I never                 got around to following up with                 that.                                  PLATO                 I believe he defeated you before                 you could, master.                                  MASTER MIND                 ...Right. Man, he was good!                                  DA VINCI                 You want another volunteer, sir?                                  MASTER MIND                 Not another volunteer driven by the                 need for personal gain. Somebody                 else, somebody pure.              Master Mind turns to see an INTERVIEW WITH HAL playing on the       muted television. Underneath his face is a blue caption with       white lettering that reads: "Hal Stewart - Metro City's       Newest Hero?"                                  NEWS REPORTER                 ...who risked his own life to save                 that of a young mother and her                 child.                                  HAL                 Please, please, you're embarrassing                 me. I saw someone in need and I                 helped them. What more can we ask                 of ourselves. I ask you, what more?              A smile creeps across the evil one's face.                                  MASTER MIND (CONT'D)                 Somebody like him!              EXT. CITY STREET - DAY              Plato is sitting in the van, staring into a pair of       binoculars as he speaks on a cellphone.                                                               37.                                                PLATO                 Yeah, sir. This guy is a real piece                 of work. He used to teach bowling                 at Kingpin's.              INT. MASTER MIND'S HIDEOUT - DAY              Master Mind is sitting with his feet up on a computer console       as he speaks to Plato.                                  MASTER MIND                     (into phone)                 A modest profession to brilliantly                 hide his true heroic nature. I love                 it.              EXT. CITY STREET - DAY                                  PLATO                 Then you are absolutely going to                 love this -              We follow Plato's line of sight across the street where we       see HAL PLAYING WITH A LARGE GROUP OF BLIND CHILDREN.                                  PLATO                 - He volunteers at a school for the                 blind.              INT. MASTER MIND'S HIDEOUT - DAY              Intrigued, he suddenly sits up in his chair.                                  MASTER MIND                 He volunteers. He doesn't ask for                 any reward for his deeds. The fates                 are shining down on me. This Mr.                 Stewart is truly an unselfish soul.              EXT. BLIND SCHOOL - DAY              From a distance, Hal seems to be consoling an upset child       who's sitting on a rock. But up close...                                  HAL                 You greedy little bastard. I                 already gave you a twenty.                                  BLIND KID                 Hey, you want me to play along?                 Then pay up, bitch!                                                               38.                                                HAL                 Fine, but you better be convincing.              He gives the kid a bill out of his wallet and looks over his       shoulder to see a HOT TEACHER walking toward them.                                  HAL                 Here she comes, go to work.              Like a miniature Brando, the blind kid buries his face in his       hands and begins to cry.                                  BLIND KID                     (weeping)                 Why can't I see! Why God?              Hal puts a warm consoling hand on the weeping boy's shoulder.                                  HAL                 Hey, Peter. C'mon champ, let me                 look at you.              The Hot Teacher stops and curiously watches from a distance.              The boy looks up at Hal, tears running down his dark       sunglasses - he should get an Oscar.                                  HAL                 You know, in life we're all given                 no more than we can bear. This                 happened to you maybe because you                 were meant to rise above it - Maybe                 to be an inspiration to the other                 little Peteys out there.                                  BLIND KID                 You really think so, Hal?                                  HAL                 Hey, does it LOOK like I'm lying?                 Now c'mon, go feel your way to                 class before you get your little                 butt suspended.              The boy stands up and is about to take off.                                  HAL                 Petey, wait a minute.              Hal uses his shirt sleeve to wipe the tears away from the       boy's face before sending him on his way.                                                                39.                            The Hot Teacher grabs her chest. Her heart is about to       absolutely melt.                                  HAL                 Don't run into anything!              EXT. STREET - CONTINUOUS              Plato lowers his binoculars. From his perspective, Hal should       be next in line for popehood.                                  PLATO                 I think I've seen enough, sir. This                 is your guy.                                  MASTER MIND (O.S.)                     (over radio)                 Then return to base. We have much                 work to do.              Plato starts up the van and pulls away.              INT. BAR - DAY              It's a busy night. A couple of trucker types are shooting       pool as the bartender slings drinks.              Hal is nursing a beer at the bar when he suddenly notices a       very ATTRACTIVE WOMAN sitting next to him.              As he goes to straighten his stool-posture, Hal suddenly       catches himself on the bar's TELEVISION - it's a story about       how he saved the woman and her baby at the construction site.              He turns back to the Attractive Woman next to him, then back       to the TV. A plan of attack is forming.                                  HAL                     (obviously playing it up                      for the woman's benefit)                 Oh, there it is again. This is                 really getting embarrassing now.              The woman looks up at the screen and gives Hal a double-take.                                  ATTRACTIVE   WOMAN                 Oh my God! It's you!   You're the man                 who saved that woman   and her baby                 the other day! It is   you, isn't it?              TRUCKER #1, getting a drink at the bar next to them,       OVERHEARS.                                                                40.                            Hal rolls his eyes and puts his hands up in the air.                                  HAL                     (to Attractive Woman)                 Oh, crap. You got me.              TRUCKER#1 taps Hal on the shoulder.                                  TRUCKER#1                 Let me tell you something. That was                 just about the bravest damn thing                 I've ever witnessed. (he turns to                 the rest of the bar) Hey,                 everybody! This guy's the hero from                 TV!              The bar ERUPTS IN CHEERS.              MOMENTS LATER              Hal is riding on the shoulders of TRUCKER#2 and TRUCKER#3 as       `I'm Holding Out For A Hero' plays on the jukebox.              TRUCKER#1 suddenly puts his hands in the air. The room       quickly goes silent.                                  TRUCKER#1                 I want to give you something.              He reaches into his pocket and takes out a medal. He holds it       up in the air for everyone to see.                                  TRUCKER#1 (CONT'D)                 Lost my whole platoon. They were a                 lot a good boys, a lot of good                 boys. That was just the way things                 were in "The Grenada." I'd rather a                 real hero have this.              Trucker#1 gives the medal to a speechless Hal.                                  ATTRACTIVE WOMAN                 Hey, you're on TV again.              The crowd looks up at the Television.              TELEVISION - CONTINUOUS              The anchor man, BRAD HELMS (early 40's, amazing mustache),       suddenly has a memo passed to him.                                                                  41.                                                BRAD HELMS                 This just in. Upon a second look at                 that tape from this morning, which                 we'll now replay for you, it                 appears it was not the heroic act                 it first seemed to be.              The tape shows Hal running in slow motion.                                  BRAD HELMS (O.S.) (CONT'D)                 With the tape slowed down you can                 actually see the man push the woman                 and her child out of the way in an                 effort to save his own life.              The tape shows Hal, in a clear act of self-preservation,       pushing the woman and child out of the way.                                                        CUT BACK TO:              INT. BAR - CONTINUOUS              In unison, everyone turns their heads back to Hal.                                  HAL                 I guess that looks kinda bad.              Trucker#1 snatches his medal back.              EXT. NEARBY ROOF - NIGHT              Master Mind, Da Vinci and Plato look down, spotting Hal       cutting through a dark alley.                                  DA VINCI                 There he is, boss.              Da Vinci hands Master Mind a fantastic looking silver rifle.                                  MASTER MIND                 Now, we're sure this won't kill                 him?                                  PLATO                 Yes, sir. He'll just feel a slight                 electrical shock.                                  MASTER MIND                 Good.              Master Mind raises the rifle and aims it at Hal.                                                                 42.                            EXT. ALLEY - NIGHT              Hal wipes the blood from his nose with his shirtsleeve.              A LIGHTENING BOLT suddenly zaps Hal in the back. His teeth       spark and arc electrons as his entire body shakes and       shudders violently. He finally collapses, knocking over a row       of garbage cans.              EXT. NEARBY ROOF - NIGHT              An angry Master Mind slaps Plato.                                  MASTER MIND                 Slight electrical shock?              EXT. ALLEY - NIGHT              Hal lies flat on his back, his jacket smoldering.              Dazed, he slowly rises to his feet and looks up at the sky.                                  HAL                 God, I hate the weather in this                 city.              Hal walks off into the night as he attempts to slap the       emitting smoke from his jacket.              EXT. NEARBY ROOF - NIGHT              Master Mind turns to Da Vinci.                                  MASTER MIND                 Follow him.              INT. HAL'S APARTMENT - NIGHT              It's a dirty, small studio. Laundry lies everywhere, dishes       are piled in the sink and the litter box looks like a       minefield.              Hal comes staggering in. Through his POV we see the lights       wobble and streak like a hallucination.              He shakes his head trying to clear thing up, but it looks       worse.              Hal makes his way to the kitchen table and plops down on a       chair. The room begins to swim.              His CAT jumps on the table and sits down in front of him.                                                                  43.                            From Hal's POV the cat's face looks like we're seeing it       through a kaleidoscope. Hal seems fascinated by it.                                   CAT                  You don't look so good, man.                                   HAL                  I don't feel good. I was struck by                  freaking lightening.              Suddenly Hal realizes his cat's talking to him.                                   HAL (CONT'D)                  AAAAAAHHHHH! You can talk?                                   CAT                  No, you're just hallucinating. By                  the way, we're out of orange juice.                                   HAL                  AAAAAAHHHHH!              Hal jumps up, trips over a cardboard box and knocks himself       out on the coffee table.              INT. HAL'S APARTMENT - MORNING              Hal lies in the same position we left him last night.              He sits up and grabs his head. He looks like he has the worst       hangover in the world.              Finally, he remembers last night. He looks around, but not       really sure what he's looking for.                                   HAL                  Man...              Shaking his head, he walks to the kitchen and opens the       refrigerator.              He pulls out an orange juice container and puts it to his       mouth. It's empty.              As if suddenly remembering something he looks from the carton       to the cat, who is busy cleaning himself.              He shakes the thought from his mind.              BATHROOM              Hal lifts the seat and unbuckles his pants.                                                               44.                            HAL'S FACE              He stares at the ceiling with half closed eyes. The       inevitable sound of urine hitting water starts. A content       look washes over his face.              There is a distinct sound of porcelain CRACKING and       SPLINTERING.              The sound intensifies. Hal looks down to see his URINE STREAM       SMASHING THE TOILET.                                      HAL (CONT'D)                    Oh, God!              He whips his stream away only to cut a LONG RIP IN THE WALL.                                      HAL (CONT'D)                    Oh, God!              He freaks out and begins to lose control of his flow as it       destroys everything he accidently aims at; the bathroom       mirror, a bottle of cheap cologne, the bathroom window.                                      HAL (CONT'D)                    Oh, God!              He aims back for the toilet, which is pretty much rubble now,       to see the floor give way.              Finally, the pee stops and he glances down the hole.              He sees his downstairs NEIGHBOR sitting at his breakfast       table. He has a fork halfway to his mouth as he stares at the       smashed toilet on his pancakes.              EXT. STREET - DAY              Hal turns the corner to see his bus pulling away from the       stop.                                      HAL                    Wait!              He starts running after it.              ZOOM - HE TAKES OFF LIKE LIGHTENING.                                     HAL (CONT'D)                    Whoa, whoa, whoa!              Unable to stop, he SLAMS INTO THE BACK OF THE BUS and falls       back to the ground.                                                                  45.                            As the bus continues on he sees an INDENTATION of his torso       right below the rear window.              Stunned, to say the least, he rises to his feet.                                  HAL (CONT'D)                 Something's not right here.              He slaps himself in the face as hard as he can.                                  HAL (CONT'D)                 Wake up! Wake up, Hal!              HONK!              Hal spins around to see a car barreling toward him.              He goes to jump out of the way - ZOOM - he FLIES TWO STORIES       UP, nails a building and comes crashing back down to the       sidewalk.              Hal sits up, disheveled and scared.                                  HAL (CONT'D)                 Okay, okay. Let's get it together,                 man.              He closes his eyes in an attempt to will back his sanity.                                  HAL (CONT'D)                 This is just some sort                 of...episode. It will pass, it will                 pass.              He opens his eyes and looks down the street. A BEAUTIFUL       NAKED WOMAN is coming toward him.                                  HAL (CONT'D)                 Well, not too fast I hope.              As she passes him and turns the corner out of his view he       catches ANOTHER NAKED WOMAN - an old disgusting one.                                  HAL (CONT'D)                 Yes, fast, fast!              He turns away from her in horror only to see AN ENTIRE BLOCK       OF NAKED PEOPLE going about their business.              He rubs his eyes and looks down the street again. Everyone       has returned to a clothed state.                                                               46.                            He relaxes a little until he looks down and notices that he's       floating a foot off the ground.                                  HAL (CONT'D)                 I think I need to go home.              INT. HAL'S APARTMENT - DAY              Hal's front door CREAKS as it slowly opens, revealing Master       Mind.              He walks over to the bathroom and smiles to himself as he       notices the giant hole in the floor.                                  MASTER MIND                 Welcome to your second birth, Hal                 Stewart.              Master Mind continues to survey the room. He stops to look       over a "KARATE KID" POSTER on Hal's living room wall.              He focuses on the majestic image of Pat Morita teaching a       young Ralph Macchio to kick.                                  MASTER MIND (CONT'D)                 Instruction is very important in                 the formative years. Every hero                 needs a mentor, a father figure to                 look up to.              He presses his special watch, causing his body to MORPH INTO       THE SPITTING-IMAGE OF PAT MORITA.                                   "PAT MORITA"                 Perfect.              INT. HAL'S APARTMENT - DAY              Hal enters, grabs a bottle of vodka from atop of the fridge       and takes a long pull from it.                                  VOICE (O.S.)                 A man will usually find that if he                 drinks from a bottle, eventually,                 the bottle drinks from him.              Hal does a SPIT TAKE. In the corner a darkened figure stands.                                  HAL                 Who are you!?                                                                 47.                                                VOICE                 I am the guide on your journey.                 Fate has chosen you to be it's                 champion.              Pat Morita steps out from the shadows.              Hal passes out again.              LATER              We are close on Hal's face as his eyes flutter open. He       appears to be lying on the couch.              He hunches up on his elbows, looks around, but everything is       as it seems.              He lays his head back down.                                  HAL                 Thank God. It was a dream. Man, I                 must be losing it.              A voice sounds right next to his ear.                                  "PAT MORITA" (O.S.)                 You know you're out of orange                 juice?              Hal leaps up to find he's been resting his head on Pat's lap.                                  HAL                 Jesus! This isn't happening, this                 isn't happening.              Hal backs away and trips over a box.                                  "PAT MORITA"                 Calm. All things must be filtered                 through calmness.                                   HAL                 Bullshit! Sometimes it's best to                 freak out.                                  "PAT MORITA"                 I think we must work on your                 attitude first.                                  HAL                 Look I'm gonna call the cops in                 about two seconds if you don't get                 out of here.                                                               48.                            Pat rises and walks to Hal. He's so calm it makes Hal calm.                                  "PAT MORITA"                 Are you calm now?                                  HAL                 Yeah, I'm okay.              Pat slaps him across the face hard.                                  "PAT MORITA"                 Good, because we've got a lot of                 work to do.              Hal grabs his jaw.                                  HAL                 What the hell was that for?                                  "PAT MORITA"                 Rule number one: expect the                 unexpected.                                   HAL                 Can you just tell me what this is                 all about?                                  "PAT MORITA"                 The heavens are not in the habit of                 bestowing a gift such as this to                 just anyone. You are being rewarded                 for being a man of great moral                 fortitude with an unwavering belief                 in humanity.                                  HAL                 That's me alright.                                  "PAT MORITA"                 I am to train you so you may                 fulfill your destiny to defeat the                 great menace to Metro City: Master                 Mind.              Pat gets up and walks toward the door.                                   "PAT MORITA" (CONT'D)                 Come.                                  HAL                 We're are we going?                                                               49.                                                   "PAT MORITA"                 To train.              EXT. PAT'S CAR - DAY              Pat is sitting in the driver's seat. The car is bumping up       and down.                                  "PAT MORITA"                 Strength is just as much in the                 mind as it is the muscle. Remember,                 both need to be exercised.              We PULL BACK to see Hal lifting the car up over his head.       He's hardly straining.                                  HAL                 I'M LIFTING A FREAKING CAR!!!              Pat leans on the HORN.                                  "PAT MORITA"                 Hey, Corky? You listening?              Two highly attractive female joggers run by. They're clearly       impressed with Hal's show of strength. He smiles and mouths a       "hello."                                  HAL                 Yeah, work both muscles.              EXT. DESERT - DAY              Pat cocks back the chamber of a .357 MAGNUM. He holds it up       and carefully takes aim...at Hal's chest.                                     "PAT MORITA"                 Trust me.                                  HAL                 What are you doing!?                                  "PAT MORITA"                 An invulnerability test. Something                 wrong?                                  HAL                 Uh...yeah. I would prefer not to                 get shot. Do not fire that thing!              Frustrated, Pat lowers the gun.                                                                50.                                                "PAT MORITA"                 You're bulletproof.                                  HAL                 Okay, do you know that for sure?              Pat quickly aims and fires.              Hal lets out a high pitched scream as the bullet ricochets       off his chest.                                    "PAT MORITA"                 I do now.              Hal looks down at his chest, not so much as a scratch.                                    HAL                 You suck.              EXT. SKY - DAY              Hal is in the air flying in a sitting position. He's weaving       back and forth.                                  HAL                 Ice Man, I got a bogie on my tail.                 Two Russian Migs coming in hard and                 fast.                                    "PAT MORITA"                 Hey!                                    HAL                 What?              Hal looks down to see Pat Morita yelling at him from the roof       of a building down below.                                  "PAT MORITA"                 What did I tell you? Stomach down,                 hands up.              Hal sighs and assumes the proper superhero in-flight       position.                                  HAL                 God, I feel so gay.              Pat's CELL PHONE begins to RING. He answers it.                                  "PAT MORITA"                     (in Master Mind voice)                 What is it?                                                               51.                                                ROXANNE (V.O.)                 John?              Pat panics. He looks up to make sure no one is in earshot.              He sees Hal now doing somersaults in the air.                                  HAL                 YEEEE HAWWWW!              Pat turns his attention back to the phone, talking in his       John Cusack voice.                                  "PAT MORITA"                     (in Cusack voice)                 Yes, it's John Cusack.                                   ROXANNE (V.O.)                 Hi, it's Roxanne. Listen, I...I                 really enjoyed talking with you the                 other day.                                  "PAT MORITA"                 ...As did I.                                  ROXANNE (V.O.)                 Great. God, I feel really silly,                 and if you have a lot going on I                 totally understand. But, I was                 wondering if you maybe wanted to                 have lunch.              He can't believe what he's hearing.                                  "PAT MORITA"                     (excited)                 I'd love to!              He quickly recovers his composure.                                  "PAT MORITA" (CONT'D)                 I mean, I AM a little hungry.                                  ROXANNE (V.O.)                 Great. How does the park sound,                 around noon-ish?                                  "PAT MORITA"                 Sure!                                  ROXANNE (V.O.)                 Great, see you then.                                                               52.                            Pat hangs up the phone and returns it to his pocket as Hal       lands behind him.                                  HAL                 WHOOOOA! Man, that is so cool. It's                 like fly - Oh my God, I almost said                 it was like flying.                                  "PAT MORITA"                 For the rest of the day I want you                 to continue to practice your flying                 posture.                                  HAL                 Why, where're ya going?                                  "PAT MORITA"                 ...To do something...mysterious                 ...and Asian.                                  HAL                 Say no more, bro. I'll just keep at                 it, then.              EXT. PARK - DAY              John Cusack and Roxanne eat WRAPPED SANDWICHES while walking       through Metro City Park.                                  ROXANNE                 How's your sandwich?                                  "JOHN CUSACK"                 It's quite delicious.                                  ROXANNE                 Hope you don't think I'm too                 forward. Some men are intimidated                 when a woman asks them out. I just                 find you really easy to talk to.                                     "JOHN CUSACK"                 And I you.                                  ROXANNE                 You know, you're not at all like                 you are in the movies.                                     "JOHN CUSACK"                 I'm not?                                                               53.                                                ROXANNE                 Yeah. I don't know - You have this                 strange, refined way of speaking.                                  "JOHN CUSACK"                 I do? That is most interesting.                                   ROXANNE                 Anyway, when we were talking the                 other day I just felt, even though                 we only talked for a couple of                 hours, that we've known each other                 for years.                                  "JOHN CUSACK"                 I know just what you mean.              Roxanne bites into her sandwich.                                  ROXANNE                 You know what? This sandwich is                 disgusting.              She tosses it in a nearby garbage can.                                   ROXANNE (CONT'D)                 Of course I already ate half of it.                 I wonder what that says about my                 character?                                  "JOHN CUSACK"                 It means you don't give up on a                 sandwich. You see that it has                 potential, and you give it every                 chance to be all it can be.              Roxanne smiles at his analogy.                                  ROXANNE                 Thanks, but knowing me, I was                 probably projecting my expectations                 of what a lunch should be on the                 sandwich. It might have been okay                 at first, but I just made it                 bitter.              John Cusack notices Roxanne's smile starting to fade.                                  "JOHN CUSACK"                 Is that what happened with your                 last sandwich - I mean, boyfriend?                                                               54.                                                ROXANNE                 When I look back, I probably                 shouldn't of expected so much from                 him. He was already a giving                 person. You know, one of those go                 out and save the world types.                                  "JOHN CUSACK"                 I've run into a few.                                  ROXANNE                 I was selfish, I guess. I didn't                 want to share him with anybody                 else.                                  "JOHN CUSACK"                 It sounds like he was a special                 man.                                  ROXANNE                 They broke the mold.              John Cusack arches his eyebrow in a very familiar manner.                                  "JOHN CUSACK"                 Perhaps not.              INT. ABANDONED WAREHOUSE - DAY              Hal walks up to Pat Morita sporting a Lone Ranger-type mask       and wearing a purple and red superhero costume. It's not       unlike Uberman's except for a giant "T" on his chest. (From       here on, Hal is referred to as TITAN)                                  TITAN                 What's the "T" stand for?                                  "PAT MORITA"                 Titan.                                  TITAN                 What's that supposed to mean?                                  "PAT MORITA"                 It's from Roman mythology. Zeus's                 father...oh, just go with it. You                 look perfect.                                  TITAN                 I don't think this mask is big                 enough. Are you sure no one is                 gonna recognize me?                                                                55.                                                "PAT MORITA"                 It's fine, just don't slouch. It's                 all in the posture.              He grabs Titan's shoulders like a proud papa.                                  "PAT MORITA" (CONT'D)                 It is time.              INT. BANK - DAY              There is a long line of people snaked around the velvet       ropes. They're all waiting for their chance at the one open       teller window.              Four men wearing BEATLES MASKS(JOHN,PAUL,GEORGE,AND RINGO)and       CARRYING SHOTGUNS enter the bank.              John fires a shot in the air, sending everyone into an       immediate panic.                                  JOHN                 Alright folks, this is a robbery.                 Nobody moves - yadda, yadda,                 yadda...              Ringo jumps over the teller wall and starts stuffing bills       into a bag.              As John and Paul cover the crowd, George goes to the corner       office and puts a gun to the BANK MANAGER'S head.                                  GEORGE                 The safe. Let's go.                                  BANK MANAGER                 Okay, just don't hurt anyone.                                  GEORGE                 Yeah, yeah, yeah.              George leads him out by the collar.              CRASH - Titan smashes through the window and lands in a bold       superhero stance with hands on hips.                                  TITAN                 Well, boys, there's no need for all                 this just to get the free toaster.              Paul cocks his gun.                                                                  56.                                                PAUL                 What are you suppose to be?              We move in for a nice dramatic close up.                                    TITAN                 Justice.                                  GEORGE                 Well, justice, suck on this...              George, John and Paul open fire on Titan.              He just stands there and yawns as the bullets bounce off him.              With their guns empty the three just stare at him in       amazement.                                  TITAN                 Now it's my turn.              He turns to George.                                  TITAN (CONT'D)                 Hey, George, here comes the sun.              Titan grabs George and throws him into a fluorescent light       fixture in the ceiling.              Paul tries to run for the door. Titan snatches the collar of       his jacket.                                  TITAN (CONT'D)                 Say, Paul, your mother should                 know...that you're a scumbag.              He tosses Paul out the window and into a parked DELIVERY       TRUCK.              Titan turns around just as John hits him with the butt of his       shotgun. It instantly breaks apart in his hands.              Titan lifts him like a rag doll up into the air.                                  TITAN (CONT'D)                 John, all you need is love...              He throws John who lands on top of a cubical wall - GROIN       FIRST.                                  TITAN (CONT'D)                 ...and a good urologist.                                                               57.                            Titan effortlessly hops over the teller wall to find Ringo       cowering on the floor.              He grabs him by the shirt and lifts him up.                                  HAL                 Well, Ringo...um...um...you're                 under arrest.              EXT. BANK - DAY              Titan walks out of the bank with Ringo and George under his       arm. He's suddenly swarmed by a group of television       reporters, including Roxanne.              Across the street is Pat Morita. He watches Titan's first       news conference with great anxiety.                                  BANK MANAGER                     (to Hal)                 On behalf of the First National                 Bank of Metro City, I'd like to                 offer you a reward for your act of                 bravery.              He hands Titan a check.                                  TITAN                     (reading)                 Ten thousand dollars!              Titan looks over to Pat, who violently shakes his head no.                                  TITAN (CONT'D)                     (unenthusiastically)                 I...can't except this. Law and                 order is it's own...um...reward.              Pat gives him the thumbs up. Pat turns, suddenly seeing       Roxanne with her camera crew. Captivated, his eyes lock on       her.              Meanwhile, Roxanne and her cameraman, SETH, are maneuvering       around the crowd to get closer to Titan.                                  BRAD HELMS (O.S.)                 Not so fast, Roxanne.              They both turn to see Roxanne's reporter rival Brad Helms,       Geraldo without the class, and his cameraman, FRANK.                                  BRAD HELMS                 This story's mine.                                                                  58.                                                ROXANNE                 Listen, Brad. We were just in the                 area. I was just trying to -                                  BRAD HELMS                 I've been in this business long                 enough to know pretty well what you                 were "just trying to do." Besides,                 I heard you couldn't take the big                 game anymore and were put on fluff                 detail?              Dejected, Roxanne turns and motions for Seth to turn the       camera off.                                  SETH                 You're not gonna take that from                 him, are you?                                  ROXANNE                 He's right. Old habit, I guess.                     (to Brad)                 We'll get out of your way.              As they walk off, Brad makes a comment to Frank loud enough       for her to hear.                                  BRAD HELMS                 Besides, I'm sure there's a pancake                 supper somewhere that needs                 covering.              INT. ABANDONED METRO CITY LIBRARY   - OFFICE - DAY              ON TELEVISION              We see the news conference on the bank's steps. In the corner       of the screen is written: "recorded earlier."                                  BRAD HELMS                 For months now, since the death of                 Uberman, the citizens of Metro City                 have been holding out for a hero.                 Well, it appears they won't have to                 hold out for much longer as a new                 costumed crusader has suddenly                 stormed onto the scene. Today, at                 the Metro Savings and Trust, a                 masked mystery man single-handedly                 defeated "The Fab Four Gang." Just                 who is this new caped avenger?              Brad holds the microphone to Titan's face.                                                                59.                                                BRAD HELMS                 I'm sure all of our viewers are now                 wondering, what's the "T" stand                 for?                                  TITAN                 It's a message to all the scum out                 there. Uberman may be gone, but                 Metro City has a new protector, and                 his name is "Tighten!"              Another reporter leans in.                                  REPORTER                 How do you spell that?              We PULL BACK to see Plato and Da Vinci watching this       spectacle. Master Mind is sitting with them, reading a       NEWSPAPER.                                  MASTER MIND                     (reading paper)                 Oh, for heaven's sake. I can't                 believe it. He misspelled his name.              Master Mind holds up the newspaper. The headline reads       "Metro's New Hero: Tighten."                                  MASTER MIND (CONT'D)                 No matter, I suppose.              Master Mind throws the paper on the floor and begins to pace       around the room with his arms folded behind his back.                                  MASTER MIND (CONT'D)                 We've now fully established Titan                 as Metro City's hero. They will                 love him just as they loved                 Uberman. Everything is going                 according to plan.              Einstein leans over and whispers in Plato's ear.                                  EINSTEIN                     (whispering)                 Yeah, if the plan is getting us in                 jail.              Master Mind turns around, facing Einstein. He walks over,       standing face to face with the rebellious henchmen.                                                               60.                                                MASTER MIND                 You know, Einstein, maybe I should                 have called you Socrates. He also                 didn't know when to keep his                 thoughts to himself.                                   EINSTEIN                 I just fail to see the point in all                 of this. I mean, why are we                 creating another superhero when it                 was such a pain in the ass for you                 to get rid of the other one? I                 mean, Uberman is destroyed, we                 should be using this opportunity                 to...to...                                    MASTER MIND                 To what?                                  EINSTEIN                 I don't know. To take over the                 weather, space, the world -                 whatever super villains are                 SUPPOSED to do.                                  MASTER MIND                 The reason someone like you will                 always be a minion is because you                 have no foresight. We take over the                 earth, like you said. Then what?                 Women? Cars? Money? Even the                 grandest treasures will lose their                 lustre if you don't have someone to                 hold them over.              Einstein throws up his hands. He's had enough. He pulls off       his wig and throws it to the floor.                                  EINSTEIN                 That's it! This balance of the                 force bullshit is getting way too                 Oprah for me. I'm blowing. Who's                 with me?                                    MASTER MIND                 You dare?                                  EINSTEIN                 Yeah, I dare. I'm sick of wearing                 stupid costumes, and I'm sick of                 working for a super villain who's                 turning into a softie.                                                               61.                            Plato and Da Vinci's mouths drop to the floor. They turn to       Master Mind for his rebuttal.                                  MASTER MIND                 What - did - you - call me?                                  EINSTEIN                 You heard me. You used to be an                 inhuman monster, now look at you.                 You're creating super heroes, you                 don't go with us on robberies                 anymore, it's been days since you                 threatened anyone, oh, and not to                 mention this Roxanne Ritchi thing.                                  MASTER MIND                 THAT is none of your business,                 knave!                                  EINSTEIN                 Hey, you guys haven't sealed the                 deal yet, have you?                                   MASTER MIND                 Silence!                                  EINSTEIN                     (In a woman's voice)                 Oh, Master, your head is so big.                                  MASTER MIND                 I'm warning you, Einstein.                                  EINSTEIN                     (In a woman's voice)                 Take me!                                  MASTER MIND                 I said silence!              With his metal gauntlet Master Mind grabs Einstein by the       throat and lifts him into the air.              Einstein looks frightened as he tries to pry himself free of       Master Mind's grip.              Master Mind's eyes soften as if his heart is suddenly not       into what he's about to do. He let's Einstein drop to the       floor.                                  MASTER MIND (CONT'D)                 Get out of my sight.                                                                62.                            EXT. RESTAURANT - NIGHT              Roxanne and John Cusack are eating on the outside patio of a       fancy restaurant.                                  ROXANNE                 Don't get me wrong, I love being a                 reporter. I don't think I could do                 anything else. It's the                 consequences of what we do that I'm                 having a problem with.              He listens intently as he refills her glass with wine.                                  "JOHN CUSACK"                 That's where journalistic                 responsibility comes in, no?                                  ROXANNE                 It's supposed to.                                  "JOHN CUSACK"                 Sounds to me like you're running                 from something.                                  ROXANNE                 I got someone I cared about killed.                 If it wasn't for me, he wouldn't                 have been involved.              John suddenly gets a disturbed look in his eye, realizing       what she's talking about.              He reaches across the table and takes her hand.                                  "JOHN CUSACK"                 You can't blame yourself. My father                 used to say each of us must answer                 the great call to truly feel alive.                                  ROXANNE                 Was he an actor?                                  "JOHN CUSACK"                 ...No. He was...a landscaper. And a                 horrible one. I mean he would fail                 time and time again at                 his...landscaping. And sometimes                 he'd get pretty beaten up or thrown                 in jail -                                  ROXANNE                 Jail?                                                               63.                                                "JOHN CUSACK"                 My point is he took the good with                 the bad. He grew a little each                 time. Improved, learned.                                  ROXANNE                 Was he ever successful?                                  "JOHN CUSACK"                 God, no...but don't let deter you.              Roxanne LAUGHS.                                  ROXANNE                 Thanks for this. You know, this is                 embarrassing, but it's been a long                 time since I -              It's starting to lightly sprinkle. Roxanne looks up.                                  ROXANNE (CONT'D)                 I think it's starting to rain. We                 might want to find a table inside.                                  "JOHN CUSACK"                 What were you gonna say?                                  ROXANNE                 Oh, I was gonna say...It's been a                 long time since...well, I've been                 with someone I...enjoy being with.              John Cusack smiles warmly and raises his glass for a toast.                                  "JOHN CUSACK"                 To people who enjoy being with each                 other.              They go to clang glasses, when the rain suddenly causes John       Cusack's disguise generator to short.              His true form of Master Mind is briefly revealed to Roxanne       as a BOLT OF ELECTRICITY encircles his body.              Roxanne drops her glass and jumps out of her seat.                                  MASTER MIND (CONT'D)                 Oh, no. Don't look at me.              LIKE A BROKEN TV the image keeps switching between MASTER       MIND AND JOHN CUSACK.                                                               64.                            As Master Mind starts to franticly slap at his watch, the       Cusack disguise begins to hold steady.              He nonchalantly returns to cutting his steak.                                  "JOHN CUSACK"                 Okay, never mind that. Now, where                 were we?              Roxanne grabs his glass and throws the drink in his face,       causing the generator to short out permanently.              Master Mind now sits in his true blue form.                                     ROXANNE                 Oh my God.                                  MASTER MIND                 You're not gonna get all freaky                 about this, are you?                                  ROXANNE                 This...this is too much, even for                 you. God, I go out with you, tell                 you my innermost thoughts.                                  MASTER MIND                 I only did this because I wanted to                 talk to you on the same level. You                 know, without all the baggage?                                  ROXANNE                 Baggage? You burned my boyfriend                 alive, you sick son-of-a-bitch!                                  MASTER MIND                 You see, that's exactly what I'm                 talking about.              Roxanne starts to walk away.                                     MASTER MIND (CONT'D)                 Roxanne!                                  ROXANNE                 Stay away from me.              Master Mind sinks back down to his chair. Despite the now       heavy rain bombarding him, he returns to his food.              Several resturaunt patron's are looking at him through the       window.                                                                  65.                            Our villain turns to them, giving them a villainous glare.                                  MASTER MIND                 What?              INT. MASTER MIND'S BEDROOM - NIGHT              Master Mind is lying on his back, wide awake.                                  MASTER MIND                     (mumbling to himself)                 Stupid. What was I thinking? Plato,                 it's his fault. He's the one who                 sent me on this weak-willed path.                 I'll filet his scrotum for this.                 Me, a creature of evil, in love                 with Roxanne Ritchi. Preposterous.                 I hardly give such matters thought              He rolls onto his side. He yawns and closes his eyes.              Suddenly, they shoot back open.                                                       CUT TO:              EXT. ROXANNE'S APARTMENT - NIGHT              Master Mind pulls up in a blue Rolls Royce, across the street       from Roxanne's apartment              He stares up at the building, hoping to catch a glimpse of       her.              Finally, she appears, primping her hair in her apartment       window's reflection.                                  MASTER MIND                 I should just go up there and just                 lay it all out to her. "Roxanne, I                 like you - I always have. Oh, and                 I'm sorry I blew up your ex.                 (realizing the absurdity of his                 words) Yeah, that would go over                 like a pants-less clown at a                 child's birthday party. What the                 hell am I even doing here? Who                 cares what she thinks? I'm a                 supervillain and here I am acting                 like a love struck schoolboy.                 Forget this. I control my own                 destiny!                                                                 66.                            He turns the ignition key - NOTHING HAPPENS. He repeats but       gets the same results.                                  MASTER MIND (CONT'D)                     (disgusted)                 Perfect.              INT. ROXANNE'S APARTMENT - NIGHT              She pulls a pack of smokes off her night stand. Empty.                                     ROXANNE                 Damn.              She grabs her long coat and throws it over her robe.              EXT. ROXANNE'S APARTMENT BUILDING              Roxanne steps outside.                                  ROXANNE                 Please be open.              Across the street is a liquor store. The light is still on.                                     ROXANNE (CONT'D)                 Thank God.              She walks across the street, passing in front of Master       Mind's car.              Spotting her, he sinks down in his seat.              Roxanne walks by, totally unaware of his presence.              Relieved, Master Mind sits back up and watches her go into       the store.              INT. LIQUOR STORE - NIGHT              Roxanne walks up to an elderly Korean SHOPKEEPER at the       counter.                                  ROXANNE                 A pack of Lady Strikes, please.              EXT. MASTER MIND'S CAR - NIGHT              Master Mind is talking on his cell phone.                                  MASTER MIND                 Hello, Triple A?                                                                  67.                            He suddenly spots something across the street.              EXT. LIQUOR STORE - NIGHT              A HOODLUM walks up to the entrance of the store and pulls out       a gun from under his coat.              EXT. MASTER MIND'S CAR - NIGHT              Master Mind stares in shock.                                  MASTER MIND                 I'll call you back.              He hangs up the phone and watches the Hoodlum go inside the       store.              INT. LIQUOR STORE - NIGHT              The Hoodlum reaches across the counter and grabs a fist full       of cash from the register.                                  SHOPKEEPER                 Hey!                                  SHOTGUN HOODLUM                 Shut up, Gramps.              He turns to Roxanne, spotting a GOLD NECKLACE around her       neck.                                  SHOTGUN HOODLUM (CONT'D)                 Gimme that necklace!                                  ROXANNE                 I don't think so.              The Hoodlum cocks his shotgun.                                  SHOTGUN HOODLUM                 I said give it to me!                                  MASTER MIND (O.S.)                 The lady said no.              The hoodlum turns around to see Master Mind in the doorway       holding a STRANGE-LOOKING HAND CANNON (GOO GUN) with knobs       and blinking lights.              The hoodlum starts to laugh.                                                               68.                                                SHOTGUN HOODLUM                 What the hell's that? A super                 soaker?                                  MASTER MIND                 No, it's a goo gun.              The hoodlum turns his gun to Master Mind.                                  SHOTGUN HOODLUM                 Yeah, what's it do?                                   MASTER MIND                 It goos.              Master Mind fires the cannon. It instantly covers the store       in a cloud of SMOKE.              The smoke clears to reveal the hoodlum STUCK TO THE WALL,       covered in a thick, GREEN GUNK.              Roxanne stares at him, dumbfounded.                                  MASTER MIND (CONT'D)                 It's...a prototype.              Master Mind starts to walk out when he's suddenly confronted       by the shopkeeper.                                  SHOPKEEPER                 I know you! You Master Brain guy.                 You a hero.              Master Mind points the goo gun at him.                                  MASTER MIND                 Don't - EVER - say that again.              EXT. LIQUOR STORE - NIGHT              Master Mind walks out with the cannon resting on his shoulder       like he's a short timer in Da Nang. Roxanne follows shortly       behind him.                                   ROXANNE                 Hey!              Master Mind turns around.                                  ROXANNE (CONT'D)                 Are you following me or something?                                                                69.                                                MASTER MIND                 Don't flatter yourself.              He turns away and continues walking. Roxanne runs in front of       him blocking his way.                                  ROXANNE                 Don't walk away from me when I'm                 talking to you.              Finally it occurs to her what's going on.                                  ROXANNE (CONT'D)                 What a minute...all that stuff you                 use to say to me when Uberman was                 alive - about me being the loyal                 queen by your side as you rule over                 Metro City. That wasn't just super                 villain rhetoric, was it? You                 actually meant it!                                  MASTER MIND                 My, someone has a rather high                 opinion of themselves.              They stare at each other in silence, their glares locked in       conflict.                                  ROXANNE                     (coldly)                 Do you really think I would be with                 someone like you?              This stings Master Mind to the bone. And after a brief       contemplation, he reaches the only logical, painful       conclusion.                                  MASTER MIND                 No.              With that, Master Mind exits into the night, leaving Roxanne       with a baffled expression on her face.              INT. ABANDONED METRO CITY LIBRARY    - NIGHT              Master Mind enters in a huff. Da Vinci closes the door behind       him as Plato notices his master's agitated state.                                  PLATO                 Everything alright, sir?              Master Mind GRABS PLATO BY THE GROIN with his metal gauntlet       causing Plato's eyes to bulge in pain.                                                               70.                                                MASTER MIND                     (overly calm)                 Fine, why do you ask?                                  PLATO                 You...just...seem...              Master Mind tightens his grip.                                    MASTER MIND                 Go on.                                  PLATO                 ...distracted.              Master Mind releases him.                                  MASTER MIND                 Just with business, my minion. Just                 with business. I've decided it is                 time.                                    PLATO                 You mean?                                  MASTER MIND                 Yes, we've created our hero, now                 it's time to give him a little                 motivation.                                  DA VINCI                 How do we do that?                                  MASTER MIND                 To be simply good is not enough. A                 hero must be driven by an almost                 relentless desire to right a wrong                 that can never be corrected.                                    PLATO                 You mean?                                  MASTER MIND                 Yes, he must lose someone near and                 dear to him - his father figure.                 Gentlemen, it's time for Operation                 Mentor Kill!              EXT. SKY OVER METRO CITY - DAY              Titan flies high over and through the city, under bridges,       between buildings, etc. He's not really working, just       enjoying himself.                                                                  71.                            INT. WOMAN'S APARTMENT - NIGHT              A PRETTY WOMAN sits at her makeup table wearing nothing but       her bra and panties. Through the reflection in her mirror we       see a large window directly behind her.              As she applies lipstick we see Titan fly quickly by in the       background. After a moment he slowly slides back in view and       begins ogling the girl.              She sees him in the mirror and quickly covers herself with a       robe.              Titan tries to hide his face as he zooms off.              MOMENTS LATER              Titan looks down to see an APARTMENT BUILDING IN RUIN.       Emergency lights flash around it as swarms of people run       around in chaos.                                  TITAN                 Man, what the hell happened down                 there? Wait a sec -              He stops in mid-air as he comes to the striking realization.                                  TITAN (CONT'D)                 THAT'S MY APARTMENT!!!              EXT. HAL'S APARTMENT BUILDING - DAY              Titan lands in front of the rubble that was once his home.       Reporters stand just beyond the police line.                                    TITAN                 Crap.              From the wreckage crawls a dying Pat Morita.                                    TITAN (CONT'D)                 PAT!              Titan goes and kneels beside Pat, holding him in his arms.                                    TITAN (CONT'D)                 You okay?                                  "PAT MORITA"                 I'm dying, kid. There is just one                 last lesson I have for you. It is                 the most important of all.                                                                 72.                                                TITAN                 What's that?                                   "PAT MORITA"                 Master Mind did this, you must                 avenge me.                                  TITAN                 Master Mind? Why?                                  "PAT MORITA"                 Because he's evil. You must stop                 the evil Hal - stop the...              Pat's body goes limp.              The cameras begin to pop and flash around them.              Titan gently lays Pat's body down and stands respectfully       over him. The reporters rush over.                                  REPORTER 1                 Tighten, Is this the work of Master                 Mind?                                  REPORTER 2                 How will the death of your mentor                 affect your resolve?                                  REPORTER 3                 Was that Pat Morita?              Titan walks up to one of the cameras.                                  TITAN                 This injustice will not go                 unpunished. Master Mind, if you can                 hear me, Tighten is coming for you.              In the background we see Plato and Da Vinci, DRESSED AS       PARAMEDICS, load pat's body onto a stretcher.              PLATO ACCIDENTALLY DROPS HIS SIDE. As he bends down to pick       it back up, Pat quickly slaps him, then goes back to playing       dead.              INT. ABANDONED METRO CITY LIBRARY   - NIGHT              Master Mind and the boys prepare the fortress for Hal's       revenge attack. Master Mind is as giddy as a schoolboy.                                                               73.                                                MASTER MIND                 Alright, people, we don't have much                 time. Titan should be here any                 minute, so let's get the lead out.              There is a GIANT MOUNTED DEATH RAY in the middle of the hall       being tinkered with by Da Vinci.                                  MASTER MIND (CONT'D)                 How's the death ray coming?                                  DA VINCI                 Nearly up to full power, sir.                                  MASTER MIND                 Hum. Let's turn it down a few                 notches. It's his first time and                 we don't want to get in a lucky                 shot, now do we?              Plato enters the room.                                  MASTER MIND (CONT'D)                 Anything on the radar yet?                                  PLATO                 Not yet, sir.                                  MASTER MIND                 I see. Well, he must be planning                 something big. Are the flame                 androids deployed?                                  PLATO                 All twelve.              Master Mind rubs his hands in anticipation as he sits down on       his throne.                                  MASTER MIND                 Wonderful, wonderful. Plato, Da                 Vinci, take your places next to me.              They move to either side of the chair.                                  MASTER MIND (CONT'D)                 No slouching.              Da Vinci straightens up and sucks in his gut.              They remain this way for several long moments. Master Mind       occasionally glances at a DIGITAL CLOCK on the wall. Still no       Titan.                                                                74.                            LATER              Apparently quite some time has passed. The bold stances have       degraded to fatigue.                                  PLATO                 He's certainly taking his time.                                  MASTER MIND                 He'll be here. That's the way it                 works.              STILL LATER              Master Mind reclines in his chair and taps his metal gauntlet       impatiently on the armrest.              Plato has squatted down, resting his chin on his hand.                                  MASTER MIND (CONT'D)                 Unprofessional, that's what this                 is. No, it's disrespect for the                 craft.              Master Mind rises and begins to pace back and forth.                                  MASTER MIND (CONT'D)                 Would Uberman have kept us waiting                 like this? Of course not. He was a                 pro who knew the score. It's time                 we spelled out a few things for                 this Titan. I will not be made a                 fool of.              He storms out of the room.              INT. HAL'S NEW APARTMENT - DAY              Titan's sitting on the floor in a barren apartment wearing       his costume top and some tighty whities. He sips his beer as       he watches a basketball game on a tiny TV.              Much to his annoyance, there's a KNOCK at the door.                                  TITAN                 Oh, for crying out loud.              He gets up and opens the door. It's Master Mind.                                  MASTER MIND                 Do you know who I am?                                                                  75.                            It takes a few moments to register, but Titan's suddenly       excited.                                  TITAN                 Yeah, you're Master Mind. Yeah!                 You're actually the guy I want to                 see!                                  MASTER MIND                 Oh, so NOW you want to get down to                 it. Well, I want to get a few                 things off my chest first.              Master Mind walks past Titan into the apartment. He spins       around, pointing at him accusingly with one of his metal       fingers.                                  MASTER MIND (CONT'D)                 Of all the inconsiderate - Do you                 have any idea how long we waited                 for you? We're you even planning on                 coming to me and getting revenge?              Titan shuts the apartment door, and turns back toward his       guest.                                  TITAN                 Well, at first I was going to. You                 know, because that's what I figured                 I was supposed to do. But then I                 got to thinking-                                  MASTER MIND                     (interrupting)                 -You got to thinking? There's                 nothing to think about. I'm the                 villain. I do something bad, you                 come and get me.                                  TITAN                 - I got to thinking...what's the                 point?              Master Mind throws up his hands.                                  MASTER MIND                 Maybe you're right. What's the                 point?              He suddenly notices something in the corner of his eye. He       walks over to a futon in the living room. On top of it is a       LARGE SACK OVERFLOWING WITH GOLD WATCHES,RINGS AND OTHER       VALUABLES.                                                               76.                                                MASTER MIND (CONT'D)                 What are these?                                  TITAN                 That's what I wanted to talk to you                 about.                                  MASTER MIND                     (baffled)                 Where did you get all this?                                  TITAN                     (proudly)                 Get this: I stole them.                                  MASTER MIND                 From where?                                  TITAN                 From all over. You see, once you                 killed Pat and ruined my other                 apartment building I was pretty                 pissed off, so I figured I'd go,                 find you and kick some ass. Then I                 thought to myself: "Okay,then                 what?" I mean, if we were to fight,                 what would I get out of it? Would I                 get my apartment back? Would I be                 able to pay the bills?                                  MASTER MIND                 Well, what about your mentor?                                  TITAN                 Tell you the truth? He was kind of                 a dick. I mean, being a hero is                 dandy and all, but it's volunteer                 work. Now you've always had the                 right take on all this. I mean,                 when you rob a bank or take over                 the diamond exchange you get                 something out of it. I mean, when                 you don't get caught, which, no                 offense, isn't very often. And that                 brings me to what I wanted to                 propose to you: Who could catch you                 if I'm by your side?              Perplexed by his proposal, Master Mind just stares at Titan       awe-struck.                                  MASTER MIND                 You want to team-up?                                                                  77.                                                TITAN                 You got the brains, I got the                 brawn. We could even call ourselves                 that: `Brain' and `Brawn'. Look at                 this.              Titan picks up a piece of POSTER BOARD off the floor and       shows it to Master Mind.                                  TITAN (CONT'D)                 I even designed us some new                 costumes.              The picture is crudely drawn with magic markers and crayons.       A big headed man (Master Mind) is standing on a plate of       grass in a blue costume with a picture of a brain on his       chest.              Next to him, is a picture of Titan in a red costume with a       black cape, but his chest is mysteriously blank.              Titan proudly points to the two figures.                                  TITAN (CONT'D)                 See, you'd be brain, so you got a                 little one on your costume, and                 then I'll have brawn on mine...once                 I figure out the best, you know,                 visual interpretation of it. What                 do you think?                                  MASTER MIND                 What do I think?              Master Mind shakes his head tiredly.                                  MASTER MIND (CONT'D)                 I think you're probably the biggest                 idiot I've ever met. I mean, I                 can't believe you. All your gifts,                 all your powers, and all you want                 to use them for is your own                 financial fulfillment. You know                 what? Your kind of people make me                 sick.              Titan puts down his drawing.                                  TITAN                 I worked hard on this.                                  MASTER MIND                 Oh - gee - I am so sorry!                                                               78.                            Master Mind looks to Heaven in disgust.                                  MASTER MIND (CONT'D)                     (under his breath)                 Of all the people to pick, it had                 to be this loser.              This strikes a cord with Titan.                                  TITAN                 Now, hold on. You're going a little                 too far.                                  MASTER MIND                 I wish your mother said that to                 your father the night of your                 conception, they would have saved                 me a whole lot of heartache.                                  TITAN                 Hey, I mean it.              Master Mind gets right in his face.                                  MASTER MIND                 Oh, yeah? What are you gonna do?              EXT. HAL'S APARTMENT BUILDING - DAY              We see Master Mind's body CRASH through the building and land       in a DUMPSTER across the street.              A car pulls up. The driver's door opens. Da Vinci gets out       and runs to help his master.                                    DA VINCI                 Master!                                    MASTER MIND (O.S.)                 It hurts.              Da Vinci peeks into the dumpster to see Master Mind's body       cushioned by a stack of trash bags.                                  DA VINCI                 What hurts?                                    MASTER MIND                 It!              The overly large henchmen starts to pull his master from the       dumpster when they suddenly hear a voice from above. It's       Titan peeking through the hole in his apartment wall.                                                                  79.                                                TITAN                 I don't need you, I don't need                 anybody. I have the power to do and                 take anything I want. And now, I'm                 gonna take back everything this                 city owes me. Beware Metro City,                 it's time for Titan to collect.              Titan shoots up into the air.                                  TITAN (CONT'D)                 Oh, and from now on - I'M GONNA FLY                 THE WAY I WANT TO FLY!              He takes a sitting position and flies away as if he were       piloting an invisible jet.              Master Mind climbs out of the dumpster and watches Titan       disappear into the distance.                                  DA VINCI                 How'd the plan go, boss?                                  MASTER MIND                 I just made myself redundant, old                 friend.              Da Vinci gives Master Mind a whiff.                                  DA VINCI                 It's not that bad.              INT. BANK - DAY              Titan, with a happy bounce in his step, enters the bank. The       last time he was here he thwarted a robbery. He looks       nostalgic.              A SECURITY GUARD shyly walks up to him like a kid meeting his       TV idol.                                  SECURITY GUARD                 Morning, Tighten.                                   TITAN                 Morning.                                  SECURITY GUARD                 Is there something we can do for                 you?                                                                  80.                                                   TITAN                    Oh, don't bother about me. I'm just                    here to make a withdrawal.              Titan walks across the lobby, drawing stares of admiration       from all.              A little girl waves to him sweetly. He gives her a good-       natured WINK as he heads straight for the vault.              The security guard watches him enter and come out with a SACK       OF CASH.              Sure he must be misunderstanding what's going on, the       security guard just stares at Titan as he passes by and out       the door.              The bank manager comes over to the guard.                                     BANK MANAGER                    Say, did he just rob us?                                     SECURITY GUARD                    Not sure. Sort of looks it, don't                    it?                                     BANK MANAGER                    Yeah.                                     SECURITY GUARD                    Should I, you know, stop him?                                     BANK MANAGER                    Umm...Yeah.              As the security guard exits the bank, the manager stares out       the window. His eyes suddenly grow wide with terror.              The guard's body suddenly smashes through the window, landing       at the startled bank manager's feet.                                     BANK MANAGER (CONT'D)                        (looking down at the                         guard)                    He did rob us, didn't he?                                                           CUT TO:              TELEVISION              "A Channel 7 News Special Report." Brad Helms wipes into       view.                                                               81.                                                BRAD HELMS                 "Absolute power corrupts                 absolutely." When Lord Acton stated                 that, in a letter to Bishop Mandell                 Creighton in 1887, no one thought                 much about it, but today Metro City                 is reeling from that very prophecy.                 Tighten, who many thought of as our                 savior, has turned his back on the                 cause of justice.                                                        CUT TO:              TITAN BEING EVIL - MONTAGE              EXT. DIAMOND EXCHANGE - DAY              Titan flies through the window of the building. He emerges       seconds later laughing with his shirt full of booty.              EXT. CITY STREET - DAY              A woman screams from the window of a BURNING BUILDING. Titan       flies up to her, grabs her fur coat and zooms off again,       leaving the woman behind, slightly confused.              EXT. OUTSIDE MARKET - DAY              Titan steals a little boy's lollipop and gooses his mother.              EXT. CITY STREET - DAY              Dozens of people run through the streets apparently to get       out of a downpour. We cut to the top of a building and see       Titan ZIPPING UP HIS PANTS and laughing.              INT. ABANDONED METRO CITY LIBRARY   - NIGHT              Master Mind paces back and forth in front of Plato and Da       Vinci.                                  PLATO                 I don't understand it. He seemed to                 have every characteristic we were                 looking for in a superhero.                                  MASTER MIND                 Well, there's no use crying about                 it now, we must take action. I'm                 not going to play second fiddle to                 that crass buffoon. We must destroy                 Tighten.                                                                  82.                                                PLATO                 It won't be easy. Uberman had a                 sense of decency and genuine love                 for the people. That was his                 weakness and was easily used                 against him.                                  MASTER MIND                 Yes, but he possesses the same                 flaws present in Uberman's DNA -                 copper. It's like Benjamin Franklin                 always said: "If something works                 don't dick with it."              EXT. BAR - DAY              It looks like a war zone passed through here. Smashed police       cars and debris lay everywhere. This seems to be the only       building left untouched.              INT. BAR - DAY              A very tipsy Titan is sitting at the bar, looking deep into       the bottom of his beer glass for answers.                                  TITAN                 I can have anything I want. I'm                 like a god.              The BARTENDER just listens as he wipes down a glass with a       dirty rag.                                  TITAN                 Point to any woman in this bar. I                 could have her in a second.              He follows the bartender's gaze to THE ONLY OTHER PERSON       THERE - A passed out, MIDDLE AGED HAG OF A BARFLY.                                  TITAN                     (to Old Barfly)                 Hey, you wanna get with this?                                  BARTENDER                 Buddy, what do you want?              Titan carefully considers this for a moment.                                  TITAN                 What do you want? That's the                 question, isn't it. I mean, what do                 you want when you can have                 everything?                           (MORE)                                                                 83.                           TITAN(cont'd)                 I suppose what I really want is to                 never be forgotten again. I want to                 do something that can never be cast                 aside or one-upped. I want a -                 what's it called? - A legacy. I                 want a legacy. Yeah, that's it. I                 like the sound that.                                  BARTENDER                 I meant, what do you want to drink?                                  TITAN                 Oh.              EXT. BAR - LATER              Titan stumbles out of the bar, carrying a large sack of       money.                                  MASTER MIND (O.S.)                 Your time has come to an end,                 Titan!              He looks up to see Master Mind suddenly standing before him.                                  TITAN                 What?                                  MASTER MIND                 There can be only one master                 criminal in this city - and it's                 me.                                  TITAN                 Really?              Titan melodramatically throws up his arms.                                  TITAN (CONT'D)                 I guess I should leave town then,                 huh?                                  MASTER MIND                 I have a better idea - NOW!              Two floors up Da Vinci releases a rope. A COPPER CAGE, like       the one that caged Uberman, drops down on top of Titan.              Titan nonchalantly surveys the cage. He walks to the bars,       tries to pull them apart but can't.                                  MASTER MIND (CONT'D)                 That's copper my good man. Your one                 weakness.                           (MORE)                                                                 84.                           MASTER MIND(cont'd)                 For all your amazing gifts of brawn                 you are no match for my intellect.              Titan thinks for a moment. Suddenly, he starts to SPIN like a       human top, DRILLING HIMSELF INTO THE STREET BELOW.              As he disappears beneath the surface, we see a shocked look       on Master Mind's face until Titan suddenly explodes out from       under the street in front of him.              Master Mind stares up at him, dumbfounded.              Titan makes like he's going to strike him down, but stops.                                  TITAN                 You know what? You're nothing but a                 bug. Not even worth my effort.              He turns his back to Master Mind and continues down the       street.              Plato makes his way from the shadows to join his master. They       watch Titan shrink into the distance.                                  MASTER MIND                 He's not as dumb as I thought.                                  PLATO                 I guess not...Funny, though.                                  MASTER MIND                 What's funny?                                  PLATO                 Funny Uberman didn't think of the                 same thing.              EXT. HIGH ABOVE METRO CITY - DAY              As Titan flies, he looks down at the rooftops of the city       below.              Suddenly, something catches his attention.                                     HAL                 That's it!              He stops, hovering in place as he looks down below.              The buildings, which make up the heart of downtown Metro, are       in a PERFECT TRIANGLE with a long strip of street leading up       to it. It sorta looks like a bowling lane.                                                                 85.                                                HAL                 Hello, Legacy.              EXT. KINGPIN BOWLING - DAY              Vinnie and his goons come running out as the hear a       COMMOTION.              They look up to see Titan ripping off THE GIANT BOWLING BALL       from the top of the establishment.                                  VINNIE                 Hey, that's my ball!              INT. ROXANNE'S APARTMENT BUILDING - DAY              Roxanne enters the building's elevator. Just before the door       closes an ELDERLY WOMAN slides in.                                  ELDERLY WOMAN                 That was a close one. Sixth floor,                 please.              Roxanne smiles and goes to press the button.              The elderly woman suddenly pulls out a SPRAY CAN, shooting a       MYSTERIOUS-LOOKING MIST into Roxanne's face. She falls to the       floor unconscious.              INT. ROXANNE'S APARTMENT - DAY              Roxanne awakens, finding herself tied to a chair in her       living room.              We hear NOISE from a TV in the background as she tries to       adjust her vision.              Slowly, the blurry figure before her becomes clear.              It's Master Mind. He sits on her Lazy-Boy, reading what looks       to be some kind of JOURNAL.                                  MASTER MIND                 Wow, I always thought Uberman was                 your first superhero - but it looks                 like our little Roxanne dated a                 linebacker in college.                                  ROXANNE                 That's my diary.                                    MASTER MIND                 So it is.                                                                  86.                                                ROXANNE                 It's personal.                                  MASTER MIND                 Well, then I wouldn't leave it in                 your underwear drawer for just                 anyone to find.              He throws the diary over his shoulder.                                  ROXANNE                 What do you want?                                  MASTER MIND                 I need your help.                                  ROXANNE                 So you knock me out and tie me to a                 chair?                                  MASTER MIND                 You're not going to like what I'm                 about to tell you.              As she tries to shake off her headache from being knocked       unconscious, Roxanne spots something on the TV.              ON TELEVISION              Brad Helms is huddled behind a van.                                  BRAD HELMS                 It's chaos here in city square as                 city police -              Behind him, Titan picks up a POLICE CAR and throws it at a       PADDY WAGON. Both vehicles EXPLODE on impact.              BACK TO SCENE                                  ROXANNE                 He's really out of control.                                  MASTER MIND                 Tell me about it.              As if finally realizing something, Roxanne looks back at       Master Mind.                                  ROXANNE                 I should have known. You have                 something to do with this, don't                 you? - With Titan turning evil.                                                               87.                                                MASTER MIND                 Well, the evil thing he did by                 himself. My goal was to give MYSELF                 purpose by creating an intellectual                 sparring partner.                                  ROXANNE                     (confused)                 You're talking like you made him.                                  MASTER MIND                 And they call me Master Mind.                                  ROXANNE                 Let me get this straight. You                 missed getting your ass kicked, so                 you made a new guy to kick your                 ass. That's pathetic.                                  MASTER MIND                 In hindsight...              Roxanne turns back to the TV to see a group of POLICE       OFFICERS open fire on Titan. The bullets just deflect off his       chest.                                  ROXANNE                 And his powers, they're just like                 Uberman's. Why would he have his                 powers?                                  MASTER MIND                     (almost ashamed)                 I had some left over from                 something. I infused him with it.                                  ROXANNE                 YOU DID WHAT!?              Driven by rage, she struggles to tear out of her bonds. She       finally relents, giving Master Mind a look fueled by pure       hatred.                                  MASTER MIND                 Yeah, that's why I decided to tie                 you up.                                  ROXANNE                 You did all this because you wanted                 purpose?                                  MASTER MIND                 He seemed nice.                                                                  88.                            TELEVISION              Titan is standing on top of a destroyed police car. He waves       for the camera to zoom in on him.                                     TITAN                    Closer. I want to show the people                    my real face.              He pulls off his mask, revealing himself as Hal Stewart to       the public for the first time.                                     TITAN (CONT'D)                    Recognize me?              BACK TO SCENE                                     ROXANNE                    Hal Stewart. He's the guy we                    thought saved that woman and kid.                    Turned out he was just trying to                    save his own ass.                                     MASTER MIND                    Yeah, good to know - NOW!              TELEVISION              Titan throws the mask over this shoulder and hops off the       car.                                     TITAN                    That's right, I'm really Hal                    Stewart. Former hero and bowling                    teacher at Kingpin's Bowling.              BACK TO SCENE              Roxanne turns to Master Mind, condescending him with her       eyes.                                      ROXANNE                    You picked a bowler to give super                    powers to?                                     MASTER MIND                    It's a modest profession!              TELEVISION                                                               89.                                                TITAN                 With my new found power, I've                 recently started to wonder what                 sort of legacy I should leave.                 Should I be a hero? I tried that                 once before - even saved a lady and                 her baby from being squashed. I was                 treated like a god until everyone                 started to shit on me - Okay, so                 what if I didn't "purposely" save                 them!              He walks over and puts his hand on a large circular concrete       shape just off camera.                                  TITAN                 Well, I'm going to make something                 that can't be taken away from me.                 I'm going to create a permanent                 monument to my greatness. One that                 won't be so easily forgotten or                 erased.              The camera pulls back revealing THE GIANT CONCRETE BOWLING       BALL from Kingpin's.                                  TITAN                 I intend to create a new category                 in the Guinness Book of World's                 Records by rolling the biggest                 strike in the history of bowling.              He grabs the camera and points it to the DOWNTOWN BUILDINGS.       We realize they are PERFECTLY ALIGNED IN BOWLING PIN       FORMATION.                                  TITAN                 My thanks to the city planning                 commission. This wouldn't have been                 possible without them.              Titan grabs the camera so it's pointing back at him again.                                  TITAN                 Tell your friends and family to                 tune in right here to this station                 at noon tomorrow.              BACK TO SCENE                                  ROXANNE                 My god, he's nuts. That'll destroy                 the whole business triangle.                                                               90.                            Master Mind seems to be contemplating something - something       bad.                                     ROXANNE                 What?                                  MASTER MIND                 My lair is in the direct path of                 the ball.                                  ROXANNE                 Oh, real nice. Wouldn't want                 anything to happen to your hideout,                 would we?                                  MASTER MIND                 You don't understand. I have                 certain equipment that's - that's                 highly unstable.                                  ROXANNE                 What do you mean?                                  MASTER MIND                 I sort of have a hydrogen reactor,                 okay?                                  ROXANNE                 A HYDROGEN reactor?                                  MASTER MIND                 It's experimental - only one in the                 world...Well, how do you think I                 power all my inventions? Someone                 like me can't pay for electricity.                 The bills would be outrageous.                                     ROXANNE                 A REACTOR?                                  MASTER MIND                 It creates 100 times the output of                 a nuclear one...If destroyed it                 could...                                  ROXANNE                 - Vaporize the entire city!                                  MASTER MIND                     (proudly)                 Pshaw...the whole eastern seaboard,                 actually. That little baby is                 amazing. I'm quite proud of it.                           (MORE)                                                                91.                           MASTER MIND(cont'd)                     (off her deadpan reaction)                 I mean...we'd better find a way to                 stop him.              Master Mind thinks a moment.                                  MASTER MIND                 Did Uberman have a hideout?                                  ROXANNE                 What?                                  MASTER MIND                 A cave, a solitary fortress of some                 kind. C'mon, all heros have a place                 to hang their capes up in. Roxanne,                 it may be our only chance to find                 something, a clue, anything that                 could give us a fighting chance.                                  ROXANNE                 It's under his house.                                  MASTER MIND                 Whose house?              Roxanne can hardly believe what she's telling him.                                  ROXANNE                 Wayne Scott's.              Master Mind shoots up out of his chair.                                  MASTER MIND                 Wayne Scott? Uberman was Wayne                 Scott!? Wayne Scott, the wealthy                 philanthropist? But he disappeared -                                   ROXANNE                      (interrupting)                 He disappeared just over two months                 ago when you killed him. Not only                 did you rid the world of a hero,                 you killed a kind, noble, generous                 man.              Perhaps ashamed, the super villain hangs his head.              Master Mind walks behind Roxanne and undoes her bonds.              Rubbing her wrists, she watches him as he walks over to the       door.                                                                  92.                                                ROXANNE (CONT'D)                 Looks like you got what you always                 wanted. Uberman is out of the                 picture and Metro City is doomed.              He grabs the door knob and stops, considering her words.                                  MASTER MIND                 "Metro City doomed." You know, I                 never thought I'd say something                 like this, but here it goes -              He slowly turns to her, CUE HEROIC MUSIC.                                  MASTER MIND (CONT'D)                 Not if I have anything to say about                 it.              EXT. WAYNE SCOTT'S MANSION - NIGHT              Master Mind stands before the huge, Gothic structure in awe.                                  MASTER MIND                 Such a dark place for one such as                 you. I wonder, underneath your                 noble deeds, what inner demons                 drove you to your endless crusade                 for justice?              He walks to the front entrance. The double doors have been       sealed shut with boards and nails. Master Mind begins to tear       them off with his metal hand.              INT. WAYNE SCOTT'S MANSION - NIGHT              The doors opens. A beam of moonlight immediately pierces the       darkness, forming an illuminated path into the heart of the       manor.              Master Mind enters.              Covered in dust and cobwebs, the hall looks like a gigantic       crypt.                                  MASTER MIND                 Good lord, man. You've only been                 dead for two months.              Master Mind walks, coming to a gigantic painted PORTRAIT OF       WAYNE SCOTT. He stops to reverently admire the image of his       fallen foe.                                                                  93.                                                 MASTER MIND (CONT'D)                  A disguise so simple, it's                  ingenious. No wonder I never caught                  on.              Besides the Armani suit, there's nothing to hide the fact       that this is the same person as Uberman. In the picture, he's       even standing in the same cheesy, heroic pose with his fists       on his hips.                                   MASTER MIND (CONT'D)                  Two lives, yet in both you were an                  ideal. Perhaps it was you who was                  victorious in the end, old friend.              A BONGING sound suddenly bellows through the dark halls.              Master Mind comes to a grandfather clock standing next to a       gigantic BOOKCASE.              On the twelfth bong it falls silent.              Master Mind begins to slide it across the floor until he       hears a loud CLICK.              The bookcase slides into the wall, REVEALING A HIDDEN       PASSAGE.                                   MASTER MIND (CONT'D)                  I'll miss how predictable you were.              The passage way leads Master Mind to a WORKING ESCALATOR.              Master Mind gets off the escalator to see a long hallway with       stone walls.              He begins to hear strange SOUNDS, almost like MUFFLED       SCREAMS, coming from a doorway at the end of the hallway.              Master Mind starts walking towards it. As he steps closer, he       begins to notice a light cracking through the bottom of the       door.                                   MASTER MIND (CONT'D)                  Hello? Anyone here...besides..all                  the BIG MEN who are with me now?              Nothing.                                   MASTER MIND (CONT'D)                      (to himself)                  What's the worst you're gonna find?                            (MORE)                                                                  94.                           MASTER MIND(cont'd)                 The man was a boy scout, not a                 serial killer.              He opens the door to his immediate amazement.              It's some kind of screening room. A PROJECTOR shoots an image       onto A DIRTY WHITE SCREEN hanging on the wall. BEER CANS       litter the floor; a table in front of a ripped-up couch is       covered in discarded snack goods; and a Kiss Pinball machine       stands in the far corner next to a CLOSED DOOR.              Master Mind turns his attention to the action on the screen.              SCREEN              A woman dressed in a leather DOMINATRIX OUTFIT is whipping an       overweight man lying on a swing-like device with his butt       sticking out.                                  DOMINATRIX IN FILM                 YOU ARE A WORM!              She whips him three times. The man CRIES out in pain.                                  FAT MAN IN FILM                 PINEAPPLE!!! PINEAPPLE!!!              Master Mind's eyes are transfixed on the disturbing imagery.              The door by the pinball machine suddenly swings open.              WAYNE SCOTT, dressed in raggedy sweats, steps into the room       carrying a CAN OF BEER and a bowl of JIFFY-POP.              Master Mind cannot believe his horrified eyes.                                   MASTER MIND                 Ahhhhhh!              Wayne Scott is just as startled.                                   WAYNE SCOTT                 Jesus!              He drop his drink and snack to the floor.              The two men stare at each other as they struggle to regain       their normal breathing patterns.              Wayne Scott walks over to the couch, brushes off a thick       layer of chip crumbs, and sits down.                                  WAYNE SCOTT (CONT'D)                 What the hell are you doing here?                                                                  95.                                                MASTER MIND                 I might just ask you the same                 question. I had thought I                 incinerated you.                                   WAYNE SCOTT                 You scared the bejesus out of me.                 How'd you figure out I was still                 alive? Wait, how do you know my                 identity!?                                  MASTER MIND                 Roxanne told me. As for your ruse,                 I forgot to line the bottom of the                 copper cage - Somebody pointed that                 out to me recently. Figured if they                 could do it, so could you. But one                 thing I couldn't figure out -                                  WAYNE SCOTT                 The skeleton? Something I                 "borrowed" from a medical school a                 few months before.                                  MASTER MIND                 A few months? How long had you been                 planning this?                                  WAYNE SCOTT                 I always planned to retire -                 eventually. I mean, come on, you                 can't do this sort of thing in your                 fifties. You'd just look                 ridiculous.              The pieces of the puzzle appear to be coming together in       Master Mind's head.                                  MASTER MIND                 I see it all so clearly now.              INT. MASTER MIND'S HYDROFOIL - FLASHBACK              Master Mind and his minions cover their eyes as the       observatory explodes.                                  MASTER MIND (CONT'D - V.O.)                 You must have done it just seconds                 before the observatory exploded.                                                                 96.                            INT. OBSERVATORY - FLASHBACK              Similar to what Titan did, Uberman bores out from under the       cage.                                  MASTER MIND (CONT'D - V.O.)                 You bore out from under the cage.                 Then, using your Uber-Speed, -              EXT. OBSERVATORY - FLASHBACK              Running in a blur-like haze, Uberman screeches to a halt in       front of some bushes.                                  MASTER MIND (CONT'D - V.O.)                 - you made your way to safety,                 where you had the skeleton safely                 hidden away somewhere.              EXT OBSERVATORY - SKY - DAY              Uberman soars high above the clouds. He looks down at the       observatory, which is a mere speck in the distance.                                  MASTER MIND (CONT'D - V.O) (CONT'D)                 Then you must have flown to a safe                 distance and waited for the                 explosion, then...              Just as the observatory explodes Uberman aims and throws the       SKELETON like a javelin.              It soars through the air like a missile, tearing through the       flames of the explosion, and crashing right into the       windshield of Master Mind's hydrofoil.              END OF FLASHBACK              Wayne stares at Master Mind, clearly impressed.                                  WAYNE                 Man, you ARE smart.                                   MASTER MIND                 But why fake your death? Why go                 through all of it? You could have                 just quit.                                  WAYNE SCOTT                 But the responsibility would still                 be there.                           (MORE)                                                               97.                           WAYNE SCOTT(cont'd)                 A cop can retire and stop handing                 out speeding tickets - but people                 expect more from superheroes. I                 tell you, a volcano couldn't erupt                 in Zimbabwe without everyone                 expecting me to do something about                 it. I figured, out of sight, out of                 mind.                                   MASTER MIND                 And Wayne Scott? Why did he have to                 disappear?                                  WAYNE SCOTT                 Both of my lives have so much                 baggage. It's time for new baggage,                 you know?              Master Mind's is absolutely flabbergasted.                                  MASTER MIND                 I just can't believe it. This whole                 time you've been in hiding while a                 force of great evil is tearing your                 city apart?              Wayne rises to his feet, waving his hands for Master Mind to       say no more.                                  WAYNE SCOTT                 I don't want to hear about it.                 That's why I don't have a                 television in here to remind me of                 all the things I SHOULD be doing.                 Hell, I could get a wife to do                 that.                                  MASTER MIND                 There's a demented supervillain out                 there about to destroy our - I                 mean, your city.              Wayne shrugs indifferently.                                  MASTER MIND                 You're really going to do nothing?                                  WAYNE SCOTT                 Good and evil have a way of                 balancing themselves out. If this                 guy is as bad as you say, somebody                 will rise up to fight him. It's                 just the order of things. You found                 me, didn't you?                                                                 98.                            Wayne puts a condescending hand on Master Mind's shoulder.                                  WAYNE SCOTT (CONT'D)                 I know it's hard, but you'll find                 someone else someday.              He then starts walking to the door.                                  MASTER MIND                 You're the only one who can stop                 him.              Wayne turns around.                                  WAYNE SCOTT                 Couldn't if I wanted to. Gotta a                 plane to catch.                                    MASTER MIND                 A plane?                                  WAYNE SCOTT                 Going to Barbados for a little                 change in climate. Now, if you'll                 excuse me, I got to go pack.              He reads the still defeated look on Master Mind's face.                                  WAYNE SCOTT (CONT'D)                 You were a good foe. I'm sorry if                 I've let you down. If it makes a                 difference, you were the best foe a                 hero could ask for.                                  MASTER MIND                 Not smart enough to come up with a                 full-proof trap.                                  WAYNE SCOTT                 Well, you did almost have me when                 you figured out my weakness was                 copper. Now that made me sweat a                 little. Took me way too long to                 drill out from under that cage.                                  MASTER MIND                 I got lucky.                                  WAYNE SCOTT                 Anyway, it's a good thing for my                 sake that I could always count on                 you for an out.                                                               99.                                                MASTER MIND                     (suddenly confused)                 What do you mean?                                  WAYNE SCOTT                 C'mon, we always threw each other a                 couple of bones. You would always                 leave me an out in one of your                 `full-proof' traps, and I'd never                 had you incarcerated at a                 penitentiary that you couldn't                 eventually escape from. It kept our                 little game going.              Master Mind seems deflated.                                  MASTER MIND                 Game? - Was that all this ever was                 to you? You know, I was trying my                 best every time I fought you. Those                 `outs' as you call them were                 unintentional.                                  WAYNE SCOTT                 Oh.                                  MASTER MIND                 I guess I was never really a match                 for you, was I?              Wayne shrugs.                                  MASTER MIND (CONT'D)                     (thoughtfully)                 Then how can I expect to be one for                 Titan?              A beaten man, Master Mind heads for the door, but stops and       turns around.                                  MASTER MIND (CONT'D)                 What about Roxanne?              Wayne unleashes an exhausted sigh.                                  WAYNE SCOTT                 I think we both got what we wanted                 out of our relationship. She got a                 career out of me, and I got plenty                 of other things out of her. But I'm                 ready to move on to greener                 pastures.                                                                 100.                            Master Mind's steel hand clinches into a fist at his side.       Wayne's oblivious to this.                                  MASTER MIND                 I guess I wasn't the villain I                 thought I was, and you...you                 weren't the hero I thought you                 were.              He turns to make his exit when he suddenly sees ROXANNE       STANDING IN THE DOOR FRAME.              Wayne is almost at a loss for words.                                  WAYNE SCOTT                 Roxanne! How long have you been...                                  ROXANNE                 Long enough.              Roxanne looks at Master Mind.                                   ROXANNE (CONT'D)                 Don't you have something else you                 can go do?              Master Mind leaves Roxanne and Wayne facing each other in       silence.              EXT. ANOTHER BAR - DAY              Titan emerges with Brad and Frank. He's holding a BEER CAN       and a bag of PORK RINDS.                                  TITAN                 Alright, I want this whole thing to                 look ESPN professional, understand?              A distant MECHANIZED RUMBLE can be heard. The noise rises,       signaling the approach of something powerful.              Titan and his crew walk out to the center of the plaza as the       sound becomes almost deafening.              A TANK TRACK              as it moves over the street. We PULL BACK to see a whole line       of TANKS rolling along the street.              PLAZA              From the five streets branching off the plaza, a dozen tanks       roll toward Titan.                                                                 101.                            Titan turns to Brad and Frank.                                     TITAN (CONT'D)                    You guys are about to get some good                    footage. I might need a little                    room, though.              Brad and Frank look at each other and run to take cover       behind a nearby building.              Meanwhile, Titan nonchalantly sips from his beer as the tanks       begin to surround them.              FEEDBACK belts out of one of the tank's loudspeaker's,       causing Titan to do a mock wince.                                      TANK LOUDSPEAKER                    Titan, we have orders from the city                    of Metro to take you into custody.                    If you do not give your self up                    willingly, we will be forced to                    open fire.              There's a long pause as no one says anything.                                     TANK LOUDSPEAKER                    What is your answer?              Titan takes a sip of his beverage and UNLEASHES A GIGANTIC       BURP - The shockwave of which sends several of the tanks       flying into a nearby building.              Two of the remaining tanks close in on the villain. Both have       him dead to rights at point-blank range with their massive       guns.              Titan sets down his beer, then calmly plugs a fist into each       barrel.              They FIRE.              The FORCE OF THE BLAST SENDS THEM BOTH FLYING IN OPPOSITE       DIRECTIONS where they CRASH into nearby buildings.              Titan bends down and pick his beet back up.                                     TITAN                        (to beer)                    Miss me?              Titan is suddenly bombarded by a massive barrage of machine-       gun fire. The force sends him flying into the windshield of a       nearby car.                                                                 102.                            He looks up to see an APACHE ASSAULT COPTER. It's nose-       mounted GATLING-GUN is turning toward him.              Titan gets up to his feet and looks down at his beer can. The       bottom of it was blown apart in the blast.                                  TITAN (CONT'D)                 Didn't mean to get you involved in                 all of this.              He stared daggers up at the helicopter pilot just as the gun       gets a bead on him.                                  TITAN (CONT'D)                 Hey, man! You killed my suds!              Titan throws the can up and slaps it with the palm of his       hand.              It flies with so much force it knocks the helicopter blade       clean off. The rest of the Apache crashes to the street like       a car dropped off a building.                                  TITAN (CONT'D)                 That's one was for you, beer.              Titan salutes the wreckage and walks away to find Brad and       Frank still hiding behind the building.                                  TITAN                 Guys, please tell me you got that                 last bit.                                  BRAD HELMS                 Huh?                                  TITAN                 You're kidding me. I give you my                 sexiest moves and you mean to tell                 me it was for nothing?                                  BRAD HELMS                 We were afraid something might hit                 us.                                  TITAN                 Looks like I've given the story of                 the century to the wrong man.              He thinks about this for a moment, then it hits him.                                                              103.                                                TITAN                 Wait. What about that other                 reporter. Blond. Not so lumpy on                 the topper half, but killer legs.                                  BRAD HELMS                 Roxanne. You want Roxanne. She's a                 much better reporter than I am. You                 want her.                                  TITAN                 Where can I find her.                                  FRANK                 We're actually not supposed to give                 out that sort of information.                                  BRAD HELMS                 1314 Mockingbird Lane. I believe                 she lives in a penthouse.                                  TITAN                 You've been very helpful.              He tosses Brad over his shoulder like a discarded ice cream       cone.              In the faint distance we see him splash down in the middle of       the Metro City river.              INT. ABANDONED METRO CITY LIBRARY   - DAY              Master Mind, pacing anxiously as Plato and Da Vinci pack       boxes. Obviously Master Mind is going on the lamb.                                  MASTER MIND                 Hurry, we must be on our way as                 soon as possible.                                  DA VINCI                 Master, why must we flee?                                  MASTER MIND                 I told you, Titan is too powerful.                 If he's set on destroying us,                 there's precious little we could do                 about it.                                  DA VINCI                 Where are we going?                                                              104.                                                MASTER MIND                 To another city, someplace with a                 shitload of superheroes to fight.                 We'll start over, we'll go back to                 doing what we do best.                                  PLATO                 With our tails between our legs?              The old Master Mind would never have let this comment slip       by, but as we have seen, he's not the same man.                                  MASTER MIND                 Plato, do you have a better plan?!              Master Mind's cell phone rings. He turns in shame from his       men and answers it.                                  MASTER MIND (CONT'D)                 Hello...Roxanne?              INT. ROXANNE'S APARTMENT              Roxanne paces back and forth on the phone.                                  ROXANNE                 What are you going to do about                 Tighten?              INTERCUT between Master Mind and Roxanne on phone.                                  MASTER MIND                 Right now I'm packing, later I'll                 have a snack on the train.                                  ROXANNE                 You're running away?                                  MASTER MIND                 In a word - yes.                                  ROXANNE                 You created this monster...                                  MASTER MIND                 I didn't create this - the god's of                 irony did and I am eating the crow                 I so richly deserve.                                  ROXANNE                 There's no time for self pity.                                                              105.                                                MASTER MIND                 I'll make the time.              Roxanne can't believe what she's hearing.                                  MASTER MIND (CONT'D)                 You can leave with us. You'll be                 safe.                                  ROXANNE                 I'm not going anywhere.                                  MASTER MIND                 Will you listen to me, no one can                 stop him.                                   ROXANNE                 You have to try. The city needs                 your help.                                  MASTER MIND                 I'm afraid you have an inflated                 opinion of me.                                  ROXANNE                 What the hell's happened to you?                 The Master Mind I knew would never                 have run from a fight even though                 he knew deep in his heart that he                 didn't have a chance in hell of                 winning it. It was your best                 quality. You need to be that man                 right now...I...                                  MASTER MIND                 What?                                  ROXANNE                     (heart felt)                 I believe in you.              Master Mind is taken aback, in a good way. But he catches       himself before the words swell his heart.                                  MASTER MIND                 Sweet words, but that man is dead.                 Please, Roxanne, just come with me.                                  ROXANNE                 No...I guess you are a coward after                 all.              Suddenly, there's a loud crash.                                                                106.                            Roxanne looks up to see a huge hunk of her ceiling has been       completely ripped off.              Titan is flying above, holding the debris as casually as if       it were a paper plate at a barbecue.              He looks down at her and smiles.                                  TITAN                 Man, have I got a story for you.              Master Mind can hears Titan's familiar laugh from his side of       the line.                                  MASTER MIND                 Roxanne? Roxanne?              EXT. KINGPIN BOWLING - DAY              Titan is standing in front of the bowling alley, trying to       decide on an appropriate pose for the occasion.                                  TITAN                 What pose would be best? The corny                 folded arms thing?              He demonstrates, arching his chin proudly in the air.                                  TITAN                 Or maybe on the hips, like this.              It's the classic Superman pose, only not as masculine.                                  TITAN                 No, makes me look like a flamer                 pirate.              As Titan starts to fix his hair in the window, Frank pretends       to fix the lens on his camera as he speaks to Roxanne.                                  FRANK                     (whispering)                 Shouldn't we be making a run for it                 right about now?                                  ROXANNE                     (whispering)                 The guy can outrun bullets. I don't                 think either one of us is in that                 kind of shape.                                  TITAN                 She's right, Frank.                                                              107.                            Frank looks up, stunned that Titan could have possibly heard       him.                                  TITAN                 Also got super hearing. I promise                 not to keep the both of you long,                 but you'll thank me when this is                 all over.              Frank and Roxanne exchange helpless expressions.              INT. ABANDONED METRO CITY LIBRARY   - DAY              Master Mind reverently stares up at the painted portrait of       his father.                                  MASTER MIND                 Dad, it's me...                     (he looks around to make                      sure no one can hear)                 ...Bubsy. I know we haven't talked                 in a while, and I'm sorry. It's                 been a little crazy trying to live                 up to a legacy.              The painting's menacing stare seems to reach into his very       soul.                                  MASTER MIND                 Anyway...You raised me to be the                 worst that I could possibly be. And                 I've tried to live up to that as                 best as I could - even dropping out                 of dentistry school like you wanted                 me to. But I'm about to do                 something now that would really                 piss you off. I'm going to go                 against everything you ever taught                 me. I hope...I hope that maybe                 you'll look down at what I'm about                 to do as not so much a good deed,                 but more like the outright defiance                 of a hateful and ungrateful, son.                 If you could do that, then maybe -                 in your own little way - you could -                 for probably the first time - find                 a reason to be proud of me.              He looks back up at the picture. Is it our imagination, or       does the painting's stare suddenly seem even angrier?                                                              108.                                                    MASTER MIND                    Well...either way, you're probably                    going to see me real soon.                         (calling over his                          shoulder)                    Men?              Plato and Da Vinci suddenly stop what they're doing and look       up at him.                                      PLATO AND DA VINCI                    Yes Sir?                                     MASTER MIND                    Stop packing. Our work is not                    finished here.                                      PLATO AND DA VINCI                    YES SIR!              TELEVISION              A news report shows an aerial shot of Titan setting the giant       ball down in the middle of a vacant city street.                                     REPORTER                    We interrupt your regular afternoon                    programming to show you live                    footage of a potential dangerous                    situation in downtown Metro. The                    former hero knows as Titan is                    placing what appears to be a giant                    ball...              INT. ABANDONED METRO CITY LIBRARY     - CONTINUOUS              Da Vinci stops in front of a television set, seeing the news       report in progress.                                     REPORTER                    Hold on...It appears our own                    Roxanne Ritchi is somehow at the                    scene. We now go to her with a live                    report.                                     DA VINCI                    Sir, I think you should see this!                                                           CUT TO:                                                              109.                            EXT. CITY STREET - DAY              Roxanne is standing in front of a camera with a mike in her       hand.                                  ROXANNE                 I'm here with the cause of the                 destruction in Metro City. He has                 kidnapped me and a cameraman to                 chronicle what he refers to as the                 creation of a monument to his                 invincibility and overall                 "Asskickiness." He will use this                 giant concrete bowling ball to play                 the largest game of bowling ever                 using the buildings of downtown                 Metro City as his pins.              Titan suddenly steps into the shot.                                  TITAN                 And I'm going for the biggest                 strike ever.              He leans into the camera.                                  TITAN                 And you, Metro City, have a                 ringside seat as I cement my name                 in the anal of history.                                     ROXANNE                 Annals.                                     TITAN                 What?                                     ROXANNE                 Nevermind.              EXT. CITY STREET - MOMENTS LATER              Titan holds up the massive bowling ball, lining up his shot.                                  TITAN                     (in quiet professional                      bowler announcer voice)                 Like Tiger before him, a young                 savior has come to raise a sport                 from the ashes. Rookie Hal Stewart,                 a young man with a dream, realizing                 that dream here today, folks.                           (MORE)                                                                 110.                           TITAN(cont'd)                 One might click there heels and say                 "There's no place like home" upon                 finding themselves in such a                 fantasy. Well, Hal looks very much                 at home right were he is - with a                 ball in hand and glory in his                 sights.              INT. METRO CITY LIBRARY - CONTINUOUS              In the bowels of Master Mind's hideout, the HYDROGEN REACTOR       glows and HUMS MENACINGLY.              BACK TO SCENE              Roxanne just stand helpless as Frank films away.                                  ROXANNE                 Hal, I know everyone treated you                 like shit, but you don't have to do                 this.                                  TITAN                 You're right. I don't HAVE to do                 anything. Isn't that cool?              Titan lines up his shot.                                  TITAN                 Here's one for the record books!              Titan flies a few feet and rolls the ball down the main       street.              ROXANNE              Her face is utter horror as she watches the inevitable       destruction of Metro City.              As the ball rolls - it demolishes everything in it's wake;       cars, street lamps - windows shatter as the giant concrete       sphere brushes along side buildings.              TITAN              He smiles in anticipation and uses "body English" to direct       the ball.              GIANT BOWLING BALL POV              It's nearly halfway to its target.              ROXANNE                                                              111.                            She closes her eyes.              Titan's smile fades. He looks around as if he hears something       we don't.              About two hundred feet in front of the first building a GIANT       SPIDER WEB flies across the path of the ball, creating a       defensive barrier. An enormous letter "M" is etched in the       web's center.                                  TITAN (CONT'D)                 What the...?              The ball breaks through the web, but it's speed is greatly       reduced.                                  FRANK                 Look, what's that flying in the                 air?              We suddenly see MASTER MIND FLYING OVER THE ROLLING BALL IN A       JET PACK.              He quickly pulls out his goo gun and starts laying down a       path of sticky plasm to stop the destructive sphere's path.                                  MASTER MIND                 C'mon, slow down              Master Mind looks down to see the meter of the gun close to       empty.                                     MASTER MIND                 C'mon.              The ball slows drastically then starts rolling to the side.       It heads off an embankment and rolls harmlessly into a CANAL.                                  MASTER MIND                 Gutterball!              TITAN              He's furious to say the least.                                     TITAN                 YOU!              Master Mind gives him a mocking grin.                                  MASTER MIND                 Bowling? What other trailer park                 sports can you play?                                                                 112.                                                  TITAN                   You are becoming a real pain in my                   ass. I should have done this a long                   time ago.              Titan lunges at his tormentor. Master Mind hits the BOOSTER       on his jet pack and heads back toward the other side of the       city with Titan in hot pursuit.                                    MASTER   MIND (CONT'D)                       (into walkie   talkie)                   Plato, Da Vinci.   Secure Roxanne,                   he's falling for   it.              ELSEWHERE              A flustered Titan lands. He begins searching the city       streets, but Master Mind is nowhere in sight.              He turns upon hearing an EEKING sound to his left.              Sitting on the ground is a CHIMPANZEE wearing a strange       collar. It smiles at him.                                    TITAN                   What the hell?              From behind, Titan is immediately set upon by five more RADIO       CONTROLLED APES.                                      TITAN (CONT'D)                   GODAMNIT!              The critters bite hop and hit Titan. As soon as he throws one       off two more jump him.              Titan breaks free and with his mighty breath blows them       across the street into a fruit stand. With Titan out of their       sight they begin to attack the fruit.              MASTER MIND              He's a block away frantically hitting his remote.                                    MASTER MIND                   Shit! Stupid monkeys and their                   fruit.              Titan flies away from the mad monkeys and lands to find       Master Mind sitting on the ground wrapped in a long cape with       only his head sticking out.                                                              113.                                                TITAN (CONT'D)                 No more games.              Titan FIRES HIS LASER VISION AT MASTER MIND's CHEST.              Master Mind pulls the cloak away to reveal a FIRE HYDRANT.       Titan's EYE LASERS burn through the hydrant releasing a high       pressure stream of water.              Master Mind uses the last remote which dumps two tons of       CEMENT mix into the truck.              The crowd, police and news crews move in closer when Titan       doesn't emerge.              Master Mind drops his last remote and walks toward the truck       cautiously.                                  MASTER MIND                 Could it really be that easy--              - BOOM - The back of the truck explodes, throwing dust and       concrete everywhere. When the dust clears we see and enraged       Titan.                                  MASTER MIND (CONT'D)                 Didn't think so.              As the villain walks toward him, he pulls back his fist to       give Master Mind the killing blow.                                  TITAN                 If you don't mind, I'm going to                 punch trough your face now.              Preparing himself for the end, Master Mind shuts his eyes as       a SUDDEN GUST OF WIND BEGINS TO PICK UP.              AS Titan goes to strike, a BLURRY FIGURE RUNS IN AND SNATCHES       MASTER MIND OUT OF THE AWAY.              Stunned, Master Mind begins to feel around his body as if to       make sure everything's still in place.                                     MASTER MIND                 I'm alive.              He turns to see UBERMAN standing next to him.                                     MASTER MIND                 Uberman?                                                              114.                            The terrified bystanders start to notice the figure standing       next to Master Mind.                                  BYSTANDER 1                 It's Uberman!                                  BYSTANDER 2                 Uberman's alive!                                  BYSTANDER 3                 We're saved!              As the CROWD CHEERS, A confused Master Mind turns to Metro       City's newly resurrected champion.                                     MASTER MIND                 I thought.                                     UBERMAN                 So did I.              He puts a hand on Master Mind's shoulder.                                  UBERMAN                 Thank you, old enemy.                                     MASTER MIND                 For what?                                  UBERMAN                 Showing me the error of my ways,                 Showing me I'm meant to be this                 city's savior, showing me that,                 while we can try, there is no                 running away from our true destiny.              With that, UBERMAN IS STRICKEN BY A LASER BLAST, INSTANTLY       TURNING HIM INTO A CHARRED HUMAN SKELETON.              Master Mind turns to see Titan smiling with his STILL SMOKING       EYES.                                  TITAN                 Oh...Did I interrupt something?              Master Mind turns to run, but, suddenly Titan is before him.                                  TITAN                 Where you going, buddy?              Titan grabs Master Mind by the collar and throws him across       the street into a parked car.                                                                 115.                                                TITAN (CONT'D)                 Welcome to Paintown. Population:                 you.              Master Mind manages to stand on shaky legs. He seems in a       daze, unable to move.              Titan flies up in the air.                                  TITAN (CONT'D)                 Time to finish this.              With his fist front and center, Titan speeds toward Master       Mind. He's like a human torpedo, coming in for the killing       blow.              Master Mind comes to his senses and puts up his hands.                                  MASTER MIND                 WAIT!!!              Titan screeches to a halt and stops just in front of him like       an old Warner Bros cartoon.                                  TITAN                 What?                                  MASTER MIND                 Quick joke - What's the capital of                 Thailand?                                  TITAN                 Huh - I don't know.                                  MASTER MIND                 It's bang cock!              In a sudden surge of strength, MASTER MIND PUNCHES TITAN IN       THE GROIN.              The once mighty man instantly drops to his knees, searching,       with tears in his eyes, for the proper word to express the       pain suddenly surging through his member.                                  TITAN (CONT'D)                 Ow.              Baffled, he looks up at Master Mind's hand and sees his       gauntlet is now made ENTIRELY OUT OF COPPER.                                   MASTER MIND                 So, I guess pennies are good for                 something.                                                              116.                            He punches Titan in the face, knocking him out cold.              Master Mind looks down on Titan with more than a little       pride. Suddenly he hears something behind him. He spins to       see the crowd making a strange noise - APPLAUSE.              Roxanne comes up to him.              The crowd starts to go wild and cheers for Master Mind. He's       not sure what to make of it.                                  ROXANNE                 Pretty strange, huh?                                  MASTER MIND                 They're cheering for me.                                  ROXANNE                 You saved them. You saved                 everybody. How's it feel?              Master Mind looks at the smiles all around him. He begins to       well up a little.                                  MASTER MIND                 It's a...it's nice, you know? I                 usually don't get a lot of                 feedback.                     (whispering)                 But I also kind of caused all this.                 What happens when they find that                 out I was the cause of some of                 this?              Roxanne looks at the cheering crowd, then back at Master       Mind.                                  ROXANNE                 What they don't know won't hurt                 them.                                  MASTER MIND                 I guess that is all in the past.                                  ROXANNE                 You're the hero.                                  MASTER MIND                 I don't think I'd go that far...I                 mean I just...er...                                  ROXANNE                 Master Mind?                                                              117.                                                   MASTER MIND                    Yes?                                     ROXANNE                    Stop talking.              She kisses him.              The crowd erupts in a cheer.              TELEVISION              The channel 7 he channel 7 logo zooms in followed by the       title "Eye on Metro City."              A picture of Master Mind smiling appears on the screen behind       her.                                     SAMANTHA SUMMERS                    Who's bad? Well, not Master Mind.                    It seems the former villain has                    done a career 180 after defeating                    Tighten and saving Metro City from                    certain enslavement. And here he is                    getting a full pardon by Metro                    City's Mayor, Steve Dent.              Cut to ceremony on capital steps. The MAYOR is shaking Master       Mind's metal gauntlet when it suddenly STARTS TO CRUSH HIS       HAND.                                     MAYOR                    Ahhh!              Secret service men quickly start to draw their weapons and       take aim at Master Mind.              Realizing what's happening, he quickly lets the mayor's hand       go and puts his arms in the air.                                     MASTER MIND                    Sorry - Metal hand. Force of habit.              He elbows the mayor.                                     MASTER MIND (CONT'D)                     We're okay, right?              Wincing, the mayor signals the men to put their guns down.              WE CUT to video of Titan behind bars in a regular prison.                                                              118.                                                BRAD HELMS                 And what about Tighten? Is there a                 prison in existence that can hold                 this super powered menace? Well,                 the answer we found is no.              A man in a white lab coat stands in front of Titan's cell       just out of reach.                                  PRISON SCIENTIST                 Of course normally he could break                 out of there anytime, but as you                 can see we've taken some special                 precautions.              The news camera pans over see Titan in his cell wearing a       copper JOCK STRAP with electrical cables hooked to it.              Back to Samantha at the desk.                                  BRAD HELMS                 What is a Hero? It seems never has                 that question needed to be asked                 more than it does tonight. We go to                 our very own Roxanne Ritchi, making                 her triumphant return to our news                 desk for the answer.              Brad turns. The camera pans over to Roxanne who we now see       has been sitting beside him.                                  ROXANNE                 What is a hero? Well, there are                 many different kinds. There are                 those who hear a call, like the                 policeman or doctor, then there's                 the kind the public creates in                 their search for meaning and hope.                 Then, there are those who have the                 courage to change.              DARK ALLEY - NIGHT              A woman is being chased by two large thugs. They're gaining       on her.              She comes to a brick wall - a dead end.              The thugs laugh.                                  THUG #1                 Hey, gimme that purse?                                                              119.                                                MASTER MIND (O.S)                 I don't think it would go with your                 outfit.              The thugs turn around to see Master Mind, standing with his       arms folded across his chest.                                  THUG #2                 It's Master Mind!              Thug #1 draws a knife.                                  THUG #1                 So? It's not like he has any                 superpowers.              Thug #1 puts his fingers to his mouth and whistles.              Suddenly two more Thugs appear behind Master Mind.                                   MASTER MIND                 I'm gonna give you a chance to                 surrender.                                  THUG #1                 Four against one. For a Master                 Mind, you're really bad at math.              Master Mind throws a hand signal up in the air.              Suddenly a giant robotic foot crashes down on the two men       behind him.              Thug #1 and Thug #2 drop their knives and raise their hands       in the air.              Master Mind looks up and waves.                                  MASTER MIND                 Way to take out those two goons,                 guys!              We see Da Vinci and Plato at the wheel of a gigantic robot.                                  DA VINCI                 What two goons?              The giant robot lifts its foot to check the bottom of it's       sole. It KNOCKS OVER WATER TOWER in the process.              The woman looks at Master Mind, horrified.                                             120.                                                MASTER MIND                     (apologetically)                 Sorry, we're new at this.                                                THE END</v>
      </c>
    </row>
    <row r="82">
      <c r="A82" s="2" t="str">
        <f>IFERROR(__xludf.DUMMYFUNCTION("""COMPUTED_VALUE"""),"FTC-Skystone-Dark-Angels-Romania-2020")</f>
        <v>FTC-Skystone-Dark-Angels-Romania-2020</v>
      </c>
      <c r="B82" s="3" t="str">
        <f>IFERROR(__xludf.DUMMYFUNCTION("""COMPUTED_VALUE"""),"https://github.com/chrisneagu/FTC-Skystone-Dark-Angels-Romania-2020")</f>
        <v>https://github.com/chrisneagu/FTC-Skystone-Dark-Angels-Romania-2020</v>
      </c>
      <c r="C82" s="2">
        <f>IFERROR(__xludf.DUMMYFUNCTION("""COMPUTED_VALUE"""),277.0)</f>
        <v>277</v>
      </c>
      <c r="D82" s="2" t="str">
        <f>IFERROR(__xludf.DUMMYFUNCTION("""COMPUTED_VALUE"""),"Java")</f>
        <v>Java</v>
      </c>
      <c r="E82" s="2" t="str">
        <f>IFERROR(__xludf.DUMMYFUNCTION("""COMPUTED_VALUE"""),"NOTICE This repository contains the public FTC SDK for the SKYSTONE (2019-2020) competition season. If you are looking for the current season's FTC SDK software, please visit the new and permanent home of the public FTC SDK:  FtcRobotController repository"&amp;"  Welcome! This GitHub repository contains the source code that is used to build an Android app to control a FIRST Tech Challenge competition robot. To use this SDK, download/clone the entire project to your local computer.  Getting Started If you are new"&amp;" to robotics or new to the FIRST Tech Challenge, then you should consider reviewing the FTC Blocks Tutorial to get familiar with how to use the control system:        FTC Blocks Online Tutorial  Even if you are an advanced Java programmer, it is helpful t"&amp;"o start with the FTC Blocks tutorial, and then migrate to the OnBot Java Tool or to Android Studio afterwards.  Downloading the Project If you are an Android Studio programmer, there are several ways to download this repo. Note that if you use the Blocks "&amp;"or OnBot Java Tool to program your robot, then you do not need to download this repository.  If you are a git user, you can clone the most current version of the repository:             git clone https://github.com/FIRST-Tech-Challenge/SKYSTONE.git  Or, i"&amp;"f you prefer, you can use the ""Download Zip"" button available through the main repository page. Downloading the project as a .ZIP file will keep the size of the download manageable.  You can also download the project folder (as a .zip or .tar.gz archive"&amp;" file) from the Downloads subsection of the Releases page for this repository.  Once you have downloaded and uncompressed (if needed) your folder, you can use Android Studio to import the folder (""Import project (Eclipse ADT, Gradle, etc.)"").  Getting H"&amp;"elp User Documentation and Tutorials FIRST maintains online documentation with information and tutorials on how to use the FIRST Tech Challenge software and robot control system. You can access this documentation using the following link:        SKYSTONE "&amp;"Online Documentation  Note that the online documentation is an ""evergreen"" document that is constantly being updated and edited. It contains the most current information about the FIRST Tech Challenge software and control system.  Javadoc Reference Mate"&amp;"rial The Javadoc reference documentation for the FTC SDK is now available online. Click on the following link to view the FTC SDK Javadoc documentation as a live website:        FTC Javadoc Documentation  Documentation for the FTC SDK is also included wit"&amp;"h this repository. There is a subfolder called ""doc"" which contains several subfolders:  The folder ""apk"" contains the .apk files for the FTC Driver Station and FTC Robot Controller apps. The folder ""javadoc"" contains the JavaDoc user documentation "&amp;"for the FTC SDK. Online User Forum For technical questions regarding the Control System or the FTC SDK, please visit the FTC Technology forum:        FTC Technology Forum  Release Information Version 5.5 (20200824-090813) Version 5.5 requires Android Stud"&amp;"io 4.0 or later.  New features Adds support for calling custom Java classes from Blocks OpModes (fixes SkyStone issue #161). Classes must be in the org.firstinspires.ftc.teamcode package. Methods must be public static and have no more than 21 parameters. "&amp;"Parameters declared as OpMode, LinearOpMode, Telemetry, and HardwareMap are supported and the argument is provided automatically, regardless of the order of the parameters. On the block, the sockets for those parameters are automatically filled in. Parame"&amp;"ters declared as char or java.lang.Character will accept any block that returns text and will only use the first character in the text. Parameters declared as boolean or java.lang.Boolean will accept any block that returns boolean. Parameters declared as "&amp;"byte, java.lang.Byte, short, java.lang.Short, int, java.lang.Integer, long, or java.lang.Long, will accept any block that returns a number and will round that value to the nearest whole number. Parameters declared as float, java.lang.Float, double, java.l"&amp;"ang.Double will accept any block that returns a number. Adds telemetry API method for setting display format Classic Monospace HTML (certain tags only) Adds blocks support for switching cameras. Adds Blocks support for TensorFlow Object Detection with a c"&amp;"ustom model. Adds support for uploading a custom TensorFlow Object Detection model in the Manage page, which is especially useful for Blocks and OnBotJava users. Shows new Control Hub blink codes when the WiFi band is switched using the Control Hub's butt"&amp;"on (only possible on Control Hub OS 1.1.2) Adds new warnings which can be disabled in the Advanced RC Settings Mismatched app versions warning Unnecessary 2.4 GHz WiFi usage warning REV Hub is running outdated firmware (older than version 1.8.2) Adds supp"&amp;"ort for Sony PS4 gamepad, and reworks how gamepads work on the Driver Station Removes preference which sets gamepad type based on driver position. Replaced with menu which allows specifying type for gamepads with unknown VID and PID Attempts to auto-detec"&amp;"t gamepad type based on USB VID and PID If gamepad VID and PID is not known, use type specified by user for that VID and PID If gamepad VID and PID is not known AND the user has not specified a type for that VID and PID, an educated guess is made about ho"&amp;"w to map the gamepad Driver Station will now attempt to automatically recover from a gamepad disconnecting, and re-assign it to the position it was assigned to when it dropped If only one gamepad is assigned and it drops: it can be recovered If two gamepa"&amp;"ds are assigned, and have different VID/PID signatures, and only one drops: it will be recovered If two gamepads are assigned, and have different VID/PID signatures, and BOTH drop: both will be recovered If two gamepads are assigned, and have the same VID"&amp;"/PID signatures, and only one drops: it will be recovered If two gamepads are assigned, and have the same VID/PID signatures, and BOTH drop: neither will be recovered, because of the ambiguity of the gamepads when they re-appear on the USB bus. There is c"&amp;"urrently one known edge case: if there are two gamepads with the same VID/PID signature plugged in, but only one is assigned, and they BOTH drop, it's a 50-50 chance of which one will be chosen for automatic recovery to the assigned position: it is determ"&amp;"ined by whichever one is re-enumerated first by the USB bus controller. Adds landscape user interface to Driver Station New feature: practice timer with audio cues New feature (Control Hub only): wireless network connection strength indicator (0-5 bars) N"&amp;"ew feature (Control Hub only): tapping on the ping/channel display will switch to an alternate display showing radio RX dBm and link speed (tap again to switch back) The layout will NOT autorotate. You can switch the layout from the Driver Station's setti"&amp;"ngs menu. Breaking changes Removes support for Android versions 4.4 through 5.1 (KitKat and Lollipop). The minSdkVersion is now 23. Removes the deprecated LinearOpMode methods waitOneFullHardwareCycle() and waitForNextHardwareCycle() Enhancements Handles "&amp;"RS485 address of Control Hub automatically The Control Hub is automatically given a reserved address Existing configuration files will continue to work All addresses in the range of 1-10 are still available for Expansion Hubs The Control Hub light will no"&amp;"w normally be solid green, without blinking to indicate the address The Control Hub will not be shown on the Expansion Hub Address Change settings page Improves REV Hub firmware updater The user can now choose between all available firmware update files V"&amp;"ersion 1.8.2 of the REV Hub firmware is bundled into the Robot Controller app. Text was added to clarify that Expansion Hubs can only be updated via USB. Firmware update speed was reduced to improve reliability Allows REV Hub firmware to be updated direct"&amp;"ly from the Manage webpage Improves log viewer on Robot Controller Horizontal scrolling support (no longer word wrapped) Supports pinch-to-zoom Uses a monospaced font Error messages are highlighted New color scheme Attempts to force-stop a runaway/stuck O"&amp;"pMode without restarting the entire app Not all types of runaway conditions are stoppable, but if the user code attempts to talk to hardware during the runaway, the system should be able to capture it. Makes various tweaks to the Self Inspect screen Renam"&amp;"es ""OS version"" entry to ""Android version"" Renames ""WiFi Direct Name"" to ""WiFi Name"" Adds Control Hub OS version, when viewing the report of a Control Hub Hides the airplane mode entry, when viewing the report of a Control Hub Removes check for ZT"&amp;"E Speed Channel Changer Shows firmware version for all Expansion and Control Hubs Reworks network settings portion of Manage page All network settings are now applied with a single click The WiFi Direct channel of phone-based Robot Controllers can now be "&amp;"changed from the Manage page WiFi channels are filtered by band (2.4 vs 5 GHz) and whether they overlap with other channels The current WiFi channel is pre-selected on phone-based Robot Controllers, and Control Hubs running OS 1.1.2 or later. On Control H"&amp;"ubs running OS 1.1.2 or later, you can choose to have the system automatically select a channel on the 5 GHz band Improves OnBotJava New light and dark themes replace the old themes (chaos, github, chrome,...) the new default theme is light and will be us"&amp;"ed when you first update to this version OnBotJava now has a tabbed editor Read-only offline mode Improves function of ""exit"" menu item on Robot Controller and Driver Station Now guaranteed to be fully stopped and unloaded from memory Shows a warning me"&amp;"ssage if a LinearOpMode exists prematurely due to failure to monitor for the start condition Improves error message shown when the Driver Station and Robot Controller are incompatible with each other Driver Station OpMode Control Panel now disabled while "&amp;"a Restart Robot is in progress Disables advanced settings related to WiFi direct when the Robot Controller is a Control Hub. Tint phone battery icons on Driver Station when low/critical. Uses names ""Control Hub Portal"" and ""Control Hub"" (when appropri"&amp;"ate) in new configuration files Improve I2C read performance Very large improvement on Control Hub; up to ~2x faster with small (e.g. 6 byte) reads Not as apparent on Expansion Hubs connected to a phone Update/refresh build infrastructure Update to 'andro"&amp;"idx' support library from 'com.android.support:appcompat', which is end-of-life Update targetSdkVersion and compileSdkVersion to 28 Update Android Studio's Android plugin to latest Fix reported build timestamp in 'About' screen Add sample illustrating man"&amp;"ual webcam use: ConceptWebcam Bug fixes Fixes SkyStone issue #248 Fixes SkyStone issue #232 and modifies bulk caching semantics to allow for cache-preserving MANUAL/AUTO transitions. Improves performance when REV 2M distance sensor is unplugged Improves r"&amp;"eadability of Toast messages on certain devices Allows a Driver Station to connect to a Robot Controller after another has disconnected Improves generation of fake serial numbers for UVC cameras which do not provide a real serial number Previously some de"&amp;"vices would assign such cameras a serial of 0:0 and fail to open and start streaming Fixes ftc_app issue #638. Fixes a slew of bugs with the Vuforia camera monitor including: Fixes bug where preview could be displayed with a wonky aspect ratio Fixes bug w"&amp;"here preview could be cut off in landscape Fixes bug where preview got totally messed up when rotating phone Fixes bug where crosshair could drift off target when using webcams Fixes issue in UVC driver on some devices (ftc_app 681) if streaming was start"&amp;"ed/stopped multiple times in a row Issue manifested as kernel panic on devices which do not have this kernel patch. On affected devices which do have the patch, the issue was manifest as simply a failure to start streaming. The Tech Team believes that the"&amp;" root cause of the issue is a bug in the Linux kernel XHCI driver. A workaround was implemented in the SDK UVC driver. Fixes bug in UVC driver where often half the frames from the camera would be dropped (e.g. only 15FPS delivered during a streaming sessi"&amp;"on configured for 30FPS). Fixes issue where TensorFlow Object Detection would show results whose confidence was lower than the minimum confidence parameter. Fixes a potential exploitation issue of CVE-2019-11358 in OnBotJava Fixes changing the address of "&amp;"an Expansion Hub with additional Expansion Hubs connected to it Preserves the Control Hub's network connection when ""Restart Robot"" is selected Fixes issue where device scans would fail while the Robot was restarting Fix RenderScript usage Use androidx."&amp;"renderscript variant: increased compatibility Use RenderScript in Java mode, not native: simplifies build Fixes webcam-frame-to-bitmap conversion problem: alpha channel wasn't being initialized, only R, G, &amp; B Fixes possible arithmetic overflow in Deadlin"&amp;"e Fixes deadlock in Vuforia webcam support which could cause 5-second delays when stopping OpMode Version 5.4 (20200108-101156) Fixes SkyStone issue #88 Adds an inspection item that notes when a robot controller (Control Hub) is using the factory default "&amp;"password. Fixes SkyStone issue #61 Fixes SkyStone issue #142 Fixes ftc_app issue #417 by adding more current and voltage monitoring capabilities for REV Hubs. Fixes a crash sometimes caused by OnBotJava activity Improves OnBotJava autosave functionality f"&amp;"tc_app #738 Fixes system responsiveness issue when an Expansion Hub is disconnected Fixes issue where IMU initialization could prevent Op Modes from stopping Fixes issue where AndroidTextToSpeech.speak() would fail if it was called too early Adds telemetr"&amp;"y.speak() methods and blocks, which cause the Driver Station (if also updated) to speak text Adds and improves Expansion Hub-related warnings Improves Expansion Hub low battery warning Displays the warning immediately after the hub reports it Specifies wh"&amp;"ether the condition is current or occurred temporarily during an OpMode run Displays which hubs reported low battery Displays warning when hub loses and regains power during an OpMode run Fixes the hub's LED pattern after this condition Displays warning w"&amp;"hen Expansion Hub is not responding to commands Specifies whether the condition is current or occurred temporarily during an OpMode run Clarifies warning when Expansion Hub is not present at startup Specifies that this condition requires a Robot Restart b"&amp;"efore the hub can be used. The hub light will now accurately reflect this state Improves logging and reduces log spam during these conditions Syncs the Control Hub time and timezone to a connected web browser programming the robot, if a Driver Station is "&amp;"not available. Adds bulk read functionality for REV Hubs A bulk caching mode must be set at the Hub level with LynxModule#setBulkCachingMode(). This applies to all relevant SDK hardware classes that reference that Hub. The following following Hub bulk cac"&amp;"hing modes are available: BulkCachingMode.OFF (default): All hardware calls operate as usual. Bulk data can read through LynxModule#getBulkData() and processed manually. BulkCachingMode.AUTO: Applicable hardware calls are served from a bulk read cache tha"&amp;"t is cleared/refreshed automatically to ensure identical commands don't hit the same cache. The cache can also be cleared manually with LynxModule#clearBulkCache(), although this is not recommended. (advanced users) BulkCachingMode.MANUAL: Same as BulkCac"&amp;"hingMode.AUTO except the cache is never cleared automatically. To avoid getting stale data, the cache must be manually cleared at the beginning of each loop body or as the user deems appropriate. Removes PIDF Annotation values added in Rev 5.3 (to AndyMar"&amp;"k, goBILDA and TETRIX motor configurations). The new motor types will still be available but their Default control behavior will revert back to Rev 5.2 Adds new ConceptMotorBulkRead sample Opmode to demonstrate and compare Motor Bulk-Read modes for reduci"&amp;"ng I/O latencies. Version 5.3 (20191004-112306) Fixes external USB/UVC webcam support Makes various bugfixes and improvements to Blocks page, including but not limited to: Many visual tweaks Browser zoom and window resize behave better Resizing the Java p"&amp;"review pane works better and more consistently across browsers The Java preview pane consistently gets scrollbars when needed The Java preview pane is hidden by default on phones Internet Explorer 11 should work Large dropdown lists display properly on lo"&amp;"wer res screens Disabled buttons are now visually identifiable as disabled A warning is shown if a user selects a TFOD sample, but their device is not compatible Warning messages in a Blocks op mode are now visible by default. Adds goBILDA 5201 and 5202 m"&amp;"otors to Robot Configurator Adds PIDF Annotation values to AndyMark, goBILDA and TETRIX motor configurations. This has the effect of causing the RUN_USING_ENCODERS and RUN_TO_POSITION modes to use PIDF vs PID closed loop control on these motors. This shou"&amp;"ld provide more responsive, yet stable, speed control. PIDF adds Feedforward control to the basic PID control loop. Feedforward is useful when controlling a motor's speed because it ""anticipates"" how much the control voltage must change to achieve a new"&amp;" speed set-point, rather than requiring the integrated error to change sufficiently. The PIDF values were chosen to provide responsive, yet stable, speed control on a lightly loaded motor. The more heavily a motor is loaded (drag or friction), the more no"&amp;"ticable the PIDF improvement will be. Fixes startup crash on Android 10 Fixes ftc_app issue #712 (thanks to FROGbots-4634) Fixes ftc_app issue #542 Allows ""A"" and lowercase letters when naming device through RC and DS apps. Version 5.2 (20190905-083277)"&amp;" Fixes extra-wide margins on settings activities, and placement of the new configuration button Adds Skystone Vuforia image target data. Includes sample Skystone Vuforia Navigation op modes (Java). Includes sample Skystone Vuforia Navigation op modes (Blo"&amp;"cks). Adds TensorFlow inference model (.tflite) for Skystone game elements. Includes sample Skystone TensorFlow op modes (Java). Includes sample Skystone TensorFlow op modes (Blocks). Removes older (season-specific) sample op modes. Includes 64-bit suppor"&amp;"t (to comply with Google Play requirements). Protects against Stuck OpModes when a Restart Robot is requested. (Thanks to FROGbots-4634) (ftc_app issue #709) Blocks related changes: Fixes bug with blocks generated code when hardware device name is a java "&amp;"or javascript reserved word. Shows generated java code for blocks, even when hardware items are missing from the active configuration. Displays warning icon when outdated Vuforia and TensorFlow blocks are used (SkyStone issue #27) Version 5.1 (20190820-22"&amp;"2104) Defines default PIDF parameters for the following motors: REV Core Hex Motor REV 20:1 HD Hex Motor REV 40:1 HD Hex Motor Adds back button when running on a device without a system back button (such as a Control Hub) Allows a REV Control Hub to updat"&amp;"e the firmware on a REV Expansion Hub via USB Fixes SkyStone issue #9 Fixes ftc_app issue #715 Prevents extra DS User clicks by filtering based on current state. Prevents incorrect DS UI state changes when receiving new OpMode list from RC Adds support fo"&amp;"r REV Color Sensor V3 Adds a manual-refresh DS Camera Stream for remotely viewing RC camera frames. To show the stream on the DS, initialize but do not run a stream-enabled opmode, select the Camera Stream option in the DS menu, and tap the image to refre"&amp;"sh. This feature is automatically enabled when using Vuforia or TFOD—no additional RC configuration is required for typical use cases. To hide the stream, select the same menu item again. Note that gamepads are disabled and the selected opmode cannot be s"&amp;"tarted while the stream is open as a safety precaution. To use custom streams, consult the API docs for CameraStreamServer#setSource and CameraStreamSource. Adds many Star Wars sounds to RobotController resources. Added SKYSTONE Sounds Chooser Sample Prog"&amp;"ram. Switches out startup, connect chimes, and error/warning sounds for Star Wars sounds Updates OnBot Java to use a WebSocket for communication with the robot The OnBot Java page no longer has to do a full refresh when a user switches from editing one fi"&amp;"le to another Known issues:  Camera Stream The Vuforia camera stream inherits the issues present in the phone preview (namely ftc_app issue #574). This problem does not affect the TFOD camera stream even though it receives frames from Vuforia. The orienta"&amp;"tion of the stream frames may not always match the phone preview. For now, these frames may be rotated manually via a custom CameraStreamSource if desired. OnBotJava Browser back button may not always work correctly It's possible for a build to be queued,"&amp;" but not started. The OnBot Java build console will display a warning if this occurs. A user might not realize they are editing a different file if the user inadvertently switches from one file to another since this switch is now seamless. The name of the"&amp;" currently open file is displayed in the browser tab. Version 5.0 (built on 19.06.14) Support for the REV Robotics Control Hub. Adds a Java preview pane to the Blocks editor. Adds a new offline export feature to the Blocks editor. Display wifi channel in "&amp;"Network circle on Driver Station. Adds calibration for Logitech C270 Updates build tooling and target SDK. Compliance with Google's permissions infrastructure (Required after build tooling update). Keep Alives to mitigate the Motorola wifi scanning proble"&amp;"m. Telemetry substitute no longer necessary. Improves Vuforia error reporting. Fixes ftctechnh/ftc_app issues 621, 713. Miscellaneous bug fixes and improvements. Version 4.3 (built on 18.10.31) Includes missing TensorFlow-related libraries and files. Vers"&amp;"ion 4.2 (built on 18.10.30) Includes fix to avoid deadlock situation with WatchdogMonitor which could result in USB communication errors. Comm error appeared to require that user disconnect USB cable and restart the Robot Controller app to recover. robotC"&amp;"ontrollerLog.txt would have error messages that included the words ""E RobotCore: lynx xmit lock: #### abandoning lock:"" Includes fix to correctly list the parent module address for a REV Robotics Expansion Hub in a configuration (.xml) file. Bug in vers"&amp;"ions 4.0 and 4.1 would incorrect list the address module for a parent REV Robotics device as ""1"". If the parent module had a higher address value than the daisy-chained module, then this bug would prevent the Robot Controller from communicating with the"&amp;" downstream Expansion Hub. Added requirement for ACCESS_COARSE_LOCATION to allow a Driver Station running Android Oreo to scan for Wi-Fi Direct devices. Added google() repo to build.gradle because aapt2 must be downloaded from the google() repository begi"&amp;"nning with version 3.2 of the Android Gradle Plugin. Important Note: Android Studio users will need to be connected to the Internet the first time build the ftc_app project. Internet connectivity is required for the first build so the appropriate files ca"&amp;"n be downloaded from the Google repository. Users should not need to be connected to the Internet for subsequent builds. This should also fix buid issue where Android Studio would complain that it ""Could not find com.android.tools.lint:lint-gradle:26.1.4"&amp;""" (or similar). Added support for REV Spark Mini motor controller as part of the configuration menu for a servo/PWM port on the REV Expansion Hub. Provide examples for playing audio files in an Op Mode. Block Development Tool Changes Includes a fix for a"&amp;" problem with the Velocity blocks that were reported in the FTC Technology forum (Blocks Programming subforum). Change the ""Save completed successfully."" message to a white color so it will contrast with a green background. Fixed the ""Download image"" "&amp;"feature so it will work if there are text blocks in the op mode. Introduce support for Google's TensorFlow Lite technology for object detetion for 2018-2019 game. TensorFlow lite can recognize Gold Mineral and Silver Mineral from 2018-2019 game. Example J"&amp;"ava and Block op modes are included to show how to determine the relative position of the gold block (left, center, right). Version 4.1 (released on 18.09.24) Changes include:  Fix to prevent crash when deprecated configuration annotations are used. Chang"&amp;"e to allow FTC Robot Controller APK to be auto-updated using FIRST Global Control Hub update scripts. Removed samples for non supported / non legal hardware. Improvements to Telemetry.addData block with ""text"" socket. Updated Blocks sample op mode list "&amp;"to include Rover Ruckus Vuforia example. Update SDK library version number. Version 4.0 (released on 18.09.12) Changes include:  Initial support for UVC compatible cameras  If UVC camera has a unique serial number, RC will detect and enumerate by serial n"&amp;"umber. If UVC camera lacks a unique serial number, RC will only support one camera of that type connected. Calibration settings for a few cameras are included (see TeamCode/src/main/res/xml/teamwebcamcalibrations.xml for details). User can upload calibrat"&amp;"ion files from Program and Manage web interface. UVC cameras seem to draw a fair amount of electrical current from the USB bus. This does not appear to present any problems for the REV Robotics Control Hub. This does seem to create stability problems when"&amp;" using some cameras with an Android phone-based Robot Controller. FTC Tech Team is investigating options to mitigate this issue with the phone-based Robot Controllers. Updated sample Vuforia Navigation and VuMark Op Modes to demonstrate how to use an inte"&amp;"rnal phone-based camera and an external UVC webcam. Support for improved motor control.  REV Robotics Expansion Hub firmware 1.8 and greater will support a feed forward mechanism for closed loop motor control. FTC SDK has been modified to support PIDF coe"&amp;"fficients (proportional, integral, derivative, and feed forward). FTC Blocks development tool modified to include PIDF programming blocks. Deprecated older PID-related methods and variables. REV's 1.8.x PIDF-related changes provide a more linear and accur"&amp;"ate way to control a motor. Wireless  Added 5GHz support for wireless channel changing for those devices that support it. Tested with Moto G5 and E4 phones. Also tested with other (currently non-approved) phones such as Samsung Galaxy S8. Improved Expansi"&amp;"on Hub firmware update support in Robot Controller app  Changes to make the system more robust during the firmware update process (when performed through Robot Controller app). User no longer has to disconnect a downstream daisy-chained Expansion Hub when"&amp;" updating an Expansion Hub's firmware. If user is updating an Expansion Hub's firmware through a USB connection, he/she does not have to disconnect RS485 connection to other Expansion Hubs. The user still must use a USB connection to update an Expansion H"&amp;"ub's firmware. The user cannot update the Expansion Hub firmware for a downstream device that is daisy chained through an RS485 connection. If an Expansion Hub accidentally gets ""bricked"" the Robot Controller app is now more likely to recognize the Hub "&amp;"when it scans the USB bus. Robot Controller app should be able to detect an Expansion Hub, even if it accidentally was bricked in a previous update attempt. Robot Controller app should be able to install the firmware onto the Hub, even if if accidentally "&amp;"was bricked in a previous update attempt. Resiliency  FTC software can detect and enable an FTDI reset feature that is available with REV Robotics v1.8 Expansion Hub firmware and greater. When enabled, the Expansion Hub can detect if it hasn't communicate"&amp;"d with the Robot Controller over the FTDI (USB) connection. If the Hub hasn't heard from the Robot Controller in a while, it will reset the FTDI connection. This action helps system recover from some ESD-induced disruptions. Various fixes to improve relia"&amp;"bility of FTC software. Blocks  Fixed errors with string and list indices in blocks export to java. Support for USB connected UVC webcams. Refactored optimized Blocks Vuforia code to support Rover Ruckus image targets. Added programming blocks to support "&amp;"PIDF (proportional, integral, derivative and feed forward) motor control. Added formatting options (under Telemetry and Miscellaneous categories) so user can set how many decimal places to display a numerical value. Support to play audio files (which are "&amp;"uploaded through Blocks web interface) on Driver Station in addition to the Robot Controller. Fixed bug with Download Image of Blocks feature. Support for REV Robotics Blinkin LED Controller. Support for REV Robotics 2m Distance Sensor. Added support for "&amp;"a REV Touch Sensor (no longer have to configure as a generic digital device). Added blocks for DcMotorEx methods. These are enhanced methods that you can use when supported by the motor controller hardware. The REV Robotics Expansion Hub supports these en"&amp;"hanced methods. Enhanced methods include methods to get/set motor velocity (in encoder pulses per second), get/set PIDF coefficients, etc.. Modest Improvements in Logging  Decrease frequency of battery checker voltage statements. Removed non-FTC related l"&amp;"og statements (wherever possible). Introduced a ""Match Logging"" feature. Under ""Settings"" a user can enable/disable this feature (it's disabled by default). If enabled, user provides a ""Match Number"" through the Driver Station user interface (top of"&amp;" the screen). The Match Number is used to create a log file specifically with log statements from that particular Op Mode run. Match log files are stored in /sdcard/FIRST/matlogs on the Robot Controller. Once an op mode run is complete, the Match Number i"&amp;"s cleared. This is a convenient way to create a separate match log with statements only related to a specific op mode run. New Devices  Support for REV Robotics Blinkin LED Controller. Support for REV Robotics 2m Distance Sensor. Added configuration optio"&amp;"n for REV 20:1 HD Hex Motor. Added support for a REV Touch Sensor (no longer have to configure as a generic digital device). Miscellaneous  Fixed some errors in the definitions for acceleration and velocity in our javadoc documentation. Added ability to p"&amp;"lay audio files on Driver Station When user is configuring an Expansion Hub, the LED on the Expansion Hub will change blink pattern (purple-cyan) to indicate which Hub is currently being configured. Renamed I2cSensorType to I2cDeviceType. Added an externa"&amp;"l sample Op Mode that demonstrates localization using 2018-2019 (Rover Ruckus presented by QualComm) Vuforia targets. Added an external sample Op Mode that demonstrates how to use the REV Robotics 2m Laser Distance Sensor. Added an external sample Op Mode"&amp;" that demonstrates how to use the REV Robotics Blinkin LED Controller. Re-categorized external Java sample Op Modes to ""TeleOp"" instead of ""Autonomous"". Known issues:  Initial support for UVC compatible cameras  UVC cameras seem to draw significant am"&amp;"ount of current from the USB bus. This does not appear to present any problems for the REV Robotics Control Hub. This does seem to create stability problems when using some cameras with an Android phone-based Robot Controller. FTC Tech Team is investigati"&amp;"ng options to mitigate this issue with the phone-based Robot Controllers. There might be a possible deadlock which causes the RC to become unresponsive when using a UVC webcam with a Nougat Android Robot Controller. Wireless  When user selects a wireless "&amp;"channel, this channel does not necessarily persist if the phone is power cycled. Tech Team is hoping to eventually address this issue in a future release. Issue has been present since apps were introduced (i.e., it is not new with the v4.0 release). Wirel"&amp;"ess channel is not currently displayed for WiFi Direct connections. Miscellaneous  The blink indication feature that shows which Expansion Hub is currently being configured does not work for a newly created configuration file. User has to first save a new"&amp;"ly created configuration file and then close and re-edit the file in order for blink indicator to work. Version 3.6 (built on 17.12.18) Changes include:  Blocks Changes Uses updated Google Blockly software to allow users to edit their op modes on Apple iO"&amp;"S devices (including iPad and iPhone). Improvement in Blocks tool to handle corrupt op mode files. Autonomous op modes should no longer get switched back to tele-op after re-opening them to be edited. The system can now detect type mismatches during runti"&amp;"me and alert the user with a message on the Driver Station. Updated javadoc documentation for setPower() method to reflect correct range of values (-1 to +1). Modified VuforiaLocalizerImpl to allow for user rendering of frames Added a user-overrideable on"&amp;"RenderFrame() method which gets called by the class's renderFrame() method. Version 3.5 (built on 17.10.30) Changes with version 3.5 include:  Introduced a fix to prevent random op mode stops, which can occur after the Robot Controller app has been paused"&amp;" and then resumed (for example, when a user temporarily turns off the display of the Robot Controller phone, and then turns the screen back on). Introduced a fix to prevent random op mode stops, which were previously caused by random peer disconnect event"&amp;"s on the Driver Station. Fixes issue where log files would be closed on pause of the RC or DS, but not re-opened upon resume. Fixes issue with battery handler (voltage) start/stop race. Fixes issue where Android Studio generated op modes would disappear f"&amp;"rom available list in certain situations. Fixes problem where OnBot Java would not build on REV Robotics Control Hub. Fixes problem where OnBot Java would not build if the date and time on the Robot Controller device was ""rewound"" (set to an earlier dat"&amp;"e/time). Improved error message on OnBot Java that occurs when renaming a file fails. Removed unneeded resources from android.jar binaries used by OnBot Java to reduce final size of Robot Controller app. Added MR_ANALOG_TOUCH_SENSOR block to Blocks Progra"&amp;"mming Tool. Version 3.4 (built on 17.09.06) Changes with version 3.4 include:  Added telemetry.update() statement for BlankLinearOpMode template. Renamed sample Block op modes to be more consistent with Java samples. Added some additional sample Block op "&amp;"modes. Reworded OnBot Java readme slightly. Version 3.3 (built on 17.09.04) This version of the software includes improves for the FTC Blocks Programming Tool and the OnBot Java Programming Tool.  Changes with verion 3.3 include:  Android Studio ftc_app p"&amp;"roject has been updated to use Gradle Plugin 2.3.3. Android Studio ftc_app project is already using gradle 3.5 distribution. Robot Controller log has been renamed to /sdcard/RobotControllerLog.txt (note that this change was actually introduced w/ v3.2). I"&amp;"mprovements in I2C reliability. Optimized I2C read for REV Expansion Hub, with v1.7 firmware or greater. Updated all external/samples (available through OnBot and in Android project folder). Vuforia Added support for VuMarks that will be used for the 2017"&amp;"-2018 season game. Blocks Update to latest Google Blockly release. Sample op modes can be selected as a template when creating new op mode. Fixed bug where the blocks would disappear temporarily when mouse button is held down. Added blocks for Range.clip "&amp;"and Range.scale. User can now disable/enable Block op modes. Fix to prevent occasional Blocks deadlock. OnBot Java Significant improvements with autocomplete function for OnBot Java editor. Sample op modes can be selected as a template when creating new o"&amp;"p mode. Fixes and changes to complete hardware setup feature. Updated (and more useful) onBot welcome message. Known issues:  Android Studio After updating to the new v3.3 Android Studio project folder, if you get error messages indicating ""InvalidVirtua"&amp;"lFileAccessException"" then you might need to do a File-&gt;Invalidate Caches / Restart to clear the error. OnBot Java Sometimes when you push the build button to build all op modes, the RC returns an error message that the build failed. If you press the bui"&amp;"ld button a second time, the build typically suceeds. Version 3.2 (built on 17.08.02) This version of the software introduces the ""OnBot Java"" Development Tool. Similar to the FTC Blocks Development Tool, the FTC OnBot Java Development Tool allows a use"&amp;"r to create, edit and build op modes dynamically using only a Javascript-enabled web browser.  The OnBot Java Development Tool is an integrated development environment (IDE) that is served up by the Robot Controller. Op modes are created and edited using "&amp;"a Javascript-enabled browser (Google Chromse is recommended). Op modes are saved on the Robot Controller Android device directly.  The OnBot Java Development Tool provides a Java programming environment that does NOT need Android Studio.  Changes with ver"&amp;"sion 3.2 include:  Enhanced web-based development tools  Introduction of OnBot Java Development Tool. Web-based programming and management features are ""always on"" (user no longer needs to put Robot Controller into programming mode). Web-based managemen"&amp;"t interface (where user can change Robot Controller name and also easily download Robot Controller log file). OnBot Java, Blocks and Management features available from web based interface. Blocks Programming Development Tool:  Changed ""LynxI2cColorRangeS"&amp;"ensor"" block to ""REV Color/range sensor"" block. Fixed tooltip for ColorSensor.isLightOn block. Added blocks for ColorSensor.getNormalizedColors and LynxI2cColorRangeSensor.getNormalizedColors. Added example op modes for digital touch sensor and REV Rob"&amp;"otics Color Distance sensor.  User selectable color themes.  Includes many minor enhancements and fixes (too numerous to list).  Known issues:  Auto complete function is incomplete and does not support the following (for now): Access via this keyword Acce"&amp;"ss via super keyword Members of the super cloass, not overridden by the class Any methods provided in the current class Inner classes Can't handle casted objects Any objects coming from an parenthetically enclosed expression Version 3.10 (built on 17.05.0"&amp;"9) This version of the software provides support for the REV Robotics Expansion Hub. This version also includes improvements in the USB communication layer in an effort to enhance system resiliency. If you were using a 2.x version of the software previous"&amp;"ly, updating to version 3.1 requires that you also update your Driver Station software in addition to updating the Robot Controller software.  Also note that in version 3.10 software, the setMaxSpeed and getMaxSpeed methods are no longer available (not de"&amp;"precated, they have been removed from the SDK). Also note that the the new 3.x software incorporates motor profiles that a user can select as he/she configures the robot.  Changes include:  Blocks changes Added VuforiaTrackableDefaultListener.getPose and "&amp;"Vuforia.trackPose blocks. Added optimized blocks support for Vuforia extended tracking. Added atan2 block to the math category. Added useCompetitionFieldTargetLocations parameter to Vuforia.initialize block. If set to false, the target locations are place"&amp;"d at (0,0,0) with target orientation as specified in https://github.com/gearsincorg/FTCVuforiaDemo/blob/master/Robot_Navigation.java tutorial op mode. Incorporates additional improvements to USB comm layer to improve system resiliency (to recover from a g"&amp;"reater number of communication disruptions). Additional Notes Regarding Version 3.00 (built on 17.04.13)  In addition to the release changes listed below (see section labeled ""Version 3.00 (built on 17.04.013)""), version 3.00 has the following important"&amp;" changes:  Version 3.00 software uses a new version of the FTC Robocol (robot protocol). If you upgrade to v3.0 on the Robot Controller and/or Android Studio side, you must also upgrade the Driver Station software to match the new Robocol. Version 3.00 so"&amp;"ftware removes the setMaxSpeed and getMaxSpeed methods from the DcMotor class. If you have an op mode that formerly used these methods, you will need to remove the references/calls to these methods. Instead, v3.0 provides the max speed information through"&amp;" the use of motor profiles that are selected by the user during robot configuration. Version 3.00 software currently does not have a mechanism to disable extra i2c sensors. We hope to re-introduce this function with a release in the near future. Version 3"&amp;".00 (built on 17.04.13) *** Use this version of the software at YOUR OWN RISK!!! ***  This software is being released as an ""alpha"" version. Use this version at your own risk!  This pre-release software contains SIGNIFICANT changes, including changes to"&amp;" the Wi-Fi Direct pairing mechanism, rewrites of the I2C sensor classes, changes to the USB/FTDI layer, and the introduction of support for the REV Robotics Expansion Hub and the REV Robotics color-range-light sensor. These changes were implemented to imp"&amp;"rove the reliability and resiliency of the FTC control system.  Please note, however, that version 3.00 is considered ""alpha"" code. This code is being released so that the FIRST community will have an opportunity to test the new REV Expansion Hub electr"&amp;"onics module when it becomes available in May. The developers do not recommend using this code for critical applications (i.e., competition use).  *** Use this version of the software at YOUR OWN RISK!!! ***  Changes include:  Major rework of sensor-relat"&amp;"ed infrastructure. Includes rewriting sensor classes to implement synchronous I2C communication. Fix to reset Autonomous timer back to 30 seconds. Implementation of specific motor profiles for approved 12V motors (includes Tetrix, AndyMark, Matrix and REV"&amp;" models). Modest improvements to enhance Wi-Fi P2P pairing. Fixes telemetry log addition race. Publishes all the sources (not just a select few). Includes Block programming improvements Addition of optimized Vuforia blocks. Auto scrollbar to projects and "&amp;"sounds pages. Fixed blocks paste bug. Blocks execute after while-opModeIsActive loop (to allow for cleanup before exiting op mode). Added gyro integratedZValue block. Fixes bug with projects page for Firefox browser. Added IsSpeaking block to AndroidTextT"&amp;"oSpeech. Implements support for the REV Robotics Expansion Hub Implements support for integral REV IMU (physically installed on I2C bus 0, uses same Bosch BNO055 9 axis absolute orientation sensor as Adafruit 9DOF abs orientation sensor). - Implements sup"&amp;"port for REV color/range/light sensor. Provides support to update Expansion Hub firmware through FTC SDK. Detects REV firmware version and records in log file. Includes support for REV Control Hub (note that the REV Control Hub is not yet approved for FTC"&amp;" use). Implements FTC Blocks programming support for REV Expansion Hub and sensor hardware. Detects and alerts when I2C device disconnect. Version 2.62 (built on 17.01.07) Added null pointer check before calling modeToByte() in finishModeSwitchIfNecessary"&amp;" method for ModernRoboticsUsbDcMotorController class. Changes to enhance Modern Robotics USB protocol robustness. Version 2.61 (released on 16.12.19) Blocks Programming mode changes: Fix to correct issue when an exception was thrown because an OpticalDist"&amp;"anceSensor object appears twice in the hardware map (the second time as a LightSensor). Version 2.6 (released on 16.12.16) Fixes for Gyro class: Improve (decrease) sensor refresh latency. fix isCalibrating issues. Blocks Programming mode changes: Blocks n"&amp;"ow ignores a device in the configuration xml if the name is empty. Other devices work in configuration work fine. Version 2.5 (internal release on released on 16.12.13) Blocks Programming mode changes: Added blocks support for AdafruitBNO055IMU. Added Dow"&amp;"nload Op Mode button to FtcBocks.html. Added support for copying blocks in one OpMode and pasting them in an other OpMode. The clipboard content is stored on the phone, so the programming mode server must be running. Modified Utilities section of the tool"&amp;"box. In Programming Mode, display information about the active connections. Fixed paste location when workspace has been scrolled. Added blocks support for the android Accelerometer. Fixed issue where Blocks Upload Op Mode truncated name at first dot. Add"&amp;"ed blocks support for Android SoundPool. Added type safety to blocks for Acceleration. Added type safety to blocks for AdafruitBNO055IMU.Parameters. Added type safety to blocks for AnalogInput. Added type safety to blocks for AngularVelocity. Added type s"&amp;"afety to blocks for Color. Added type safety to blocks for ColorSensor. Added type safety to blocks for CompassSensor. Added type safety to blocks for CRServo. Added type safety to blocks for DigitalChannel. Added type safety to blocks for ElapsedTime. Ad"&amp;"ded type safety to blocks for Gamepad. Added type safety to blocks for GyroSensor. Added type safety to blocks for IrSeekerSensor. Added type safety to blocks for LED. Added type safety to blocks for LightSensor. Added type safety to blocks for LinearOpMo"&amp;"de. Added type safety to blocks for MagneticFlux. Added type safety to blocks for MatrixF. Added type safety to blocks for MrI2cCompassSensor. Added type safety to blocks for MrI2cRangeSensor. Added type safety to blocks for OpticalDistanceSensor. Added t"&amp;"ype safety to blocks for Orientation. Added type safety to blocks for Position. Added type safety to blocks for Quaternion. Added type safety to blocks for Servo. Added type safety to blocks for ServoController. Added type safety to blocks for Telemetry. "&amp;"Added type safety to blocks for Temperature. Added type safety to blocks for TouchSensor. Added type safety to blocks for UltrasonicSensor. Added type safety to blocks for VectorF. Added type safety to blocks for Velocity. Added type safety to blocks for "&amp;"VoltageSensor. Added type safety to blocks for VuforiaLocalizer.Parameters. Added type safety to blocks for VuforiaTrackable. Added type safety to blocks for VuforiaTrackables. Added type safety to blocks for enums in AdafruitBNO055IMU.Parameters. Added t"&amp;"ype safety to blocks for AndroidAccelerometer, AndroidGyroscope, AndroidOrientation, and AndroidTextToSpeech. Version 2.4 (released on 16.11.13) Fix to avoid crashing for nonexistent resources. Blocks Programming mode changes: Added blocks to support Open"&amp;"GLMatrix, MatrixF, and VectorF. Added blocks to support AngleUnit, AxesOrder, AxesReference, CameraDirection, CameraMonitorFeedback, DistanceUnit, and TempUnit. Added blocks to support Acceleration. Added blocks to support LinearOpMode.getRuntime. Added b"&amp;"locks to support MagneticFlux and Position. Fixed typos. Made blocks for ElapsedTime more consistent with other objects. Added blocks to support Quaternion, Velocity, Orientation, AngularVelocity. Added blocks to support VuforiaTrackables, VuforiaTrackabl"&amp;"e, VuforiaLocalizer, VuforiaTrackableDefaultListener. Fixed a few blocks. Added type checking to new blocks. Updated to latest blockly. Added default variable blocks to navigation and matrix blocks. Fixed toolbox entry for openGLMatrix_rotation_withAxesAr"&amp;"gs. When user downloads Blocks-generated op mode, only the .blk file is downloaded. When user uploads Blocks-generated op mode (.blk file), Javascript code is auto generated. Added DbgLog support. Added logging when a blocks file is read/written. Fixed bu"&amp;"g to properly render blocks even if missing devices from configuration file. Added support for additional characters (not just alphanumeric) for the block file names (for download and upload). Added support for OpMode flavor (“Autonomous” or “TeleOp”) and"&amp;" group. Changes to Samples to prevent tutorial issues. Incorporated suggested changes from public pull 216 (“Replace .. paths”). Remove Servo Glitches when robot stopped. if user hits “Cancels” when editing a configuration file, clears the unsaved changes"&amp;" and reverts to original unmodified configuration. Added log info to help diagnose why the Robot Controller app was terminated (for example, by watch dog function). Added ability to transfer log from the controller. Fixed inconsistency for AngularVelocity"&amp;" Limit unbounded growth of data for telemetry. If user does not call telemetry.update() for LinearOpMode in a timely manner, data added for telemetry might get lost if size limit is exceeded. Version 2.35 (released on 16.10.06) Blockly programming mode - "&amp;"Removed unnecesary idle() call from blocks for new project. Version 2.30 (released on 16.10.05) Blockly programming mode: Mechanism added to save Blockly op modes from Programming Mode Server onto local device To avoid clutter, blocks are displayed in cat"&amp;"egorized folders Added support for DigitalChannel Added support for ModernRoboticsI2cCompassSensor Added support for ModernRoboticsI2cRangeSensor Added support for VoltageSensor Added support for AnalogInput Added support for AnalogOutput Fix for CompassS"&amp;"ensor setMode block Vuforia Fix deadlock / make camera data available while Vuforia is running. Update to Vuforia 6.0.117 (recommended by Vuforia and Google to close security loophole). Fix for autonomous 30 second timer bug (where timer was in effect, ev"&amp;"en though it appeared to have timed out). opModeIsActive changes to allow cleanup after op mode is stopped (with enforced 2 second safety timeout). Fix to avoid reading i2c twice. Updated sample Op Modes. Improved logging and fixed intermittent freezing. "&amp;"Added digital I/O sample. Cleaned up device names in sample op modes to be consistent with Pushbot guide. Fix to allow use of IrSeekerSensorV3. Version 2.20 (released on 16.09.08) Support for Modern Robotics Compass Sensor. Support for Modern Robotics Ran"&amp;"ge Sensor. Revise device names for Pushbot templates to match the names used in Pushbot guide. Fixed bug so that IrSeekerSensorV3 device is accessible as IrSeekerSensor in hardwareMap. Modified computer vision code to require an individual Vuforia license"&amp;" (per legal requirement from PTC). Minor fixes. Blockly enhancements: Support for Voltage Sensor. Support for Analog Input. Support for Analog Output. Support for Light Sensor. Support for Servo Controller. Version 2.10 (released on 16.09.03) Support for "&amp;"Adafruit IMU. Improvements to ModernRoboticsI2cGyro class Block on reset of z axis. isCalibrating() returns true while gyro is calibration. Updated sample gyro program. Blockly enhancements support for android.graphics.Color. added support for ElapsedTime"&amp;". improved look and legibility of blocks. support for compass sensor. support for ultrasonic sensor. support for IrSeeker. support for LED. support for color sensor. support for CRServo prompt user to configure robot before using programming mode. Provide"&amp;"s ability to disable audio cues. various bug fixes and improvements. Version 2.00 (released on 16.08.19) This is the new release for the upcoming 2016-2017 FIRST Tech Challenge Season. Channel change is enabled in the FTC Robot Controller app for Moto G 2"&amp;"nd and 3rd Gen phones. Users can now use annotations to register/disable their Op Modes. Changes in the Android SDK, JDK and build tool requirements (minsdk=19, java 1.7, build tools 23.0.3). Standardized units in analog input. Cleaned up code for existin"&amp;"g analog sensor classes. setChannelMode and getChannelMode were REMOVED from the DcMotorController class. This is important - we no longer set the motor modes through the motor controller. setMode and getMode were added to the DcMotor class. ContinuousRot"&amp;"ationServo class has been added to the FTC SDK. Range.clip() method has been overloaded so it can support this operation for int, short and byte integers. Some changes have been made (new methods added) on how a user can access items from the hardware map"&amp;". Users can now set the zero power behavior for a DC motor so that the motor will brake or float when power is zero. Prototype Blockly Programming Mode has been added to FTC Robot Controller. Users can place the Robot Controller into this mode, and then u"&amp;"se a device (such as a laptop) that has a Javascript enabled browser to write Blockly-based Op Modes directly onto the Robot Controller. Users can now configure the robot remotely through the FTC Driver Station app. Android Studio project supports Android"&amp;" Studio 2.1.x and compile SDK Version 23 (Marshmallow). Vuforia Computer Vision SDK integrated into FTC SDK. Users can use sample vision targets to get localization information on a standard FTC field. Project structure has been reorganized so that there "&amp;"is now a TeamCode package that users can use to place their local/custom Op Modes into this package. Inspection function has been integrated into the FTC Robot Controller and Driver Station Apps (Thanks Team HazMat… 9277 &amp; 10650!). Audio cues have been in"&amp;"corporated into FTC SDK. Swap mechanism added to FTC Robot Controller configuration activity. For example, if you have two motor controllers on a robot, and you misidentified them in your configuration file, you can use the Swap button to swap the devices"&amp;" within the configuration file (so you do not have to manually re-enter in the configuration info for the two devices). Fix mechanism added to all user to replace an electronic module easily. For example, suppose a servo controller dies on your robot. You"&amp;" replace the broken module with a new module, which has a different serial number from the original servo controller. You can use the Fix button to automatically reconfigure your configuration file to use the serial number of the new module. Improvements "&amp;"made to fix resiliency and responsiveness of the system. For LinearOpMode the user now must for a telemetry.update() to update the telemetry data on the driver station. This update() mechanism ensures that the driver station gets the updated data properly"&amp;" and at the same time. The Auto Configure function of the Robot Controller is now template based. If there is a commonly used robot configuration, a template can be created so that the Auto Configure mechanism can be used to quickly configure a robot of t"&amp;"his type. The logic to detect a runaway op mode (both in the LinearOpMode and OpMode types) and to abort the run, then auto recover has been improved/implemented. Fix has been incorporated so that Logitech F310 gamepad mappings will be correct for Marshma"&amp;"llow users. Release 16.07.08 For the ftc_app project, the gradle files have been modified to support Android Studio 2.1.x. Release 16.03.30 For the MIT App Inventor, the design blocks have new icons that better represent the function of each design compon"&amp;"ent. Some changes were made to the shutdown logic to ensure the robust shutdown of some of our USB services. A change was made to LinearOpMode so as to allow a given instance to be executed more than once, which is required for the App Inventor. Javadoc i"&amp;"mproved/updated. Release 16.03.09 Changes made to make the FTC SDK synchronous (significant change!) waitOneFullHardwareCycle() and waitForNextHardwareCycle() are no longer needed and have been deprecated. runOpMode() (for a LinearOpMode) is now decoupled"&amp;" from the system's hardware read/write thread. loop() (for an OpMode) is now decoupled from the system's hardware read/write thread. Methods are synchronous. For example, if you call setMode(DcMotorController.RunMode.RESET_ENCODERS) for a motor, the encod"&amp;"er is guaranteed to be reset when the method call is complete. For legacy module (NXT compatible), user no longer has to toggle between read and write modes when reading from or writing to a legacy device. Changes made to enhance reliability/robustness du"&amp;"ring ESD event. Changes made to make code thread safe. Debug keystore added so that user-generated robot controller APKs will all use the same signed key (to avoid conflicts if a team has multiple developer laptops for example). Firmware version informati"&amp;"on for Modern Robotics modules are now logged. Changes made to improve USB comm reliability and robustness. Added support for voltage indicator for legacy (NXT-compatible) motor controllers. Changes made to provide auto stop capabilities for op modes. A L"&amp;"inearOpMode class will stop when the statements in runOpMode() are complete. User does not have to push the stop button on the driver station. If an op mode is stopped by the driver station, but there is a run away/uninterruptible thread persisting, the a"&amp;"pp will log an error message then force itself to crash to stop the runaway thread. Driver Station UI modified to display lowest measured voltage below current voltage (12V battery). Driver Station UI modified to have color background for current voltage "&amp;"(green=good, yellow=caution, red=danger, extremely low voltage). javadoc improved (edits and additional classes). Added app build time to About activity for driver station and robot controller apps. Display local IP addresses on Driver Station About activ"&amp;"ity. Added I2cDeviceSynchImpl. Added I2cDeviceSync interface. Added seconds() and milliseconds() to ElapsedTime for clarity. Added getCallbackCount() to I2cDevice. Added missing clearI2cPortActionFlag. Added code to create log messages while waiting for L"&amp;"inearOpMode shutdown. Fix so Wifi Direct Config activity will no longer launch multiple times. Added the ability to specify an alternate i2c address in software for the Modern Robotics gyro. Release 16.02.09 Improved battery checker feature so that voltag"&amp;"e values get refreshed regularly (every 250 msec) on Driver Station (DS) user interface. Improved software so that Robot Controller (RC) is much more resilient and “self-healing” to USB disconnects: If user attempts to start/restart RC with one or more mo"&amp;"dule missing, it will display a warning but still start up. When running an op mode, if one or more modules gets disconnected, the RC &amp; DS will display warnings,and robot will keep on working in spite of the missing module(s). If a disconnected module get"&amp;"s physically reconnected the RC will auto detect the module and the user will regain control of the recently connected module. Warning messages are more helpful (identifies the type of module that’s missing plus its USB serial number). Code changes to fix"&amp;" the null gamepad reference when users try to reference the gamepads in the init() portion of their op mode. NXT light sensor output is now properly scaled. Note that teams might have to readjust their light threshold values in their op modes. On DS user "&amp;"interface, gamepad icon for a driver will disappear if the matching gamepad is disconnected or if that gamepad gets designated as a different driver. Robot Protocol (ROBOCOL) version number info is displayed in About screen on RC and DS apps. Incorporated"&amp;" a display filter on pairing screen to filter out devices that don’t use the “-“ format. This filter can be turned off to show all WiFi Direct devices. Updated text in License file. Fixed formatting error in OpticalDistanceSensor.toString(). Fixed issue o"&amp;"n with a blank (“”) device name that would disrupt WiFi Direct Pairing. Made a change so that the WiFi info and battery info can be displayed more quickly on the DS upon connecting to RC. Improved javadoc generation. Modified code to make it easier to sup"&amp;"port language localization in the future. Release 16.01.04 Updated compileSdkVersion for apps Prevent Wifi from entering power saving mode removed unused import from driver station Corrrected ""Dead zone"" joystick code. LED.getDeviceName and .getConnecti"&amp;"onInfo() return null apps check for ROBOCOL_VERSION mismatch Fix for Telemetry also has off-by-one errors in its data string sizing / short size limitations error User telemetry output is sorted. added formatting variants to DbgLog and RobotLog APIs code "&amp;"modified to allow for a long list of op mode names. changes to improve thread safety of RobocolDatagramSocket Fix for ""missing hardware leaves robot controller disconnected from driver station"" error fix for ""fast tapping of Init/Start causes problems"&amp;""" (toast is now only instantiated on UI thread). added some log statements for thread life cycle. moved gamepad reset logic inside of initActiveOpMode() for robustness changes made to mitigate risk of race conditions on public methods. changes to try and"&amp;" flag when WiFi Direct name contains non-printable characters. fix to correct race condition between .run() and .close() in ReadWriteRunnableStandard. updated FTDI driver made ReadWriteRunnableStanard interface public. fixed off-by-one errors in Command c"&amp;"onstructor moved specific hardware implmentations into their own package. moved specific gamepad implemnatations to the hardware library. changed LICENSE file to new BSD version. fixed race condition when shutting down Modern Robotics USB devices. methods"&amp;" in the ColorSensor classes have been synchronized. corrected isBusy() status to reflect end of motion. corrected ""back"" button keycode. the notSupported() method of the GyroSensor class was changed to protected (it should not be public). Release 15.11."&amp;"04.001 Added Support for Modern Robotics Gyro. The GyroSensor class now supports the MR Gyro Sensor. Users can access heading data (about Z axis) Users can also access raw gyro data (X, Y, &amp; Z axes). Example MRGyroTest.java op mode included. Improved erro"&amp;"r messages More descriptive error messages for exceptions in user code. Updated DcMotor API Enable read mode on new address in setI2cAddress Fix so that driver station app resets the gamepads when switching op modes. USB-related code changes to make USB c"&amp;"omm more responsive and to display more explicit error messages. Fix so that USB will recover properly if the USB bus returns garbage data. Fix USB initializtion race condition. Better error reporting during FTDI open. More explicit messages during USB fa"&amp;"ilures. Fixed bug so that USB device is closed if event loop teardown method was not called. Fixed timer UI issue Fixed duplicate name UI bug (Legacy Module configuration). Fixed race condition in EventLoopManager. Fix to keep references stable when updat"&amp;"ing gamepad. For legacy Matrix motor/servo controllers removed necessity of appending ""Motor"" and ""Servo"" to controller names. Updated HT color sensor driver to use constants from ModernRoboticsUsbLegacyModule class. Updated MR color sensor driver to "&amp;"use constants from ModernRoboticsUsbDeviceInterfaceModule class. Correctly handle I2C Address change in all color sensors Updated/cleaned up op modes. Updated comments in LinearI2cAddressChange.java example op mode. Replaced the calls to ""setChannelMode"&amp;""" with ""setMode"" (to match the new of the DcMotor method). Removed K9AutoTime.java op mode. Added MRGyroTest.java op mode (demonstrates how to use MR Gyro Sensor). Added MRRGBExample.java op mode (demonstrates how to use MR Color Sensor). Added HTRGBEx"&amp;"ample.java op mode (demonstrates how to use HT legacy color sensor). Added MatrixControllerDemo.java (demonstrates how to use legacy Matrix controller). Updated javadoc documentation. Updated release .apk files for Robot Controller and Driver Station apps"&amp;". Release 15.10.06.002 Added support for Legacy Matrix 9.6V motor/servo controller. Cleaned up build.gradle file. Minor UI and bug fixes for driver station and robot controller apps. Throws error if Ultrasonic sensor (NXT) is not configured for legacy mod"&amp;"ule port 4 or 5. Release 15.08.03.001 New user interfaces for FTC Driver Station and FTC Robot Controller apps. An init() method is added to the OpMode class. For this release, init() is triggered right before the start() method. Eventually, the init() me"&amp;"thod will be triggered when the user presses an ""INIT"" button on driver station. The init() and loop() methods are now required (i.e., need to be overridden in the user's op mode). The start() and stop() methods are optional. A new LinearOpMode class is"&amp;" introduced. Teams can use the LinearOpMode mode to create a linear (not event driven) program model. Teams can use blocking statements like Thread.sleep() within a linear op mode. The API for the Legacy Module and Core Device Interface Module have been u"&amp;"pdated. Support for encoders with the Legacy Module is now working. The hardware loop has been updated for better performance.")</f>
        <v>NOTICE This repository contains the public FTC SDK for the SKYSTONE (2019-2020) competition season. If you are looking for the current season's FTC SDK software, please visit the new and permanent home of the public FTC SDK:  FtcRobotController repository  Welcome! This GitHub repository contains the source code that is used to build an Android app to control a FIRST Tech Challenge competition robot. To use this SDK, download/clone the entire project to your local computer.  Getting Started If you are new to robotics or new to the FIRST Tech Challenge, then you should consider reviewing the FTC Blocks Tutorial to get familiar with how to use the control system:        FTC Blocks Online Tutorial  Even if you are an advanced Java programmer, it is helpful to start with the FTC Blocks tutorial, and then migrate to the OnBot Java Tool or to Android Studio afterwards.  Downloading the Project If you are an Android Studio programmer, there are several ways to download this repo. Note that if you use the Blocks or OnBot Java Tool to program your robot, then you do not need to download this repository.  If you are a git user, you can clone the most current version of the repository:             git clone https://github.com/FIRST-Tech-Challenge/SKYSTONE.git  Or, if you prefer, you can use the "Download Zip" button available through the main repository page. Downloading the project as a .ZIP file will keep the size of the download manageable.  You can also download the project folder (as a .zip or .tar.gz archive file) from the Downloads subsection of the Releases page for this repository.  Once you have downloaded and uncompressed (if needed) your folder, you can use Android Studio to import the folder ("Import project (Eclipse ADT, Gradle, etc.)").  Getting Help User Documentation and Tutorials FIRST maintains online documentation with information and tutorials on how to use the FIRST Tech Challenge software and robot control system. You can access this documentation using the following link:        SKYSTONE Online Documentation  Note that the online documentation is an "evergreen" document that is constantly being updated and edited. It contains the most current information about the FIRST Tech Challenge software and control system.  Javadoc Reference Material The Javadoc reference documentation for the FTC SDK is now available online. Click on the following link to view the FTC SDK Javadoc documentation as a live website:        FTC Javadoc Documentation  Documentation for the FTC SDK is also included with this repository. There is a subfolder called "doc" which contains several subfolders:  The folder "apk" contains the .apk files for the FTC Driver Station and FTC Robot Controller apps. The folder "javadoc" contains the JavaDoc user documentation for the FTC SDK. Online User Forum For technical questions regarding the Control System or the FTC SDK, please visit the FTC Technology forum:        FTC Technology Forum  Release Information Version 5.5 (20200824-090813) Version 5.5 requires Android Studio 4.0 or later.  New features Adds support for calling custom Java classes from Blocks OpModes (fixes SkyStone issue #161). Classes must be in the org.firstinspires.ftc.teamcode package. Methods must be public static and have no more than 21 parameters. Parameters declared as OpMode, LinearOpMode, Telemetry, and HardwareMap are supported and the argument is provided automatically, regardless of the order of the parameters. On the block, the sockets for those parameters are automatically filled in. Parameters declared as char or java.lang.Character will accept any block that returns text and will only use the first character in the text. Parameters declared as boolean or java.lang.Boolean will accept any block that returns boolean. Parameters declared as byte, java.lang.Byte, short, java.lang.Short, int, java.lang.Integer, long, or java.lang.Long, will accept any block that returns a number and will round that value to the nearest whole number. Parameters declared as float, java.lang.Float, double, java.lang.Double will accept any block that returns a number. Adds telemetry API method for setting display format Classic Monospace HTML (certain tags only) Adds blocks support for switching cameras. Adds Blocks support for TensorFlow Object Detection with a custom model. Adds support for uploading a custom TensorFlow Object Detection model in the Manage page, which is especially useful for Blocks and OnBotJava users. Shows new Control Hub blink codes when the WiFi band is switched using the Control Hub's button (only possible on Control Hub OS 1.1.2) Adds new warnings which can be disabled in the Advanced RC Settings Mismatched app versions warning Unnecessary 2.4 GHz WiFi usage warning REV Hub is running outdated firmware (older than version 1.8.2) Adds support for Sony PS4 gamepad, and reworks how gamepads work on the Driver Station Removes preference which sets gamepad type based on driver position. Replaced with menu which allows specifying type for gamepads with unknown VID and PID Attempts to auto-detect gamepad type based on USB VID and PID If gamepad VID and PID is not known, use type specified by user for that VID and PID If gamepad VID and PID is not known AND the user has not specified a type for that VID and PID, an educated guess is made about how to map the gamepad Driver Station will now attempt to automatically recover from a gamepad disconnecting, and re-assign it to the position it was assigned to when it dropped If only one gamepad is assigned and it drops: it can be recovered If two gamepads are assigned, and have different VID/PID signatures, and only one drops: it will be recovered If two gamepads are assigned, and have different VID/PID signatures, and BOTH drop: both will be recovered If two gamepads are assigned, and have the same VID/PID signatures, and only one drops: it will be recovered If two gamepads are assigned, and have the same VID/PID signatures, and BOTH drop: neither will be recovered, because of the ambiguity of the gamepads when they re-appear on the USB bus. There is currently one known edge case: if there are two gamepads with the same VID/PID signature plugged in, but only one is assigned, and they BOTH drop, it's a 50-50 chance of which one will be chosen for automatic recovery to the assigned position: it is determined by whichever one is re-enumerated first by the USB bus controller. Adds landscape user interface to Driver Station New feature: practice timer with audio cues New feature (Control Hub only): wireless network connection strength indicator (0-5 bars) New feature (Control Hub only): tapping on the ping/channel display will switch to an alternate display showing radio RX dBm and link speed (tap again to switch back) The layout will NOT autorotate. You can switch the layout from the Driver Station's settings menu. Breaking changes Removes support for Android versions 4.4 through 5.1 (KitKat and Lollipop). The minSdkVersion is now 23. Removes the deprecated LinearOpMode methods waitOneFullHardwareCycle() and waitForNextHardwareCycle() Enhancements Handles RS485 address of Control Hub automatically The Control Hub is automatically given a reserved address Existing configuration files will continue to work All addresses in the range of 1-10 are still available for Expansion Hubs The Control Hub light will now normally be solid green, without blinking to indicate the address The Control Hub will not be shown on the Expansion Hub Address Change settings page Improves REV Hub firmware updater The user can now choose between all available firmware update files Version 1.8.2 of the REV Hub firmware is bundled into the Robot Controller app. Text was added to clarify that Expansion Hubs can only be updated via USB. Firmware update speed was reduced to improve reliability Allows REV Hub firmware to be updated directly from the Manage webpage Improves log viewer on Robot Controller Horizontal scrolling support (no longer word wrapped) Supports pinch-to-zoom Uses a monospaced font Error messages are highlighted New color scheme Attempts to force-stop a runaway/stuck OpMode without restarting the entire app Not all types of runaway conditions are stoppable, but if the user code attempts to talk to hardware during the runaway, the system should be able to capture it. Makes various tweaks to the Self Inspect screen Renames "OS version" entry to "Android version" Renames "WiFi Direct Name" to "WiFi Name" Adds Control Hub OS version, when viewing the report of a Control Hub Hides the airplane mode entry, when viewing the report of a Control Hub Removes check for ZTE Speed Channel Changer Shows firmware version for all Expansion and Control Hubs Reworks network settings portion of Manage page All network settings are now applied with a single click The WiFi Direct channel of phone-based Robot Controllers can now be changed from the Manage page WiFi channels are filtered by band (2.4 vs 5 GHz) and whether they overlap with other channels The current WiFi channel is pre-selected on phone-based Robot Controllers, and Control Hubs running OS 1.1.2 or later. On Control Hubs running OS 1.1.2 or later, you can choose to have the system automatically select a channel on the 5 GHz band Improves OnBotJava New light and dark themes replace the old themes (chaos, github, chrome,...) the new default theme is light and will be used when you first update to this version OnBotJava now has a tabbed editor Read-only offline mode Improves function of "exit" menu item on Robot Controller and Driver Station Now guaranteed to be fully stopped and unloaded from memory Shows a warning message if a LinearOpMode exists prematurely due to failure to monitor for the start condition Improves error message shown when the Driver Station and Robot Controller are incompatible with each other Driver Station OpMode Control Panel now disabled while a Restart Robot is in progress Disables advanced settings related to WiFi direct when the Robot Controller is a Control Hub. Tint phone battery icons on Driver Station when low/critical. Uses names "Control Hub Portal" and "Control Hub" (when appropriate) in new configuration files Improve I2C read performance Very large improvement on Control Hub; up to ~2x faster with small (e.g. 6 byte) reads Not as apparent on Expansion Hubs connected to a phone Update/refresh build infrastructure Update to 'androidx' support library from 'com.android.support:appcompat', which is end-of-life Update targetSdkVersion and compileSdkVersion to 28 Update Android Studio's Android plugin to latest Fix reported build timestamp in 'About' screen Add sample illustrating manual webcam use: ConceptWebcam Bug fixes Fixes SkyStone issue #248 Fixes SkyStone issue #232 and modifies bulk caching semantics to allow for cache-preserving MANUAL/AUTO transitions. Improves performance when REV 2M distance sensor is unplugged Improves readability of Toast messages on certain devices Allows a Driver Station to connect to a Robot Controller after another has disconnected Improves generation of fake serial numbers for UVC cameras which do not provide a real serial number Previously some devices would assign such cameras a serial of 0:0 and fail to open and start streaming Fixes ftc_app issue #638. Fixes a slew of bugs with the Vuforia camera monitor including: Fixes bug where preview could be displayed with a wonky aspect ratio Fixes bug where preview could be cut off in landscape Fixes bug where preview got totally messed up when rotating phone Fixes bug where crosshair could drift off target when using webcams Fixes issue in UVC driver on some devices (ftc_app 681) if streaming was started/stopped multiple times in a row Issue manifested as kernel panic on devices which do not have this kernel patch. On affected devices which do have the patch, the issue was manifest as simply a failure to start streaming. The Tech Team believes that the root cause of the issue is a bug in the Linux kernel XHCI driver. A workaround was implemented in the SDK UVC driver. Fixes bug in UVC driver where often half the frames from the camera would be dropped (e.g. only 15FPS delivered during a streaming session configured for 30FPS). Fixes issue where TensorFlow Object Detection would show results whose confidence was lower than the minimum confidence parameter. Fixes a potential exploitation issue of CVE-2019-11358 in OnBotJava Fixes changing the address of an Expansion Hub with additional Expansion Hubs connected to it Preserves the Control Hub's network connection when "Restart Robot" is selected Fixes issue where device scans would fail while the Robot was restarting Fix RenderScript usage Use androidx.renderscript variant: increased compatibility Use RenderScript in Java mode, not native: simplifies build Fixes webcam-frame-to-bitmap conversion problem: alpha channel wasn't being initialized, only R, G, &amp; B Fixes possible arithmetic overflow in Deadline Fixes deadlock in Vuforia webcam support which could cause 5-second delays when stopping OpMode Version 5.4 (20200108-101156) Fixes SkyStone issue #88 Adds an inspection item that notes when a robot controller (Control Hub) is using the factory default password. Fixes SkyStone issue #61 Fixes SkyStone issue #142 Fixes ftc_app issue #417 by adding more current and voltage monitoring capabilities for REV Hubs. Fixes a crash sometimes caused by OnBotJava activity Improves OnBotJava autosave functionality ftc_app #738 Fixes system responsiveness issue when an Expansion Hub is disconnected Fixes issue where IMU initialization could prevent Op Modes from stopping Fixes issue where AndroidTextToSpeech.speak() would fail if it was called too early Adds telemetry.speak() methods and blocks, which cause the Driver Station (if also updated) to speak text Adds and improves Expansion Hub-related warnings Improves Expansion Hub low battery warning Displays the warning immediately after the hub reports it Specifies whether the condition is current or occurred temporarily during an OpMode run Displays which hubs reported low battery Displays warning when hub loses and regains power during an OpMode run Fixes the hub's LED pattern after this condition Displays warning when Expansion Hub is not responding to commands Specifies whether the condition is current or occurred temporarily during an OpMode run Clarifies warning when Expansion Hub is not present at startup Specifies that this condition requires a Robot Restart before the hub can be used. The hub light will now accurately reflect this state Improves logging and reduces log spam during these conditions Syncs the Control Hub time and timezone to a connected web browser programming the robot, if a Driver Station is not available. Adds bulk read functionality for REV Hubs A bulk caching mode must be set at the Hub level with LynxModule#setBulkCachingMode(). This applies to all relevant SDK hardware classes that reference that Hub. The following following Hub bulk caching modes are available: BulkCachingMode.OFF (default): All hardware calls operate as usual. Bulk data can read through LynxModule#getBulkData() and processed manually. BulkCachingMode.AUTO: Applicable hardware calls are served from a bulk read cache that is cleared/refreshed automatically to ensure identical commands don't hit the same cache. The cache can also be cleared manually with LynxModule#clearBulkCache(), although this is not recommended. (advanced users) BulkCachingMode.MANUAL: Same as BulkCachingMode.AUTO except the cache is never cleared automatically. To avoid getting stale data, the cache must be manually cleared at the beginning of each loop body or as the user deems appropriate. Removes PIDF Annotation values added in Rev 5.3 (to AndyMark, goBILDA and TETRIX motor configurations). The new motor types will still be available but their Default control behavior will revert back to Rev 5.2 Adds new ConceptMotorBulkRead sample Opmode to demonstrate and compare Motor Bulk-Read modes for reducing I/O latencies. Version 5.3 (20191004-112306) Fixes external USB/UVC webcam support Makes various bugfixes and improvements to Blocks page, including but not limited to: Many visual tweaks Browser zoom and window resize behave better Resizing the Java preview pane works better and more consistently across browsers The Java preview pane consistently gets scrollbars when needed The Java preview pane is hidden by default on phones Internet Explorer 11 should work Large dropdown lists display properly on lower res screens Disabled buttons are now visually identifiable as disabled A warning is shown if a user selects a TFOD sample, but their device is not compatible Warning messages in a Blocks op mode are now visible by default. Adds goBILDA 5201 and 5202 motors to Robot Configurator Adds PIDF Annotation values to AndyMark, goBILDA and TETRIX motor configurations. This has the effect of causing the RUN_USING_ENCODERS and RUN_TO_POSITION modes to use PIDF vs PID closed loop control on these motors. This should provide more responsive, yet stable, speed control. PIDF adds Feedforward control to the basic PID control loop. Feedforward is useful when controlling a motor's speed because it "anticipates" how much the control voltage must change to achieve a new speed set-point, rather than requiring the integrated error to change sufficiently. The PIDF values were chosen to provide responsive, yet stable, speed control on a lightly loaded motor. The more heavily a motor is loaded (drag or friction), the more noticable the PIDF improvement will be. Fixes startup crash on Android 10 Fixes ftc_app issue #712 (thanks to FROGbots-4634) Fixes ftc_app issue #542 Allows "A" and lowercase letters when naming device through RC and DS apps. Version 5.2 (20190905-083277) Fixes extra-wide margins on settings activities, and placement of the new configuration button Adds Skystone Vuforia image target data. Includes sample Skystone Vuforia Navigation op modes (Java). Includes sample Skystone Vuforia Navigation op modes (Blocks). Adds TensorFlow inference model (.tflite) for Skystone game elements. Includes sample Skystone TensorFlow op modes (Java). Includes sample Skystone TensorFlow op modes (Blocks). Removes older (season-specific) sample op modes. Includes 64-bit support (to comply with Google Play requirements). Protects against Stuck OpModes when a Restart Robot is requested. (Thanks to FROGbots-4634) (ftc_app issue #709) Blocks related changes: Fixes bug with blocks generated code when hardware device name is a java or javascript reserved word. Shows generated java code for blocks, even when hardware items are missing from the active configuration. Displays warning icon when outdated Vuforia and TensorFlow blocks are used (SkyStone issue #27) Version 5.1 (20190820-222104) Defines default PIDF parameters for the following motors: REV Core Hex Motor REV 20:1 HD Hex Motor REV 40:1 HD Hex Motor Adds back button when running on a device without a system back button (such as a Control Hub) Allows a REV Control Hub to update the firmware on a REV Expansion Hub via USB Fixes SkyStone issue #9 Fixes ftc_app issue #715 Prevents extra DS User clicks by filtering based on current state. Prevents incorrect DS UI state changes when receiving new OpMode list from RC Adds support for REV Color Sensor V3 Adds a manual-refresh DS Camera Stream for remotely viewing RC camera frames. To show the stream on the DS, initialize but do not run a stream-enabled opmode, select the Camera Stream option in the DS menu, and tap the image to refresh. This feature is automatically enabled when using Vuforia or TFOD—no additional RC configuration is required for typical use cases. To hide the stream, select the same menu item again. Note that gamepads are disabled and the selected opmode cannot be started while the stream is open as a safety precaution. To use custom streams, consult the API docs for CameraStreamServer#setSource and CameraStreamSource. Adds many Star Wars sounds to RobotController resources. Added SKYSTONE Sounds Chooser Sample Program. Switches out startup, connect chimes, and error/warning sounds for Star Wars sounds Updates OnBot Java to use a WebSocket for communication with the robot The OnBot Java page no longer has to do a full refresh when a user switches from editing one file to another Known issues:  Camera Stream The Vuforia camera stream inherits the issues present in the phone preview (namely ftc_app issue #574). This problem does not affect the TFOD camera stream even though it receives frames from Vuforia. The orientation of the stream frames may not always match the phone preview. For now, these frames may be rotated manually via a custom CameraStreamSource if desired. OnBotJava Browser back button may not always work correctly It's possible for a build to be queued, but not started. The OnBot Java build console will display a warning if this occurs. A user might not realize they are editing a different file if the user inadvertently switches from one file to another since this switch is now seamless. The name of the currently open file is displayed in the browser tab. Version 5.0 (built on 19.06.14) Support for the REV Robotics Control Hub. Adds a Java preview pane to the Blocks editor. Adds a new offline export feature to the Blocks editor. Display wifi channel in Network circle on Driver Station. Adds calibration for Logitech C270 Updates build tooling and target SDK. Compliance with Google's permissions infrastructure (Required after build tooling update). Keep Alives to mitigate the Motorola wifi scanning problem. Telemetry substitute no longer necessary. Improves Vuforia error reporting. Fixes ftctechnh/ftc_app issues 621, 713. Miscellaneous bug fixes and improvements. Version 4.3 (built on 18.10.31) Includes missing TensorFlow-related libraries and files. Version 4.2 (built on 18.10.30) Includes fix to avoid deadlock situation with WatchdogMonitor which could result in USB communication errors. Comm error appeared to require that user disconnect USB cable and restart the Robot Controller app to recover. robotControllerLog.txt would have error messages that included the words "E RobotCore: lynx xmit lock: #### abandoning lock:" Includes fix to correctly list the parent module address for a REV Robotics Expansion Hub in a configuration (.xml) file. Bug in versions 4.0 and 4.1 would incorrect list the address module for a parent REV Robotics device as "1". If the parent module had a higher address value than the daisy-chained module, then this bug would prevent the Robot Controller from communicating with the downstream Expansion Hub. Added requirement for ACCESS_COARSE_LOCATION to allow a Driver Station running Android Oreo to scan for Wi-Fi Direct devices. Added google() repo to build.gradle because aapt2 must be downloaded from the google() repository beginning with version 3.2 of the Android Gradle Plugin. Important Note: Android Studio users will need to be connected to the Internet the first time build the ftc_app project. Internet connectivity is required for the first build so the appropriate files can be downloaded from the Google repository. Users should not need to be connected to the Internet for subsequent builds. This should also fix buid issue where Android Studio would complain that it "Could not find com.android.tools.lint:lint-gradle:26.1.4" (or similar). Added support for REV Spark Mini motor controller as part of the configuration menu for a servo/PWM port on the REV Expansion Hub. Provide examples for playing audio files in an Op Mode. Block Development Tool Changes Includes a fix for a problem with the Velocity blocks that were reported in the FTC Technology forum (Blocks Programming subforum). Change the "Save completed successfully." message to a white color so it will contrast with a green background. Fixed the "Download image" feature so it will work if there are text blocks in the op mode. Introduce support for Google's TensorFlow Lite technology for object detetion for 2018-2019 game. TensorFlow lite can recognize Gold Mineral and Silver Mineral from 2018-2019 game. Example Java and Block op modes are included to show how to determine the relative position of the gold block (left, center, right). Version 4.1 (released on 18.09.24) Changes include:  Fix to prevent crash when deprecated configuration annotations are used. Change to allow FTC Robot Controller APK to be auto-updated using FIRST Global Control Hub update scripts. Removed samples for non supported / non legal hardware. Improvements to Telemetry.addData block with "text" socket. Updated Blocks sample op mode list to include Rover Ruckus Vuforia example. Update SDK library version number. Version 4.0 (released on 18.09.12) Changes include:  Initial support for UVC compatible cameras  If UVC camera has a unique serial number, RC will detect and enumerate by serial number. If UVC camera lacks a unique serial number, RC will only support one camera of that type connected. Calibration settings for a few cameras are included (see TeamCode/src/main/res/xml/teamwebcamcalibrations.xml for details). User can upload calibration files from Program and Manage web interface. UVC cameras seem to draw a fair amount of electrical current from the USB bus. This does not appear to present any problems for the REV Robotics Control Hub. This does seem to create stability problems when using some cameras with an Android phone-based Robot Controller. FTC Tech Team is investigating options to mitigate this issue with the phone-based Robot Controllers. Updated sample Vuforia Navigation and VuMark Op Modes to demonstrate how to use an internal phone-based camera and an external UVC webcam. Support for improved motor control.  REV Robotics Expansion Hub firmware 1.8 and greater will support a feed forward mechanism for closed loop motor control. FTC SDK has been modified to support PIDF coefficients (proportional, integral, derivative, and feed forward). FTC Blocks development tool modified to include PIDF programming blocks. Deprecated older PID-related methods and variables. REV's 1.8.x PIDF-related changes provide a more linear and accurate way to control a motor. Wireless  Added 5GHz support for wireless channel changing for those devices that support it. Tested with Moto G5 and E4 phones. Also tested with other (currently non-approved) phones such as Samsung Galaxy S8. Improved Expansion Hub firmware update support in Robot Controller app  Changes to make the system more robust during the firmware update process (when performed through Robot Controller app). User no longer has to disconnect a downstream daisy-chained Expansion Hub when updating an Expansion Hub's firmware. If user is updating an Expansion Hub's firmware through a USB connection, he/she does not have to disconnect RS485 connection to other Expansion Hubs. The user still must use a USB connection to update an Expansion Hub's firmware. The user cannot update the Expansion Hub firmware for a downstream device that is daisy chained through an RS485 connection. If an Expansion Hub accidentally gets "bricked" the Robot Controller app is now more likely to recognize the Hub when it scans the USB bus. Robot Controller app should be able to detect an Expansion Hub, even if it accidentally was bricked in a previous update attempt. Robot Controller app should be able to install the firmware onto the Hub, even if if accidentally was bricked in a previous update attempt. Resiliency  FTC software can detect and enable an FTDI reset feature that is available with REV Robotics v1.8 Expansion Hub firmware and greater. When enabled, the Expansion Hub can detect if it hasn't communicated with the Robot Controller over the FTDI (USB) connection. If the Hub hasn't heard from the Robot Controller in a while, it will reset the FTDI connection. This action helps system recover from some ESD-induced disruptions. Various fixes to improve reliability of FTC software. Blocks  Fixed errors with string and list indices in blocks export to java. Support for USB connected UVC webcams. Refactored optimized Blocks Vuforia code to support Rover Ruckus image targets. Added programming blocks to support PIDF (proportional, integral, derivative and feed forward) motor control. Added formatting options (under Telemetry and Miscellaneous categories) so user can set how many decimal places to display a numerical value. Support to play audio files (which are uploaded through Blocks web interface) on Driver Station in addition to the Robot Controller. Fixed bug with Download Image of Blocks feature. Support for REV Robotics Blinkin LED Controller. Support for REV Robotics 2m Distance Sensor. Added support for a REV Touch Sensor (no longer have to configure as a generic digital device). Added blocks for DcMotorEx methods. These are enhanced methods that you can use when supported by the motor controller hardware. The REV Robotics Expansion Hub supports these enhanced methods. Enhanced methods include methods to get/set motor velocity (in encoder pulses per second), get/set PIDF coefficients, etc.. Modest Improvements in Logging  Decrease frequency of battery checker voltage statements. Removed non-FTC related log statements (wherever possible). Introduced a "Match Logging" feature. Under "Settings" a user can enable/disable this feature (it's disabled by default). If enabled, user provides a "Match Number" through the Driver Station user interface (top of the screen). The Match Number is used to create a log file specifically with log statements from that particular Op Mode run. Match log files are stored in /sdcard/FIRST/matlogs on the Robot Controller. Once an op mode run is complete, the Match Number is cleared. This is a convenient way to create a separate match log with statements only related to a specific op mode run. New Devices  Support for REV Robotics Blinkin LED Controller. Support for REV Robotics 2m Distance Sensor. Added configuration option for REV 20:1 HD Hex Motor. Added support for a REV Touch Sensor (no longer have to configure as a generic digital device). Miscellaneous  Fixed some errors in the definitions for acceleration and velocity in our javadoc documentation. Added ability to play audio files on Driver Station When user is configuring an Expansion Hub, the LED on the Expansion Hub will change blink pattern (purple-cyan) to indicate which Hub is currently being configured. Renamed I2cSensorType to I2cDeviceType. Added an external sample Op Mode that demonstrates localization using 2018-2019 (Rover Ruckus presented by QualComm) Vuforia targets. Added an external sample Op Mode that demonstrates how to use the REV Robotics 2m Laser Distance Sensor. Added an external sample Op Mode that demonstrates how to use the REV Robotics Blinkin LED Controller. Re-categorized external Java sample Op Modes to "TeleOp" instead of "Autonomous". Known issues:  Initial support for UVC compatible cameras  UVC cameras seem to draw significant amount of current from the USB bus. This does not appear to present any problems for the REV Robotics Control Hub. This does seem to create stability problems when using some cameras with an Android phone-based Robot Controller. FTC Tech Team is investigating options to mitigate this issue with the phone-based Robot Controllers. There might be a possible deadlock which causes the RC to become unresponsive when using a UVC webcam with a Nougat Android Robot Controller. Wireless  When user selects a wireless channel, this channel does not necessarily persist if the phone is power cycled. Tech Team is hoping to eventually address this issue in a future release. Issue has been present since apps were introduced (i.e., it is not new with the v4.0 release). Wireless channel is not currently displayed for WiFi Direct connections. Miscellaneous  The blink indication feature that shows which Expansion Hub is currently being configured does not work for a newly created configuration file. User has to first save a newly created configuration file and then close and re-edit the file in order for blink indicator to work. Version 3.6 (built on 17.12.18) Changes include:  Blocks Changes Uses updated Google Blockly software to allow users to edit their op modes on Apple iOS devices (including iPad and iPhone). Improvement in Blocks tool to handle corrupt op mode files. Autonomous op modes should no longer get switched back to tele-op after re-opening them to be edited. The system can now detect type mismatches during runtime and alert the user with a message on the Driver Station. Updated javadoc documentation for setPower() method to reflect correct range of values (-1 to +1). Modified VuforiaLocalizerImpl to allow for user rendering of frames Added a user-overrideable onRenderFrame() method which gets called by the class's renderFrame() method. Version 3.5 (built on 17.10.30) Changes with version 3.5 include:  Introduced a fix to prevent random op mode stops, which can occur after the Robot Controller app has been paused and then resumed (for example, when a user temporarily turns off the display of the Robot Controller phone, and then turns the screen back on). Introduced a fix to prevent random op mode stops, which were previously caused by random peer disconnect events on the Driver Station. Fixes issue where log files would be closed on pause of the RC or DS, but not re-opened upon resume. Fixes issue with battery handler (voltage) start/stop race. Fixes issue where Android Studio generated op modes would disappear from available list in certain situations. Fixes problem where OnBot Java would not build on REV Robotics Control Hub. Fixes problem where OnBot Java would not build if the date and time on the Robot Controller device was "rewound" (set to an earlier date/time). Improved error message on OnBot Java that occurs when renaming a file fails. Removed unneeded resources from android.jar binaries used by OnBot Java to reduce final size of Robot Controller app. Added MR_ANALOG_TOUCH_SENSOR block to Blocks Programming Tool. Version 3.4 (built on 17.09.06) Changes with version 3.4 include:  Added telemetry.update() statement for BlankLinearOpMode template. Renamed sample Block op modes to be more consistent with Java samples. Added some additional sample Block op modes. Reworded OnBot Java readme slightly. Version 3.3 (built on 17.09.04) This version of the software includes improves for the FTC Blocks Programming Tool and the OnBot Java Programming Tool.  Changes with verion 3.3 include:  Android Studio ftc_app project has been updated to use Gradle Plugin 2.3.3. Android Studio ftc_app project is already using gradle 3.5 distribution. Robot Controller log has been renamed to /sdcard/RobotControllerLog.txt (note that this change was actually introduced w/ v3.2). Improvements in I2C reliability. Optimized I2C read for REV Expansion Hub, with v1.7 firmware or greater. Updated all external/samples (available through OnBot and in Android project folder). Vuforia Added support for VuMarks that will be used for the 2017-2018 season game. Blocks Update to latest Google Blockly release. Sample op modes can be selected as a template when creating new op mode. Fixed bug where the blocks would disappear temporarily when mouse button is held down. Added blocks for Range.clip and Range.scale. User can now disable/enable Block op modes. Fix to prevent occasional Blocks deadlock. OnBot Java Significant improvements with autocomplete function for OnBot Java editor. Sample op modes can be selected as a template when creating new op mode. Fixes and changes to complete hardware setup feature. Updated (and more useful) onBot welcome message. Known issues:  Android Studio After updating to the new v3.3 Android Studio project folder, if you get error messages indicating "InvalidVirtualFileAccessException" then you might need to do a File-&gt;Invalidate Caches / Restart to clear the error. OnBot Java Sometimes when you push the build button to build all op modes, the RC returns an error message that the build failed. If you press the build button a second time, the build typically suceeds. Version 3.2 (built on 17.08.02) This version of the software introduces the "OnBot Java" Development Tool. Similar to the FTC Blocks Development Tool, the FTC OnBot Java Development Tool allows a user to create, edit and build op modes dynamically using only a Javascript-enabled web browser.  The OnBot Java Development Tool is an integrated development environment (IDE) that is served up by the Robot Controller. Op modes are created and edited using a Javascript-enabled browser (Google Chromse is recommended). Op modes are saved on the Robot Controller Android device directly.  The OnBot Java Development Tool provides a Java programming environment that does NOT need Android Studio.  Changes with version 3.2 include:  Enhanced web-based development tools  Introduction of OnBot Java Development Tool. Web-based programming and management features are "always on" (user no longer needs to put Robot Controller into programming mode). Web-based management interface (where user can change Robot Controller name and also easily download Robot Controller log file). OnBot Java, Blocks and Management features available from web based interface. Blocks Programming Development Tool:  Changed "LynxI2cColorRangeSensor" block to "REV Color/range sensor" block. Fixed tooltip for ColorSensor.isLightOn block. Added blocks for ColorSensor.getNormalizedColors and LynxI2cColorRangeSensor.getNormalizedColors. Added example op modes for digital touch sensor and REV Robotics Color Distance sensor.  User selectable color themes.  Includes many minor enhancements and fixes (too numerous to list).  Known issues:  Auto complete function is incomplete and does not support the following (for now): Access via this keyword Access via super keyword Members of the super cloass, not overridden by the class Any methods provided in the current class Inner classes Can't handle casted objects Any objects coming from an parenthetically enclosed expression Version 3.10 (built on 17.05.09) This version of the software provides support for the REV Robotics Expansion Hub. This version also includes improvements in the USB communication layer in an effort to enhance system resiliency. If you were using a 2.x version of the software previously, updating to version 3.1 requires that you also update your Driver Station software in addition to updating the Robot Controller software.  Also note that in version 3.10 software, the setMaxSpeed and getMaxSpeed methods are no longer available (not deprecated, they have been removed from the SDK). Also note that the the new 3.x software incorporates motor profiles that a user can select as he/she configures the robot.  Changes include:  Blocks changes Added VuforiaTrackableDefaultListener.getPose and Vuforia.trackPose blocks. Added optimized blocks support for Vuforia extended tracking. Added atan2 block to the math category. Added useCompetitionFieldTargetLocations parameter to Vuforia.initialize block. If set to false, the target locations are placed at (0,0,0) with target orientation as specified in https://github.com/gearsincorg/FTCVuforiaDemo/blob/master/Robot_Navigation.java tutorial op mode. Incorporates additional improvements to USB comm layer to improve system resiliency (to recover from a greater number of communication disruptions). Additional Notes Regarding Version 3.00 (built on 17.04.13)  In addition to the release changes listed below (see section labeled "Version 3.00 (built on 17.04.013)"), version 3.00 has the following important changes:  Version 3.00 software uses a new version of the FTC Robocol (robot protocol). If you upgrade to v3.0 on the Robot Controller and/or Android Studio side, you must also upgrade the Driver Station software to match the new Robocol. Version 3.00 software removes the setMaxSpeed and getMaxSpeed methods from the DcMotor class. If you have an op mode that formerly used these methods, you will need to remove the references/calls to these methods. Instead, v3.0 provides the max speed information through the use of motor profiles that are selected by the user during robot configuration. Version 3.00 software currently does not have a mechanism to disable extra i2c sensors. We hope to re-introduce this function with a release in the near future. Version 3.00 (built on 17.04.13) *** Use this version of the software at YOUR OWN RISK!!! ***  This software is being released as an "alpha" version. Use this version at your own risk!  This pre-release software contains SIGNIFICANT changes, including changes to the Wi-Fi Direct pairing mechanism, rewrites of the I2C sensor classes, changes to the USB/FTDI layer, and the introduction of support for the REV Robotics Expansion Hub and the REV Robotics color-range-light sensor. These changes were implemented to improve the reliability and resiliency of the FTC control system.  Please note, however, that version 3.00 is considered "alpha" code. This code is being released so that the FIRST community will have an opportunity to test the new REV Expansion Hub electronics module when it becomes available in May. The developers do not recommend using this code for critical applications (i.e., competition use).  *** Use this version of the software at YOUR OWN RISK!!! ***  Changes include:  Major rework of sensor-related infrastructure. Includes rewriting sensor classes to implement synchronous I2C communication. Fix to reset Autonomous timer back to 30 seconds. Implementation of specific motor profiles for approved 12V motors (includes Tetrix, AndyMark, Matrix and REV models). Modest improvements to enhance Wi-Fi P2P pairing. Fixes telemetry log addition race. Publishes all the sources (not just a select few). Includes Block programming improvements Addition of optimized Vuforia blocks. Auto scrollbar to projects and sounds pages. Fixed blocks paste bug. Blocks execute after while-opModeIsActive loop (to allow for cleanup before exiting op mode). Added gyro integratedZValue block. Fixes bug with projects page for Firefox browser. Added IsSpeaking block to AndroidTextToSpeech. Implements support for the REV Robotics Expansion Hub Implements support for integral REV IMU (physically installed on I2C bus 0, uses same Bosch BNO055 9 axis absolute orientation sensor as Adafruit 9DOF abs orientation sensor). - Implements support for REV color/range/light sensor. Provides support to update Expansion Hub firmware through FTC SDK. Detects REV firmware version and records in log file. Includes support for REV Control Hub (note that the REV Control Hub is not yet approved for FTC use). Implements FTC Blocks programming support for REV Expansion Hub and sensor hardware. Detects and alerts when I2C device disconnect. Version 2.62 (built on 17.01.07) Added null pointer check before calling modeToByte() in finishModeSwitchIfNecessary method for ModernRoboticsUsbDcMotorController class. Changes to enhance Modern Robotics USB protocol robustness. Version 2.61 (released on 16.12.19) Blocks Programming mode changes: Fix to correct issue when an exception was thrown because an OpticalDistanceSensor object appears twice in the hardware map (the second time as a LightSensor). Version 2.6 (released on 16.12.16) Fixes for Gyro class: Improve (decrease) sensor refresh latency. fix isCalibrating issues. Blocks Programming mode changes: Blocks now ignores a device in the configuration xml if the name is empty. Other devices work in configuration work fine. Version 2.5 (internal release on released on 16.12.13) Blocks Programming mode changes: Added blocks support for AdafruitBNO055IMU. Added Download Op Mode button to FtcBocks.html. Added support for copying blocks in one OpMode and pasting them in an other OpMode. The clipboard content is stored on the phone, so the programming mode server must be running. Modified Utilities section of the toolbox. In Programming Mode, display information about the active connections. Fixed paste location when workspace has been scrolled. Added blocks support for the android Accelerometer. Fixed issue where Blocks Upload Op Mode truncated name at first dot. Added blocks support for Android SoundPool. Added type safety to blocks for Acceleration. Added type safety to blocks for AdafruitBNO055IMU.Parameters. Added type safety to blocks for AnalogInput. Added type safety to blocks for AngularVelocity. Added type safety to blocks for Color. Added type safety to blocks for ColorSensor. Added type safety to blocks for CompassSensor. Added type safety to blocks for CRServo. Added type safety to blocks for DigitalChannel. Added type safety to blocks for ElapsedTime. Added type safety to blocks for Gamepad. Added type safety to blocks for GyroSensor. Added type safety to blocks for IrSeekerSensor. Added type safety to blocks for LED. Added type safety to blocks for LightSensor. Added type safety to blocks for LinearOpMode. Added type safety to blocks for MagneticFlux. Added type safety to blocks for MatrixF. Added type safety to blocks for MrI2cCompassSensor. Added type safety to blocks for MrI2cRangeSensor. Added type safety to blocks for OpticalDistanceSensor. Added type safety to blocks for Orientation. Added type safety to blocks for Position. Added type safety to blocks for Quaternion. Added type safety to blocks for Servo. Added type safety to blocks for ServoController. Added type safety to blocks for Telemetry. Added type safety to blocks for Temperature. Added type safety to blocks for TouchSensor. Added type safety to blocks for UltrasonicSensor. Added type safety to blocks for VectorF. Added type safety to blocks for Velocity. Added type safety to blocks for VoltageSensor. Added type safety to blocks for VuforiaLocalizer.Parameters. Added type safety to blocks for VuforiaTrackable. Added type safety to blocks for VuforiaTrackables. Added type safety to blocks for enums in AdafruitBNO055IMU.Parameters. Added type safety to blocks for AndroidAccelerometer, AndroidGyroscope, AndroidOrientation, and AndroidTextToSpeech. Version 2.4 (released on 16.11.13) Fix to avoid crashing for nonexistent resources. Blocks Programming mode changes: Added blocks to support OpenGLMatrix, MatrixF, and VectorF. Added blocks to support AngleUnit, AxesOrder, AxesReference, CameraDirection, CameraMonitorFeedback, DistanceUnit, and TempUnit. Added blocks to support Acceleration. Added blocks to support LinearOpMode.getRuntime. Added blocks to support MagneticFlux and Position. Fixed typos. Made blocks for ElapsedTime more consistent with other objects. Added blocks to support Quaternion, Velocity, Orientation, AngularVelocity. Added blocks to support VuforiaTrackables, VuforiaTrackable, VuforiaLocalizer, VuforiaTrackableDefaultListener. Fixed a few blocks. Added type checking to new blocks. Updated to latest blockly. Added default variable blocks to navigation and matrix blocks. Fixed toolbox entry for openGLMatrix_rotation_withAxesArgs. When user downloads Blocks-generated op mode, only the .blk file is downloaded. When user uploads Blocks-generated op mode (.blk file), Javascript code is auto generated. Added DbgLog support. Added logging when a blocks file is read/written. Fixed bug to properly render blocks even if missing devices from configuration file. Added support for additional characters (not just alphanumeric) for the block file names (for download and upload). Added support for OpMode flavor (“Autonomous” or “TeleOp”) and group. Changes to Samples to prevent tutorial issues. Incorporated suggested changes from public pull 216 (“Replace .. paths”). Remove Servo Glitches when robot stopped. if user hits “Cancels” when editing a configuration file, clears the unsaved changes and reverts to original unmodified configuration. Added log info to help diagnose why the Robot Controller app was terminated (for example, by watch dog function). Added ability to transfer log from the controller. Fixed inconsistency for AngularVelocity Limit unbounded growth of data for telemetry. If user does not call telemetry.update() for LinearOpMode in a timely manner, data added for telemetry might get lost if size limit is exceeded. Version 2.35 (released on 16.10.06) Blockly programming mode - Removed unnecesary idle() call from blocks for new project. Version 2.30 (released on 16.10.05) Blockly programming mode: Mechanism added to save Blockly op modes from Programming Mode Server onto local device To avoid clutter, blocks are displayed in categorized folders Added support for DigitalChannel Added support for ModernRoboticsI2cCompassSensor Added support for ModernRoboticsI2cRangeSensor Added support for VoltageSensor Added support for AnalogInput Added support for AnalogOutput Fix for CompassSensor setMode block Vuforia Fix deadlock / make camera data available while Vuforia is running. Update to Vuforia 6.0.117 (recommended by Vuforia and Google to close security loophole). Fix for autonomous 30 second timer bug (where timer was in effect, even though it appeared to have timed out). opModeIsActive changes to allow cleanup after op mode is stopped (with enforced 2 second safety timeout). Fix to avoid reading i2c twice. Updated sample Op Modes. Improved logging and fixed intermittent freezing. Added digital I/O sample. Cleaned up device names in sample op modes to be consistent with Pushbot guide. Fix to allow use of IrSeekerSensorV3. Version 2.20 (released on 16.09.08) Support for Modern Robotics Compass Sensor. Support for Modern Robotics Range Sensor. Revise device names for Pushbot templates to match the names used in Pushbot guide. Fixed bug so that IrSeekerSensorV3 device is accessible as IrSeekerSensor in hardwareMap. Modified computer vision code to require an individual Vuforia license (per legal requirement from PTC). Minor fixes. Blockly enhancements: Support for Voltage Sensor. Support for Analog Input. Support for Analog Output. Support for Light Sensor. Support for Servo Controller. Version 2.10 (released on 16.09.03) Support for Adafruit IMU. Improvements to ModernRoboticsI2cGyro class Block on reset of z axis. isCalibrating() returns true while gyro is calibration. Updated sample gyro program. Blockly enhancements support for android.graphics.Color. added support for ElapsedTime. improved look and legibility of blocks. support for compass sensor. support for ultrasonic sensor. support for IrSeeker. support for LED. support for color sensor. support for CRServo prompt user to configure robot before using programming mode. Provides ability to disable audio cues. various bug fixes and improvements. Version 2.00 (released on 16.08.19) This is the new release for the upcoming 2016-2017 FIRST Tech Challenge Season. Channel change is enabled in the FTC Robot Controller app for Moto G 2nd and 3rd Gen phones. Users can now use annotations to register/disable their Op Modes. Changes in the Android SDK, JDK and build tool requirements (minsdk=19, java 1.7, build tools 23.0.3). Standardized units in analog input. Cleaned up code for existing analog sensor classes. setChannelMode and getChannelMode were REMOVED from the DcMotorController class. This is important - we no longer set the motor modes through the motor controller. setMode and getMode were added to the DcMotor class. ContinuousRotationServo class has been added to the FTC SDK. Range.clip() method has been overloaded so it can support this operation for int, short and byte integers. Some changes have been made (new methods added) on how a user can access items from the hardware map. Users can now set the zero power behavior for a DC motor so that the motor will brake or float when power is zero. Prototype Blockly Programming Mode has been added to FTC Robot Controller. Users can place the Robot Controller into this mode, and then use a device (such as a laptop) that has a Javascript enabled browser to write Blockly-based Op Modes directly onto the Robot Controller. Users can now configure the robot remotely through the FTC Driver Station app. Android Studio project supports Android Studio 2.1.x and compile SDK Version 23 (Marshmallow). Vuforia Computer Vision SDK integrated into FTC SDK. Users can use sample vision targets to get localization information on a standard FTC field. Project structure has been reorganized so that there is now a TeamCode package that users can use to place their local/custom Op Modes into this package. Inspection function has been integrated into the FTC Robot Controller and Driver Station Apps (Thanks Team HazMat… 9277 &amp; 10650!). Audio cues have been incorporated into FTC SDK. Swap mechanism added to FTC Robot Controller configuration activity. For example, if you have two motor controllers on a robot, and you misidentified them in your configuration file, you can use the Swap button to swap the devices within the configuration file (so you do not have to manually re-enter in the configuration info for the two devices). Fix mechanism added to all user to replace an electronic module easily. For example, suppose a servo controller dies on your robot. You replace the broken module with a new module, which has a different serial number from the original servo controller. You can use the Fix button to automatically reconfigure your configuration file to use the serial number of the new module. Improvements made to fix resiliency and responsiveness of the system. For LinearOpMode the user now must for a telemetry.update() to update the telemetry data on the driver station. This update() mechanism ensures that the driver station gets the updated data properly and at the same time. The Auto Configure function of the Robot Controller is now template based. If there is a commonly used robot configuration, a template can be created so that the Auto Configure mechanism can be used to quickly configure a robot of this type. The logic to detect a runaway op mode (both in the LinearOpMode and OpMode types) and to abort the run, then auto recover has been improved/implemented. Fix has been incorporated so that Logitech F310 gamepad mappings will be correct for Marshmallow users. Release 16.07.08 For the ftc_app project, the gradle files have been modified to support Android Studio 2.1.x. Release 16.03.30 For the MIT App Inventor, the design blocks have new icons that better represent the function of each design component. Some changes were made to the shutdown logic to ensure the robust shutdown of some of our USB services. A change was made to LinearOpMode so as to allow a given instance to be executed more than once, which is required for the App Inventor. Javadoc improved/updated. Release 16.03.09 Changes made to make the FTC SDK synchronous (significant change!) waitOneFullHardwareCycle() and waitForNextHardwareCycle() are no longer needed and have been deprecated. runOpMode() (for a LinearOpMode) is now decoupled from the system's hardware read/write thread. loop() (for an OpMode) is now decoupled from the system's hardware read/write thread. Methods are synchronous. For example, if you call setMode(DcMotorController.RunMode.RESET_ENCODERS) for a motor, the encoder is guaranteed to be reset when the method call is complete. For legacy module (NXT compatible), user no longer has to toggle between read and write modes when reading from or writing to a legacy device. Changes made to enhance reliability/robustness during ESD event. Changes made to make code thread safe. Debug keystore added so that user-generated robot controller APKs will all use the same signed key (to avoid conflicts if a team has multiple developer laptops for example). Firmware version information for Modern Robotics modules are now logged. Changes made to improve USB comm reliability and robustness. Added support for voltage indicator for legacy (NXT-compatible) motor controllers. Changes made to provide auto stop capabilities for op modes. A LinearOpMode class will stop when the statements in runOpMode() are complete. User does not have to push the stop button on the driver station. If an op mode is stopped by the driver station, but there is a run away/uninterruptible thread persisting, the app will log an error message then force itself to crash to stop the runaway thread. Driver Station UI modified to display lowest measured voltage below current voltage (12V battery). Driver Station UI modified to have color background for current voltage (green=good, yellow=caution, red=danger, extremely low voltage). javadoc improved (edits and additional classes). Added app build time to About activity for driver station and robot controller apps. Display local IP addresses on Driver Station About activity. Added I2cDeviceSynchImpl. Added I2cDeviceSync interface. Added seconds() and milliseconds() to ElapsedTime for clarity. Added getCallbackCount() to I2cDevice. Added missing clearI2cPortActionFlag. Added code to create log messages while waiting for LinearOpMode shutdown. Fix so Wifi Direct Config activity will no longer launch multiple times. Added the ability to specify an alternate i2c address in software for the Modern Robotics gyro. Release 16.02.09 Improved battery checker feature so that voltage values get refreshed regularly (every 250 msec) on Driver Station (DS) user interface. Improved software so that Robot Controller (RC) is much more resilient and “self-healing” to USB disconnects: If user attempts to start/restart RC with one or more module missing, it will display a warning but still start up. When running an op mode, if one or more modules gets disconnected, the RC &amp; DS will display warnings,and robot will keep on working in spite of the missing module(s). If a disconnected module gets physically reconnected the RC will auto detect the module and the user will regain control of the recently connected module. Warning messages are more helpful (identifies the type of module that’s missing plus its USB serial number). Code changes to fix the null gamepad reference when users try to reference the gamepads in the init() portion of their op mode. NXT light sensor output is now properly scaled. Note that teams might have to readjust their light threshold values in their op modes. On DS user interface, gamepad icon for a driver will disappear if the matching gamepad is disconnected or if that gamepad gets designated as a different driver. Robot Protocol (ROBOCOL) version number info is displayed in About screen on RC and DS apps. Incorporated a display filter on pairing screen to filter out devices that don’t use the “-“ format. This filter can be turned off to show all WiFi Direct devices. Updated text in License file. Fixed formatting error in OpticalDistanceSensor.toString(). Fixed issue on with a blank (“”) device name that would disrupt WiFi Direct Pairing. Made a change so that the WiFi info and battery info can be displayed more quickly on the DS upon connecting to RC. Improved javadoc generation. Modified code to make it easier to support language localization in the future. Release 16.01.04 Updated compileSdkVersion for apps Prevent Wifi from entering power saving mode removed unused import from driver station Corrrected "Dead zone" joystick code. LED.getDeviceName and .getConnectionInfo() return null apps check for ROBOCOL_VERSION mismatch Fix for Telemetry also has off-by-one errors in its data string sizing / short size limitations error User telemetry output is sorted. added formatting variants to DbgLog and RobotLog APIs code modified to allow for a long list of op mode names. changes to improve thread safety of RobocolDatagramSocket Fix for "missing hardware leaves robot controller disconnected from driver station" error fix for "fast tapping of Init/Start causes problems" (toast is now only instantiated on UI thread). added some log statements for thread life cycle. moved gamepad reset logic inside of initActiveOpMode() for robustness changes made to mitigate risk of race conditions on public methods. changes to try and flag when WiFi Direct name contains non-printable characters. fix to correct race condition between .run() and .close() in ReadWriteRunnableStandard. updated FTDI driver made ReadWriteRunnableStanard interface public. fixed off-by-one errors in Command constructor moved specific hardware implmentations into their own package. moved specific gamepad implemnatations to the hardware library. changed LICENSE file to new BSD version. fixed race condition when shutting down Modern Robotics USB devices. methods in the ColorSensor classes have been synchronized. corrected isBusy() status to reflect end of motion. corrected "back" button keycode. the notSupported() method of the GyroSensor class was changed to protected (it should not be public). Release 15.11.04.001 Added Support for Modern Robotics Gyro. The GyroSensor class now supports the MR Gyro Sensor. Users can access heading data (about Z axis) Users can also access raw gyro data (X, Y, &amp; Z axes). Example MRGyroTest.java op mode included. Improved error messages More descriptive error messages for exceptions in user code. Updated DcMotor API Enable read mode on new address in setI2cAddress Fix so that driver station app resets the gamepads when switching op modes. USB-related code changes to make USB comm more responsive and to display more explicit error messages. Fix so that USB will recover properly if the USB bus returns garbage data. Fix USB initializtion race condition. Better error reporting during FTDI open. More explicit messages during USB failures. Fixed bug so that USB device is closed if event loop teardown method was not called. Fixed timer UI issue Fixed duplicate name UI bug (Legacy Module configuration). Fixed race condition in EventLoopManager. Fix to keep references stable when updating gamepad. For legacy Matrix motor/servo controllers removed necessity of appending "Motor" and "Servo" to controller names. Updated HT color sensor driver to use constants from ModernRoboticsUsbLegacyModule class. Updated MR color sensor driver to use constants from ModernRoboticsUsbDeviceInterfaceModule class. Correctly handle I2C Address change in all color sensors Updated/cleaned up op modes. Updated comments in LinearI2cAddressChange.java example op mode. Replaced the calls to "setChannelMode" with "setMode" (to match the new of the DcMotor method). Removed K9AutoTime.java op mode. Added MRGyroTest.java op mode (demonstrates how to use MR Gyro Sensor). Added MRRGBExample.java op mode (demonstrates how to use MR Color Sensor). Added HTRGBExample.java op mode (demonstrates how to use HT legacy color sensor). Added MatrixControllerDemo.java (demonstrates how to use legacy Matrix controller). Updated javadoc documentation. Updated release .apk files for Robot Controller and Driver Station apps. Release 15.10.06.002 Added support for Legacy Matrix 9.6V motor/servo controller. Cleaned up build.gradle file. Minor UI and bug fixes for driver station and robot controller apps. Throws error if Ultrasonic sensor (NXT) is not configured for legacy module port 4 or 5. Release 15.08.03.001 New user interfaces for FTC Driver Station and FTC Robot Controller apps. An init() method is added to the OpMode class. For this release, init() is triggered right before the start() method. Eventually, the init() method will be triggered when the user presses an "INIT" button on driver station. The init() and loop() methods are now required (i.e., need to be overridden in the user's op mode). The start() and stop() methods are optional. A new LinearOpMode class is introduced. Teams can use the LinearOpMode mode to create a linear (not event driven) program model. Teams can use blocking statements like Thread.sleep() within a linear op mode. The API for the Legacy Module and Core Device Interface Module have been updated. Support for encoders with the Legacy Module is now working. The hardware loop has been updated for better performance.</v>
      </c>
    </row>
    <row r="83">
      <c r="A83" s="2" t="str">
        <f>IFERROR(__xludf.DUMMYFUNCTION("""COMPUTED_VALUE"""),"chromeos.dev")</f>
        <v>chromeos.dev</v>
      </c>
      <c r="B83" s="3" t="str">
        <f>IFERROR(__xludf.DUMMYFUNCTION("""COMPUTED_VALUE"""),"https://github.com/chromeos/chromeos.dev")</f>
        <v>https://github.com/chromeos/chromeos.dev</v>
      </c>
      <c r="C83" s="2">
        <f>IFERROR(__xludf.DUMMYFUNCTION("""COMPUTED_VALUE"""),276.0)</f>
        <v>276</v>
      </c>
      <c r="D83" s="2" t="str">
        <f>IFERROR(__xludf.DUMMYFUNCTION("""COMPUTED_VALUE"""),"TypeScript")</f>
        <v>TypeScript</v>
      </c>
      <c r="E83" s="2" t="str">
        <f>IFERROR(__xludf.DUMMYFUNCTION("""COMPUTED_VALUE"""),"chromeOS.dev is the digital home for all things ChromeOS. Learn how to adapt and optimize your existing apps to work on ChromeOS, the success other companies have had doing so, how to use ChromeOS as your developer machine, and keep up-to-date with the la"&amp;"test on ChromeOS.")</f>
        <v>chromeOS.dev is the digital home for all things ChromeOS. Learn how to adapt and optimize your existing apps to work on ChromeOS, the success other companies have had doing so, how to use ChromeOS as your developer machine, and keep up-to-date with the latest on ChromeOS.</v>
      </c>
    </row>
    <row r="84">
      <c r="A84" s="2" t="str">
        <f>IFERROR(__xludf.DUMMYFUNCTION("""COMPUTED_VALUE"""),"buildroot-webkit")</f>
        <v>buildroot-webkit</v>
      </c>
      <c r="B84" s="3" t="str">
        <f>IFERROR(__xludf.DUMMYFUNCTION("""COMPUTED_VALUE"""),"https://github.com/TOLDOTECHNIK/buildroot-webkit")</f>
        <v>https://github.com/TOLDOTECHNIK/buildroot-webkit</v>
      </c>
      <c r="C84" s="2">
        <f>IFERROR(__xludf.DUMMYFUNCTION("""COMPUTED_VALUE"""),267.0)</f>
        <v>267</v>
      </c>
      <c r="D84" s="2" t="str">
        <f>IFERROR(__xludf.DUMMYFUNCTION("""COMPUTED_VALUE"""),"Shell")</f>
        <v>Shell</v>
      </c>
      <c r="E84" s="2" t="str">
        <f>IFERROR(__xludf.DUMMYFUNCTION("""COMPUTED_VALUE"""),"Buildroot WebKit fullscreen browser for Raspberry Pi. Suitable for HTML 5 user interfaces or digital signage / kiosk installations. It also can be used as a fullscreen video loop player. Ready to use RPi Zero/W and RPi 3 B SD card images are available.")</f>
        <v>Buildroot WebKit fullscreen browser for Raspberry Pi. Suitable for HTML 5 user interfaces or digital signage / kiosk installations. It also can be used as a fullscreen video loop player. Ready to use RPi Zero/W and RPi 3 B SD card images are available.</v>
      </c>
    </row>
    <row r="85">
      <c r="A85" s="2" t="str">
        <f>IFERROR(__xludf.DUMMYFUNCTION("""COMPUTED_VALUE"""),"unity-sqlite-net")</f>
        <v>unity-sqlite-net</v>
      </c>
      <c r="B85" s="3" t="str">
        <f>IFERROR(__xludf.DUMMYFUNCTION("""COMPUTED_VALUE"""),"https://github.com/gilzoide/unity-sqlite-net")</f>
        <v>https://github.com/gilzoide/unity-sqlite-net</v>
      </c>
      <c r="C85" s="2">
        <f>IFERROR(__xludf.DUMMYFUNCTION("""COMPUTED_VALUE"""),249.0)</f>
        <v>249</v>
      </c>
      <c r="D85" s="2" t="str">
        <f>IFERROR(__xludf.DUMMYFUNCTION("""COMPUTED_VALUE"""),"C")</f>
        <v>C</v>
      </c>
      <c r="E85" s="2" t="str">
        <f>IFERROR(__xludf.DUMMYFUNCTION("""COMPUTED_VALUE"""),"SQLite-net for Unity, supports Windows, Linux, macOS, iOS, tvOS, visionOS, Android and WebGL")</f>
        <v>SQLite-net for Unity, supports Windows, Linux, macOS, iOS, tvOS, visionOS, Android and WebGL</v>
      </c>
    </row>
    <row r="86">
      <c r="A86" s="2" t="str">
        <f>IFERROR(__xludf.DUMMYFUNCTION("""COMPUTED_VALUE"""),"webmemex-extension")</f>
        <v>webmemex-extension</v>
      </c>
      <c r="B86" s="3" t="str">
        <f>IFERROR(__xludf.DUMMYFUNCTION("""COMPUTED_VALUE"""),"https://github.com/WebMemex/webmemex-extension")</f>
        <v>https://github.com/WebMemex/webmemex-extension</v>
      </c>
      <c r="C86" s="2">
        <f>IFERROR(__xludf.DUMMYFUNCTION("""COMPUTED_VALUE"""),219.0)</f>
        <v>219</v>
      </c>
      <c r="D86" s="2" t="str">
        <f>IFERROR(__xludf.DUMMYFUNCTION("""COMPUTED_VALUE"""),"JavaScript")</f>
        <v>JavaScript</v>
      </c>
      <c r="E86" s="2" t="str">
        <f>IFERROR(__xludf.DUMMYFUNCTION("""COMPUTED_VALUE"""),"📇 Your digital memory extension, as a browser extension")</f>
        <v>📇 Your digital memory extension, as a browser extension</v>
      </c>
    </row>
    <row r="87">
      <c r="A87" s="2" t="str">
        <f>IFERROR(__xludf.DUMMYFUNCTION("""COMPUTED_VALUE"""),"countly-sdk-web")</f>
        <v>countly-sdk-web</v>
      </c>
      <c r="B87" s="3" t="str">
        <f>IFERROR(__xludf.DUMMYFUNCTION("""COMPUTED_VALUE"""),"https://github.com/Countly/countly-sdk-web")</f>
        <v>https://github.com/Countly/countly-sdk-web</v>
      </c>
      <c r="C87" s="2">
        <f>IFERROR(__xludf.DUMMYFUNCTION("""COMPUTED_VALUE"""),210.0)</f>
        <v>210</v>
      </c>
      <c r="D87" s="2" t="str">
        <f>IFERROR(__xludf.DUMMYFUNCTION("""COMPUTED_VALUE"""),"JavaScript")</f>
        <v>JavaScript</v>
      </c>
      <c r="E87" s="2" t="str">
        <f>IFERROR(__xludf.DUMMYFUNCTION("""COMPUTED_VALUE"""),"Countly Digital Analytics SDK for websites and web applications")</f>
        <v>Countly Digital Analytics SDK for websites and web applications</v>
      </c>
    </row>
    <row r="88">
      <c r="A88" s="2" t="str">
        <f>IFERROR(__xludf.DUMMYFUNCTION("""COMPUTED_VALUE"""),"digital-twins-explorer")</f>
        <v>digital-twins-explorer</v>
      </c>
      <c r="B88" s="3" t="str">
        <f>IFERROR(__xludf.DUMMYFUNCTION("""COMPUTED_VALUE"""),"https://github.com/Azure-Samples/digital-twins-explorer")</f>
        <v>https://github.com/Azure-Samples/digital-twins-explorer</v>
      </c>
      <c r="C88" s="2">
        <f>IFERROR(__xludf.DUMMYFUNCTION("""COMPUTED_VALUE"""),210.0)</f>
        <v>210</v>
      </c>
      <c r="D88" s="2" t="str">
        <f>IFERROR(__xludf.DUMMYFUNCTION("""COMPUTED_VALUE"""),"JavaScript")</f>
        <v>JavaScript</v>
      </c>
      <c r="E88" s="2" t="str">
        <f>IFERROR(__xludf.DUMMYFUNCTION("""COMPUTED_VALUE"""),"A code sample for visualizing Azure Digital Twins graphs as a web application to create, edit, view, and diagnose digital twins, models, and relationships.")</f>
        <v>A code sample for visualizing Azure Digital Twins graphs as a web application to create, edit, view, and diagnose digital twins, models, and relationships.</v>
      </c>
    </row>
    <row r="89">
      <c r="A89" s="2" t="str">
        <f>IFERROR(__xludf.DUMMYFUNCTION("""COMPUTED_VALUE"""),"weird")</f>
        <v>weird</v>
      </c>
      <c r="B89" s="3" t="str">
        <f>IFERROR(__xludf.DUMMYFUNCTION("""COMPUTED_VALUE"""),"https://github.com/muni-town/weird")</f>
        <v>https://github.com/muni-town/weird</v>
      </c>
      <c r="C89" s="2">
        <f>IFERROR(__xludf.DUMMYFUNCTION("""COMPUTED_VALUE"""),206.0)</f>
        <v>206</v>
      </c>
      <c r="D89" s="2" t="str">
        <f>IFERROR(__xludf.DUMMYFUNCTION("""COMPUTED_VALUE"""),"TypeScript")</f>
        <v>TypeScript</v>
      </c>
      <c r="E89" s="2" t="str">
        <f>IFERROR(__xludf.DUMMYFUNCTION("""COMPUTED_VALUE"""),"A personal web space for digital gardening – local-first Content Management System.")</f>
        <v>A personal web space for digital gardening – local-first Content Management System.</v>
      </c>
    </row>
    <row r="90">
      <c r="A90" s="2" t="str">
        <f>IFERROR(__xludf.DUMMYFUNCTION("""COMPUTED_VALUE"""),"Unity3D_Robotics_UR")</f>
        <v>Unity3D_Robotics_UR</v>
      </c>
      <c r="B90" s="3" t="str">
        <f>IFERROR(__xludf.DUMMYFUNCTION("""COMPUTED_VALUE"""),"https://github.com/rparak/Unity3D_Robotics_UR")</f>
        <v>https://github.com/rparak/Unity3D_Robotics_UR</v>
      </c>
      <c r="C90" s="2">
        <f>IFERROR(__xludf.DUMMYFUNCTION("""COMPUTED_VALUE"""),196.0)</f>
        <v>196</v>
      </c>
      <c r="D90" s="2" t="str">
        <f>IFERROR(__xludf.DUMMYFUNCTION("""COMPUTED_VALUE"""),"C#")</f>
        <v>C#</v>
      </c>
      <c r="E90" s="2" t="str">
        <f>IFERROR(__xludf.DUMMYFUNCTION("""COMPUTED_VALUE"""),"A digital-twin of the Universal Robots UR3 integrated into the Unity3D development platform.")</f>
        <v>A digital-twin of the Universal Robots UR3 integrated into the Unity3D development platform.</v>
      </c>
    </row>
    <row r="91">
      <c r="A91" s="2" t="str">
        <f>IFERROR(__xludf.DUMMYFUNCTION("""COMPUTED_VALUE"""),"Unity3D_Robotics_UR")</f>
        <v>Unity3D_Robotics_UR</v>
      </c>
      <c r="B91" s="3" t="str">
        <f>IFERROR(__xludf.DUMMYFUNCTION("""COMPUTED_VALUE"""),"https://github.com/rparak/Unity3D_Robotics_UR")</f>
        <v>https://github.com/rparak/Unity3D_Robotics_UR</v>
      </c>
      <c r="C91" s="2">
        <f>IFERROR(__xludf.DUMMYFUNCTION("""COMPUTED_VALUE"""),195.0)</f>
        <v>195</v>
      </c>
      <c r="D91" s="2" t="str">
        <f>IFERROR(__xludf.DUMMYFUNCTION("""COMPUTED_VALUE"""),"C#")</f>
        <v>C#</v>
      </c>
      <c r="E91" s="2" t="str">
        <f>IFERROR(__xludf.DUMMYFUNCTION("""COMPUTED_VALUE"""),"A digital-twin of the Universal Robots UR3 integrated into the Unity3D development platform.")</f>
        <v>A digital-twin of the Universal Robots UR3 integrated into the Unity3D development platform.</v>
      </c>
    </row>
    <row r="92">
      <c r="A92" s="2" t="str">
        <f>IFERROR(__xludf.DUMMYFUNCTION("""COMPUTED_VALUE"""),"radioreceiver")</f>
        <v>radioreceiver</v>
      </c>
      <c r="B92" s="3" t="str">
        <f>IFERROR(__xludf.DUMMYFUNCTION("""COMPUTED_VALUE"""),"https://github.com/jtarrio/radioreceiver")</f>
        <v>https://github.com/jtarrio/radioreceiver</v>
      </c>
      <c r="C92" s="2">
        <f>IFERROR(__xludf.DUMMYFUNCTION("""COMPUTED_VALUE"""),191.0)</f>
        <v>191</v>
      </c>
      <c r="D92" s="2" t="str">
        <f>IFERROR(__xludf.DUMMYFUNCTION("""COMPUTED_VALUE"""),"TypeScript")</f>
        <v>TypeScript</v>
      </c>
      <c r="E92" s="2" t="str">
        <f>IFERROR(__xludf.DUMMYFUNCTION("""COMPUTED_VALUE"""),"A web-based application to listen to radio transmissions from your browser using a cheap USB digital TV tuner")</f>
        <v>A web-based application to listen to radio transmissions from your browser using a cheap USB digital TV tuner</v>
      </c>
    </row>
    <row r="93">
      <c r="A93" s="2" t="str">
        <f>IFERROR(__xludf.DUMMYFUNCTION("""COMPUTED_VALUE"""),"cartulary")</f>
        <v>cartulary</v>
      </c>
      <c r="B93" s="3" t="str">
        <f>IFERROR(__xludf.DUMMYFUNCTION("""COMPUTED_VALUE"""),"https://github.com/daveajones/cartulary")</f>
        <v>https://github.com/daveajones/cartulary</v>
      </c>
      <c r="C93" s="2">
        <f>IFERROR(__xludf.DUMMYFUNCTION("""COMPUTED_VALUE"""),179.0)</f>
        <v>179</v>
      </c>
      <c r="D93" s="2" t="str">
        <f>IFERROR(__xludf.DUMMYFUNCTION("""COMPUTED_VALUE"""),"PHP")</f>
        <v>PHP</v>
      </c>
      <c r="E93" s="2" t="str">
        <f>IFERROR(__xludf.DUMMYFUNCTION("""COMPUTED_VALUE"""),"Web-based digital archiver.")</f>
        <v>Web-based digital archiver.</v>
      </c>
    </row>
    <row r="94">
      <c r="A94" s="2" t="str">
        <f>IFERROR(__xludf.DUMMYFUNCTION("""COMPUTED_VALUE"""),"Sounds-of-Street-View-Framework")</f>
        <v>Sounds-of-Street-View-Framework</v>
      </c>
      <c r="B94" s="3" t="str">
        <f>IFERROR(__xludf.DUMMYFUNCTION("""COMPUTED_VALUE"""),"https://github.com/Amplifon/Sounds-of-Street-View-Framework")</f>
        <v>https://github.com/Amplifon/Sounds-of-Street-View-Framework</v>
      </c>
      <c r="C94" s="2">
        <f>IFERROR(__xludf.DUMMYFUNCTION("""COMPUTED_VALUE"""),172.0)</f>
        <v>172</v>
      </c>
      <c r="D94" s="2" t="str">
        <f>IFERROR(__xludf.DUMMYFUNCTION("""COMPUTED_VALUE"""),"JavaScript")</f>
        <v>JavaScript</v>
      </c>
      <c r="E94" s="2" t="str">
        <f>IFERROR(__xludf.DUMMYFUNCTION("""COMPUTED_VALUE"""),"Sounds of Street View is a digital explorative sound experiment by Amplifon which gives users a 3-dimensional sound experience in a Street View environment. Utilising the Web Audio API platform, sounds are designated as though they were ordinary Google Ma"&amp;"ps markers, but instead of an image and information being assigned to the marker, a sound is instead.")</f>
        <v>Sounds of Street View is a digital explorative sound experiment by Amplifon which gives users a 3-dimensional sound experience in a Street View environment. Utilising the Web Audio API platform, sounds are designated as though they were ordinary Google Maps markers, but instead of an image and information being assigned to the marker, a sound is instead.</v>
      </c>
    </row>
    <row r="95">
      <c r="A95" s="2" t="str">
        <f>IFERROR(__xludf.DUMMYFUNCTION("""COMPUTED_VALUE"""),"Noor")</f>
        <v>Noor</v>
      </c>
      <c r="B95" s="3" t="str">
        <f>IFERROR(__xludf.DUMMYFUNCTION("""COMPUTED_VALUE"""),"https://github.com/NoorBayan/Noor")</f>
        <v>https://github.com/NoorBayan/Noor</v>
      </c>
      <c r="C95" s="2">
        <f>IFERROR(__xludf.DUMMYFUNCTION("""COMPUTED_VALUE"""),169.0)</f>
        <v>169</v>
      </c>
      <c r="D95" s="2" t="str">
        <f>IFERROR(__xludf.DUMMYFUNCTION("""COMPUTED_VALUE"""),"Dart")</f>
        <v>Dart</v>
      </c>
      <c r="E95" s="2" t="str">
        <f>IFERROR(__xludf.DUMMYFUNCTION("""COMPUTED_VALUE""")," A Digital Platform for the Service of the Holy Quran  A digital platform for the service of the Holy Quran is a web-based or mobile application that provides access to the Quran in a variety of formats, including text, audio, and video. ")</f>
        <v> A Digital Platform for the Service of the Holy Quran  A digital platform for the service of the Holy Quran is a web-based or mobile application that provides access to the Quran in a variety of formats, including text, audio, and video. </v>
      </c>
    </row>
    <row r="96">
      <c r="A96" s="2" t="str">
        <f>IFERROR(__xludf.DUMMYFUNCTION("""COMPUTED_VALUE"""),"GenHuman")</f>
        <v>GenHuman</v>
      </c>
      <c r="B96" s="3" t="str">
        <f>IFERROR(__xludf.DUMMYFUNCTION("""COMPUTED_VALUE"""),"https://github.com/xhadmincn/GenHuman")</f>
        <v>https://github.com/xhadmincn/GenHuman</v>
      </c>
      <c r="C96" s="2">
        <f>IFERROR(__xludf.DUMMYFUNCTION("""COMPUTED_VALUE"""),166.0)</f>
        <v>166</v>
      </c>
      <c r="D96" s="2" t="str">
        <f>IFERROR(__xludf.DUMMYFUNCTION("""COMPUTED_VALUE"""),"Vue")</f>
        <v>Vue</v>
      </c>
      <c r="E96" s="2" t="str">
        <f>IFERROR(__xludf.DUMMYFUNCTION("""COMPUTED_VALUE"""),"GenHuman - 一个可直接部署商用变现的数字人项目 / GenHuman is an API based digital human product that includes web, app, mini program, backend management, and other ports for one click deployment and out of the box use.")</f>
        <v>GenHuman - 一个可直接部署商用变现的数字人项目 / GenHuman is an API based digital human product that includes web, app, mini program, backend management, and other ports for one click deployment and out of the box use.</v>
      </c>
    </row>
    <row r="97">
      <c r="A97" s="2" t="str">
        <f>IFERROR(__xludf.DUMMYFUNCTION("""COMPUTED_VALUE"""),"oobee")</f>
        <v>oobee</v>
      </c>
      <c r="B97" s="3" t="str">
        <f>IFERROR(__xludf.DUMMYFUNCTION("""COMPUTED_VALUE"""),"https://github.com/GovTechSG/oobee")</f>
        <v>https://github.com/GovTechSG/oobee</v>
      </c>
      <c r="C97" s="2">
        <f>IFERROR(__xludf.DUMMYFUNCTION("""COMPUTED_VALUE"""),155.0)</f>
        <v>155</v>
      </c>
      <c r="D97" s="2" t="str">
        <f>IFERROR(__xludf.DUMMYFUNCTION("""COMPUTED_VALUE"""),"EJS")</f>
        <v>EJS</v>
      </c>
      <c r="E97" s="2" t="str">
        <f>IFERROR(__xludf.DUMMYFUNCTION("""COMPUTED_VALUE"""),"Oobee (formerly known as Purple A11y) is a customisable, automated web accessibility testing tool that allows software development teams to find and fix accessibility problems to improve persons with disabilities (PWDs) access to digital services.")</f>
        <v>Oobee (formerly known as Purple A11y) is a customisable, automated web accessibility testing tool that allows software development teams to find and fix accessibility problems to improve persons with disabilities (PWDs) access to digital services.</v>
      </c>
    </row>
    <row r="98">
      <c r="A98" s="2" t="str">
        <f>IFERROR(__xludf.DUMMYFUNCTION("""COMPUTED_VALUE"""),"storymap")</f>
        <v>storymap</v>
      </c>
      <c r="B98" s="3" t="str">
        <f>IFERROR(__xludf.DUMMYFUNCTION("""COMPUTED_VALUE"""),"https://github.com/jakobzhao/storymap")</f>
        <v>https://github.com/jakobzhao/storymap</v>
      </c>
      <c r="C98" s="2">
        <f>IFERROR(__xludf.DUMMYFUNCTION("""COMPUTED_VALUE"""),154.0)</f>
        <v>154</v>
      </c>
      <c r="D98" s="2" t="str">
        <f>IFERROR(__xludf.DUMMYFUNCTION("""COMPUTED_VALUE"""),"HTML")</f>
        <v>HTML</v>
      </c>
      <c r="E98" s="2" t="str">
        <f>IFERROR(__xludf.DUMMYFUNCTION("""COMPUTED_VALUE"""),"A JavaScript library for digital storytelling with web maps. ")</f>
        <v>A JavaScript library for digital storytelling with web maps. </v>
      </c>
    </row>
    <row r="99">
      <c r="A99" s="2" t="str">
        <f>IFERROR(__xludf.DUMMYFUNCTION("""COMPUTED_VALUE"""),"NOVA-XMD")</f>
        <v>NOVA-XMD</v>
      </c>
      <c r="B99" s="3" t="str">
        <f>IFERROR(__xludf.DUMMYFUNCTION("""COMPUTED_VALUE"""),"https://github.com/novaxmd/NOVA-XMD")</f>
        <v>https://github.com/novaxmd/NOVA-XMD</v>
      </c>
      <c r="C99" s="2">
        <f>IFERROR(__xludf.DUMMYFUNCTION("""COMPUTED_VALUE"""),147.0)</f>
        <v>147</v>
      </c>
      <c r="D99" s="2" t="str">
        <f>IFERROR(__xludf.DUMMYFUNCTION("""COMPUTED_VALUE"""),"JavaScript")</f>
        <v>JavaScript</v>
      </c>
      <c r="E99" s="2" t="str">
        <f>IFERROR(__xludf.DUMMYFUNCTION("""COMPUTED_VALUE"""),"🤖 Nova xmd Smart assistant for tech, tools &amp; APIs ⚙️ Web solutions &amp; automation Available 26/1 for your digital needs")</f>
        <v>🤖 Nova xmd Smart assistant for tech, tools &amp; APIs ⚙️ Web solutions &amp; automation Available 26/1 for your digital needs</v>
      </c>
    </row>
    <row r="100">
      <c r="A100" s="2" t="str">
        <f>IFERROR(__xludf.DUMMYFUNCTION("""COMPUTED_VALUE"""),"wordclock")</f>
        <v>wordclock</v>
      </c>
      <c r="B100" s="3" t="str">
        <f>IFERROR(__xludf.DUMMYFUNCTION("""COMPUTED_VALUE"""),"https://github.com/simonheys/wordclock")</f>
        <v>https://github.com/simonheys/wordclock</v>
      </c>
      <c r="C100" s="2">
        <f>IFERROR(__xludf.DUMMYFUNCTION("""COMPUTED_VALUE"""),140.0)</f>
        <v>140</v>
      </c>
      <c r="D100" s="2" t="str">
        <f>IFERROR(__xludf.DUMMYFUNCTION("""COMPUTED_VALUE"""),"Objective-C")</f>
        <v>Objective-C</v>
      </c>
      <c r="E100" s="2" t="str">
        <f>IFERROR(__xludf.DUMMYFUNCTION("""COMPUTED_VALUE"""),"An original digital art work for macOS, iOS and web")</f>
        <v>An original digital art work for macOS, iOS and web</v>
      </c>
    </row>
    <row r="101">
      <c r="A101" s="2" t="str">
        <f>IFERROR(__xludf.DUMMYFUNCTION("""COMPUTED_VALUE"""),"-L-")</f>
        <v>-L-</v>
      </c>
      <c r="B101" s="3" t="str">
        <f>IFERROR(__xludf.DUMMYFUNCTION("""COMPUTED_VALUE"""),"https://github.com/jettbrains/-L-")</f>
        <v>https://github.com/jettbrains/-L-</v>
      </c>
      <c r="C101" s="2">
        <f>IFERROR(__xludf.DUMMYFUNCTION("""COMPUTED_VALUE"""),140.0)</f>
        <v>140</v>
      </c>
      <c r="D101" s="2" t="str">
        <f>IFERROR(__xludf.DUMMYFUNCTION("""COMPUTED_VALUE"""),"Não especificada")</f>
        <v>Não especificada</v>
      </c>
      <c r="E101" s="2" t="str">
        <f>IFERROR(__xludf.DUMMYFUNCTION("""COMPUTED_VALUE"""),"W3C Strategic Highlights  September 2019  This report was prepared for the September 2019 W3C Advisory Committee Meeting (W3C Member link). See the accompanying W3C Fact Sheet — September 2019. For the previous edition, see the April 2019 W3C Strategic Hi"&amp;"ghlights. For future editions of this report, please consult the latest version.  A Chinese translation is available.  ☰ Contents  Introduction Future Web Standards Meeting Industry Needs Web Payments Digital Publishing Media and Entertainment Web &amp; Telec"&amp;"ommunications Real-Time Communications (WebRTC) Web &amp; Networks Automotive Web of Things Strengthening the Core of the Web HTML CSS Fonts SVG Audio Performance Web Performance WebAssembly Testing Browser Testing and Tools WebPlatform Tests Web of Data Web "&amp;"for All Security, Privacy, Identity Internationalization (i18n) Web Accessibility Outreach to the world W3C Developer Relations W3C Training Translations W3C Liaisons Introduction  This report highlights recent work of enhancement of the existing landscap"&amp;"e of the Web platform and innovation for the growth and strength of the Web.  33 working groups and a dozen interest groups enable W3C to pursue its mission through the creation of Web standards, guidelines, and supporting materials. We track the tremendo"&amp;"us work done across the Consortium through homogeneous work-spaces in Github which enables better monitoring and management.  We are in the middle of a period where we are chartering numerous working groups which demonstrate the rapid degree of change for"&amp;" the Web platform:  After 4 years, we are nearly ready to publish a Payment Request API Proposed Recommendation and we need to soon charter follow-on work. In the last year we chartered the Web Payment Security Interest Group. In the last year we chartere"&amp;"d the Web Media Working Group with 7 specifications for next generation Media support on the Web. We have Accessibility Guidelines under W3C Member review which includes Silver, a new approach. We have just launched the Decentralized Identifier Working Gr"&amp;"oup which has tremendous potential because Decentralized Identifier (DID) is an identifier that is globally unique, resolveable with high availability, and cryptographically verifiable. We have Privacy IG (PING) under W3C Member review which strengthens o"&amp;"ur focus on the tradeoff between privacy and function. We have a new CSS charter under W3C Member review which maps the group's work for the next three years. In this period, W3C and the WHATWG have succesfully completed the negotiation of a Memorandum of"&amp;" Understanding rooted in the mutual belief that that having two distinct specifications claiming to be normative is generally harmful for the Web community. The MOU, signed last May, describes how the two organizations are to collaborate on the developmen"&amp;"t of a single authoritative version of the HTML and DOM specifications. W3C subsequently rechartered the HTML Working Group to assist the W3C community in raising issues and proposing solutions for the HTML and DOM specifications, and for the production o"&amp;"f W3C Recommendations from WHATWG Review Drafts.  As the Web evolves continuously, some groups are looking for ways for specifications to do so as well. So-called ""evergreen recommendations"" or ""living standards"" aim to track continuous development (a"&amp;"nd maintenance) of features, on a feature-by-feature basis, while getting review and patent commitments.  We see the maturation and further development of an incredible number of new technologies coming to the Web. Continued progress in many areas demonst"&amp;"rates the vitality of the W3C and the Web community, as the rest of the report illustrates.  Future Web Standards W3C has a variety of mechanisms for listening to what the community thinks could become good future Web standards. These include discussions "&amp;"with the Membership, discussions with other standards bodies, the activities of thousands of participants in over 300 community groups, and W3C Workshops. There are lots of good ideas. The W3C strategy team has been identifying promising topics and invite"&amp;"s public participation.   Future, recent and under consideration Workshops include:  Inclusive XR (5-6 November 2019, Seattle, WA, USA) to explore existing and future approaches on making Virtual and Augmented Reality experiences more inclusive, including"&amp;" to people with disabilities; W3C Workshop on Data Models for Transportation (12-13 September 2019, Palo Alto, CA, USA) W3C Workshop on Web Games (27-28 June 2019, Redmond, WA, USA), view report Second W3C Workshop on the Web of Things (3-5 June 2019, Mun"&amp;"ich, Germany) W3C Workshop on Web Standardization for Graph Data; Creating Bridges: RDF, Property Graph and SQL (4-6 March 2019, Berlin, Germany), view report Web &amp; Machine Learning. The Strategy Funnel documents the staff's exploration of potential new w"&amp;"ork at various phases: Exploration and Investigation, Incubation and Evaluation, and eventually to the chartering of a new standards group. The Funnel view is a GitHub Project where new area are issues represented by “cards” which move through the columns"&amp;", usually from left to right. Most cards start in Exploration and move towards Chartering, or move out of the funnel.  Public input is welcome at any stage but particularly once Incubation has begun. This helps W3C identify work that is sufficiently incub"&amp;"ated to warrant standardization, to review the ecosystem around the work and indicate interest in participating in its standardization, and then to draft a charter that reflects an appropriate scope. Ongoing feedback can speed up the overall standardizati"&amp;"on process.  Since the previous highlights document, W3C has chartered a number of groups, and started discussion on many more:  Newly Chartered or Rechartered  Web Application Security WG (03-Apr) Web Payment Security IG (17-Apr) Patent and Standards IG "&amp;"(24-Apr) Web Applications WG (14-May) Web &amp; Networks IG (16-May) Media WG (23-May) Media and Entertainment IG (06-Jun) HTML WG (06-Jun) Decentralized Identifier WG (05-Sep) Extended  Privacy IG (PING) (30-Sep) Verifiable Claims WG (30-Sep) Service Workers"&amp;" WG (31-Dec) Dataset Exchange WG (31-Dec) Web of Things Working Group (31-Dec) Web Audio Working Group (31-Dec) Proposed charters / Advance Notice  Accessibility Guidelines WG Privacy IG (PING) RDF Literal Direction WG Timed Text WG CSS WG Web Authenticat"&amp;"ion WG Closed  Internationalization Tag Set IG Meeting Industry Needs Web Payments   All Web Payments specifications  W3C's payments standards enable a streamlined checkout experience, enabling a consistent user experience across the Web with lower front "&amp;"end development costs for merchants. Users can store and reuse information and more quickly and accurately complete online transactions.  The Web Payments Working Group has republished Payment Request API as a Candidate Recommendation, aiming to publish a"&amp;" Proposed Recommendation in the Fall 2019, and is discussing use cases and features for Payment Request after publication of the 1.0 Recommendation. Browser vendors have been finalizing implementation of features added in the past year (view the implement"&amp;"ation report).  As work continues on the Payment Handler API and its implementation (currently in Chrome and Edge Canary), one focus in 2019 is to increase adoption in other browsers. Recently, Mastercard demonstrated the use of Payment Request API to car"&amp;"ry out EMVCo's Secure Remote Commerce (SRC) protocol whose payment method definition is being developed with active participation by Visa, Mastercard, American Express, and Discover. Payment method availability is a key factor in merchant considerations a"&amp;"bout adopting Payment Request API. The ability to get uniform adoption of a new payment method such as Secure Remote Commerce (SRC) also depends on the availability of the Payment Handler API in browsers, or of proprietary alternatives.  Web Monetization,"&amp;" which the Web Payments Working Group will discuss again at its face-to-face meeting in September, can be used to enable micropayments as an alternative revenue stream to advertising.  Since the beginning of 2019, Amazon, Brave Software, JCB, Certus Cyber"&amp;"security Solutions and Netflix have joined the Web Payments Working Group.  In April, W3C launched the Web Payment Security Group to enable W3C, EMVCo, and the FIDO Alliance to collaborate on a vision for Web payment security and interoperability. Partici"&amp;"pants will define areas of collaboration and identify gaps between existing technical specifications in order to increase compatibility among different technologies, such as:  How do SRC, FIDO, and Payment Request relate? The Payment Services Directive 2 "&amp;"(PSD2) regulations in Europe are scheduled to take effect in September 2019. What is the role of EMVCo, W3C, and FIDO technologies, and what is the current state of readiness for the deadline? How can we improve privacy on the Web at the same time as we m"&amp;"eet industry requirements regarding user identity? Digital Publishing   All Digital Publishing specifications, Publication milestones  The Web is the universal publishing platform. Publishing is increasingly impacted by the Web, and the Web increasingly i"&amp;"mpacts Publishing.  Topic of particular interest to Publishing@W3C include typography and layout, accessibility, usability, portability, distribution, archiving, offline access, print on demand, and reliable cross referencing. And the diverse publishing c"&amp;"ommunity represented in the groups consist of the traditional ""trade"" publishers, ebook reading system manufacturers, but also publishers of audio book, scholarly journals or educational materials, library scientists or browser developers.  The Publishi"&amp;"ng Working Group currently concentrates on Audiobooks which lack a comprehensive standard, thus incurring extra costs and time to publish in this booming market. Active development is ongoing on the future standard:  Publication Manifest Audiobook profile"&amp;" for Web Publications Lightweight Packaging Format The BD Comics Manga Community Group, the Synchronized Multimedia for Publications Community Group, the Publishing Community Group and a future group on archival, are companions to the working group where "&amp;"specific work is developed and incubated.  The Publishing Community Group is a recently launched incubation channel for Publishing@W3C. The goal of the group is to propose, document, and prototype features broadly related to:  publications on the Web read"&amp;"ing modes and systems and the user experience of publications The EPUB 3 Community Group has successfully completed the revision of EPUB 3.2.  The Publishing Business Group fosters ongoing participation by members of the publishing industry and the overal"&amp;"l ecosystem in the development of Web infrastructure to better support the needs of the industry. The Business Group serves as an additional conduit to the Publishing Working Group and several Community Groups for feedback between the publishing ecosystem"&amp;" and W3C. The Publishing BG has played a vital role in fostering and advancing the adoption and continued development of EPUB 3. In particular the BG provided critical support to the update of EPUBCheck to validate EPUB content to the new EPUB 3.2 specifi"&amp;"cation. This resulted in the development, in conjunction with the EPUB3 Community Group, of a new generation of EPUBCheck, i.e., EPUBCheck 4.2 production-ready release.  Media and Entertainment   All Media specifications  The Media and Entertainment verti"&amp;"cal tracks media-related topics and features that create immersive experiences for end users. HTML5 brought standard audio and video elements to the Web. Standardization activities since then have aimed at turning the Web into a professional platform full"&amp;"y suitable for the delivery of media content and associated materials, enabling missing features to stream video content on the Web such as adaptive streaming and content protection. Together with Microsoft, Comcast, Netflix and Google, W3C received an Te"&amp;"chnology &amp; Engineering Emmy Award in April 2019 for standardization of a full TV experience on the Web. Current goals are to:  Reinforce core media technologies: Creation of the Media Working Group, to develop media-related specifications incubated in the"&amp;" WICG (e.g. Media Capabilities, Picture-in-picture, Media Session) and maintain maintain/evolve Media Source Extensions (MSE) and Encrypted Media Extensions (EME). Improve support for Media Timed Events: data cues incubation. Enhance color support (HDR, w"&amp;"ide gamut), in scope of the CSS WG and in the Color on the Web CG. Reduce fragmentation: Continue annual releases of a common and testable baseline media devices, in scope of the Web Media APIs CG and in collaboration with the CTA WAVE Project. Maintain t"&amp;"he Road-map of Media Technologies for the Web which highlights Web technologies that can be used to build media applications and services, as well as known gaps to enable additional use cases. Create the future: Discuss perspectives for Media and Entertai"&amp;"nment for the Web. Bring the power of GPUs to the Web (graphics, machine learning, heavy processing), under incubation in the GPU for the Web CG. Transition to a Working Group is under discussion. Determine next steps after the successful W3C Workshop on "&amp;"Web Games of June 2019. View the report. Timed Text  The Timed Text Working Group develops and maintains formats used for the representation of text synchronized with other timed media, like audio and video, and notably works on TTML, profiles of TTML, an"&amp;"d WebVTT. Recent progress includes:  A robust WebVTT implementation report poises the specification for publication as a proposed recommendation. Discussions around re-chartering, notably to add a TTML Profile for Audio Description deliverable to the scop"&amp;"e of the group, and clarify that rendering of captions within XR content is also in scope. Immersive Web  Hardware that enables Virtual Reality (VR) and Augmented Reality (AR) applications are now broadly available to consumers, offering an immersive comp"&amp;"uting platform with both new opportunities and challenges. The ability to interact directly with immersive hardware is critical to ensuring that the web is well equipped to operate as a first-class citizen in this environment.  The Immersive Web Working G"&amp;"roup has been stabilizing the WebXR Device API while the companion Immersive Web Community Group incubates the next series of features identified as key for the future of the Immersive Web.  W3C plans a workshop focused on the needs and benefits at the in"&amp;"tersection of VR &amp; Accessibility (Inclusive XR), on 5-6 November 2019 in Seattle, WA, USA, to explore existing and future approaches on making Virtual and Augmented Reality experiences more inclusive.  Web &amp; Telecommunications  The Web is the Open Platfor"&amp;"m for Mobile. Telecommunication service providers and network equipment providers have long been critical actors in the deployment of Web technologies. As the Web platform matures, it brings richer and richer capabilities to extend existing services to ne"&amp;"w users and devices, and propose new and innovative services.  Real-Time Communications (WebRTC)   All Real-Time Communications specifications  WebRTC has reshaped the whole communication landscape by making any connected device a potential communication "&amp;"end-point, bringing audio and video communications anywhere, on any network, vastly expanding the ability of operators to reach their customers. WebRTC serves as the corner-stone of many online communication and collaboration services.  The WebRTC Working"&amp;" Group aims to bringing WebRTC 1.0 (and companion specification Media Capture and Streams) to Recommendation by the end of 2019. Intense efforts are focused on testing (supported by a dedicated hackathon at IETF 104) and interoperability. The group is con"&amp;"sidering pushing features that have not gotten enough traction to separate modules or to a later minor revision of the spec.  Beyond WebRTC 1.0, the WebRTC Working Group will focus its efforts on WebRTC NV which the group has started documenting by identi"&amp;"fying use cases.  Web &amp; Networks  Recently launched, in the wake of the May 2018 Web5G workshop, the Web &amp; Networks Interest Group is chaired by representatives from AT&amp;T, China Mobile and Intel, with a goal to explore solutions for web applications to ac"&amp;"hieve better performance and resource allocation, both on the device and network. The group's first efforts are around use cases, privacy &amp; security requirements and liaisons.  Automotive   All Automotive specifications  To create a rich application ecosy"&amp;"stem for vehicles and other devices allowed to connect to the vehicle, the W3C Automotive Working Group is delivering a service specification to expose all common vehicle signals (engine temperature, fuel/charge level, range, tire pressure, speed, etc.)  "&amp;"The Vehicle Information Service Specification (VISS), which is a Candidate Recommendation, is seeing more implementations across the industry. It provides the access method to a common data model for all the vehicle signals –presently encapsulating a thou"&amp;"sand or so different data elements– and will be growing to accommodate the advances in automotive such as autonomous and driver assist technologies and electrification.  The group is already working on a successor to VISS, leveraging the underlying data m"&amp;"odel and the VIWI submission from Volkswagen, for a more robust means of accessing vehicle signals information and the same paradigm for other automotive needs including location-based services, media, notifications and caching content.  The Automotive an"&amp;"d Web Platform Business Group acts as an incubator for prospective standards work. One of its task forces is using W3C VISS in performing data sampling and off-boarding the information to the cloud. Access to the wealth of information that W3C's auto sign"&amp;"als standard exposes is of interest to regulators, urban planners, insurance companies, auto manufacturers, fleet managers and owners, service providers and others. In addition to components needed for data sampling and edge computing, capturing user and "&amp;"owner consent, information collection methods and handling of data are in scope.  The upcoming W3C Workshop on Data Models for Transportation (September 2019) is expected to focus on the need of additional ontologies around transportation space.  Web of T"&amp;"hings   All Web of Things specifications  W3C's Web of Things work is designed to bridge disparate technology stacks to allow devices to work together and achieve scale, thus enabling the potential of the Internet of Things by eliminating fragmentation an"&amp;"d fostering interoperability.  Thing descriptions expressed in JSON-LD cover the behavior, interaction affordances, data schema, security configuration, and protocol bindings. The Web of Things complements existing IoT ecosystems to reduce the cost and ri"&amp;"sk for suppliers and consumers of applications that create value by combining multiple devices and information services. There are many sectors that will benefit, e.g. smart homes, smart cities, smart industry, smart agriculture, smart healthcare and many"&amp;" more.  The Web of Things Working Group is finishing the initial Web of Things standards, with support from the Web of Things Interest Group:  Web of Things Architecture Thing Descriptions Strengthening the Core of the Web HTML   The HTML Working Group wa"&amp;"s chartered early June to assist the W3C community in raising issues and proposing solutions for the HTML and DOM specifications, and to produce W3C Recommendations from WHATWG Review Drafts.  A few days before, W3C and the WHATWG signed a Memorandum of U"&amp;"nderstanding outlining the agreement to collaborate on the development of a single version of the HTML and DOM specifications.  Issues and proposed solutions for HTML and DOM done via the newly rechartered HTML Working Group in the WHATWG repositories  Th"&amp;"e HTML Working Group is targetting November 2019 to bring HTML and DOM to Candidate Recommendations.  CSS  All CSS specifications  CSS is a critical part of the Open Web Platform. The CSS Working Group gathers requirements from two large groups of CSS use"&amp;"rs: the publishing industry and application developers. Within W3C, those groups are exemplified by the Publishing groups and the Web Platform Working Group. The former requires things like better pagination support and advanced font handling, the latter "&amp;"needs intelligent (and fast!) scrolling and animations.  What we know as CSS is actually a collection of almost a hundred specifications, referred to as ‘modules’. The current state of CSS is defined by a snapshot, updated once a year. The group also publ"&amp;"ishes an index defining every term defined by CSS specifications.  Fonts   All Fonts specifications  The Web Fonts Working Group develops specifications that allow the interoperable deployment of downloadable fonts on the Web, with a focus on Progressive "&amp;"Font Enrichment as well as maintenance of WOFF Recommendations.  Recent and ongoing work includes:  Early API experiments by Adobe and Monotype have demonstrated the feasibility of a font enrichment API, where a server delivers a font with minimal glyph r"&amp;"epertoire and the client can query the full repertoire and request additional subsets on-the-fly. In other experiments, the Brotli compression used in WOFF 2 was extended to support shared dictionaries and patch update. Metrics to quantify improvement are"&amp;" a current hot discussion topic. The group will meet at ATypi 2019 in Japan, to gather requirements from the international typography community. The group will first produce a report summarizing the strengths and weaknesses of each prototype solution by Q"&amp;"2 2020. SVG   All SVG specifications  SVG is an important and widely-used part of the Open Web Platform. The SVG Working Group focuses on aligning the SVG 2.0 specification with browser implementations, having split the specification into a currently-impl"&amp;"emented 2.0 and a forward-looking 2.1. Current activity is on stabilization, increased integration with the Open Web Platform, and test coverage analysis.  The Working Group was rechartered in March 2019. A new work item concerns native (non-Web-browser) "&amp;"uses of SVG as a non-interactive, vector graphics format.  Audio  The Web Audio Working Group was extended to finish its work on the Web Audio API, expecting to publish it as a Recommendation by year end. The specification enables synthesizing audio in th"&amp;"e browser. Audio operations are performed with audio nodes, which are linked together to form a modular audio routing graph. Multiple sources — with different types of channel layout — are supported. This modular design provides the flexibility to create "&amp;"complex audio functions with dynamic effects.  The first version of Web Audio API is now feature complete and is implemented in all modern browsers. Work has started on the next version, and new features are being incubated in the Audio Community Group.  "&amp;"Performance   Web Performance  All Web Performance specifications  There are currently 18 specifications in development in the Web Performance Working Group aiming to provide methods to observe and improve aspects of application performance of user agent "&amp;"features and APIs. The W3C team is looking at related work incubated in the W3C GPU for the Web (WebGPU) Community Group which is poised to transition to a W3C Working Group. A preliminary draft charter is available.  WebAssembly  All WebAssembly specific"&amp;"ations  WebAssembly improves Web performance and power by being a virtual machine and execution environment enabling loaded pages to run native (compiled) code. It is deployed in Firefox, Edge, Safari and Chrome. The specification will soon reach Candidat"&amp;"e Recommendation.  WebAssembly enables near-native performance, optimized load time, and perhaps most importantly, a compilation target for existing code bases. While it has a small number of native types, much of the performance increase relative to Java"&amp;"script derives from its use of consistent typing. WebAssembly leverages decades of optimization for compiled languages and the byte code is optimized for compactness and streaming (the web page starts executing while the rest of the code downloads). Netwo"&amp;"rk and API access all occurs through accompanying Javascript libraries -- the security model is identical to that of Javascript.  Requirements gathering and language development occur in the Community Group while the Working Group manages test development"&amp;", community review and progression of specifications on the Recommendation Track.  Testing  Browser testing plays a critical role in the growth of the Web by:  Improving the reliability of Web technology definitions; Improving the quality of implementatio"&amp;"ns of these technologies by helping vendors to detect bugs in their products; Improving the data available to Web developers on known bugs and deficiencies of Web technologies by publishing results of these tests. Browser Testing and Tools  The Browser Te"&amp;"sting and Tools Working Group is developing WebDriver version 2, having published last year the W3C Recommendation of WebDriver. WebDriver acts as a remote control interface that enables introspection and control of user agents, provides a platform- and l"&amp;"anguage-neutral wire protocol as a way for out-of-process programs to remotely instruct the behavior of Web, and emulates the actions of a real person using the browser.  WebPlatform Tests   The WebPlatform Tests project now provides a mechanism which all"&amp;"ows to fully automate tests that previously needed to be run manually: TestDriver.  TestDriver enables sending trusted key and mouse events, sending complex series of trusted pointer and key interactions for things like in-content drag-and-drop or pinch z"&amp;"oom, and even file upload.  Since 2014 W3C began work on this coordinated open-source effort to build a cross-browser test suite for the Web Platform, which WHATWG, and all major browsers adopted.  Web of Data   All Data specifications  There have been se"&amp;"veral great success stories around the standardization of data on the web over the past year.  Verifiable Claims seems to have significant uptake. It is also significant that the Distributed Identifier WG charter has received numerous favorable reviews, a"&amp;"nd was just recently launched. JSON-LD has been a major success with the large deployment on Web sites via schema.org.  JSON-LD 1.1 completed technical work, about to transition to CR More than 25% of websites today include schema.org data in JSON-LD The "&amp;"Web of Things description is in CR since May, making use of JSON-LD Verifiable Credentials data model is in CR since July, also making use of JSON-LD Continued strong interest in decentralized identifiers Engagement from the TAG with reframing core docume"&amp;"nts, such as Ethical Web Principles, to include data on the web within their scope Data is increasingly important for all organizations, especially with the rise of IoT and Big Data. W3C has a mature and extensive suite of standards relating to data that "&amp;"were developed over two decades of experience, with plans for further work on making it easier for developers to work with graph data and knowledge graphs.  Linked Data is about the use of URIs as names for things, the ability to dereference these URIs to"&amp;" get further information and to include links to other data. There are ever-increasing sources of open Linked Data on the Web, as well as data services that are restricted to the suppliers and consumers of those services.  The digital transformation of in"&amp;"dustry is seeking to exploit advanced digital technologies. This will facilitate businesses to integrate horizontally along the supply and value chains, and vertically from the factory floor to the office floor. W3C is seeking to make it easier to support"&amp;" enterprise-wide data management and governance, reflecting the strategic importance of data to modern businesses.  Traditional approaches to data have focused on tabular databases (SQL/RDBMS), Comma Separated Value (CSV) files, and data embedded in PDF d"&amp;"ocuments and spreadsheets. We're now in midst of a major shift to graph data with nodes and labeled directed links between them. Graph data is:  Faster than using SQL and associated JOIN operations More favorable to integrating data from heterogeneous sou"&amp;"rces Better suited to situations where the data model is evolving In the wake of the recent W3C Workshop on Graph Data we are in the process of launching a Graph Standardization Business Group to provide a business perspective with use cases and requireme"&amp;"nts, to coordinate technical standards work and liaisons with external organizations.  Web for All Security, Privacy, Identity  All Security specifications, all Privacy specifications  Authentication on the Web   As the WebAuthn Level 1 W3C Recommendation"&amp;" published last March is seeing wide implementation and adoption of strong cryptographic authentication, work is proceeding on Level 2.  The open standard Web API gives native authentication technology built into native platforms, browsers, operating syst"&amp;"ems (including mobile) and hardware, offering protection against hacking, credential theft, phishing attacks, thus aiming to end the era of passwords as a security construct. You may read more in our March press release.  Privacy  An increasing number of "&amp;"W3C specifications are benefitting from Privacy and Security review; there are security and privacy aspects to every specification. Early review is essential. Working with the TAG, the Privacy Interest Group has updated the Self-Review Questionnaire: Secu"&amp;"rity and Privacy.  Other recent work of the group includes public blogging further to the exploration of anti-patterns in standards and permission prompts.  Security  The Web Application Security Working Group adopted Feature Policy, aiming to allow devel"&amp;"opers to selectively enable, disable, or modify the behavior of some of these browser features and APIs within their application; and Fetch Metadata, aiming to provide servers with enough information to make a priori decisions about whether or not to serv"&amp;"ice a request based on the way it was made, and the context in which it will be used.  The Web Payment Security Interest Group, launched last April, convenes members from W3C, EMVCo, and the FIDO Alliance to discuss cooperative work to enhance the securit"&amp;"y and interoperability of Web payments (read more about payments).  Internationalization (i18n)   All Internationalization specifications, educational articles related to Internationalization, spec developers checklist  Only a quarter or so current Web us"&amp;"ers use English online and that proportion will continue to decrease as the Web reaches more and more communities of limited English proficiency. If the Web is to live up to the ""World Wide"" portion of its name, and for the Web to truly work for stakeho"&amp;"lders all around the world engaging with content in various languages, it must support the needs of worldwide users as they engage with content in the various languages. The growth of epublishing also brings requirements for new features and improved typo"&amp;"graphy on the Web. It is important to ensure the needs of local communities are captured.  The W3C Internationalization Initiative was set up to increase in-house resources dedicated to accelerating progress in making the World Wide Web ""worldwide"" by g"&amp;"athering user requirements, supporting developers, and education &amp; outreach.  For an overview of current projects see the i18n radar. W3C's Internationalization efforts progressed on a number of fronts recently:  Requirements: New African and European lan"&amp;"guage groups will work on the gap analysis, errata and layout requirements. Gap analysis: Japanese, Devanagari, Bengali, Tamil, Lao, Khmer, Javanese, and Ethiopic updated in the gap-analysis documents. Layout requirements document: notable progress tracke"&amp;"d in the Southeast Asian Task Force while work continues on Chinese layout requirements. Developer support: Spec reviews: the i18n WG continues active review of specifications of the WHATWG and other W3C Working Groups. Short review checklist: easy way to"&amp;" begin a self-review to help spec developers understand what aspects of their spec are likely to need attention for internationalization, and points them to more detailed checklists for the relevant topics. It also helps those reviewing specs for i18n iss"&amp;"ues. Strings on the Web: Language and Direction Metadata lays out issues and discusses potential solutions for passing information about language and direction with strings in JSON or other data formats. The document was rewritten for clarity, and expande"&amp;"d. The group is collaborating with the JSON-LD and Web Publishing groups to develop a plan for updating RDF, JSON-LD and related specifications to handle metadata for base direction of text (bidi). User-friendly test format: a new format was developed for"&amp;" Internationalization Test Suite tests, which displays helpful information about how the test works. This particularly useful because those tests are pointed to by educational materials and gap-analysis documents. Web Platform Tests: a large number of tes"&amp;"ts in the i18n test suite have been ported to the WPT repository, including: css-counter-styles, css-ruby, css-syntax, css-test, css-text-decor, css-writing-modes, and css-pseudo. Education &amp; outreach: (for all educational materials, see the HTML &amp; CSS Au"&amp;"thoring Techniques) Web Accessibility   All Accessibility specifications, WAI resources  The Web Accessibility Initiative supports W3C's Web for All mission. Recent achievements include:  Education and training: Inaccessibility of CAPTCHA updated to bring"&amp;" our analysis and recommendations up to date with CAPTCHA practice today, concluding two years of extensive work and invaluable input from the public (read more on the W3C Blog Learn why your web content and applications should be accessible. The Educatio"&amp;"n and Outreach Working Group has completed revision and updating of the Business Case for Digital Accessibility. Accessibility guidelines: The Accessibility Guidelines Working Group has continued to update WCAG Techniques and Understanding WCAG 2.1; and p"&amp;"ublished a Candidate Recommendation of Accessibility Conformance Testing Rules Format 1.0 to improve inter-rater reliability when evaluating conformance of web content to WCAG An updated charter is being developed to host work on ""Silver"", the next gene"&amp;"ration accessibility guidelines (WCAG 2.2) There are accessibility aspects to most specifications. Check your work with the FAST checklist.  Outreach to the world W3C Developer Relations   To foster the excellent feedback loop between Web Standards develo"&amp;"pment and Web developers, and to grow participation from that diverse community, recent W3C Developer Relations activities include:  @w3cdevs tracks the enormous amount of work happening across W3C W3C Track during the Web Conference 2019 in San Francisco"&amp;" Tech videos: W3C published the 2019 Web Games Workshop videos The 16 September 2019 Developer Meetup in Fukuoka, Japan, is open to all and will combine a set of technical demos prepared by W3C groups, and a series of talks on a selected set of W3C techno"&amp;"logies and projects W3C is involved with Mozilla, Google, Samsung, Microsoft and Bocoup in the organization of ViewSource 2019 in Amsterdam (read more on the W3C Blog) W3C Training   In partnership with EdX, W3C's MOOC training program, W3Cx offers a comp"&amp;"lete ""Front-End Web Developer"" (FEWD) professional certificate program that consists of a suite of five courses on the foundational languages that power the Web: HTML5, CSS and JavaScript. We count nearly 900K students from all over the world.  Translat"&amp;"ions  Many Web users rely on translations of documents developed at W3C whose official language is English. W3C is extremely grateful to the continuous efforts of its community in ensuring our various deliverables in general, and in our specifications in "&amp;"particular, are made available in other languages, for free, ensuring their exposure to a much more diverse set of readers.  Last Spring we developed a more robust system, a new listing of translations of W3C specifications and updated the instructions on"&amp;" how to contribute to our translation efforts.  W3C Liaisons   Liaisons and coordination with numerous organizations and Standards Development Organizations (SDOs) is crucial for W3C to:  make sure standards are interoperable coordinate our respective age"&amp;"nda in Internet governance: W3C participates in ICANN, GIPO, IGF, the I* organizations (ICANN, IETF, ISOC, IAB). ensure at the government liaison level that our standards work is officially recognized when important to our membership so that products base"&amp;"d on them (often done by our members) are part of procurement orders. W3C has ARO/PAS status with ISO. W3C participates in the EU MSP and Rolling Plan on Standardization ensure the global set of Web and Internet standards form a compatible stack of techno"&amp;"logies, at the technical and policy level (patent regime, fragmentation, use in policy making) promote Standards adoption equally by the industry, the public sector, and the public at large Coralie Mercier, Editor, W3C Marketing &amp; Communications $Id: Over"&amp;"view.html,v 1.60 2019/10/15 12:05:52 coralie Exp $ Copyright © 2019 W3C ® (MIT, ERCIM, Keio, Beihang) Usage policies apply.")</f>
        <v>W3C Strategic Highlights  September 2019  This report was prepared for the September 2019 W3C Advisory Committee Meeting (W3C Member link). See the accompanying W3C Fact Sheet — September 2019. For the previous edition, see the April 2019 W3C Strategic Highlights. For future editions of this report, please consult the latest version.  A Chinese translation is available.  ☰ Contents  Introduction Future Web Standards Meeting Industry Needs Web Payments Digital Publishing Media and Entertainment Web &amp; Telecommunications Real-Time Communications (WebRTC) Web &amp; Networks Automotive Web of Things Strengthening the Core of the Web HTML CSS Fonts SVG Audio Performance Web Performance WebAssembly Testing Browser Testing and Tools WebPlatform Tests Web of Data Web for All Security, Privacy, Identity Internationalization (i18n) Web Accessibility Outreach to the world W3C Developer Relations W3C Training Translations W3C Liaisons Introduction  This report highlights recent work of enhancement of the existing landscape of the Web platform and innovation for the growth and strength of the Web.  33 working groups and a dozen interest groups enable W3C to pursue its mission through the creation of Web standards, guidelines, and supporting materials. We track the tremendous work done across the Consortium through homogeneous work-spaces in Github which enables better monitoring and management.  We are in the middle of a period where we are chartering numerous working groups which demonstrate the rapid degree of change for the Web platform:  After 4 years, we are nearly ready to publish a Payment Request API Proposed Recommendation and we need to soon charter follow-on work. In the last year we chartered the Web Payment Security Interest Group. In the last year we chartered the Web Media Working Group with 7 specifications for next generation Media support on the Web. We have Accessibility Guidelines under W3C Member review which includes Silver, a new approach. We have just launched the Decentralized Identifier Working Group which has tremendous potential because Decentralized Identifier (DID) is an identifier that is globally unique, resolveable with high availability, and cryptographically verifiable. We have Privacy IG (PING) under W3C Member review which strengthens our focus on the tradeoff between privacy and function. We have a new CSS charter under W3C Member review which maps the group's work for the next three years. In this period, W3C and the WHATWG have succesfully completed the negotiation of a Memorandum of Understanding rooted in the mutual belief that that having two distinct specifications claiming to be normative is generally harmful for the Web community. The MOU, signed last May, describes how the two organizations are to collaborate on the development of a single authoritative version of the HTML and DOM specifications. W3C subsequently rechartered the HTML Working Group to assist the W3C community in raising issues and proposing solutions for the HTML and DOM specifications, and for the production of W3C Recommendations from WHATWG Review Drafts.  As the Web evolves continuously, some groups are looking for ways for specifications to do so as well. So-called "evergreen recommendations" or "living standards" aim to track continuous development (and maintenance) of features, on a feature-by-feature basis, while getting review and patent commitments.  We see the maturation and further development of an incredible number of new technologies coming to the Web. Continued progress in many areas demonstrates the vitality of the W3C and the Web community, as the rest of the report illustrates.  Future Web Standards W3C has a variety of mechanisms for listening to what the community thinks could become good future Web standards. These include discussions with the Membership, discussions with other standards bodies, the activities of thousands of participants in over 300 community groups, and W3C Workshops. There are lots of good ideas. The W3C strategy team has been identifying promising topics and invites public participation.   Future, recent and under consideration Workshops include:  Inclusive XR (5-6 November 2019, Seattle, WA, USA) to explore existing and future approaches on making Virtual and Augmented Reality experiences more inclusive, including to people with disabilities; W3C Workshop on Data Models for Transportation (12-13 September 2019, Palo Alto, CA, USA) W3C Workshop on Web Games (27-28 June 2019, Redmond, WA, USA), view report Second W3C Workshop on the Web of Things (3-5 June 2019, Munich, Germany) W3C Workshop on Web Standardization for Graph Data; Creating Bridges: RDF, Property Graph and SQL (4-6 March 2019, Berlin, Germany), view report Web &amp; Machine Learning. The Strategy Funnel documents the staff's exploration of potential new work at various phases: Exploration and Investigation, Incubation and Evaluation, and eventually to the chartering of a new standards group. The Funnel view is a GitHub Project where new area are issues represented by “cards” which move through the columns, usually from left to right. Most cards start in Exploration and move towards Chartering, or move out of the funnel.  Public input is welcome at any stage but particularly once Incubation has begun. This helps W3C identify work that is sufficiently incubated to warrant standardization, to review the ecosystem around the work and indicate interest in participating in its standardization, and then to draft a charter that reflects an appropriate scope. Ongoing feedback can speed up the overall standardization process.  Since the previous highlights document, W3C has chartered a number of groups, and started discussion on many more:  Newly Chartered or Rechartered  Web Application Security WG (03-Apr) Web Payment Security IG (17-Apr) Patent and Standards IG (24-Apr) Web Applications WG (14-May) Web &amp; Networks IG (16-May) Media WG (23-May) Media and Entertainment IG (06-Jun) HTML WG (06-Jun) Decentralized Identifier WG (05-Sep) Extended  Privacy IG (PING) (30-Sep) Verifiable Claims WG (30-Sep) Service Workers WG (31-Dec) Dataset Exchange WG (31-Dec) Web of Things Working Group (31-Dec) Web Audio Working Group (31-Dec) Proposed charters / Advance Notice  Accessibility Guidelines WG Privacy IG (PING) RDF Literal Direction WG Timed Text WG CSS WG Web Authentication WG Closed  Internationalization Tag Set IG Meeting Industry Needs Web Payments   All Web Payments specifications  W3C's payments standards enable a streamlined checkout experience, enabling a consistent user experience across the Web with lower front end development costs for merchants. Users can store and reuse information and more quickly and accurately complete online transactions.  The Web Payments Working Group has republished Payment Request API as a Candidate Recommendation, aiming to publish a Proposed Recommendation in the Fall 2019, and is discussing use cases and features for Payment Request after publication of the 1.0 Recommendation. Browser vendors have been finalizing implementation of features added in the past year (view the implementation report).  As work continues on the Payment Handler API and its implementation (currently in Chrome and Edge Canary), one focus in 2019 is to increase adoption in other browsers. Recently, Mastercard demonstrated the use of Payment Request API to carry out EMVCo's Secure Remote Commerce (SRC) protocol whose payment method definition is being developed with active participation by Visa, Mastercard, American Express, and Discover. Payment method availability is a key factor in merchant considerations about adopting Payment Request API. The ability to get uniform adoption of a new payment method such as Secure Remote Commerce (SRC) also depends on the availability of the Payment Handler API in browsers, or of proprietary alternatives.  Web Monetization, which the Web Payments Working Group will discuss again at its face-to-face meeting in September, can be used to enable micropayments as an alternative revenue stream to advertising.  Since the beginning of 2019, Amazon, Brave Software, JCB, Certus Cybersecurity Solutions and Netflix have joined the Web Payments Working Group.  In April, W3C launched the Web Payment Security Group to enable W3C, EMVCo, and the FIDO Alliance to collaborate on a vision for Web payment security and interoperability. Participants will define areas of collaboration and identify gaps between existing technical specifications in order to increase compatibility among different technologies, such as:  How do SRC, FIDO, and Payment Request relate? The Payment Services Directive 2 (PSD2) regulations in Europe are scheduled to take effect in September 2019. What is the role of EMVCo, W3C, and FIDO technologies, and what is the current state of readiness for the deadline? How can we improve privacy on the Web at the same time as we meet industry requirements regarding user identity? Digital Publishing   All Digital Publishing specifications, Publication milestones  The Web is the universal publishing platform. Publishing is increasingly impacted by the Web, and the Web increasingly impacts Publishing.  Topic of particular interest to Publishing@W3C include typography and layout, accessibility, usability, portability, distribution, archiving, offline access, print on demand, and reliable cross referencing. And the diverse publishing community represented in the groups consist of the traditional "trade" publishers, ebook reading system manufacturers, but also publishers of audio book, scholarly journals or educational materials, library scientists or browser developers.  The Publishing Working Group currently concentrates on Audiobooks which lack a comprehensive standard, thus incurring extra costs and time to publish in this booming market. Active development is ongoing on the future standard:  Publication Manifest Audiobook profile for Web Publications Lightweight Packaging Format The BD Comics Manga Community Group, the Synchronized Multimedia for Publications Community Group, the Publishing Community Group and a future group on archival, are companions to the working group where specific work is developed and incubated.  The Publishing Community Group is a recently launched incubation channel for Publishing@W3C. The goal of the group is to propose, document, and prototype features broadly related to:  publications on the Web reading modes and systems and the user experience of publications The EPUB 3 Community Group has successfully completed the revision of EPUB 3.2.  The Publishing Business Group fosters ongoing participation by members of the publishing industry and the overall ecosystem in the development of Web infrastructure to better support the needs of the industry. The Business Group serves as an additional conduit to the Publishing Working Group and several Community Groups for feedback between the publishing ecosystem and W3C. The Publishing BG has played a vital role in fostering and advancing the adoption and continued development of EPUB 3. In particular the BG provided critical support to the update of EPUBCheck to validate EPUB content to the new EPUB 3.2 specification. This resulted in the development, in conjunction with the EPUB3 Community Group, of a new generation of EPUBCheck, i.e., EPUBCheck 4.2 production-ready release.  Media and Entertainment   All Media specifications  The Media and Entertainment vertical tracks media-related topics and features that create immersive experiences for end users. HTML5 brought standard audio and video elements to the Web. Standardization activities since then have aimed at turning the Web into a professional platform fully suitable for the delivery of media content and associated materials, enabling missing features to stream video content on the Web such as adaptive streaming and content protection. Together with Microsoft, Comcast, Netflix and Google, W3C received an Technology &amp; Engineering Emmy Award in April 2019 for standardization of a full TV experience on the Web. Current goals are to:  Reinforce core media technologies: Creation of the Media Working Group, to develop media-related specifications incubated in the WICG (e.g. Media Capabilities, Picture-in-picture, Media Session) and maintain maintain/evolve Media Source Extensions (MSE) and Encrypted Media Extensions (EME). Improve support for Media Timed Events: data cues incubation. Enhance color support (HDR, wide gamut), in scope of the CSS WG and in the Color on the Web CG. Reduce fragmentation: Continue annual releases of a common and testable baseline media devices, in scope of the Web Media APIs CG and in collaboration with the CTA WAVE Project. Maintain the Road-map of Media Technologies for the Web which highlights Web technologies that can be used to build media applications and services, as well as known gaps to enable additional use cases. Create the future: Discuss perspectives for Media and Entertainment for the Web. Bring the power of GPUs to the Web (graphics, machine learning, heavy processing), under incubation in the GPU for the Web CG. Transition to a Working Group is under discussion. Determine next steps after the successful W3C Workshop on Web Games of June 2019. View the report. Timed Text  The Timed Text Working Group develops and maintains formats used for the representation of text synchronized with other timed media, like audio and video, and notably works on TTML, profiles of TTML, and WebVTT. Recent progress includes:  A robust WebVTT implementation report poises the specification for publication as a proposed recommendation. Discussions around re-chartering, notably to add a TTML Profile for Audio Description deliverable to the scope of the group, and clarify that rendering of captions within XR content is also in scope. Immersive Web  Hardware that enables Virtual Reality (VR) and Augmented Reality (AR) applications are now broadly available to consumers, offering an immersive computing platform with both new opportunities and challenges. The ability to interact directly with immersive hardware is critical to ensuring that the web is well equipped to operate as a first-class citizen in this environment.  The Immersive Web Working Group has been stabilizing the WebXR Device API while the companion Immersive Web Community Group incubates the next series of features identified as key for the future of the Immersive Web.  W3C plans a workshop focused on the needs and benefits at the intersection of VR &amp; Accessibility (Inclusive XR), on 5-6 November 2019 in Seattle, WA, USA, to explore existing and future approaches on making Virtual and Augmented Reality experiences more inclusive.  Web &amp; Telecommunications  The Web is the Open Platform for Mobile. Telecommunication service providers and network equipment providers have long been critical actors in the deployment of Web technologies. As the Web platform matures, it brings richer and richer capabilities to extend existing services to new users and devices, and propose new and innovative services.  Real-Time Communications (WebRTC)   All Real-Time Communications specifications  WebRTC has reshaped the whole communication landscape by making any connected device a potential communication end-point, bringing audio and video communications anywhere, on any network, vastly expanding the ability of operators to reach their customers. WebRTC serves as the corner-stone of many online communication and collaboration services.  The WebRTC Working Group aims to bringing WebRTC 1.0 (and companion specification Media Capture and Streams) to Recommendation by the end of 2019. Intense efforts are focused on testing (supported by a dedicated hackathon at IETF 104) and interoperability. The group is considering pushing features that have not gotten enough traction to separate modules or to a later minor revision of the spec.  Beyond WebRTC 1.0, the WebRTC Working Group will focus its efforts on WebRTC NV which the group has started documenting by identifying use cases.  Web &amp; Networks  Recently launched, in the wake of the May 2018 Web5G workshop, the Web &amp; Networks Interest Group is chaired by representatives from AT&amp;T, China Mobile and Intel, with a goal to explore solutions for web applications to achieve better performance and resource allocation, both on the device and network. The group's first efforts are around use cases, privacy &amp; security requirements and liaisons.  Automotive   All Automotive specifications  To create a rich application ecosystem for vehicles and other devices allowed to connect to the vehicle, the W3C Automotive Working Group is delivering a service specification to expose all common vehicle signals (engine temperature, fuel/charge level, range, tire pressure, speed, etc.)  The Vehicle Information Service Specification (VISS), which is a Candidate Recommendation, is seeing more implementations across the industry. It provides the access method to a common data model for all the vehicle signals –presently encapsulating a thousand or so different data elements– and will be growing to accommodate the advances in automotive such as autonomous and driver assist technologies and electrification.  The group is already working on a successor to VISS, leveraging the underlying data model and the VIWI submission from Volkswagen, for a more robust means of accessing vehicle signals information and the same paradigm for other automotive needs including location-based services, media, notifications and caching content.  The Automotive and Web Platform Business Group acts as an incubator for prospective standards work. One of its task forces is using W3C VISS in performing data sampling and off-boarding the information to the cloud. Access to the wealth of information that W3C's auto signals standard exposes is of interest to regulators, urban planners, insurance companies, auto manufacturers, fleet managers and owners, service providers and others. In addition to components needed for data sampling and edge computing, capturing user and owner consent, information collection methods and handling of data are in scope.  The upcoming W3C Workshop on Data Models for Transportation (September 2019) is expected to focus on the need of additional ontologies around transportation space.  Web of Things   All Web of Things specifications  W3C's Web of Things work is designed to bridge disparate technology stacks to allow devices to work together and achieve scale, thus enabling the potential of the Internet of Things by eliminating fragmentation and fostering interoperability.  Thing descriptions expressed in JSON-LD cover the behavior, interaction affordances, data schema, security configuration, and protocol bindings. The Web of Things complements existing IoT ecosystems to reduce the cost and risk for suppliers and consumers of applications that create value by combining multiple devices and information services. There are many sectors that will benefit, e.g. smart homes, smart cities, smart industry, smart agriculture, smart healthcare and many more.  The Web of Things Working Group is finishing the initial Web of Things standards, with support from the Web of Things Interest Group:  Web of Things Architecture Thing Descriptions Strengthening the Core of the Web HTML   The HTML Working Group was chartered early June to assist the W3C community in raising issues and proposing solutions for the HTML and DOM specifications, and to produce W3C Recommendations from WHATWG Review Drafts.  A few days before, W3C and the WHATWG signed a Memorandum of Understanding outlining the agreement to collaborate on the development of a single version of the HTML and DOM specifications.  Issues and proposed solutions for HTML and DOM done via the newly rechartered HTML Working Group in the WHATWG repositories  The HTML Working Group is targetting November 2019 to bring HTML and DOM to Candidate Recommendations.  CSS  All CSS specifications  CSS is a critical part of the Open Web Platform. The CSS Working Group gathers requirements from two large groups of CSS users: the publishing industry and application developers. Within W3C, those groups are exemplified by the Publishing groups and the Web Platform Working Group. The former requires things like better pagination support and advanced font handling, the latter needs intelligent (and fast!) scrolling and animations.  What we know as CSS is actually a collection of almost a hundred specifications, referred to as ‘modules’. The current state of CSS is defined by a snapshot, updated once a year. The group also publishes an index defining every term defined by CSS specifications.  Fonts   All Fonts specifications  The Web Fonts Working Group develops specifications that allow the interoperable deployment of downloadable fonts on the Web, with a focus on Progressive Font Enrichment as well as maintenance of WOFF Recommendations.  Recent and ongoing work includes:  Early API experiments by Adobe and Monotype have demonstrated the feasibility of a font enrichment API, where a server delivers a font with minimal glyph repertoire and the client can query the full repertoire and request additional subsets on-the-fly. In other experiments, the Brotli compression used in WOFF 2 was extended to support shared dictionaries and patch update. Metrics to quantify improvement are a current hot discussion topic. The group will meet at ATypi 2019 in Japan, to gather requirements from the international typography community. The group will first produce a report summarizing the strengths and weaknesses of each prototype solution by Q2 2020. SVG   All SVG specifications  SVG is an important and widely-used part of the Open Web Platform. The SVG Working Group focuses on aligning the SVG 2.0 specification with browser implementations, having split the specification into a currently-implemented 2.0 and a forward-looking 2.1. Current activity is on stabilization, increased integration with the Open Web Platform, and test coverage analysis.  The Working Group was rechartered in March 2019. A new work item concerns native (non-Web-browser) uses of SVG as a non-interactive, vector graphics format.  Audio  The Web Audio Working Group was extended to finish its work on the Web Audio API, expecting to publish it as a Recommendation by year end. The specification enables synthesizing audio in the browser. Audio operations are performed with audio nodes, which are linked together to form a modular audio routing graph. Multiple sources — with different types of channel layout — are supported. This modular design provides the flexibility to create complex audio functions with dynamic effects.  The first version of Web Audio API is now feature complete and is implemented in all modern browsers. Work has started on the next version, and new features are being incubated in the Audio Community Group.  Performance   Web Performance  All Web Performance specifications  There are currently 18 specifications in development in the Web Performance Working Group aiming to provide methods to observe and improve aspects of application performance of user agent features and APIs. The W3C team is looking at related work incubated in the W3C GPU for the Web (WebGPU) Community Group which is poised to transition to a W3C Working Group. A preliminary draft charter is available.  WebAssembly  All WebAssembly specifications  WebAssembly improves Web performance and power by being a virtual machine and execution environment enabling loaded pages to run native (compiled) code. It is deployed in Firefox, Edge, Safari and Chrome. The specification will soon reach Candidate Recommendation.  WebAssembly enables near-native performance, optimized load time, and perhaps most importantly, a compilation target for existing code bases. While it has a small number of native types, much of the performance increase relative to Javascript derives from its use of consistent typing. WebAssembly leverages decades of optimization for compiled languages and the byte code is optimized for compactness and streaming (the web page starts executing while the rest of the code downloads). Network and API access all occurs through accompanying Javascript libraries -- the security model is identical to that of Javascript.  Requirements gathering and language development occur in the Community Group while the Working Group manages test development, community review and progression of specifications on the Recommendation Track.  Testing  Browser testing plays a critical role in the growth of the Web by:  Improving the reliability of Web technology definitions; Improving the quality of implementations of these technologies by helping vendors to detect bugs in their products; Improving the data available to Web developers on known bugs and deficiencies of Web technologies by publishing results of these tests. Browser Testing and Tools  The Browser Testing and Tools Working Group is developing WebDriver version 2, having published last year the W3C Recommendation of WebDriver. WebDriver acts as a remote control interface that enables introspection and control of user agents, provides a platform- and language-neutral wire protocol as a way for out-of-process programs to remotely instruct the behavior of Web, and emulates the actions of a real person using the browser.  WebPlatform Tests   The WebPlatform Tests project now provides a mechanism which allows to fully automate tests that previously needed to be run manually: TestDriver.  TestDriver enables sending trusted key and mouse events, sending complex series of trusted pointer and key interactions for things like in-content drag-and-drop or pinch zoom, and even file upload.  Since 2014 W3C began work on this coordinated open-source effort to build a cross-browser test suite for the Web Platform, which WHATWG, and all major browsers adopted.  Web of Data   All Data specifications  There have been several great success stories around the standardization of data on the web over the past year.  Verifiable Claims seems to have significant uptake. It is also significant that the Distributed Identifier WG charter has received numerous favorable reviews, and was just recently launched. JSON-LD has been a major success with the large deployment on Web sites via schema.org.  JSON-LD 1.1 completed technical work, about to transition to CR More than 25% of websites today include schema.org data in JSON-LD The Web of Things description is in CR since May, making use of JSON-LD Verifiable Credentials data model is in CR since July, also making use of JSON-LD Continued strong interest in decentralized identifiers Engagement from the TAG with reframing core documents, such as Ethical Web Principles, to include data on the web within their scope Data is increasingly important for all organizations, especially with the rise of IoT and Big Data. W3C has a mature and extensive suite of standards relating to data that were developed over two decades of experience, with plans for further work on making it easier for developers to work with graph data and knowledge graphs.  Linked Data is about the use of URIs as names for things, the ability to dereference these URIs to get further information and to include links to other data. There are ever-increasing sources of open Linked Data on the Web, as well as data services that are restricted to the suppliers and consumers of those services.  The digital transformation of industry is seeking to exploit advanced digital technologies. This will facilitate businesses to integrate horizontally along the supply and value chains, and vertically from the factory floor to the office floor. W3C is seeking to make it easier to support enterprise-wide data management and governance, reflecting the strategic importance of data to modern businesses.  Traditional approaches to data have focused on tabular databases (SQL/RDBMS), Comma Separated Value (CSV) files, and data embedded in PDF documents and spreadsheets. We're now in midst of a major shift to graph data with nodes and labeled directed links between them. Graph data is:  Faster than using SQL and associated JOIN operations More favorable to integrating data from heterogeneous sources Better suited to situations where the data model is evolving In the wake of the recent W3C Workshop on Graph Data we are in the process of launching a Graph Standardization Business Group to provide a business perspective with use cases and requirements, to coordinate technical standards work and liaisons with external organizations.  Web for All Security, Privacy, Identity  All Security specifications, all Privacy specifications  Authentication on the Web   As the WebAuthn Level 1 W3C Recommendation published last March is seeing wide implementation and adoption of strong cryptographic authentication, work is proceeding on Level 2.  The open standard Web API gives native authentication technology built into native platforms, browsers, operating systems (including mobile) and hardware, offering protection against hacking, credential theft, phishing attacks, thus aiming to end the era of passwords as a security construct. You may read more in our March press release.  Privacy  An increasing number of W3C specifications are benefitting from Privacy and Security review; there are security and privacy aspects to every specification. Early review is essential. Working with the TAG, the Privacy Interest Group has updated the Self-Review Questionnaire: Security and Privacy.  Other recent work of the group includes public blogging further to the exploration of anti-patterns in standards and permission prompts.  Security  The Web Application Security Working Group adopted Feature Policy, aiming to allow developers to selectively enable, disable, or modify the behavior of some of these browser features and APIs within their application; and Fetch Metadata, aiming to provide servers with enough information to make a priori decisions about whether or not to service a request based on the way it was made, and the context in which it will be used.  The Web Payment Security Interest Group, launched last April, convenes members from W3C, EMVCo, and the FIDO Alliance to discuss cooperative work to enhance the security and interoperability of Web payments (read more about payments).  Internationalization (i18n)   All Internationalization specifications, educational articles related to Internationalization, spec developers checklist  Only a quarter or so current Web users use English online and that proportion will continue to decrease as the Web reaches more and more communities of limited English proficiency. If the Web is to live up to the "World Wide" portion of its name, and for the Web to truly work for stakeholders all around the world engaging with content in various languages, it must support the needs of worldwide users as they engage with content in the various languages. The growth of epublishing also brings requirements for new features and improved typography on the Web. It is important to ensure the needs of local communities are captured.  The W3C Internationalization Initiative was set up to increase in-house resources dedicated to accelerating progress in making the World Wide Web "worldwide" by gathering user requirements, supporting developers, and education &amp; outreach.  For an overview of current projects see the i18n radar. W3C's Internationalization efforts progressed on a number of fronts recently:  Requirements: New African and European language groups will work on the gap analysis, errata and layout requirements. Gap analysis: Japanese, Devanagari, Bengali, Tamil, Lao, Khmer, Javanese, and Ethiopic updated in the gap-analysis documents. Layout requirements document: notable progress tracked in the Southeast Asian Task Force while work continues on Chinese layout requirements. Developer support: Spec reviews: the i18n WG continues active review of specifications of the WHATWG and other W3C Working Groups. Short review checklist: easy way to begin a self-review to help spec developers understand what aspects of their spec are likely to need attention for internationalization, and points them to more detailed checklists for the relevant topics. It also helps those reviewing specs for i18n issues. Strings on the Web: Language and Direction Metadata lays out issues and discusses potential solutions for passing information about language and direction with strings in JSON or other data formats. The document was rewritten for clarity, and expanded. The group is collaborating with the JSON-LD and Web Publishing groups to develop a plan for updating RDF, JSON-LD and related specifications to handle metadata for base direction of text (bidi). User-friendly test format: a new format was developed for Internationalization Test Suite tests, which displays helpful information about how the test works. This particularly useful because those tests are pointed to by educational materials and gap-analysis documents. Web Platform Tests: a large number of tests in the i18n test suite have been ported to the WPT repository, including: css-counter-styles, css-ruby, css-syntax, css-test, css-text-decor, css-writing-modes, and css-pseudo. Education &amp; outreach: (for all educational materials, see the HTML &amp; CSS Authoring Techniques) Web Accessibility   All Accessibility specifications, WAI resources  The Web Accessibility Initiative supports W3C's Web for All mission. Recent achievements include:  Education and training: Inaccessibility of CAPTCHA updated to bring our analysis and recommendations up to date with CAPTCHA practice today, concluding two years of extensive work and invaluable input from the public (read more on the W3C Blog Learn why your web content and applications should be accessible. The Education and Outreach Working Group has completed revision and updating of the Business Case for Digital Accessibility. Accessibility guidelines: The Accessibility Guidelines Working Group has continued to update WCAG Techniques and Understanding WCAG 2.1; and published a Candidate Recommendation of Accessibility Conformance Testing Rules Format 1.0 to improve inter-rater reliability when evaluating conformance of web content to WCAG An updated charter is being developed to host work on "Silver", the next generation accessibility guidelines (WCAG 2.2) There are accessibility aspects to most specifications. Check your work with the FAST checklist.  Outreach to the world W3C Developer Relations   To foster the excellent feedback loop between Web Standards development and Web developers, and to grow participation from that diverse community, recent W3C Developer Relations activities include:  @w3cdevs tracks the enormous amount of work happening across W3C W3C Track during the Web Conference 2019 in San Francisco Tech videos: W3C published the 2019 Web Games Workshop videos The 16 September 2019 Developer Meetup in Fukuoka, Japan, is open to all and will combine a set of technical demos prepared by W3C groups, and a series of talks on a selected set of W3C technologies and projects W3C is involved with Mozilla, Google, Samsung, Microsoft and Bocoup in the organization of ViewSource 2019 in Amsterdam (read more on the W3C Blog) W3C Training   In partnership with EdX, W3C's MOOC training program, W3Cx offers a complete "Front-End Web Developer" (FEWD) professional certificate program that consists of a suite of five courses on the foundational languages that power the Web: HTML5, CSS and JavaScript. We count nearly 900K students from all over the world.  Translations  Many Web users rely on translations of documents developed at W3C whose official language is English. W3C is extremely grateful to the continuous efforts of its community in ensuring our various deliverables in general, and in our specifications in particular, are made available in other languages, for free, ensuring their exposure to a much more diverse set of readers.  Last Spring we developed a more robust system, a new listing of translations of W3C specifications and updated the instructions on how to contribute to our translation efforts.  W3C Liaisons   Liaisons and coordination with numerous organizations and Standards Development Organizations (SDOs) is crucial for W3C to:  make sure standards are interoperable coordinate our respective agenda in Internet governance: W3C participates in ICANN, GIPO, IGF, the I* organizations (ICANN, IETF, ISOC, IAB). ensure at the government liaison level that our standards work is officially recognized when important to our membership so that products based on them (often done by our members) are part of procurement orders. W3C has ARO/PAS status with ISO. W3C participates in the EU MSP and Rolling Plan on Standardization ensure the global set of Web and Internet standards form a compatible stack of technologies, at the technical and policy level (patent regime, fragmentation, use in policy making) promote Standards adoption equally by the industry, the public sector, and the public at large Coralie Mercier, Editor, W3C Marketing &amp; Communications $Id: Overview.html,v 1.60 2019/10/15 12:05:52 coralie Exp $ Copyright © 2019 W3C ® (MIT, ERCIM, Keio, Beihang) Usage policies apply.</v>
      </c>
    </row>
    <row r="102">
      <c r="A102" s="2" t="str">
        <f>IFERROR(__xludf.DUMMYFUNCTION("""COMPUTED_VALUE"""),"NeonMint")</f>
        <v>NeonMint</v>
      </c>
      <c r="B102" s="3" t="str">
        <f>IFERROR(__xludf.DUMMYFUNCTION("""COMPUTED_VALUE"""),"https://github.com/EFEELE/NeonMint")</f>
        <v>https://github.com/EFEELE/NeonMint</v>
      </c>
      <c r="C102" s="2">
        <f>IFERROR(__xludf.DUMMYFUNCTION("""COMPUTED_VALUE"""),139.0)</f>
        <v>139</v>
      </c>
      <c r="D102" s="2" t="str">
        <f>IFERROR(__xludf.DUMMYFUNCTION("""COMPUTED_VALUE"""),"Astro")</f>
        <v>Astro</v>
      </c>
      <c r="E102" s="2" t="str">
        <f>IFERROR(__xludf.DUMMYFUNCTION("""COMPUTED_VALUE"""),"is a modern, minimalist web template created for developers, designers, and digital creatives. This project aims to offer an elegant and functional visual experience, combining a dark-toned aesthetic with mint green accents to highlight content without di"&amp;"stractions.")</f>
        <v>is a modern, minimalist web template created for developers, designers, and digital creatives. This project aims to offer an elegant and functional visual experience, combining a dark-toned aesthetic with mint green accents to highlight content without distractions.</v>
      </c>
    </row>
    <row r="103">
      <c r="A103" s="2" t="str">
        <f>IFERROR(__xludf.DUMMYFUNCTION("""COMPUTED_VALUE"""),"digital-numbers-font")</f>
        <v>digital-numbers-font</v>
      </c>
      <c r="B103" s="3" t="str">
        <f>IFERROR(__xludf.DUMMYFUNCTION("""COMPUTED_VALUE"""),"https://github.com/s-a/digital-numbers-font")</f>
        <v>https://github.com/s-a/digital-numbers-font</v>
      </c>
      <c r="C103" s="2">
        <f>IFERROR(__xludf.DUMMYFUNCTION("""COMPUTED_VALUE"""),130.0)</f>
        <v>130</v>
      </c>
      <c r="D103" s="2" t="str">
        <f>IFERROR(__xludf.DUMMYFUNCTION("""COMPUTED_VALUE"""),"HTML")</f>
        <v>HTML</v>
      </c>
      <c r="E103" s="2" t="str">
        <f>IFERROR(__xludf.DUMMYFUNCTION("""COMPUTED_VALUE"""),"A fixed width (web)font in a cool liquid-crystal display (LCD) style.")</f>
        <v>A fixed width (web)font in a cool liquid-crystal display (LCD) style.</v>
      </c>
    </row>
    <row r="104">
      <c r="A104" s="2" t="str">
        <f>IFERROR(__xludf.DUMMYFUNCTION("""COMPUTED_VALUE"""),"digital-ocean-ansible")</f>
        <v>digital-ocean-ansible</v>
      </c>
      <c r="B104" s="3" t="str">
        <f>IFERROR(__xludf.DUMMYFUNCTION("""COMPUTED_VALUE"""),"https://github.com/christurnertv/digital-ocean-ansible")</f>
        <v>https://github.com/christurnertv/digital-ocean-ansible</v>
      </c>
      <c r="C104" s="2">
        <f>IFERROR(__xludf.DUMMYFUNCTION("""COMPUTED_VALUE"""),119.0)</f>
        <v>119</v>
      </c>
      <c r="D104" s="2" t="str">
        <f>IFERROR(__xludf.DUMMYFUNCTION("""COMPUTED_VALUE"""),"Não especificada")</f>
        <v>Não especificada</v>
      </c>
      <c r="E104" s="2" t="str">
        <f>IFERROR(__xludf.DUMMYFUNCTION("""COMPUTED_VALUE"""),"Secure PHP Web and DB Server for Digital Ocean managed with Ansible and Git")</f>
        <v>Secure PHP Web and DB Server for Digital Ocean managed with Ansible and Git</v>
      </c>
    </row>
    <row r="105">
      <c r="A105" s="2" t="str">
        <f>IFERROR(__xludf.DUMMYFUNCTION("""COMPUTED_VALUE"""),"unity-webgl-copy-and-paste")</f>
        <v>unity-webgl-copy-and-paste</v>
      </c>
      <c r="B105" s="3" t="str">
        <f>IFERROR(__xludf.DUMMYFUNCTION("""COMPUTED_VALUE"""),"https://github.com/greggman/unity-webgl-copy-and-paste")</f>
        <v>https://github.com/greggman/unity-webgl-copy-and-paste</v>
      </c>
      <c r="C105" s="2">
        <f>IFERROR(__xludf.DUMMYFUNCTION("""COMPUTED_VALUE"""),116.0)</f>
        <v>116</v>
      </c>
      <c r="D105" s="2" t="str">
        <f>IFERROR(__xludf.DUMMYFUNCTION("""COMPUTED_VALUE"""),"JavaScript")</f>
        <v>JavaScript</v>
      </c>
      <c r="E105" s="2" t="str">
        <f>IFERROR(__xludf.DUMMYFUNCTION("""COMPUTED_VALUE"""),"Support Copy and Paste in Unity WebGL")</f>
        <v>Support Copy and Paste in Unity WebGL</v>
      </c>
    </row>
    <row r="106">
      <c r="A106" s="2" t="str">
        <f>IFERROR(__xludf.DUMMYFUNCTION("""COMPUTED_VALUE"""),"facturajs")</f>
        <v>facturajs</v>
      </c>
      <c r="B106" s="3" t="str">
        <f>IFERROR(__xludf.DUMMYFUNCTION("""COMPUTED_VALUE"""),"https://github.com/emilioastarita/facturajs")</f>
        <v>https://github.com/emilioastarita/facturajs</v>
      </c>
      <c r="C106" s="2">
        <f>IFERROR(__xludf.DUMMYFUNCTION("""COMPUTED_VALUE"""),115.0)</f>
        <v>115</v>
      </c>
      <c r="D106" s="2" t="str">
        <f>IFERROR(__xludf.DUMMYFUNCTION("""COMPUTED_VALUE"""),"TypeScript")</f>
        <v>TypeScript</v>
      </c>
      <c r="E106" s="2" t="str">
        <f>IFERROR(__xludf.DUMMYFUNCTION("""COMPUTED_VALUE"""),"Facturas digitales con AFIP Web Services y nodej")</f>
        <v>Facturas digitales con AFIP Web Services y nodej</v>
      </c>
    </row>
    <row r="107">
      <c r="A107" s="3" t="str">
        <f>IFERROR(__xludf.DUMMYFUNCTION("""COMPUTED_VALUE"""),"Saraff.Twain.NET")</f>
        <v>Saraff.Twain.NET</v>
      </c>
      <c r="B107" s="3" t="str">
        <f>IFERROR(__xludf.DUMMYFUNCTION("""COMPUTED_VALUE"""),"https://github.com/saraff-9EB1047A4BEB4cef8506B29BA325BD5A/Saraff.Twain.NET")</f>
        <v>https://github.com/saraff-9EB1047A4BEB4cef8506B29BA325BD5A/Saraff.Twain.NET</v>
      </c>
      <c r="C107" s="2">
        <f>IFERROR(__xludf.DUMMYFUNCTION("""COMPUTED_VALUE"""),110.0)</f>
        <v>110</v>
      </c>
      <c r="D107" s="2" t="str">
        <f>IFERROR(__xludf.DUMMYFUNCTION("""COMPUTED_VALUE"""),"C#")</f>
        <v>C#</v>
      </c>
      <c r="E107" s="2" t="str">
        <f>IFERROR(__xludf.DUMMYFUNCTION("""COMPUTED_VALUE"""),"Saraff.Twain.NET is the skillful scanning component which allows you to control work of flatbed scanner, web and digital camera and any other TWAIN device from .NET environment. You can use this library in your programs written in any programming language"&amp;"s compatible with .NET technology.")</f>
        <v>Saraff.Twain.NET is the skillful scanning component which allows you to control work of flatbed scanner, web and digital camera and any other TWAIN device from .NET environment. You can use this library in your programs written in any programming languages compatible with .NET technology.</v>
      </c>
    </row>
    <row r="108">
      <c r="A108" s="2" t="str">
        <f>IFERROR(__xludf.DUMMYFUNCTION("""COMPUTED_VALUE"""),"Unity3D_Robotics_ABB")</f>
        <v>Unity3D_Robotics_ABB</v>
      </c>
      <c r="B108" s="3" t="str">
        <f>IFERROR(__xludf.DUMMYFUNCTION("""COMPUTED_VALUE"""),"https://github.com/rparak/Unity3D_Robotics_ABB")</f>
        <v>https://github.com/rparak/Unity3D_Robotics_ABB</v>
      </c>
      <c r="C108" s="2">
        <f>IFERROR(__xludf.DUMMYFUNCTION("""COMPUTED_VALUE"""),105.0)</f>
        <v>105</v>
      </c>
      <c r="D108" s="2" t="str">
        <f>IFERROR(__xludf.DUMMYFUNCTION("""COMPUTED_VALUE"""),"C#")</f>
        <v>C#</v>
      </c>
      <c r="E108" s="2" t="str">
        <f>IFERROR(__xludf.DUMMYFUNCTION("""COMPUTED_VALUE"""),"A digital-twin of the robot ABB integrated into the Unity3D development platform.")</f>
        <v>A digital-twin of the robot ABB integrated into the Unity3D development platform.</v>
      </c>
    </row>
    <row r="109">
      <c r="A109" s="2" t="str">
        <f>IFERROR(__xludf.DUMMYFUNCTION("""COMPUTED_VALUE"""),"Unity3D_Robotics_ABB")</f>
        <v>Unity3D_Robotics_ABB</v>
      </c>
      <c r="B109" s="3" t="str">
        <f>IFERROR(__xludf.DUMMYFUNCTION("""COMPUTED_VALUE"""),"https://github.com/rparak/Unity3D_Robotics_ABB")</f>
        <v>https://github.com/rparak/Unity3D_Robotics_ABB</v>
      </c>
      <c r="C109" s="2">
        <f>IFERROR(__xludf.DUMMYFUNCTION("""COMPUTED_VALUE"""),105.0)</f>
        <v>105</v>
      </c>
      <c r="D109" s="2" t="str">
        <f>IFERROR(__xludf.DUMMYFUNCTION("""COMPUTED_VALUE"""),"C#")</f>
        <v>C#</v>
      </c>
      <c r="E109" s="2" t="str">
        <f>IFERROR(__xludf.DUMMYFUNCTION("""COMPUTED_VALUE"""),"A digital-twin of the robot ABB integrated into the Unity3D development platform.")</f>
        <v>A digital-twin of the robot ABB integrated into the Unity3D development platform.</v>
      </c>
    </row>
    <row r="110">
      <c r="A110" s="2" t="str">
        <f>IFERROR(__xludf.DUMMYFUNCTION("""COMPUTED_VALUE"""),"Digital-Currency")</f>
        <v>Digital-Currency</v>
      </c>
      <c r="B110" s="3" t="str">
        <f>IFERROR(__xludf.DUMMYFUNCTION("""COMPUTED_VALUE"""),"https://github.com/florianjs/Digital-Currency")</f>
        <v>https://github.com/florianjs/Digital-Currency</v>
      </c>
      <c r="C110" s="2">
        <f>IFERROR(__xludf.DUMMYFUNCTION("""COMPUTED_VALUE"""),103.0)</f>
        <v>103</v>
      </c>
      <c r="D110" s="2" t="str">
        <f>IFERROR(__xludf.DUMMYFUNCTION("""COMPUTED_VALUE"""),"EJS")</f>
        <v>EJS</v>
      </c>
      <c r="E110" s="2" t="str">
        <f>IFERROR(__xludf.DUMMYFUNCTION("""COMPUTED_VALUE"""),"Create your own Digital Currency with this self-hosted Web App. Check out the Demo website")</f>
        <v>Create your own Digital Currency with this self-hosted Web App. Check out the Demo website</v>
      </c>
    </row>
    <row r="111">
      <c r="A111" s="2" t="str">
        <f>IFERROR(__xludf.DUMMYFUNCTION("""COMPUTED_VALUE"""),"bible_databases_deuterocanonical")</f>
        <v>bible_databases_deuterocanonical</v>
      </c>
      <c r="B111" s="3" t="str">
        <f>IFERROR(__xludf.DUMMYFUNCTION("""COMPUTED_VALUE"""),"https://github.com/scrollmapper/bible_databases_deuterocanonical")</f>
        <v>https://github.com/scrollmapper/bible_databases_deuterocanonical</v>
      </c>
      <c r="C111" s="2">
        <f>IFERROR(__xludf.DUMMYFUNCTION("""COMPUTED_VALUE"""),103.0)</f>
        <v>103</v>
      </c>
      <c r="D111" s="2" t="str">
        <f>IFERROR(__xludf.DUMMYFUNCTION("""COMPUTED_VALUE"""),"Python")</f>
        <v>Python</v>
      </c>
      <c r="E111" s="2" t="str">
        <f>IFERROR(__xludf.DUMMYFUNCTION("""COMPUTED_VALUE"""),"Ancient deuterocanonical, extra-Biblical, and bible related texts. Put into a variety of digital formats to encourage distribution via web and print.")</f>
        <v>Ancient deuterocanonical, extra-Biblical, and bible related texts. Put into a variety of digital formats to encourage distribution via web and print.</v>
      </c>
    </row>
    <row r="112">
      <c r="A112" s="2" t="str">
        <f>IFERROR(__xludf.DUMMYFUNCTION("""COMPUTED_VALUE"""),"fit")</f>
        <v>fit</v>
      </c>
      <c r="B112" s="3" t="str">
        <f>IFERROR(__xludf.DUMMYFUNCTION("""COMPUTED_VALUE"""),"https://github.com/fit-project/fit")</f>
        <v>https://github.com/fit-project/fit</v>
      </c>
      <c r="C112" s="2">
        <f>IFERROR(__xludf.DUMMYFUNCTION("""COMPUTED_VALUE"""),100.0)</f>
        <v>100</v>
      </c>
      <c r="D112" s="2" t="str">
        <f>IFERROR(__xludf.DUMMYFUNCTION("""COMPUTED_VALUE"""),"Python")</f>
        <v>Python</v>
      </c>
      <c r="E112" s="2" t="str">
        <f>IFERROR(__xludf.DUMMYFUNCTION("""COMPUTED_VALUE"""),"FIT is a modular suite of Python applications for digital forensic acquisition of online contents such as web pages, emails, social media, and more. Each module can run independently or as part of the full FIT suite.")</f>
        <v>FIT is a modular suite of Python applications for digital forensic acquisition of online contents such as web pages, emails, social media, and more. Each module can run independently or as part of the full FIT suite.</v>
      </c>
    </row>
    <row r="113">
      <c r="A113" s="2" t="str">
        <f>IFERROR(__xludf.DUMMYFUNCTION("""COMPUTED_VALUE"""),"ESP8266WiFiControl")</f>
        <v>ESP8266WiFiControl</v>
      </c>
      <c r="B113" s="3" t="str">
        <f>IFERROR(__xludf.DUMMYFUNCTION("""COMPUTED_VALUE"""),"https://github.com/amphancm/ESP8266WiFiControl")</f>
        <v>https://github.com/amphancm/ESP8266WiFiControl</v>
      </c>
      <c r="C113" s="2">
        <f>IFERROR(__xludf.DUMMYFUNCTION("""COMPUTED_VALUE"""),97.0)</f>
        <v>97</v>
      </c>
      <c r="D113" s="2" t="str">
        <f>IFERROR(__xludf.DUMMYFUNCTION("""COMPUTED_VALUE"""),"Arduino")</f>
        <v>Arduino</v>
      </c>
      <c r="E113" s="2" t="str">
        <f>IFERROR(__xludf.DUMMYFUNCTION("""COMPUTED_VALUE"""),"ESP8266 WiFi Web Server control 4 Digital Outputs with OLED Display.")</f>
        <v>ESP8266 WiFi Web Server control 4 Digital Outputs with OLED Display.</v>
      </c>
    </row>
    <row r="114">
      <c r="A114" s="2" t="str">
        <f>IFERROR(__xludf.DUMMYFUNCTION("""COMPUTED_VALUE"""),"web-dsp-demo")</f>
        <v>web-dsp-demo</v>
      </c>
      <c r="B114" s="3" t="str">
        <f>IFERROR(__xludf.DUMMYFUNCTION("""COMPUTED_VALUE"""),"https://github.com/shamadee/web-dsp-demo")</f>
        <v>https://github.com/shamadee/web-dsp-demo</v>
      </c>
      <c r="C114" s="2">
        <f>IFERROR(__xludf.DUMMYFUNCTION("""COMPUTED_VALUE"""),97.0)</f>
        <v>97</v>
      </c>
      <c r="D114" s="2" t="str">
        <f>IFERROR(__xludf.DUMMYFUNCTION("""COMPUTED_VALUE"""),"C++")</f>
        <v>C++</v>
      </c>
      <c r="E114" s="2" t="str">
        <f>IFERROR(__xludf.DUMMYFUNCTION("""COMPUTED_VALUE"""),"A digital signal processing library built on WebAssembly and Javascript")</f>
        <v>A digital signal processing library built on WebAssembly and Javascript</v>
      </c>
    </row>
    <row r="115">
      <c r="A115" s="2" t="str">
        <f>IFERROR(__xludf.DUMMYFUNCTION("""COMPUTED_VALUE"""),"trombone.js")</f>
        <v>trombone.js</v>
      </c>
      <c r="B115" s="3" t="str">
        <f>IFERROR(__xludf.DUMMYFUNCTION("""COMPUTED_VALUE"""),"https://github.com/bignimbus/trombone.js")</f>
        <v>https://github.com/bignimbus/trombone.js</v>
      </c>
      <c r="C115" s="2">
        <f>IFERROR(__xludf.DUMMYFUNCTION("""COMPUTED_VALUE"""),97.0)</f>
        <v>97</v>
      </c>
      <c r="D115" s="2" t="str">
        <f>IFERROR(__xludf.DUMMYFUNCTION("""COMPUTED_VALUE"""),"JavaScript")</f>
        <v>JavaScript</v>
      </c>
      <c r="E115" s="2" t="str">
        <f>IFERROR(__xludf.DUMMYFUNCTION("""COMPUTED_VALUE"""),"A digital trombone for your web browser")</f>
        <v>A digital trombone for your web browser</v>
      </c>
    </row>
    <row r="116">
      <c r="A116" s="2" t="str">
        <f>IFERROR(__xludf.DUMMYFUNCTION("""COMPUTED_VALUE"""),"website")</f>
        <v>website</v>
      </c>
      <c r="B116" s="3" t="str">
        <f>IFERROR(__xludf.DUMMYFUNCTION("""COMPUTED_VALUE"""),"https://github.com/techlore/website")</f>
        <v>https://github.com/techlore/website</v>
      </c>
      <c r="C116" s="2">
        <f>IFERROR(__xludf.DUMMYFUNCTION("""COMPUTED_VALUE"""),96.0)</f>
        <v>96</v>
      </c>
      <c r="D116" s="2" t="str">
        <f>IFERROR(__xludf.DUMMYFUNCTION("""COMPUTED_VALUE"""),"HTML")</f>
        <v>HTML</v>
      </c>
      <c r="E116" s="2" t="str">
        <f>IFERROR(__xludf.DUMMYFUNCTION("""COMPUTED_VALUE"""),"Home of Techlore - digital rights for all. Techlore empowers individuals with practical digital privacy knowledge, security tools, and advocacy resources. Discover how to protect your online data and regain control of your digital identity.")</f>
        <v>Home of Techlore - digital rights for all. Techlore empowers individuals with practical digital privacy knowledge, security tools, and advocacy resources. Discover how to protect your online data and regain control of your digital identity.</v>
      </c>
    </row>
    <row r="117">
      <c r="A117" s="2" t="str">
        <f>IFERROR(__xludf.DUMMYFUNCTION("""COMPUTED_VALUE"""),"pfxsigner")</f>
        <v>pfxsigner</v>
      </c>
      <c r="B117" s="3" t="str">
        <f>IFERROR(__xludf.DUMMYFUNCTION("""COMPUTED_VALUE"""),"https://github.com/knadh/pfxsigner")</f>
        <v>https://github.com/knadh/pfxsigner</v>
      </c>
      <c r="C117" s="2">
        <f>IFERROR(__xludf.DUMMYFUNCTION("""COMPUTED_VALUE"""),92.0)</f>
        <v>92</v>
      </c>
      <c r="D117" s="2" t="str">
        <f>IFERROR(__xludf.DUMMYFUNCTION("""COMPUTED_VALUE"""),"Go")</f>
        <v>Go</v>
      </c>
      <c r="E117" s="2" t="str">
        <f>IFERROR(__xludf.DUMMYFUNCTION("""COMPUTED_VALUE"""),"A CLI utility and web server for digitally signing PDFs with docsign loaded from PFX (PKCS#12) files")</f>
        <v>A CLI utility and web server for digitally signing PDFs with docsign loaded from PFX (PKCS#12) files</v>
      </c>
    </row>
    <row r="118">
      <c r="A118" s="2" t="str">
        <f>IFERROR(__xludf.DUMMYFUNCTION("""COMPUTED_VALUE"""),"web-logbook")</f>
        <v>web-logbook</v>
      </c>
      <c r="B118" s="3" t="str">
        <f>IFERROR(__xludf.DUMMYFUNCTION("""COMPUTED_VALUE"""),"https://github.com/vsimakhin/web-logbook")</f>
        <v>https://github.com/vsimakhin/web-logbook</v>
      </c>
      <c r="C118" s="2">
        <f>IFERROR(__xludf.DUMMYFUNCTION("""COMPUTED_VALUE"""),91.0)</f>
        <v>91</v>
      </c>
      <c r="D118" s="2" t="str">
        <f>IFERROR(__xludf.DUMMYFUNCTION("""COMPUTED_VALUE"""),"JavaScript")</f>
        <v>JavaScript</v>
      </c>
      <c r="E118" s="2" t="str">
        <f>IFERROR(__xludf.DUMMYFUNCTION("""COMPUTED_VALUE"""),"EASA Web Pilot Logbook")</f>
        <v>EASA Web Pilot Logbook</v>
      </c>
    </row>
    <row r="119">
      <c r="A119" s="2" t="str">
        <f>IFERROR(__xludf.DUMMYFUNCTION("""COMPUTED_VALUE"""),"glowworm")</f>
        <v>glowworm</v>
      </c>
      <c r="B119" s="3" t="str">
        <f>IFERROR(__xludf.DUMMYFUNCTION("""COMPUTED_VALUE"""),"https://github.com/nstephens/glowworm")</f>
        <v>https://github.com/nstephens/glowworm</v>
      </c>
      <c r="C119" s="2">
        <f>IFERROR(__xludf.DUMMYFUNCTION("""COMPUTED_VALUE"""),86.0)</f>
        <v>86</v>
      </c>
      <c r="D119" s="2" t="str">
        <f>IFERROR(__xludf.DUMMYFUNCTION("""COMPUTED_VALUE"""),"TypeScript")</f>
        <v>TypeScript</v>
      </c>
      <c r="E119" s="2" t="str">
        <f>IFERROR(__xludf.DUMMYFUNCTION("""COMPUTED_VALUE"""),"A web-based digital photo display application ")</f>
        <v>A web-based digital photo display application </v>
      </c>
    </row>
    <row r="120">
      <c r="A120" s="2" t="str">
        <f>IFERROR(__xludf.DUMMYFUNCTION("""COMPUTED_VALUE"""),"webdp100")</f>
        <v>webdp100</v>
      </c>
      <c r="B120" s="3" t="str">
        <f>IFERROR(__xludf.DUMMYFUNCTION("""COMPUTED_VALUE"""),"https://github.com/scottbez1/webdp100")</f>
        <v>https://github.com/scottbez1/webdp100</v>
      </c>
      <c r="C120" s="2">
        <f>IFERROR(__xludf.DUMMYFUNCTION("""COMPUTED_VALUE"""),85.0)</f>
        <v>85</v>
      </c>
      <c r="D120" s="2" t="str">
        <f>IFERROR(__xludf.DUMMYFUNCTION("""COMPUTED_VALUE"""),"TypeScript")</f>
        <v>TypeScript</v>
      </c>
      <c r="E120" s="2" t="str">
        <f>IFERROR(__xludf.DUMMYFUNCTION("""COMPUTED_VALUE"""),"WIP web-based driver (and maybe eventually GUI?) for the Alientek DP100 digital power supply using WebHID")</f>
        <v>WIP web-based driver (and maybe eventually GUI?) for the Alientek DP100 digital power supply using WebHID</v>
      </c>
    </row>
    <row r="121">
      <c r="A121" s="2" t="str">
        <f>IFERROR(__xludf.DUMMYFUNCTION("""COMPUTED_VALUE"""),"MediaCrawler")</f>
        <v>MediaCrawler</v>
      </c>
      <c r="B121" s="3" t="str">
        <f>IFERROR(__xludf.DUMMYFUNCTION("""COMPUTED_VALUE"""),"https://github.com/RaidenEI21/MediaCrawler")</f>
        <v>https://github.com/RaidenEI21/MediaCrawler</v>
      </c>
      <c r="C121" s="2">
        <f>IFERROR(__xludf.DUMMYFUNCTION("""COMPUTED_VALUE"""),85.0)</f>
        <v>85</v>
      </c>
      <c r="D121" s="2" t="str">
        <f>IFERROR(__xludf.DUMMYFUNCTION("""COMPUTED_VALUE"""),"Python")</f>
        <v>Python</v>
      </c>
      <c r="E121" s="2" t="str">
        <f>IFERROR(__xludf.DUMMYFUNCTION("""COMPUTED_VALUE"""),"MediaCrawler is a powerful web scraper for self-media platforms. Easily collect and analyze content to enhance your digital strategy. 🌐🕷️")</f>
        <v>MediaCrawler is a powerful web scraper for self-media platforms. Easily collect and analyze content to enhance your digital strategy. 🌐🕷️</v>
      </c>
    </row>
    <row r="122">
      <c r="A122" s="2" t="str">
        <f>IFERROR(__xludf.DUMMYFUNCTION("""COMPUTED_VALUE"""),"waste-management-system")</f>
        <v>waste-management-system</v>
      </c>
      <c r="B122" s="3" t="str">
        <f>IFERROR(__xludf.DUMMYFUNCTION("""COMPUTED_VALUE"""),"https://github.com/imlakshay08/waste-management-system")</f>
        <v>https://github.com/imlakshay08/waste-management-system</v>
      </c>
      <c r="C122" s="2">
        <f>IFERROR(__xludf.DUMMYFUNCTION("""COMPUTED_VALUE"""),81.0)</f>
        <v>81</v>
      </c>
      <c r="D122" s="2" t="str">
        <f>IFERROR(__xludf.DUMMYFUNCTION("""COMPUTED_VALUE"""),"PHP")</f>
        <v>PHP</v>
      </c>
      <c r="E122" s="2" t="str">
        <f>IFERROR(__xludf.DUMMYFUNCTION("""COMPUTED_VALUE"""),"This project is for EcoHacks Hackathon 2022. This Waste Management System is a web application aimed to provide a digital way of complaining the concerns of general citizens to their relative municipalities.")</f>
        <v>This project is for EcoHacks Hackathon 2022. This Waste Management System is a web application aimed to provide a digital way of complaining the concerns of general citizens to their relative municipalities.</v>
      </c>
    </row>
    <row r="123">
      <c r="A123" s="2" t="str">
        <f>IFERROR(__xludf.DUMMYFUNCTION("""COMPUTED_VALUE"""),"scholarsphere-3")</f>
        <v>scholarsphere-3</v>
      </c>
      <c r="B123" s="3" t="str">
        <f>IFERROR(__xludf.DUMMYFUNCTION("""COMPUTED_VALUE"""),"https://github.com/psu-libraries/scholarsphere-3")</f>
        <v>https://github.com/psu-libraries/scholarsphere-3</v>
      </c>
      <c r="C123" s="2">
        <f>IFERROR(__xludf.DUMMYFUNCTION("""COMPUTED_VALUE"""),78.0)</f>
        <v>78</v>
      </c>
      <c r="D123" s="2" t="str">
        <f>IFERROR(__xludf.DUMMYFUNCTION("""COMPUTED_VALUE"""),"Ruby")</f>
        <v>Ruby</v>
      </c>
      <c r="E123" s="2" t="str">
        <f>IFERROR(__xludf.DUMMYFUNCTION("""COMPUTED_VALUE"""),"A web application for ingest, curation, search, and display of digital assets. Powered by Hydra technologies (Rails, Hydra-head, Blacklight, Solr, Fedora Commons, etc.)")</f>
        <v>A web application for ingest, curation, search, and display of digital assets. Powered by Hydra technologies (Rails, Hydra-head, Blacklight, Solr, Fedora Commons, etc.)</v>
      </c>
    </row>
    <row r="124">
      <c r="A124" s="2" t="str">
        <f>IFERROR(__xludf.DUMMYFUNCTION("""COMPUTED_VALUE"""),"pwa-play-billing")</f>
        <v>pwa-play-billing</v>
      </c>
      <c r="B124" s="3" t="str">
        <f>IFERROR(__xludf.DUMMYFUNCTION("""COMPUTED_VALUE"""),"https://github.com/chromeos/pwa-play-billing")</f>
        <v>https://github.com/chromeos/pwa-play-billing</v>
      </c>
      <c r="C124" s="2">
        <f>IFERROR(__xludf.DUMMYFUNCTION("""COMPUTED_VALUE"""),78.0)</f>
        <v>78</v>
      </c>
      <c r="D124" s="2" t="str">
        <f>IFERROR(__xludf.DUMMYFUNCTION("""COMPUTED_VALUE"""),"TypeScript")</f>
        <v>TypeScript</v>
      </c>
      <c r="E124" s="2" t="str">
        <f>IFERROR(__xludf.DUMMYFUNCTION("""COMPUTED_VALUE"""),"This sample demonstrates how you can publish your Progressive Web App (PWA) on Google Play Store with Trusted Web Activities (TWA), and use Digital Goods API and Payment Request API to receive payments with Google Play Billing.")</f>
        <v>This sample demonstrates how you can publish your Progressive Web App (PWA) on Google Play Store with Trusted Web Activities (TWA), and use Digital Goods API and Payment Request API to receive payments with Google Play Billing.</v>
      </c>
    </row>
    <row r="125">
      <c r="A125" s="2" t="str">
        <f>IFERROR(__xludf.DUMMYFUNCTION("""COMPUTED_VALUE"""),"timetrack")</f>
        <v>timetrack</v>
      </c>
      <c r="B125" s="3" t="str">
        <f>IFERROR(__xludf.DUMMYFUNCTION("""COMPUTED_VALUE"""),"https://github.com/City-of-Bloomington/timetrack")</f>
        <v>https://github.com/City-of-Bloomington/timetrack</v>
      </c>
      <c r="C125" s="2">
        <f>IFERROR(__xludf.DUMMYFUNCTION("""COMPUTED_VALUE"""),78.0)</f>
        <v>78</v>
      </c>
      <c r="D125" s="2" t="str">
        <f>IFERROR(__xludf.DUMMYFUNCTION("""COMPUTED_VALUE"""),"CSS")</f>
        <v>CSS</v>
      </c>
      <c r="E125" s="2" t="str">
        <f>IFERROR(__xludf.DUMMYFUNCTION("""COMPUTED_VALUE"""),"Digital time keeping system with both a web-based calendar entry and a kiosk based badge entry interface")</f>
        <v>Digital time keeping system with both a web-based calendar entry and a kiosk based badge entry interface</v>
      </c>
    </row>
    <row r="126">
      <c r="A126" s="2" t="str">
        <f>IFERROR(__xludf.DUMMYFUNCTION("""COMPUTED_VALUE"""),"Obfusc8ted")</f>
        <v>Obfusc8ted</v>
      </c>
      <c r="B126" s="3" t="str">
        <f>IFERROR(__xludf.DUMMYFUNCTION("""COMPUTED_VALUE"""),"https://github.com/RoseSecurity/Obfusc8ted")</f>
        <v>https://github.com/RoseSecurity/Obfusc8ted</v>
      </c>
      <c r="C126" s="2">
        <f>IFERROR(__xludf.DUMMYFUNCTION("""COMPUTED_VALUE"""),77.0)</f>
        <v>77</v>
      </c>
      <c r="D126" s="2" t="str">
        <f>IFERROR(__xludf.DUMMYFUNCTION("""COMPUTED_VALUE"""),"Não especificada")</f>
        <v>Não especificada</v>
      </c>
      <c r="E126" s="2" t="str">
        <f>IFERROR(__xludf.DUMMYFUNCTION("""COMPUTED_VALUE"""),"You and the AppleLabs' Incident Response Team have been notified of a potential breach to a Human Resources' workstation. According to the Human Resources representative, they did not notice any anomalous activity while browsing the web, but the AppleLabs"&amp;"' system information and event management (SIEM) instance alerted on a suspicious domain. Moments later, the host-based intrusion detection system (HIDS) alerted on several malicious programs acting as potential keyloggers. While the AppleLabs' IT and Inc"&amp;"ident Response Teams struggle to find the answers, can you lend us your digital forensic experience to hunt down this threat actor?")</f>
        <v>You and the AppleLabs' Incident Response Team have been notified of a potential breach to a Human Resources' workstation. According to the Human Resources representative, they did not notice any anomalous activity while browsing the web, but the AppleLabs' system information and event management (SIEM) instance alerted on a suspicious domain. Moments later, the host-based intrusion detection system (HIDS) alerted on several malicious programs acting as potential keyloggers. While the AppleLabs' IT and Incident Response Teams struggle to find the answers, can you lend us your digital forensic experience to hunt down this threat actor?</v>
      </c>
    </row>
    <row r="127">
      <c r="A127" s="2" t="str">
        <f>IFERROR(__xludf.DUMMYFUNCTION("""COMPUTED_VALUE"""),"CsNeuroevolutionFlappyBird")</f>
        <v>CsNeuroevolutionFlappyBird</v>
      </c>
      <c r="B127" s="3" t="str">
        <f>IFERROR(__xludf.DUMMYFUNCTION("""COMPUTED_VALUE"""),"https://github.com/KrzysztofBogdan/CsNeuroevolutionFlappyBird")</f>
        <v>https://github.com/KrzysztofBogdan/CsNeuroevolutionFlappyBird</v>
      </c>
      <c r="C127" s="2">
        <f>IFERROR(__xludf.DUMMYFUNCTION("""COMPUTED_VALUE"""),76.0)</f>
        <v>76</v>
      </c>
      <c r="D127" s="2" t="str">
        <f>IFERROR(__xludf.DUMMYFUNCTION("""COMPUTED_VALUE"""),"C#")</f>
        <v>C#</v>
      </c>
      <c r="E127" s="2" t="str">
        <f>IFERROR(__xludf.DUMMYFUNCTION("""COMPUTED_VALUE"""),"Unity C# Flappy Bird + Neuroevolution. WebGl demo: http://nfb.gametroleum.com")</f>
        <v>Unity C# Flappy Bird + Neuroevolution. WebGl demo: http://nfb.gametroleum.com</v>
      </c>
    </row>
    <row r="128">
      <c r="A128" s="2" t="str">
        <f>IFERROR(__xludf.DUMMYFUNCTION("""COMPUTED_VALUE"""),"Digital-Twin-of-Anthropomorphic-Robotic-Arm")</f>
        <v>Digital-Twin-of-Anthropomorphic-Robotic-Arm</v>
      </c>
      <c r="B128" s="3" t="str">
        <f>IFERROR(__xludf.DUMMYFUNCTION("""COMPUTED_VALUE"""),"https://github.com/yudhisteer/Digital-Twin-of-Anthropomorphic-Robotic-Arm")</f>
        <v>https://github.com/yudhisteer/Digital-Twin-of-Anthropomorphic-Robotic-Arm</v>
      </c>
      <c r="C128" s="2">
        <f>IFERROR(__xludf.DUMMYFUNCTION("""COMPUTED_VALUE"""),75.0)</f>
        <v>75</v>
      </c>
      <c r="D128" s="2" t="str">
        <f>IFERROR(__xludf.DUMMYFUNCTION("""COMPUTED_VALUE"""),"Não especificada")</f>
        <v>Não especificada</v>
      </c>
      <c r="E128" s="2" t="str">
        <f>IFERROR(__xludf.DUMMYFUNCTION("""COMPUTED_VALUE"""),"This project consists of research on a 6 degree of freedom robot. A 3D model of the robot has been made on Unity to demonstrate Forward and Inverse Kinematics. Important concepts in robotics like Singularities, Path planning and Motion Control are explain"&amp;"ed as well.")</f>
        <v>This project consists of research on a 6 degree of freedom robot. A 3D model of the robot has been made on Unity to demonstrate Forward and Inverse Kinematics. Important concepts in robotics like Singularities, Path planning and Motion Control are explained as well.</v>
      </c>
    </row>
    <row r="129">
      <c r="A129" s="2" t="str">
        <f>IFERROR(__xludf.DUMMYFUNCTION("""COMPUTED_VALUE"""),"client-sdk-unity-web")</f>
        <v>client-sdk-unity-web</v>
      </c>
      <c r="B129" s="3" t="str">
        <f>IFERROR(__xludf.DUMMYFUNCTION("""COMPUTED_VALUE"""),"https://github.com/livekit/client-sdk-unity-web")</f>
        <v>https://github.com/livekit/client-sdk-unity-web</v>
      </c>
      <c r="C129" s="2">
        <f>IFERROR(__xludf.DUMMYFUNCTION("""COMPUTED_VALUE"""),74.0)</f>
        <v>74</v>
      </c>
      <c r="D129" s="2" t="str">
        <f>IFERROR(__xludf.DUMMYFUNCTION("""COMPUTED_VALUE"""),"C#")</f>
        <v>C#</v>
      </c>
      <c r="E129" s="2" t="str">
        <f>IFERROR(__xludf.DUMMYFUNCTION("""COMPUTED_VALUE"""),"Official LiveKit SDK for Unity WebGL")</f>
        <v>Official LiveKit SDK for Unity WebGL</v>
      </c>
    </row>
    <row r="130">
      <c r="A130" s="2" t="str">
        <f>IFERROR(__xludf.DUMMYFUNCTION("""COMPUTED_VALUE"""),"AR-Webstore")</f>
        <v>AR-Webstore</v>
      </c>
      <c r="B130" s="3" t="str">
        <f>IFERROR(__xludf.DUMMYFUNCTION("""COMPUTED_VALUE"""),"https://github.com/ShwetKhatri2001/AR-Webstore")</f>
        <v>https://github.com/ShwetKhatri2001/AR-Webstore</v>
      </c>
      <c r="C130" s="2">
        <f>IFERROR(__xludf.DUMMYFUNCTION("""COMPUTED_VALUE"""),74.0)</f>
        <v>74</v>
      </c>
      <c r="D130" s="2" t="str">
        <f>IFERROR(__xludf.DUMMYFUNCTION("""COMPUTED_VALUE"""),"JavaScript")</f>
        <v>JavaScript</v>
      </c>
      <c r="E130" s="2" t="str">
        <f>IFERROR(__xludf.DUMMYFUNCTION("""COMPUTED_VALUE"""),"Webstore built to showcase photorealistic 3D digital objects in AR ")</f>
        <v>Webstore built to showcase photorealistic 3D digital objects in AR </v>
      </c>
    </row>
    <row r="131">
      <c r="A131" s="2" t="str">
        <f>IFERROR(__xludf.DUMMYFUNCTION("""COMPUTED_VALUE"""),"SimpleWebTransport")</f>
        <v>SimpleWebTransport</v>
      </c>
      <c r="B131" s="3" t="str">
        <f>IFERROR(__xludf.DUMMYFUNCTION("""COMPUTED_VALUE"""),"https://github.com/James-Frowen/SimpleWebTransport")</f>
        <v>https://github.com/James-Frowen/SimpleWebTransport</v>
      </c>
      <c r="C131" s="2">
        <f>IFERROR(__xludf.DUMMYFUNCTION("""COMPUTED_VALUE"""),73.0)</f>
        <v>73</v>
      </c>
      <c r="D131" s="2" t="str">
        <f>IFERROR(__xludf.DUMMYFUNCTION("""COMPUTED_VALUE"""),"C#")</f>
        <v>C#</v>
      </c>
      <c r="E131" s="2" t="str">
        <f>IFERROR(__xludf.DUMMYFUNCTION("""COMPUTED_VALUE"""),"WebSocket Server and client for unity designed for Mirror Networking")</f>
        <v>WebSocket Server and client for unity designed for Mirror Networking</v>
      </c>
    </row>
    <row r="132">
      <c r="A132" s="2" t="str">
        <f>IFERROR(__xludf.DUMMYFUNCTION("""COMPUTED_VALUE"""),"digitalocean-terraform")</f>
        <v>digitalocean-terraform</v>
      </c>
      <c r="B132" s="3" t="str">
        <f>IFERROR(__xludf.DUMMYFUNCTION("""COMPUTED_VALUE"""),"https://github.com/groovemonkey/digitalocean-terraform")</f>
        <v>https://github.com/groovemonkey/digitalocean-terraform</v>
      </c>
      <c r="C132" s="2">
        <f>IFERROR(__xludf.DUMMYFUNCTION("""COMPUTED_VALUE"""),73.0)</f>
        <v>73</v>
      </c>
      <c r="D132" s="2" t="str">
        <f>IFERROR(__xludf.DUMMYFUNCTION("""COMPUTED_VALUE"""),"Smarty")</f>
        <v>Smarty</v>
      </c>
      <c r="E132" s="2" t="str">
        <f>IFERROR(__xludf.DUMMYFUNCTION("""COMPUTED_VALUE"""),"A quick terraform tutorial for setting up load balanced web servers in digitalocean.")</f>
        <v>A quick terraform tutorial for setting up load balanced web servers in digitalocean.</v>
      </c>
    </row>
    <row r="133">
      <c r="A133" s="2" t="str">
        <f>IFERROR(__xludf.DUMMYFUNCTION("""COMPUTED_VALUE"""),"CheckIfMobileForUnityWebGL")</f>
        <v>CheckIfMobileForUnityWebGL</v>
      </c>
      <c r="B133" s="3" t="str">
        <f>IFERROR(__xludf.DUMMYFUNCTION("""COMPUTED_VALUE"""),"https://github.com/gigacee/CheckIfMobileForUnityWebGL")</f>
        <v>https://github.com/gigacee/CheckIfMobileForUnityWebGL</v>
      </c>
      <c r="C133" s="2">
        <f>IFERROR(__xludf.DUMMYFUNCTION("""COMPUTED_VALUE"""),72.0)</f>
        <v>72</v>
      </c>
      <c r="D133" s="2" t="str">
        <f>IFERROR(__xludf.DUMMYFUNCTION("""COMPUTED_VALUE"""),"C#")</f>
        <v>C#</v>
      </c>
      <c r="E133" s="2" t="str">
        <f>IFERROR(__xludf.DUMMYFUNCTION("""COMPUTED_VALUE"""),"The plugin to check if your Unity WebGL game is running on a PC or mobile device.")</f>
        <v>The plugin to check if your Unity WebGL game is running on a PC or mobile device.</v>
      </c>
    </row>
    <row r="134">
      <c r="A134" s="2" t="str">
        <f>IFERROR(__xludf.DUMMYFUNCTION("""COMPUTED_VALUE"""),"Free-Math")</f>
        <v>Free-Math</v>
      </c>
      <c r="B134" s="3" t="str">
        <f>IFERROR(__xludf.DUMMYFUNCTION("""COMPUTED_VALUE"""),"https://github.com/jaltekruse/Free-Math")</f>
        <v>https://github.com/jaltekruse/Free-Math</v>
      </c>
      <c r="C134" s="2">
        <f>IFERROR(__xludf.DUMMYFUNCTION("""COMPUTED_VALUE"""),72.0)</f>
        <v>72</v>
      </c>
      <c r="D134" s="2" t="str">
        <f>IFERROR(__xludf.DUMMYFUNCTION("""COMPUTED_VALUE"""),"JavaScript")</f>
        <v>JavaScript</v>
      </c>
      <c r="E134" s="2" t="str">
        <f>IFERROR(__xludf.DUMMYFUNCTION("""COMPUTED_VALUE"""),"An offline React web application for managing digital math homework")</f>
        <v>An offline React web application for managing digital math homework</v>
      </c>
    </row>
    <row r="135">
      <c r="A135" s="2" t="str">
        <f>IFERROR(__xludf.DUMMYFUNCTION("""COMPUTED_VALUE"""),"scrivito-example-app-js")</f>
        <v>scrivito-example-app-js</v>
      </c>
      <c r="B135" s="3" t="str">
        <f>IFERROR(__xludf.DUMMYFUNCTION("""COMPUTED_VALUE"""),"https://github.com/JustRelate/scrivito-example-app-js")</f>
        <v>https://github.com/JustRelate/scrivito-example-app-js</v>
      </c>
      <c r="C135" s="2">
        <f>IFERROR(__xludf.DUMMYFUNCTION("""COMPUTED_VALUE"""),72.0)</f>
        <v>72</v>
      </c>
      <c r="D135" s="2" t="str">
        <f>IFERROR(__xludf.DUMMYFUNCTION("""COMPUTED_VALUE"""),"JavaScript")</f>
        <v>JavaScript</v>
      </c>
      <c r="E135" s="2" t="str">
        <f>IFERROR(__xludf.DUMMYFUNCTION("""COMPUTED_VALUE"""),"Scrivito is a flexible, scalable, and secure web CMS built to orchestrate digital experiences globally across multiple channels, react to market changes quickly and deliver great results cost-efficiently.")</f>
        <v>Scrivito is a flexible, scalable, and secure web CMS built to orchestrate digital experiences globally across multiple channels, react to market changes quickly and deliver great results cost-efficiently.</v>
      </c>
    </row>
    <row r="136">
      <c r="A136" s="2" t="str">
        <f>IFERROR(__xludf.DUMMYFUNCTION("""COMPUTED_VALUE"""),"mslearn-mr-adt-in-unity")</f>
        <v>mslearn-mr-adt-in-unity</v>
      </c>
      <c r="B136" s="3" t="str">
        <f>IFERROR(__xludf.DUMMYFUNCTION("""COMPUTED_VALUE"""),"https://github.com/MicrosoftDocs/mslearn-mr-adt-in-unity")</f>
        <v>https://github.com/MicrosoftDocs/mslearn-mr-adt-in-unity</v>
      </c>
      <c r="C136" s="2">
        <f>IFERROR(__xludf.DUMMYFUNCTION("""COMPUTED_VALUE"""),72.0)</f>
        <v>72</v>
      </c>
      <c r="D136" s="2" t="str">
        <f>IFERROR(__xludf.DUMMYFUNCTION("""COMPUTED_VALUE"""),"C#")</f>
        <v>C#</v>
      </c>
      <c r="E136" s="2" t="str">
        <f>IFERROR(__xludf.DUMMYFUNCTION("""COMPUTED_VALUE"""),"This is a repo that holds the sample code for the Mixed Reality and Azure Digital Twins in Unity Learn Path")</f>
        <v>This is a repo that holds the sample code for the Mixed Reality and Azure Digital Twins in Unity Learn Path</v>
      </c>
    </row>
    <row r="137">
      <c r="A137" s="2" t="str">
        <f>IFERROR(__xludf.DUMMYFUNCTION("""COMPUTED_VALUE"""),"com.bananaparty.yandexgames")</f>
        <v>com.bananaparty.yandexgames</v>
      </c>
      <c r="B137" s="3" t="str">
        <f>IFERROR(__xludf.DUMMYFUNCTION("""COMPUTED_VALUE"""),"https://github.com/forcepusher/com.bananaparty.yandexgames")</f>
        <v>https://github.com/forcepusher/com.bananaparty.yandexgames</v>
      </c>
      <c r="C137" s="2">
        <f>IFERROR(__xludf.DUMMYFUNCTION("""COMPUTED_VALUE"""),71.0)</f>
        <v>71</v>
      </c>
      <c r="D137" s="2" t="str">
        <f>IFERROR(__xludf.DUMMYFUNCTION("""COMPUTED_VALUE"""),"C#")</f>
        <v>C#</v>
      </c>
      <c r="E137" s="2" t="str">
        <f>IFERROR(__xludf.DUMMYFUNCTION("""COMPUTED_VALUE"""),"Unity package. Yandex Games SDK for the WebGL platform.")</f>
        <v>Unity package. Yandex Games SDK for the WebGL platform.</v>
      </c>
    </row>
    <row r="138">
      <c r="A138" s="2" t="str">
        <f>IFERROR(__xludf.DUMMYFUNCTION("""COMPUTED_VALUE"""),"Umbrella_content")</f>
        <v>Umbrella_content</v>
      </c>
      <c r="B138" s="3" t="str">
        <f>IFERROR(__xludf.DUMMYFUNCTION("""COMPUTED_VALUE"""),"https://github.com/securityfirst/Umbrella_content")</f>
        <v>https://github.com/securityfirst/Umbrella_content</v>
      </c>
      <c r="C138" s="2">
        <f>IFERROR(__xludf.DUMMYFUNCTION("""COMPUTED_VALUE"""),68.0)</f>
        <v>68</v>
      </c>
      <c r="D138" s="2" t="str">
        <f>IFERROR(__xludf.DUMMYFUNCTION("""COMPUTED_VALUE"""),"HTML")</f>
        <v>HTML</v>
      </c>
      <c r="E138" s="2" t="str">
        <f>IFERROR(__xludf.DUMMYFUNCTION("""COMPUTED_VALUE"""),"Open source Android, iOS and Web app for learning about and managing digital and physical security. From how to send a secure message to dealing with a kidnap. Umbrella has best practice guides in over 40 topics in multiple languages. Used daily by people"&amp;" working in high risk countries - journalists, activists, diplomats, business travelers etc. ")</f>
        <v>Open source Android, iOS and Web app for learning about and managing digital and physical security. From how to send a secure message to dealing with a kidnap. Umbrella has best practice guides in over 40 topics in multiple languages. Used daily by people working in high risk countries - journalists, activists, diplomats, business travelers etc. </v>
      </c>
    </row>
    <row r="139">
      <c r="A139" s="2" t="str">
        <f>IFERROR(__xludf.DUMMYFUNCTION("""COMPUTED_VALUE"""),"unity-cloud-reference-project")</f>
        <v>unity-cloud-reference-project</v>
      </c>
      <c r="B139" s="3" t="str">
        <f>IFERROR(__xludf.DUMMYFUNCTION("""COMPUTED_VALUE"""),"https://github.com/Unity-Technologies/unity-cloud-reference-project")</f>
        <v>https://github.com/Unity-Technologies/unity-cloud-reference-project</v>
      </c>
      <c r="C139" s="2">
        <f>IFERROR(__xludf.DUMMYFUNCTION("""COMPUTED_VALUE"""),67.0)</f>
        <v>67</v>
      </c>
      <c r="D139" s="2" t="str">
        <f>IFERROR(__xludf.DUMMYFUNCTION("""COMPUTED_VALUE"""),"C#")</f>
        <v>C#</v>
      </c>
      <c r="E139" s="2" t="str">
        <f>IFERROR(__xludf.DUMMYFUNCTION("""COMPUTED_VALUE"""),"A Unity project for building an immersive experience to facilitate interactive real-time 3D design reviews")</f>
        <v>A Unity project for building an immersive experience to facilitate interactive real-time 3D design reviews</v>
      </c>
    </row>
    <row r="140">
      <c r="A140" s="2" t="str">
        <f>IFERROR(__xludf.DUMMYFUNCTION("""COMPUTED_VALUE"""),"e-wallet")</f>
        <v>e-wallet</v>
      </c>
      <c r="B140" s="3" t="str">
        <f>IFERROR(__xludf.DUMMYFUNCTION("""COMPUTED_VALUE"""),"https://github.com/yildizmy/e-wallet")</f>
        <v>https://github.com/yildizmy/e-wallet</v>
      </c>
      <c r="C140" s="2">
        <f>IFERROR(__xludf.DUMMYFUNCTION("""COMPUTED_VALUE"""),67.0)</f>
        <v>67</v>
      </c>
      <c r="D140" s="2" t="str">
        <f>IFERROR(__xludf.DUMMYFUNCTION("""COMPUTED_VALUE"""),"Java")</f>
        <v>Java</v>
      </c>
      <c r="E140" s="2" t="str">
        <f>IFERROR(__xludf.DUMMYFUNCTION("""COMPUTED_VALUE"""),"Full stack web app with React and Spring Boot used for managing digital wallet and transactions")</f>
        <v>Full stack web app with React and Spring Boot used for managing digital wallet and transactions</v>
      </c>
    </row>
    <row r="141">
      <c r="A141" s="2" t="str">
        <f>IFERROR(__xludf.DUMMYFUNCTION("""COMPUTED_VALUE"""),"Scrum-it")</f>
        <v>Scrum-it</v>
      </c>
      <c r="B141" s="3" t="str">
        <f>IFERROR(__xludf.DUMMYFUNCTION("""COMPUTED_VALUE"""),"https://github.com/ti-dev/Scrum-it")</f>
        <v>https://github.com/ti-dev/Scrum-it</v>
      </c>
      <c r="C141" s="2">
        <f>IFERROR(__xludf.DUMMYFUNCTION("""COMPUTED_VALUE"""),67.0)</f>
        <v>67</v>
      </c>
      <c r="D141" s="2" t="str">
        <f>IFERROR(__xludf.DUMMYFUNCTION("""COMPUTED_VALUE"""),"JavaScript")</f>
        <v>JavaScript</v>
      </c>
      <c r="E141" s="2" t="str">
        <f>IFERROR(__xludf.DUMMYFUNCTION("""COMPUTED_VALUE"""),"Scrum-it is digital Scrum Board based on multi-touch and modern web technologies. It supports your Scrum Team with a board which can manage projects, team members, sprints, userstories, tasks and the burn down chart. It is written in HTML5 / CSS3, jQuery "&amp;"and jQuery Mobile and the backend system with Java EE, Tomcat, MySQL, Hibernate, Envers.  The virtual Scrum Board can be used on every modern web browser and also on mobile devices like Apple iPad. ** Not supported anymore **")</f>
        <v>Scrum-it is digital Scrum Board based on multi-touch and modern web technologies. It supports your Scrum Team with a board which can manage projects, team members, sprints, userstories, tasks and the burn down chart. It is written in HTML5 / CSS3, jQuery and jQuery Mobile and the backend system with Java EE, Tomcat, MySQL, Hibernate, Envers.  The virtual Scrum Board can be used on every modern web browser and also on mobile devices like Apple iPad. ** Not supported anymore **</v>
      </c>
    </row>
    <row r="142">
      <c r="A142" s="2" t="str">
        <f>IFERROR(__xludf.DUMMYFUNCTION("""COMPUTED_VALUE"""),"element")</f>
        <v>element</v>
      </c>
      <c r="B142" s="3" t="str">
        <f>IFERROR(__xludf.DUMMYFUNCTION("""COMPUTED_VALUE"""),"https://github.com/siemens/element")</f>
        <v>https://github.com/siemens/element</v>
      </c>
      <c r="C142" s="2">
        <f>IFERROR(__xludf.DUMMYFUNCTION("""COMPUTED_VALUE"""),66.0)</f>
        <v>66</v>
      </c>
      <c r="D142" s="2" t="str">
        <f>IFERROR(__xludf.DUMMYFUNCTION("""COMPUTED_VALUE"""),"TypeScript")</f>
        <v>TypeScript</v>
      </c>
      <c r="E142" s="2" t="str">
        <f>IFERROR(__xludf.DUMMYFUNCTION("""COMPUTED_VALUE"""),"Siemens Element is a design system for products and digital experiences, grounded in the Siemens Design Language.")</f>
        <v>Siemens Element is a design system for products and digital experiences, grounded in the Siemens Design Language.</v>
      </c>
    </row>
    <row r="143">
      <c r="A143" s="2" t="str">
        <f>IFERROR(__xludf.DUMMYFUNCTION("""COMPUTED_VALUE"""),"a11y-webring.club")</f>
        <v>a11y-webring.club</v>
      </c>
      <c r="B143" s="3" t="str">
        <f>IFERROR(__xludf.DUMMYFUNCTION("""COMPUTED_VALUE"""),"https://github.com/ericwbailey/a11y-webring.club")</f>
        <v>https://github.com/ericwbailey/a11y-webring.club</v>
      </c>
      <c r="C143" s="2">
        <f>IFERROR(__xludf.DUMMYFUNCTION("""COMPUTED_VALUE"""),65.0)</f>
        <v>65</v>
      </c>
      <c r="D143" s="2" t="str">
        <f>IFERROR(__xludf.DUMMYFUNCTION("""COMPUTED_VALUE"""),"Nunjucks")</f>
        <v>Nunjucks</v>
      </c>
      <c r="E143" s="2" t="str">
        <f>IFERROR(__xludf.DUMMYFUNCTION("""COMPUTED_VALUE"""),"🌐 A webring for digital accessibility practitioners.")</f>
        <v>🌐 A webring for digital accessibility practitioners.</v>
      </c>
    </row>
    <row r="144">
      <c r="A144" s="2" t="str">
        <f>IFERROR(__xludf.DUMMYFUNCTION("""COMPUTED_VALUE"""),"CloudPingTest")</f>
        <v>CloudPingTest</v>
      </c>
      <c r="B144" s="3" t="str">
        <f>IFERROR(__xludf.DUMMYFUNCTION("""COMPUTED_VALUE"""),"https://github.com/VarunAgw/CloudPingTest")</f>
        <v>https://github.com/VarunAgw/CloudPingTest</v>
      </c>
      <c r="C144" s="2">
        <f>IFERROR(__xludf.DUMMYFUNCTION("""COMPUTED_VALUE"""),65.0)</f>
        <v>65</v>
      </c>
      <c r="D144" s="2" t="str">
        <f>IFERROR(__xludf.DUMMYFUNCTION("""COMPUTED_VALUE"""),"PHP")</f>
        <v>PHP</v>
      </c>
      <c r="E144" s="2" t="str">
        <f>IFERROR(__xludf.DUMMYFUNCTION("""COMPUTED_VALUE"""),"Test ping time (latency) for different cloud providers like AWS, Azure, GCP, Digital Ocean from your web browser.")</f>
        <v>Test ping time (latency) for different cloud providers like AWS, Azure, GCP, Digital Ocean from your web browser.</v>
      </c>
    </row>
    <row r="145">
      <c r="A145" s="2" t="str">
        <f>IFERROR(__xludf.DUMMYFUNCTION("""COMPUTED_VALUE"""),"-1")</f>
        <v>-1</v>
      </c>
      <c r="B145" s="3" t="str">
        <f>IFERROR(__xludf.DUMMYFUNCTION("""COMPUTED_VALUE"""),"https://github.com/Rastaman4e/-1")</f>
        <v>https://github.com/Rastaman4e/-1</v>
      </c>
      <c r="C145" s="2">
        <f>IFERROR(__xludf.DUMMYFUNCTION("""COMPUTED_VALUE"""),64.0)</f>
        <v>64</v>
      </c>
      <c r="D145" s="2" t="str">
        <f>IFERROR(__xludf.DUMMYFUNCTION("""COMPUTED_VALUE"""),"Não especificada")</f>
        <v>Não especificada</v>
      </c>
      <c r="E145" s="2" t="str">
        <f>IFERROR(__xludf.DUMMYFUNCTION("""COMPUTED_VALUE"""),"NICEHASH PLATFORM TERMS OF USE AND NICEHASH MINING TERMS OF SERVICE   PLEASE READ THESE NICEHASH PLATFORM TERMS OF USE AND NICEHASH MINING TERMS OF SERVICE (“Terms”) CAREFULLY BEFORE USING THE THE PLATFORM OR SERVICES DESCRIBED HEREIN. BY SELECTING “I AGR"&amp;"EE”, ACCESSING THE PLATFORM, USING NICEHASH MINING SERVICES OR DOWNLOADING OR USING NICEHASH MINING SOFTWARE, YOU ARE ACKNOWLEDGING THAT YOU HAVE READ THESE TERMS, AS AMENDED FROM TIME TO TIME, AND YOU ARE AGREEING TO BE BOUND BY THEM. IF YOU DO NOT AGREE"&amp;" TO THESE TERMS, OR ANY SUBSEQUENT AMENDMENTS, CHANGES OR UPDATES, DO NOT ACCESS THE PLATFORM, USE NICEHASH MINING SERVICES OR USE THE NICEHASH MINING SOFTWARE.   GENERAL  These Terms apply to users of the NiceHash Platform (“Platform” and NiceHash Mining"&amp;" Services (“Services”) which are provided to you by NICEHASH Ltd, company organized and existing under the laws of the British Virgin Islands, with registered address at Intershore Chambers, Road Town, Tortola, British Virgin Islands, registration number:"&amp;" 2048669, hereinafter referred to as “NiceHash, as well as “we” or “us”.   ELIGIBILITY  By using the NiceHash platform and NiceHash Mining Services, you represent and warrant that you:  are at least Minimum Age and have capacity to form a binding contract"&amp;";   have not previously been suspended or removed from the NiceHash Platform;  have full power and authority to enter into this agreement and in doing so will not violate any other agreement to which you are a party;  are not not furthering, performing, u"&amp;"ndertaking, engaging in, aiding, or abetting any unlawful activity through your relationship with us, through your use of NiceHash Platform or use of NiceHash Mining Services;  will not use NiceHash Platform or NiceHash Mining Services if any applicable l"&amp;"aws in your country prohibit you from doing so in accordance with these Terms.   We reserve the right to terminate your access to the NiceHash Platform and Mining Services for any reason and in our sole and absolute discretion. Use of  NiceHash Platform a"&amp;"nd Mining Services is void where prohibited by applicable law.   Depending on your country of residence or incorporation or registered office, you may not be able to use all the functions of the NiceHash Platform or services provided therein. It is your r"&amp;"esponsibility to follow the rules and laws in your country of residence and/or country from which you access the NiceHash Platform.  DEFINITIONS  NiceHash Platform means a website located on the following web address: www.nicehash.com.   NiceHash Mining S"&amp;"ervices mean all services provided by NiceHash, namely the provision of the NiceHash Platform, NiceHash Hashing power marketplace, NiceHash API, NiceHash OS, NiceHash Mining Software including licence for NiceHash Miner, NiceHash Private Endpoint, NiceHas"&amp;"h Account, NiceHash mobile apps, and all other software products, applications and services associated with these products, except for the provision of  NiceHash Exchange Services.   NiceHash Exchange Service means a service which allows trading of digita"&amp;"l assets in the form of digital tokens or cryptographic currency for our users by offering them a trading venue, helping them find a trading counterparty and providing the means for transaction execution. NiceHash Exchange Services are provided by NICEX L"&amp;"td and accessible at the NiceHash Platform under NiceHash Exchange Terms of Service.  Hashing power marketplace means an infrastructure provided by the NiceHash which enables the Hashing power providers to point their rigs towards NiceHash stratum servers"&amp;" where Hashing power provided by different Hashing power providers is gathered and sold as generic Hashing power to the Hashing power buyers.   Hashing power buyer means a legal entity or individual who buys the gathered and generic hashing power on the H"&amp;"ashing power marketplace from undefined Hashing power providers.  Hashing power provider means a legal entity or individual who sells his hashing power on the Hashing power marketplace to undefined Hashing power buyers.   NiceHash Mining Software means Ni"&amp;"ceHash Miner and any other software available via the NiceHash Platform.   NiceHash Miner means a comprehensive software with graphical user interface and web interface, owned by NiceHash. NiceHash Miner is a process manager software which enables the Has"&amp;"hing power providers to point their rigs towards NiceHash stratum servers and sell their hashing power to the Hashing power buyers. NiceHash Miner also means any and all of its code, compilations, updates, upgrades, modifications, error corrections, patch"&amp;"es and bug fixes and similar. NiceHash Miner does not mean third party software compatible with NiceHash Miner (Third Party Plugins and Miners).  NiceHash QuickMiner means a software accessible at  https://www.nicehash.com/quick-miner which enables Hashin"&amp;"g power providers to point their PCs or rigs towards NiceHash stratum servers and sell their hashing power to the Hashing power buyers. NiceHash QuickMiner is intended as a tryout tool.   Hashing power rig means all hardware which produces hashing power t"&amp;"hat represents computation power which is required to calculate the hash function of different type of cryptocurrency. Secondary account is an account managed by third party from which the Account holder deposits funds to his NiceHash Wallet or/and to whi"&amp;"ch the Account holder withdraws funds from his NiceHash Wallet.   Stratum is a lightweight mining protocol: https://slushpool.com/help/manual/stratum-protocol.  NiceHash Account means an online account available on the NiceHash Platform and created by com"&amp;"pleting the registration procedure on the NiceHash Platform.   Account holder means an individual or legal entity who completes the registration procedure and successfully creates the NiceHash Account.   Minimum Age means 18 years old or older, if in orde"&amp;"r for NiceHash to lawfully provide the Services to you without parental consent (including using your personal data).  NiceHash Wallet means a wallet created automatically for the Account holder and provided by the NiceHash Wallet provider. NiceHash does "&amp;"not hold funds on behalf of the Account holder but only transfers Account holder’s requests regarding the NiceHash Wallet transaction to the NiceHash Wallet provider who executes the requested transactions. In this respect NiceHash only processes and perf"&amp;"orms administrative services related to the payments regarding the NiceHash Mining Services and NiceHash Exchange Services, if applicable.   NiceHash Wallet provider is a third party which on the behalf of the Account holder provides and manages the NiceH"&amp;"ash Wallet, holds, stores and transfers funds and hosts NiceHash Wallet. For more information about the NiceHash Wallet provider, see the following website: https://www.bitgo.com/.  Blockchain network is a distributed database that is used to maintain a c"&amp;"ontinuously growing list of records, called blocks.   Force Majeure Event means any governmental or relevant regulatory regulations, acts of God, war, riot, civil commotion, fire, flood, or any disaster or an industrial dispute of workers unrelated to you"&amp;" or NiceHash. Any act, event, omission, happening or non-happening will only be considered Force Majeure if it is not attributable to the wilful act, neglect or failure to take reasonable precautions of the affected party, its agents, employees, consultan"&amp;"ts, contractors and sub-contractors.    SALE AND PURCHASE OF HASHING POWER  Hashing power providers agree to sell and NiceHash agrees to proceed Hashing power buyers’ payments for the provided hashing power on the Hashing power marketplace, on the Terms s"&amp;"et forth herein. According to the applicable principle get-paid-per-valid-share (pay as you go principle) Hashing power providers will be paid only for validated and accepted hashing power to their NiceHash Wallet or other wallet, as indicated in Account "&amp;"holder’s profile settings or in stratum connection username. In some cases, no Hashing power is sent to Hashing power buyers or is accepted by NiceHash Services, even if Hashing power is generated on the Hashing power rigs. These cases include usage of sl"&amp;"ower hardware as well as software, hardware or network errors. In these cases, Hashing power providers are not paid for such Hashing power.  Hashing power buyers agree to purchase and NiceHash agrees to process the order and forward the purchased hashing "&amp;"power on the Hashing power marketplace, on the Terms set forth herein. According to the applicable principle pay-per-valid-share (pay as you go principle) Hashing power buyers will pay from their NiceHash Wallet only for the hashing power that was validat"&amp;"ed by our engine. When connection to the mining pool which is selected on the Hashing power order is lost or when an order is cancelled during its lifetime, Hashing power buyer pays for additional 10 seconds worth of hashing power. Hashing power order is "&amp;"charged for extra hashing power when mining pool which is selected on the Hashing power order, generates rapid mining work changes and/or rapid mining job switching. All payments including any fees will be processed in crypto currency and NiceHash does no"&amp;"t provide an option to sale and purchase of the hashing power in fiat currency.  RISK DISCLOSURE  If you choose to use NiceHash Platform, Services and NiceHash Wallet, it is important that you remain aware of the risks involved, that you have adequate tec"&amp;"hnical resources and knowledge to bear such risks and that you monitor your transactions carefully.  General risk  You understand that NiceHash Platform and Services, blockchain technology, Bitcoin, all other cryptocurrencies and cryptotokens, proof of wo"&amp;"rk concept and other associated and related technologies are new and untested and outside of NiceHash’s control. You acknowledge that there are major risks associated with these technologies. In addition to the risks disclosed below, there are risks that "&amp;"NiceHash cannot foresee and it is unreasonable to believe that such risk could have been foreseeable. The performance of NiceHash’s obligation under these Terms will terminate if market or technology circumstances change to such an extent that (i) these T"&amp;"erms clearly no longer comply with NiceHash’s expectations, (ii) it would be unjust to enforce NiceHash’s obligations in the general opinion or (iii) NiceHash’s obligation becomes impossible.  NiceHash Account abuse You acknowledge that there is risk asso"&amp;"ciated with the NiceHash Account abuse and that you have been fully informed and warned about it. The funds stored in the NiceHash Wallet may be disposed by third party in case the third party obtains the Account holder’s login credentials. The Account ho"&amp;"lder shall protect his login credentials and his electronic devices where the login credentials are stored against unauthorized access.  Regulatory risks  You acknowledge that there is risk associated with future legislation which may restrict, limit or p"&amp;"rohibit certain aspects of blockchain technology which may also result  in restriction, limitation or prohibition of NiceHash Services and that you have been fully informed and warned about it.  Risk of hacking  You acknowledge that there is risk associat"&amp;"ed with hacking NiceHash Services and NiceHash Wallet and that you have been fully informed and warned about it. Hacker or other groups or organizations may attempt to interfere with NiceHash Services or NiceHash Wallet in any way, including without limit"&amp;"ation denial of services attacks, Sybil attacks, spoofing, smurfing, malware attacks, mining attacks or consensus-based attacks.  Cryptocurrency risk  You acknowledge that there is risk associated with the cryptocurrencies which are used as payment method"&amp;" and that you have been fully informed and warned about it. Cryptocurrencies are prone to, but not limited to, value volatility, transaction costs and times uncertainty, lack of liquidity, availability, regulatory restrictions, policy changes and security"&amp;" risks.  NiceHash Wallet risk  You acknowledge that there is risk associated with funds held on the NiceHash Wallet and that you have been fully informed and warned about it. You acknowledge that NiceHash Wallet is provided by NiceHash Wallet provider and"&amp;" not NiceHash. You acknowledge and agree that NiceHash shall not be responsible for any NiceHash Wallet provider’s services, including their accuracy, completeness, timeliness, validity, copyright compliance, legality, decency, quality or any other aspect"&amp;" thereof. NiceHash does not assume and shall not have any liability or responsibility to you or any other person or entity for any Hash Wallet provider’s services. Hash Wallet provider’s services and links thereto are provided solely as a convenience to y"&amp;"ou and you access and use them entirely at your own risk and subject to NiceHash Wallet provider’s terms and conditions. Since the NiceHash Wallet is a cryptocurrency wallet all funds held on it are entirely uninsured in contrast to the funds held on the "&amp;"bank account or other financial institutions which are insured.  Connection risk You acknowledge that there are risks associated with usage of NiceHash Services which are provided through the internet including, but not limited to, the failure of hardware"&amp;", software, configuration and internet connections and that you have been fully informed and warned about it. You acknowledge that NiceHash will not be responsible for any configuration, connection or communication failures, disruptions, errors, distortio"&amp;"ns or delays you may experience when using NiceHash Services, however caused.  Hashing power provision risk  You acknowledge that there are risks associated with the provisions of the hashing power which is provided by the Hashing power providers through "&amp;"the Hashing power marketplace and that you have been fully informed and warned about it. You acknowledge that NiceHash does not provide the hashing power but only provides the Hashing power marketplace as a service. Hashing power providers’ Hashing power "&amp;"rigs are new and untested and outside of NiceHash’s control. There is a major risk that the Hashing power rigs (i) will stop providing hashing power, (ii) will provide hashing power in an unstable way, (iii) will be wrongly configured or (iv) provide insu"&amp;"fficient speed of the hashing power. Hashing power rigs as hardware could be subject of damage, errors, electricity outage, misconfiguration, connection or communication failures and other malfunctions. NiceHash will not be responsible for operation of Ha"&amp;"shing power rigs and its provision of hashing power. By submitting a Hashing power order you agree to Hashing power no-refund policy – all shares forwarded to mining pool, selected on the Hashing power order are final and non-refundable.  Hashing power pr"&amp;"ofitability risk  You acknowledge that there is risk associated with the profitability of the hashing power provision and that you have been fully informed and warned about it. You acknowledge that all Hashing power rig’s earning estimates and profitabili"&amp;"ty calculations on NiceHash Platform are only for informational purposes and were made based on the Hashing power rigs set up in the test environments. NiceHash does not warrant that your Hashing power rigs would achieve the same profitability or earnings"&amp;" as calculated on NiceHash Platform. There is risk that your Hashing power rig would not produce desired hashing power quantity and quality and that your produced hashing power would differentiate from the hashing power produced by our Hashing power rigs "&amp;"set up in the test environments. There is risk that your Hashing power rigs would not be as profitable as our Hashing power rigs set up in the test environments or would not be profitable at all.  WARRANTIES  NiceHash Platform and Mining Services are prov"&amp;"ided on the “AS IS” and “AS AVAILABLE” basis, including all faults and defects. To the maximum extent permitted by applicable law, NiceHash makes no representations and warranties and you waive all warranties of any kind. Particularly, without limiting th"&amp;"e generality of the foregoing, the NiceHash makes no representations and warranties, whether express, implied, statutory or otherwise regarding NiceHash Platform and Mining Services or other services related to NiceHash Platform and provided by third part"&amp;"ies, including any warranty that such services will be uninterrupted, harmless, secure or not corrupt or damaged, meet your requirements, achieve any intended results, be compatible or work with any other software, applications, systems or services, meet "&amp;"any performance or error free or that any errors or defects can or will be corrected. Additionally NiceHash makes no representations and warranties, whether express, implied, statutory or otherwise of merchantability, suitability, reliability, availabilit"&amp;"y, timeliness, accuracy, satisfactory quality, fitness for a particular purpose or quality, title and non-infringement with respect to any of the Mining Services or other services related to NiceHash Platform and provided by third parties, or quiet enjoym"&amp;"ent and any warranties arising out of any course of dealing, course of performance, trade practice or usage of NiceHash Platform and Mining Services including information, content and material contained therein.  Especially NiceHash makes no representatio"&amp;"ns and warranties, whether express, implied, statutory or otherwise regarding any payment services and systems, NiceHash Wallet which is provided by third party or any other financial services which might be related to the NiceHash Platform and Mining Ser"&amp;"vices.  You acknowledge that you do not rely on and have not been induced to accept the NiceHash Platform and Mining Services according to these Terms on the basis of any warranties, representations, covenants, undertakings or any other statement whatsoev"&amp;"er, other than expressly set out in these Terms that neither the NiceHash nor any of its respective agents, officers, employees or advisers have given any such warranties, representations, covenants, undertakings or other statements.  LIABILITY  NiceHash "&amp;"and their respective officers, employees or agents will not be liable to you or anyone else, to the maximum extent permitted by applicable law, for any damages of any kind, including, but not limited to, direct, consequential, incidental, special or indir"&amp;"ect damages (including but not limited to lost profits, trading losses or damages that result from use or loss of use of NiceHash Services or NiceHash Wallet), even if NiceHash has been advised of the possibility of such damages or losses, including, with"&amp;"out limitation, from the use or attempted use of NiceHash Platform and Mining Services, NiceHash Wallet or other related websites or services.  NiceHash does not assume any obligations to users in connection with the unlawful alienation of Bitcoins, which"&amp;" occurred on 6. 12. 2017 with NICEHASH, d. o. o., and has been fully reimbursed with the completion of the NiceHash Repayment Program.  NiceHash will not be responsible for any compensation, reimbursement, or damages arising in connection with: (i) your i"&amp;"nability to use the NiceHash Platform and Mining Services, including without limitation as a result of any termination or suspension of the NiceHash Platform or these Terms, power outages, maintenance, defects, system failures, mistakes, omissions, errors"&amp;", defects, viruses, delays in operation or transmission or any failure of performance, (ii) the cost of procurement of substitute goods or services, (iii) any your investments, expenditures, or commitments in connection with these Terms or your use of or "&amp;"access to the NiceHash Platform and Mining Services, (iv) your reliance on any information obtained from NiceHash, (v) Force Majeure Event, communications failure, theft or other interruptions or (vi) any unauthorized access, alteration, deletion, destruc"&amp;"tion, damage, loss or failure to store any data, including records, private key or other credentials, associated with NiceHash Platform and Mining Services or NiceHash Wallet.  Our aggregate liability (including our directors, members, employees and agent"&amp;"s), whether in contract, warranty, tort (including negligence, whether active, passive or imputed), product liability, strict liability or other theory, arising out of or relating to the use of NiceHash Platform and Mining Services, or inability to use th"&amp;"e Platform and Services under these Terms or under any other document or agreement executed and delivered in connection herewith or contemplated hereby, shall in any event not exceed 100 EUR per user.  You will defend, indemnify, and hold NiceHash harmles"&amp;"s and all respective employees, officers, directors, and representatives from and against any claims, demand, action, damages, loss, liabilities, costs and expenses (including reasonable attorney fees) arising out of or relating to (i) any third-party cla"&amp;"im concerning these Terms, (ii) your use of, or conduct in connection with, NiceHash Platform and Mining Services, (iii) any feedback you provide, (iv) your violation of these Terms, (v) or your violation of any rights of any other person or entity. If yo"&amp;"u are obligated to indemnify us, we will have the right, in our sole discretion, to control any action or proceeding (at our expense) and determine whether we wish to settle it. If we are obligated to respond to a third-party subpoena or other compulsory "&amp;"legal order or process described above, you will also reimburse us for reasonable attorney fees, as well as our employees’ and contractors’ time and materials spent responding to the third-party subpoena or other compulsory legal order or process at reaso"&amp;"nable hourly rates.  The Services and the information, products, and services included in or available through the NiceHash Platform may include inaccuracies or typographical errors. Changes are periodically added to the information herein. Improvements o"&amp;"r changes on the NiceHash Platform can be made at any time.   NICEHASH ACCOUNT  The registration of the NiceHash Account is made through the NiceHash Platform, where you are required to enter your email address and password in the registration form. After"&amp;" successful completion of registration, the confirmation email is sent to you. After you confirm your registration by clicking on the link in the confirmation email the NiceHash Account is created. NiceHash will send you  proof of completed registration o"&amp;"nce the process is completed.  When you create NiceHash Account, you agree to (i) create a strong password that you change frequently and do not use for any other website, (ii) implement reasonable and appropriate measures designed to secure access to any"&amp;" device which has access to your email address associated with your NiceHash Account and your username and password for your NiceHash Account, (iii) maintain the security of your NiceHash Account by protecting your password and by restricting access to yo"&amp;"ur NiceHash Account; (iv) promptly notify us if you discover or otherwise suspect any security breaches related to your NiceHash Account so we can take all required and possible measures to secure your NiceHash Account and (v) take responsibility for all "&amp;"activities that occur under your NiceHash Account and accept all risks of any authorized or unauthorized access to your NiceHash Account, to the maximum extent permitted by law.  Losing access to your email, registered at NiceHash Platform, may also mean "&amp;"losing access to your NiceHash Account. You may not be able to use the NiceHash Platform or Mining Services, execute withdrawals and other security sensitive operations until you regain access to your email address, registered at NiceHash Platform. If you"&amp;" wish to change the email address linked to your NiceHash Account, we may ask you to complete a KYC procedure for security purposes. This step serves solely for the purpose of identification in the process of regaining access to your NiceHash Account.  On"&amp;"ce the NiceHash Account is created a NiceHash Wallet is automatically created for the NiceHash Account when the request for the first deposit to the NiceHash Wallet is made by the user. Account holder’s NiceHash Wallet is generated by NiceHash Wallet prov"&amp;"ider. Account holder is strongly suggested to enhance the security of his NiceHash Account by adding an additional security step of Two-factor authentication (hereinafter “2FA”) when logging into his account, withdrawing funds from his NiceHash Wallet or "&amp;"placing a new order. Account holder can enable this security feature in the settings of his NiceHash Account. In the event of losing or changing 2FA code, we may ask the Account holder to complete a KYC procedure for security reasons. This step serves sol"&amp;"ely for the purpose of identification in the process of reactivating Account holders 2FA and it may be subject to an a  In order to use certain functionalities of the NiceHash Platform, such as paying for the acquired hashing power, users must deposit fun"&amp;"ds to the NiceHash Wallet, as the payments for the hashing power could be made only through NiceHash Wallet. Hashing power providers have two options to get paid for the provided hashing power: (i) by using NiceHash Wallet to receive the payments or (ii) "&amp;"by providing other Bitcoin address where the payments shall be received to. Hashing power providers provide their Bitcoin address to NiceHash by providing such details via Account holder’s profile settings or in a form of a stratum username while connecti"&amp;"ng to NiceHash stratum servers.  Account holder may load funds on his NiceHash Wallet from his Secondary account. Account holder may be charged fees by the Secondary account provider or by the blockchain network for such transaction. NiceHash is not respo"&amp;"nsible for any fees charged by Secondary account providers or by the blockchain network or for the management and security of the Secondary accounts. Account holder is solely responsible for his use of Secondary accounts and Account holder agrees to compl"&amp;"y with all terms and conditions applicable to any Secondary accounts. The timing associated with a load transaction will depend in part upon the performance of Secondary accounts providers, the performance of blockchain network and performance of the Nice"&amp;"Hash Wallet provider. NiceHash makes no guarantee regarding the amount of time it may take to load funds on to NiceHash Wallet.  NiceHash Wallet shall not be used by Account holders to keep, save and hold funds for longer period and also not for executing"&amp;" other transactions which are not related to the transactions regarding the NiceHash Platform. The NiceHash Wallet shall be used exclusively and only for current and ongoing transactions regarding the NiceHash Platform. Account holders shall promptly with"&amp;"draw any funds kept on the NiceHash Wallet that will not be used and are not intended for the reasons described earlier. Commission fees may be charged by the NiceHash Wallet provider, by the blockchain network or by NiceHash for any NiceHash Wallet trans"&amp;"actions. Please refer to the NiceHash Platform, for more information about the commission fees for NiceHash Wallet transactions which are applicable at the time of the transaction. NiceHash reserves the right to change these commission fees according to t"&amp;"he provisions to change these Terms at any time for any reason.  You have the right to use the NiceHash Account only in compliance with these Terms and other commercial terms and principles published on the NiceHash Platform. In particular, you must obser"&amp;"ve all regulations aimed at ensuring the security of funds and financial transactions.  Provided that the balance of funds in your NiceHash Wallet is greater than any minimum balance requirements needed to satisfy any of your open orders, you may withdraw"&amp;" from your NiceHash Wallet any amount of funds, up to the total amount of funds in your NiceHash Wallet in excess of such minimum balance requirements, to Secondary Account, less any applicable withdrawal fees charged by NiceHash or by the blockchain netw"&amp;"ork for such transaction. Withdrawals are not processed instantly and may be grouped with other withdrawal requests. Some withdrawals may require additional verification information which you will have to provide in order to process the withdrawal. It may"&amp;" take up to 24 hours before withdrawal is fully processed and distributed to the Blockchain network. Please refer to the NiceHash Platform for more information about the withdrawal fees and withdrawal processing. NiceHash reserves the right to change thes"&amp;"e fees according to the provisions to change these Terms at any time for any reason.  You have the right to close the NiceHash Account. In case you have funds on your NiceHash Wallet you should withdraw funds from your account prior to requesting NiceHash"&amp;" Account closure. After we receive your NiceHash Account closure request we will deactivate your NiceHash Account. You can read more about closing the NiceHash Account in our Privacy Policy. Your NiceHash Account may be deactivated due to your inactivity."&amp;" Your NiceHash account may be locked and a mandatory KYC procedure is applied for security reasons, if it has been more than 6 month since your last login.   NiceHash or any of its partners or affiliates are not responsible for the loss of the funds, stor"&amp;"ed on or transferred from the NiceHash Wallet, as well as for the erroneous implementation of the transactions made via NiceHash Wallet, where such loss or faulty implementation of the transaction are the result of a malfunction of the NiceHash Wallet and"&amp;" the malfunction was caused by you or the NiceHash Wallet provider. You are obliged to inform NiceHash in case of loss or theft, as well as in the case of any possible misuse of the access data to your NiceHash Account, without any delay, and demand chang"&amp;"e of access data or closure of your existing NiceHash Account and submit a request for new access data. NiceHash will execute the change of access data or closure of the NiceHash Account and the opening of new NiceHash Account as soon as technically possi"&amp;"ble and without any undue delay.  All information pertaining to registration, including a registration form, generation of NiceHash Wallet and detailed instructions on the use of the NiceHash Account and NiceHash Wallet are available at NiceHash Platform."&amp;" The registration form as well as the entire system is properly protected from unwanted interference by third parties.  KYC PROCEDURE  NiceHash is appropriately implementing AML/CTF and security measures to diligently detect and prevent any malicious or u"&amp;"nlawful use of NiceHash Services or use, which is strictly prohibited by these Terms, which are deemed as your agreement to provide required personal information for identity verification. Security measures include a KYC procedure, which is aimed at deter"&amp;"mining the identity of an individual user or an organisation.   We may ask you to complete this procedure before enabling some or all functionalities of the NiceHash platform and provide its services. A KYC procedure might be applied as a security measure"&amp;" when:  changing the email address linked to your NiceHash Account,    losing or changing your 2FA code;   logging in to your NiceHash Account for the first time after the launch of the new NiceHash Platform in August 2019,   gaining access to all or a po"&amp;"rtion of NiceHash Services, NiceHash Wallet and its related services or any portion thereof if they were disabled due to  and   activating your NiceHash Account if it has been deactivated due to its inactivity and/or security or other reasons.    HASHING "&amp;"POWER TRANSACTIONS  General   NiceHash may, at any time and in our sole discretion, (i) refuse any order submitted or provided hashing power, (ii) cancel an order or part of the order before it is executed, (iii) impose limits on the order amount permitte"&amp;"d or on provided hashing power or (iv) impose any other conditions or restrictions upon your use of the NiceHash Platform and Mining Services without prior notice. For example, but not limited to, NiceHash may limit the number of open orders that you may "&amp;"establish or limit the type of supported Hashing power rigs and mining algorithms or NiceHash may restrict submitting orders or providing hashing power from certain locations.  Please refer to the NiceHash Platform, for more information about terminology,"&amp;" hashing power transactions’ definitions and descriptions, order types, order submission, order procedure, order rules and other restrictions and limitations of the hashing power transactions. NiceHash reserves the right to change any transaction, definit"&amp;"ions, description, order types, procedure, rules, restrictions and limitations at any time for any reason.  Orders, provision of hashing power, payments, deposits, withdrawals and other transactions are accepted only through the interface of the NiceHash "&amp;"Platform, NiceHash API and NiceHash Account and are fixed by the software and hardware tools of the NiceHash Platform. If you do not understand the meaning of any transaction option, NiceHash strongly encourages you not to utilize any of those options.  H"&amp;"ashing Power Order  In order to submit an Hashing Power Order via the NiceHash Account, the Hashing power buyer must have available funds in his NiceHash Wallet.  Hashing power buyer submits a new order to buy hashing power via the NiceHash Platform or vi"&amp;"a the NiceHash API by setting the following parameters in the order form: NiceHash service server location, third-party mining pool, algorithm to use, order type, set amount he is willing to spend on this order, set price per hash he is willing to pay, op"&amp;"tionally approximate limit maximum hashing power for his order and other parameters as requested and by confirming his order. Hashing power buyer may submit an order in maximum amount of funds available on his NiceHash Wallet at the time of order submissi"&amp;"on. Order run time is only approximate since order’s lifetime is based on the number of hashes that it delivers.  Particularly during periods of high volume, illiquidity, fast movement or volatility in the marketplace for any digital assets or hashing pow"&amp;"er, the actual price per hash at which some of the orders are executed may be different from the prevailing price indicated on NiceHash Platform at the time of your order. You understand that NiceHash is not liable for any such price fluctuations. In the "&amp;"event of market disruption, NiceHash Services disruption, NiceHash Hashing Power Marketplace disruption or manipulation or Force Majeure Event, NiceHash may do one or more of the following: (i) suspend access to the NiceHash Account or NiceHash Platform, "&amp;"or (ii) prevent you from completing any actions in the NiceHash Account, including closing any open orders. Following any such event, when trading resumes, you acknowledge that prevailing market prices may differ significantly from the prices available pr"&amp;"ior to such event.  When Hashing power buyer submits an order for purchasing of the Hashing power via NiceHash Platform or via the NiceHash API he authorizes NiceHash to execute the order on his behalf and for his account in accordance with such order. Ha"&amp;"shing power buyer acknowledges and agrees that NiceHash is not acting as his broker, intermediary, agent or advisor or in any fiduciary capacity. NiceHash executes the order in set order amount minus NiceHash’s processing fee. Once the order is successful"&amp;"ly submitted the order amount starts to decrease in real time according to the payments for the provided hashing power.  Hashing power buyer agrees to pay applicable processing fee to NiceHash for provided services. The NiceHash’s fees are deducted from H"&amp;"ashing power buyer’s NiceHash Wallet once the whole order is exhausted and completed. Please refer to the NiceHash Platform, for more information about the fees which are applicable at the time of provision of services. NiceHash reserves the right to chan"&amp;"ge these fees according to the provisions to change these Terms at any time for any reason. The changed fees will apply only for the NiceHash Services provided after the change of the fees. All orders submitted prior the fee change but not necessary compl"&amp;"eted prior the fee change will be charged according to the fees applicable at the time of the submission of the order.  NiceHash will attempt, on a commercially reasonable basis, to execute the Hashing power buyer’s purchase of the hashing power on the Ha"&amp;"shing power marketplace under these Terms according to the best-effort delivery approach. In this respect NiceHash does not guarantee that the hashing power will actually be delivered or verified and does not guarantee any quality of the NiceHash Services"&amp;".  Hashing power buyer may cancel a submitted order during order’s lifetime. If an order has been partially executed, Hashing power buyer may cancel the unexecuted remainder of the order. In this case the NiceHash’s processing fee will apply only for the "&amp;"partially executed order. NiceHash reserves the right to refuse any order cancellation request once the order has been submitted.  Selling Hashing Power and the Provision of Hashing Power  In order to submit the hashing power to the NiceHash stratum serve"&amp;"r the Hashing power provider must first point its Hashing power rig to the NiceHash stratum server. Hashing power provider is solely responsible for configuration of his Hashing power rig.  The Hashing power provider gets paid by Hashing power buyers for "&amp;"all validated and accepted work that his Hashing power rig has produced. The provided hashing power is validated by NiceHash’s stratum engine and validator. Once the hashing power is validated the Hashing power provider is entitled to receive the payment "&amp;"for his work. NiceHash logs all validated hashing power which was submitted by the Hashing power provider. The Hashing power provider receives the payments of current globally weighted average price on to his NiceHash Wallet or his selected personal Bitco"&amp;"in address. The payments are made periodically depending on the height of payments. NiceHash reserves the right to hold the payments any time and for any reason by indicating the reason, especially if the payments represent smaller values. Please refer to"&amp;" the NiceHash Platform, for more information about the height of payments for provided hashing power, how the current globally weighted average price is calculated, payment periods, payment conditions and conditions for detention of payments. NiceHash res"&amp;"erves the right to change this payment policy according to the provisions to change these Terms at any time for any reason.  All Hashing power rig’s earnings and profitability calculations on NiceHash Platform are only for informational purposes. NiceHash"&amp;" does not warrant that your Hashing power rigs would achieve the same profitability or earnings as calculated on NiceHash Platform. You hereby acknowledge that it is possible that your Hashing power rigs would not be as profitable as indicated in our info"&amp;"rmational calculations or would not be profitable at all.  Hashing power provider agrees to pay applicable processing fee to NiceHash for provided Services. The NiceHash’s fees are deducted from all the payments made to the Hashing power provider for his "&amp;"provided work. Please refer to the NiceHash Platform, for more information about the fees which are applicable at the time of provision of services. Hashing power provider which has not submitted any hashing power to the NiceHash stratum server for a peri"&amp;"od of 90 days agrees that a processing fee of 0.00001000 BTC or less, depending on the unpaid mining balance, will be deducted from his unpaid mining balance. NiceHash reserves the right to change these fees according to the provisions to change these Ter"&amp;"ms at any time for any reason. The changed fees will apply only for the NiceHash Services provided after the change of the fees.  NiceHash will attempt, on a commercially reasonable basis, to execute the provision of Hashing power providers’ hashing power"&amp;" on the Hashing power marketplace under these Terms according to the best-effort delivery approach. In this respect NiceHash does not guarantee that the hashing power will actually be delivered or verified and does not guarantee any quality of the NiceHas"&amp;"h Services.   Hashing power provider may disconnect the Hashing power rig from the NiceHash stratum server any time. NiceHash reserves the right to refuse any Hashing power rig once the Hashing power rig has been pointed towards NiceHash stratum server.  "&amp;"RESTRICTIONS  When accessing the NiceHash Platform or using the Mining Services or NiceHash Wallet, you warrant and agree that you: will not use the Services for any purpose that is unlawful or prohibited by these Terms,  will not violate any law, contrac"&amp;"t, intellectual property or other third-party right or commit a tort,  are solely responsible for your conduct while accessing the NiceHash Platform or using the Mining Services or NiceHash Wallet,  will not access the NiceHash Platform or use the Mining "&amp;"Services in any manner that could damage, disable, overburden, or impair the provision of the Services or interfere with any other party's use and enjoyment of the Services,   will not misuse and/or maliciously use Hashing power rigs, you will particularl"&amp;"y refrain from using network botnets or using NiceHash Platform or Mining Services with Hashing power rigs without the knowledge or awareness of Hashing power rig owner(s),   will not perform or attempt to perform any kind of malicious attacks on blockcha"&amp;"ins with the use of the NiceHash Platform or Mining Services, intended to maliciously gain control of more than 50% of the network's mining hash rate,   will not use the NiceHash Platform or Mining Services for any kind of market manipulation or disruptio"&amp;"n, such as but not limited to NiceHash Mining Services disruption and NiceHash Hashing Power Marketplace manipulation.   In case of any of the above mentioned events, NiceHash reserves the right to immediately suspend your NiceHash Account, freeze or bloc"&amp;"k the funds in the NiceHash Wallet, and suspend your access to NiceHash Platform, particularly if NiceHash believes that such NiceHash Account are in violation of these Terms or Privacy Policy, or any applicable laws and regulation.   RIGHTS AND OBLIGATIO"&amp;"NS  In the event of disputes with you, NiceHash is obliged to prove that the NiceHash service which is the subject of the dispute was not influenced by technical or other failure. You will have possibility to check at any time, subject to technical availa"&amp;"bility, the transactions details, statistics and available balance of the funds held on the NiceHash Wallet, through access to the NiceHash Account.  You may not obtain or attempt to obtain any materials or information through any means not intentionally "&amp;"made available or provided to you or public through the NiceHash Platform or Mining Services.   We may, in our sole discretion, at any time, for any or no reason and without liability to you, with prior notice (i) terminate all rights and obligations betw"&amp;"een you and NiceHash derived from these Terms, (ii) suspend your access to all or a portion of NiceHash Services, NiceHash Wallet and its related services or any portion thereof and delete or deactivate your NiceHash Account and all related information an"&amp;"d files in such account (iii) modify, suspend or discontinue, temporarily or permanently, any portion of NiceHash Platform or (iv) provide enhancements or improvements to the features and functionality of the NiceHash Platform, which may include patches, "&amp;"bug fixes, updates, upgrades and other modifications. Any such change may modify or delete certain portion, features or functionalities of the NiceHash Services. You agree that NiceHash has no obligation to (i) provide any updates, or (ii) continue to pro"&amp;"vide or enable any particular portion, features or functionalities of the NiceHash Services to you. You further agree that all changes will be (i) deemed to constitute an integral part of the NiceHash Platform, and (ii) subject to these Terms.  In the eve"&amp;"nt of your breach of these Terms, including but not limited to, for instance, in the event that you breach any term of these Terms, due to legal grounds originating in anti-money laundering and know your client regulation and procedures, or any other rele"&amp;"vant applicable regulation, all right and obligations between you and NiceHash derived from these Terms terminate automatically if you fail to comply with these Terms within the notice period of 8 days after you have been warned by NiceHash about the brea"&amp;"ch and given 8 days period to cure the breaches. NiceHash reserves the right to keep these rights and obligations in force despite your breach of these Terms.  In the event of termination, NiceHash will attempt to return you any funds stored on your NiceH"&amp;"ash Wallet not otherwise owed to NiceHash, unless NiceHash believes you have committed fraud, negligence or other misconduct. You acknowledge that the NiceHash Services and NiceHash Wallet may be suspended for maintenance.  Technical information about the"&amp;" hashing power transactions, including information about chosen server locations, algorithms used, selected mining pools, your business or activities, including all financial and technical information, specifications, technology together with all details "&amp;"of prices, current transaction performance and future business strategy represent confidential information and trade secrets. NiceHash shall, preserve the confidentiality of all before mentioned information and shall not disclose or cause or permit to be "&amp;"disclosed without your permission any of these information to any person save to the extent that such disclosure is strictly to enable you to perform or comply with any of your obligations under these Terms, or to the extent that there is an irresistible "&amp;"legal requirement on you or NiceHash to do so; or where the information has come into the public domain otherwise than through a breach of any of the terms of these Terms. NiceHash shall not be entitled to make use of any of these confidential information"&amp;" and trade secrets other than during the continuance of and pursuant to these Terms and then only for the purpose of carrying out its obligations pursuant to these Terms.  NICEHASH MINER LICENSE (NICEHASH MINING SOFTWARE LICENSE)  NiceHash Mining Software"&amp;" whether on disk, in read only memory, or any other media or in any other form is licensed, not sold, to you by NiceHash for use only under these Terms. NiceHash retains ownership of the NiceHash Mining Software itself and reserves all rights not expressl"&amp;"y granted to you.  Subject to these Terms, you are granted a limited, non-transferable, non-exclusive and a revocable license to download, install and use the NiceHash Mining Software. You may not distribute or make the NiceHash Mining Software available "&amp;"over a network where it could be used by multiple devices at the same time. You may not rent, lease, lend, sell, redistribute, assign, sublicense host, outsource, disclose or otherwise commercially exploit the NiceHash Mining Software or make it available"&amp;" to any third party.  There is no license fee for the NiceHash Mining Software. NiceHash reserves the right to change the license fee policy according to the provisions to change these Terms any time and for any reason, including to decide to start chargi"&amp;"ng the license fee for the NiceHash Mining Software. You are responsible for any and all applicable taxes.  You may not, and you agree not to or enable others to, copy, decompile, reverse engineer, reverse compile, disassemble, attempt to derive the sourc"&amp;"e code of, decrypt, modify, or create derivative works of the NiceHash Mining Software or any services provided by the NiceHash Mining Software, or any part thereof (except as and only to the extent any foregoing restriction is prohibited by applicable la"&amp;"w or to the extent as may be permitted by the licensing terms governing use of open-sourced components included with the NiceHash Mining Software).  If you choose to allow automatic updates, your device will periodically check with NiceHash for updates an"&amp;"d upgrades to the NiceHash Mining Software and, if an update or upgrade is available, the update or upgrade will automatically download and install onto your device and, if applicable, your peripheral devices. You can turn off the automatic updates altoge"&amp;"ther at any time by changing the automatic updates settings found within the NiceHash Mining Software.  You agree that NiceHash may collect and use technical and related information, including but not limited to technical information about your computer, "&amp;"system and application software, and peripherals, that is gathered periodically to facilitate the provision of software updates, product support and other services to you (if any) related to the NiceHash Mining Software and to verify compliance with these"&amp;" Terms. NiceHash may use this information, as long as it is in a form that does not personally identify you, to improve our NiceHash Services.  NiceHash Mining Software contains features that rely upon information about your selected mining pools. You agr"&amp;"ee to our transmission, collection, maintenance, processing, and use of all information obtained from you about your selected mining pools. You can opt out at any time by going to settings in the NiceHash Mining Software.  NiceHash may provide interest-ba"&amp;"sed advertising to you. If you do not want to receive relevant ads in the NiceHash Mining Software, you can opt out at any time by going to settings in the NiceHash Mining Software. If you opt out, you will continue to receive the same number of ads, but "&amp;"they may be less relevant because they will not be based on your interest.  NiceHash Mining Software license is effective until terminated. All provisions of these Terms regarding the termination apply also for the NiceHash Mining Software license. Upon t"&amp;"he termination of NiceHash Mining Software license, you shall cease all use of the NiceHash Mining Software and destroy or delete all copies, full or partial, of the NiceHash Mining Software.  THIRD PARTY  MINERS AND PLUGINS  Third Party Miners and Plugin"&amp;"s are a third party software which enables the best and most efficient mining operations. NiceHash Miner integrates third party mining software using a third party miner plugin system. Third Party Mining Software is a closed source software which supports"&amp;" mining algorithms for cryptocurrencies and can be integrated into NiceHash Mining Software. Third Party Miner Plugin enables the connection between NiceHash Mining Software and Third Party Mining Software and it can be closed, as well as open sourced.   "&amp;"NiceHash Mining Software user interface enables the user to manually select which available Third Party Miners and Plugins will be downloaded and integrated. Users can select or deselect Third Party Miners and Plugins found in the Plugin Manager window. S"&amp;"ome of the available Third Party Miners and Plugins which are most common are preselected by NiceHash, but can be deselected, depending on users' needs. The details of the Third Party Miners and Plugins available for NiceHash Mining Software are accessibl"&amp;"e within the NiceHash Mining Software user interface. The details include, but not limited to, the author of the software and applicable license information, if applicable information about developer fee for Third Party Miners, software version etc. Devel"&amp;"oper fees may apply to the use of Third Party Miners and Plugins.  NiceHash will not be liable, to the maximum extent permitted by applicable law, for any damages of any kind, including, but not limited to, direct, consequential, incidental, special or in"&amp;"direct damages, arising out of using Third Party Miners and Plugins. The latter includes, but is not limited to: i) any power outages, maintenance, defects, system failures, mistakes, omissions, errors, defects, viruses, delays in operation or transmissio"&amp;"n or any failure of performance; ii) any unauthorized access, alteration, deletion, destruction, damage, loss or failure to store any data, including records, private key or other credentials, associated with usage of Third Party Miners and Plugins and  i"&amp;"i) Force Majeure Event, communications failure, theft or other interruptions.  If you choose to allow automatic updates, your device will periodically check with NiceHash for updates and upgrades to the installed Third Party Miners and Plugins, if an upda"&amp;"te or upgrade is available, the update or upgrade will automatically download and install onto your device and, if applicable, your peripheral devices. You can turn off the automatic updates altogether at any time by changing the automatic updates setting"&amp;"s found within the NiceHash Mining Software.  NICEHASH QUICKMINER   NiceHash QuickMiner is a software application that allows the visitors of the NiceHash Quick Miner web page, accessible athttps://www.nicehash.com/quick-miner, to connect their PC or a mi"&amp;"ning rig to the NiceHash Hashing Power Marketplace.  Visitors of the NiceHash Quick Miner web page can try out and experience crypto currency mining without having to register on the NiceHash Platform and create a NiceHash Account. Users are encouraged to"&amp;" do so as soon as possible in order to collect the funds earned using NiceHash Quick Miner.  Users can download NiceHash QuickMiner free of charge. In order to operate NiceHash QuickMiner software needs to automatically detect technical information about "&amp;"users' computer hardware. You agree that NiceHash may collect and use technical and related information. For more information please refer to NiceHash Privacy Policy.   Funds arising from the usage of NiceHash QuickMiner are transferred to a dedicated cry"&amp;"ptocurrency wallet owned and managed by NiceHash. NiceHash QuickMiner Users expressly agree and acknowledge that completing the registration process and creating a NiceHash Account is necessary in order to collect the funds arising from the usage of NiceH"&amp;"ash QuickMiner. Users of NiceHash QuickMiner who do not successfully register a NiceHash Account will lose their right to claim funds arising from their usage of NiceHash QuickMiner. Those funds, in addition to the condition that the user has not been act"&amp;"ive on the NiceHash QuickMiner web page for consecutive 7 days, will be donated to the charity of choice.   NICEHASH PRIVATE ENDPOINT  NiceHash Private Endpoint is a network interface that connects users privately and securely to NiceHash Stratum servers."&amp;" Private Endpoint uses a private IP address and avoids additional latency caused by DDOS protection. All NiceHash Private Mining Proxy servers are managed by NiceHash and kept up-to-date.  Users can request a dedicated private access endpoint by filling i"&amp;"n the form for NiceHash Private Endpoint Solution available at the NiceHash Platform. In the form the user specifies the email address, country, number of connections and locations and algorithms used. Based on the request NiceHash prepares an individuali"&amp;"zed offer based on the pricing stipulated on the NiceHash Platform, available at https://www.nicehash.com/private-endpoint-solution.  NiceHash may request additional information from the users of the Private Endpoint Solution in order to determine whether"&amp;" we are obligated to collect VAT from you, including your VAT identification number.  INTELLECTUAL PROPERTY  NiceHash retains all copyright and other intellectual property rights, including inventions, discoveries, knowhow, processes, marks, methods, comp"&amp;"ositions, formulae, techniques, information and data, whether or not patentable, copyrightable or protectable in trademark, and any trademarks, copyrights or patents based thereon over all content and other materials contained on NiceHash Platform or prov"&amp;"ided in connection with the Services, including, without limitation, the NiceHash logo and all designs, text, graphics, pictures, information, data, software, source code, as well as the compilation thereof, sound files, other files and the selection and "&amp;"arrangement thereof. This material is protected by international copyright laws and other intellectual property right laws, namely trademark. These Terms shall not be understood and interpreted in a way that they would mean assignment of copyright or othe"&amp;"r intellectual property rights, unless it is explicitly defined so in these Terms.  NiceHash hereby grants you a limited, nonexclusive and non-sublicensable license to access and use NiceHash’s copyrighted work and other intellectual property for your per"&amp;"sonal or internal business use. Such license is subject to these Terms and does not permit any resale, the distribution, public performance or public display, modifying or otherwise making any derivative uses, use, publishing, transmission, reverse engine"&amp;"ering, participation in the transfer or sale, or any way exploit any of the copyrighted work and other intellectual property other than for their intended purposes. This granted license will automatically terminate if NiceHash suspends or terminates your "&amp;"access to the Services, NiceHash Wallet or closes your NiceHash Account.  NiceHash will own exclusive rights, including all intellectual property rights, to any feedback including, but not limited to, suggestions, ideas or other information or materials r"&amp;"egarding NiceHash Services or related products that you provide, whether by email, posting through our NiceHash Platform, NiceHash Account or otherwise and you irrevocably assign any and all intellectual property rights on such feedback unlimited in time,"&amp;" scope and territory. Any Feedback you submit is non-confidential and shall become the sole property of NiceHash. NiceHash will be entitled to the unrestricted use, modification or dissemination of such feedback for any purpose, commercial or otherwise, w"&amp;"ithout acknowledgment or compensation to you. You waive any rights you may have to the feedback. We have the right to remove any posting you make on NiceHash Platform if, in our opinion, your post does not comply with the content standards defined by thes"&amp;"e Terms.  PRIVACY POLICY  Please refer to our NiceHash Platform and Mining Services Privacy Policy published on the NiceHash Platform for information about how we collect, use and share your information, as well as what options do you have with regards to"&amp;" your personal information.  COMMUNICATION AND SUPPORT  You agree and consent to receive electronically all communications, agreements, documents, receipts, notices and disclosures that NiceHash provides in connection with your NiceHash Account or use of "&amp;"the NiceHash Platform and Services. You agree that NiceHash may provide these communications to you by posting them via the NiceHash Account or by emailing them to you at the email address you provide. You should maintain copies of electronic communicatio"&amp;"ns by printing a paper copy or saving an electronic copy.  It is your responsibility to keep your email address updated in the NiceHash Account so that NiceHash can communicate with you electronically. You understand and agree that if NiceHash sends you a"&amp;"n electronic communication but you do not receive it because your email address is incorrect, out of date, blocked by your service provider, or you are otherwise unable to receive electronic communications, it will be deemed that you have been provided wi"&amp;"th the communication. You can update your NiceHash Account preferences at any time by logging into your NiceHash Account. If your email address becomes invalid such that electronic communications sent to you by NiceHash are returned, NiceHash may deem you"&amp;"r account to be inactive and close it.   You may give NiceHash a notice under these Terms by sending an email to support@nicehash.com or contact NiceHash through support located on the NiceHash Platform. All communication and notices pursuant to these Ter"&amp;"ms must be given in English language. FEES Please refer to the NiceHash Platform for more information about the fees or administrative costs which are applicable at the time of provision of services. NiceHash reserves the right to change these fees accord"&amp;"ing to the provisions to change these Terms at any time for any reason. The changed fees will apply only for the Services provided after the change of the fees.  You authorize us, or our designated payment processor, to charge or deduct your NiceHash Acco"&amp;"unt for any applicable fees in connection with the transactions completed via the Services. TAX  It is your responsibility to determine what, if any, taxes apply to the transactions you complete or services you provide via the NiceHash Platform, Mining Se"&amp;"rvices and NiceHash Wallet, it is your responsibility to report and remit the correct tax to the appropriate tax authority and all your factual and potential tax obligations are your concern. You agree that NiceHash is not in any case and under no conditi"&amp;"ons responsible for determining whether taxes apply to your transactions or services or for collecting, reporting, withholding or remitting any taxes arising from any transactions or services. You also agree that NiceHash is not in any case and under no c"&amp;"onditions bound to compensate for your tax obligation or give you any advice related to tax issues.  All fees and charges payable by you to NiceHash are exclusive of any taxes, and shall certain taxes be applicable, they shall be added on top of the payab"&amp;"le amounts. Upon our request, you will provide to us any information that we reasonably request to determine whether we are obligated to collect VAT from you, including your VAT identification number. If any deduction or withholding is required by law, yo"&amp;"u will notify NiceHash and will pay NiceHash any additional amounts necessary to ensure that the net amount received by NiceHash, after any deduction and withholding, equals the amount NiceHash would have received if no deduction or withholding had been r"&amp;"equired. Additionally, you will provide NiceHash with documentation showing that the withheld and deducted amounts have been paid to the relevant taxing authority.  FINAL PROVISIONS  Natural persons and legal entities that are not capable of holding legal"&amp;" rights and obligations are not allowed to create NiceHash Account and use NiceHash Platform or other related services. If NiceHash becomes aware that such natural person or legal entity has created the NiceHash Account or has used NiceHash Services, Nice"&amp;"Hash will delete such NiceHash Account and disable any Services and block access to NiceHash Account and NiceHash Services to such natural person or legal entity.  If you register to use the NiceHash Services on behalf of a legal entity, you represent and"&amp;" warrant that (i) such legal entity is duly organized and validly existing under the applicable laws of the jurisdiction of its organization; and (ii) you are duly authorized by such legal entity to act on its behalf.  These Terms do not create any third-"&amp;"party beneficiary rights in any individual or entity.  These Terms forms the entire agreement and understanding relating to the subject matter hereof and supersede any previous and contemporaneous agreements, arrangements or understandings relating to the"&amp;" subject matter hereof to the exclusion of any terms implied by law that may be excluded by contract.  If at any time any provision of these Terms is or becomes illegal, invalid or unenforceable, the legality, validity and enforceability of every other pr"&amp;"ovisions will not in any way be impaired. Such illegal, invalid or unenforceable provision of these Terms shall be deemed to be modified and replaced by such legal, valid and enforceable provision or arrangement, which corresponds as closely as possible t"&amp;"o our and your will and business purpose pursued and reflected in these Terms.  Headings of sections are for convenience only and shall not be used to limit or construe such sections.  No failure to enforce nor delay in enforcing, on our side to the Terms"&amp;", any right or legal remedy shall function as a waiver thereof, nor shall any individual or partial exercise of any right or legal remedy prevent any further or other enforcement of these rights or legal remedies or the enforcement of any other rights or "&amp;"legal remedies.  NiceHash reserves the right to make changes, amendments, supplementations or modifications from time to time to these Terms including but not limited to changes of licence agreement for NiceHash Mining Software and of any fees and compens"&amp;"ations policies, in its sole discretion and for any reason. We suggest that you review these Terms periodically for changes. If we make changes to these Terms, we will provide you with notice of such changes, such as by sending an email, providing notice "&amp;"on the NiceHash Platform, placing a popup window after login to the NiceHash Account or by posting the amended Terms on the NiceHash Platform and updating the date at the top of these Terms. The amended Terms will be deemed effective immediately upon post"&amp;"ing for any new users of the NiceHash Services. In all other cases, the amended Terms will become effective for preexisting users upon the earlier of either: (i) the date users click or press a button to accept such changes in their NiceHash Account, or ("&amp;"ii) continued use of NiceHash Services 30 days after NiceHash provides notice of such changes. Any amended Terms will apply prospectively to use of the NiceHash Services after such changes become effective.  The notice of change of these Terms is consider"&amp;"ed as notice of termination of all rights and obligations between you and NiceHash derived from these Terms with notice period of 30 days, if you do not accept the amended Terms. If you do not agree to any amended Terms, (i) the agreement between you and "&amp;"NiceHash is terminated by expiry of 30 days period which starts after NiceHash provides you a notice of change of these Terms, (ii) you must discontinue using NiceHash Services and (iii) you must inform us regarding your disagreement with the changes and "&amp;"request closure of your NiceHash Account. If you do not inform us regarding your disagreement and do not request closure of you NiceHash Account, we will deem that you agree with the changed Terms. You may not assign or transfer your rights or obligations"&amp;" under these Terms without the prior written consent of NiceHash. NiceHash may assign or transfer any or all of its rights under these Terms, in whole or in part, without obtaining your consent or approval.  These Terms shall be governed by and construed "&amp;"and enforced in accordance with the Laws of the British Virgin Islands, and shall be interpreted in all respects as a British Virgin Islands contract. Any transaction, dispute, controversy, claim or action arising from or related to your access or use of "&amp;"the NiceHash Platform or these Terms of Service likewise shall be governed by the Laws of the British Virgin Islands, exclusive of choice-of-law principles.  The rights and remedies conferred on NiceHash by, or pursuant to, these Terms are cumulative and "&amp;"are in addition, and without prejudice, to all other rights and remedies otherwise available to NiceHash at law.  NiceHash may transfer its rights and obligations under these Terms to other entities which include, but are not limited to H-BIT, d.o.o. and "&amp;"NICEX Ltd, or any other firm or business entity that directly or indirectly acquires all or substantially all of the assets or business of NICEHASH Ltd. If you do not consent to any transfer, you may terminate this agreement and close your NiceHash Accoun"&amp;"t.  These Terms are not boilerplate. If you disagree with any of them, believe that any should not apply to you, or wish to negotiate these Terms, please contact NiceHash and immediately navigate away from the NiceHash Platform. Do not use the NiceHash Mi"&amp;"ning Services, NiceHash Wallet or other related services until you and NiceHash have agreed upon new terms of service.    Last updated: March 1, 2021")</f>
        <v>NICEHASH PLATFORM TERMS OF USE AND NICEHASH MINING TERMS OF SERVICE   PLEASE READ THESE NICEHASH PLATFORM TERMS OF USE AND NICEHASH MINING TERMS OF SERVICE (“Terms”) CAREFULLY BEFORE USING THE THE PLATFORM OR SERVICES DESCRIBED HEREIN. BY SELECTING “I AGREE”, ACCESSING THE PLATFORM, USING NICEHASH MINING SERVICES OR DOWNLOADING OR USING NICEHASH MINING SOFTWARE, YOU ARE ACKNOWLEDGING THAT YOU HAVE READ THESE TERMS, AS AMENDED FROM TIME TO TIME, AND YOU ARE AGREEING TO BE BOUND BY THEM. IF YOU DO NOT AGREE TO THESE TERMS, OR ANY SUBSEQUENT AMENDMENTS, CHANGES OR UPDATES, DO NOT ACCESS THE PLATFORM, USE NICEHASH MINING SERVICES OR USE THE NICEHASH MINING SOFTWARE.   GENERAL  These Terms apply to users of the NiceHash Platform (“Platform” and NiceHash Mining Services (“Services”) which are provided to you by NICEHASH Ltd, company organized and existing under the laws of the British Virgin Islands, with registered address at Intershore Chambers, Road Town, Tortola, British Virgin Islands, registration number: 2048669, hereinafter referred to as “NiceHash, as well as “we” or “us”.   ELIGIBILITY  By using the NiceHash platform and NiceHash Mining Services, you represent and warrant that you:  are at least Minimum Age and have capacity to form a binding contract;   have not previously been suspended or removed from the NiceHash Platform;  have full power and authority to enter into this agreement and in doing so will not violate any other agreement to which you are a party;  are not not furthering, performing, undertaking, engaging in, aiding, or abetting any unlawful activity through your relationship with us, through your use of NiceHash Platform or use of NiceHash Mining Services;  will not use NiceHash Platform or NiceHash Mining Services if any applicable laws in your country prohibit you from doing so in accordance with these Terms.   We reserve the right to terminate your access to the NiceHash Platform and Mining Services for any reason and in our sole and absolute discretion. Use of  NiceHash Platform and Mining Services is void where prohibited by applicable law.   Depending on your country of residence or incorporation or registered office, you may not be able to use all the functions of the NiceHash Platform or services provided therein. It is your responsibility to follow the rules and laws in your country of residence and/or country from which you access the NiceHash Platform.  DEFINITIONS  NiceHash Platform means a website located on the following web address: www.nicehash.com.   NiceHash Mining Services mean all services provided by NiceHash, namely the provision of the NiceHash Platform, NiceHash Hashing power marketplace, NiceHash API, NiceHash OS, NiceHash Mining Software including licence for NiceHash Miner, NiceHash Private Endpoint, NiceHash Account, NiceHash mobile apps, and all other software products, applications and services associated with these products, except for the provision of  NiceHash Exchange Services.   NiceHash Exchange Service means a service which allows trading of digital assets in the form of digital tokens or cryptographic currency for our users by offering them a trading venue, helping them find a trading counterparty and providing the means for transaction execution. NiceHash Exchange Services are provided by NICEX Ltd and accessible at the NiceHash Platform under NiceHash Exchange Terms of Service.  Hashing power marketplace means an infrastructure provided by the NiceHash which enables the Hashing power providers to point their rigs towards NiceHash stratum servers where Hashing power provided by different Hashing power providers is gathered and sold as generic Hashing power to the Hashing power buyers.   Hashing power buyer means a legal entity or individual who buys the gathered and generic hashing power on the Hashing power marketplace from undefined Hashing power providers.  Hashing power provider means a legal entity or individual who sells his hashing power on the Hashing power marketplace to undefined Hashing power buyers.   NiceHash Mining Software means NiceHash Miner and any other software available via the NiceHash Platform.   NiceHash Miner means a comprehensive software with graphical user interface and web interface, owned by NiceHash. NiceHash Miner is a process manager software which enables the Hashing power providers to point their rigs towards NiceHash stratum servers and sell their hashing power to the Hashing power buyers. NiceHash Miner also means any and all of its code, compilations, updates, upgrades, modifications, error corrections, patches and bug fixes and similar. NiceHash Miner does not mean third party software compatible with NiceHash Miner (Third Party Plugins and Miners).  NiceHash QuickMiner means a software accessible at  https://www.nicehash.com/quick-miner which enables Hashing power providers to point their PCs or rigs towards NiceHash stratum servers and sell their hashing power to the Hashing power buyers. NiceHash QuickMiner is intended as a tryout tool.   Hashing power rig means all hardware which produces hashing power that represents computation power which is required to calculate the hash function of different type of cryptocurrency. Secondary account is an account managed by third party from which the Account holder deposits funds to his NiceHash Wallet or/and to which the Account holder withdraws funds from his NiceHash Wallet.   Stratum is a lightweight mining protocol: https://slushpool.com/help/manual/stratum-protocol.  NiceHash Account means an online account available on the NiceHash Platform and created by completing the registration procedure on the NiceHash Platform.   Account holder means an individual or legal entity who completes the registration procedure and successfully creates the NiceHash Account.   Minimum Age means 18 years old or older, if in order for NiceHash to lawfully provide the Services to you without parental consent (including using your personal data).  NiceHash Wallet means a wallet created automatically for the Account holder and provided by the NiceHash Wallet provider. NiceHash does not hold funds on behalf of the Account holder but only transfers Account holder’s requests regarding the NiceHash Wallet transaction to the NiceHash Wallet provider who executes the requested transactions. In this respect NiceHash only processes and performs administrative services related to the payments regarding the NiceHash Mining Services and NiceHash Exchange Services, if applicable.   NiceHash Wallet provider is a third party which on the behalf of the Account holder provides and manages the NiceHash Wallet, holds, stores and transfers funds and hosts NiceHash Wallet. For more information about the NiceHash Wallet provider, see the following website: https://www.bitgo.com/.  Blockchain network is a distributed database that is used to maintain a continuously growing list of records, called blocks.   Force Majeure Event means any governmental or relevant regulatory regulations, acts of God, war, riot, civil commotion, fire, flood, or any disaster or an industrial dispute of workers unrelated to you or NiceHash. Any act, event, omission, happening or non-happening will only be considered Force Majeure if it is not attributable to the wilful act, neglect or failure to take reasonable precautions of the affected party, its agents, employees, consultants, contractors and sub-contractors.    SALE AND PURCHASE OF HASHING POWER  Hashing power providers agree to sell and NiceHash agrees to proceed Hashing power buyers’ payments for the provided hashing power on the Hashing power marketplace, on the Terms set forth herein. According to the applicable principle get-paid-per-valid-share (pay as you go principle) Hashing power providers will be paid only for validated and accepted hashing power to their NiceHash Wallet or other wallet, as indicated in Account holder’s profile settings or in stratum connection username. In some cases, no Hashing power is sent to Hashing power buyers or is accepted by NiceHash Services, even if Hashing power is generated on the Hashing power rigs. These cases include usage of slower hardware as well as software, hardware or network errors. In these cases, Hashing power providers are not paid for such Hashing power.  Hashing power buyers agree to purchase and NiceHash agrees to process the order and forward the purchased hashing power on the Hashing power marketplace, on the Terms set forth herein. According to the applicable principle pay-per-valid-share (pay as you go principle) Hashing power buyers will pay from their NiceHash Wallet only for the hashing power that was validated by our engine. When connection to the mining pool which is selected on the Hashing power order is lost or when an order is cancelled during its lifetime, Hashing power buyer pays for additional 10 seconds worth of hashing power. Hashing power order is charged for extra hashing power when mining pool which is selected on the Hashing power order, generates rapid mining work changes and/or rapid mining job switching. All payments including any fees will be processed in crypto currency and NiceHash does not provide an option to sale and purchase of the hashing power in fiat currency.  RISK DISCLOSURE  If you choose to use NiceHash Platform, Services and NiceHash Wallet, it is important that you remain aware of the risks involved, that you have adequate technical resources and knowledge to bear such risks and that you monitor your transactions carefully.  General risk  You understand that NiceHash Platform and Services, blockchain technology, Bitcoin, all other cryptocurrencies and cryptotokens, proof of work concept and other associated and related technologies are new and untested and outside of NiceHash’s control. You acknowledge that there are major risks associated with these technologies. In addition to the risks disclosed below, there are risks that NiceHash cannot foresee and it is unreasonable to believe that such risk could have been foreseeable. The performance of NiceHash’s obligation under these Terms will terminate if market or technology circumstances change to such an extent that (i) these Terms clearly no longer comply with NiceHash’s expectations, (ii) it would be unjust to enforce NiceHash’s obligations in the general opinion or (iii) NiceHash’s obligation becomes impossible.  NiceHash Account abuse You acknowledge that there is risk associated with the NiceHash Account abuse and that you have been fully informed and warned about it. The funds stored in the NiceHash Wallet may be disposed by third party in case the third party obtains the Account holder’s login credentials. The Account holder shall protect his login credentials and his electronic devices where the login credentials are stored against unauthorized access.  Regulatory risks  You acknowledge that there is risk associated with future legislation which may restrict, limit or prohibit certain aspects of blockchain technology which may also result  in restriction, limitation or prohibition of NiceHash Services and that you have been fully informed and warned about it.  Risk of hacking  You acknowledge that there is risk associated with hacking NiceHash Services and NiceHash Wallet and that you have been fully informed and warned about it. Hacker or other groups or organizations may attempt to interfere with NiceHash Services or NiceHash Wallet in any way, including without limitation denial of services attacks, Sybil attacks, spoofing, smurfing, malware attacks, mining attacks or consensus-based attacks.  Cryptocurrency risk  You acknowledge that there is risk associated with the cryptocurrencies which are used as payment method and that you have been fully informed and warned about it. Cryptocurrencies are prone to, but not limited to, value volatility, transaction costs and times uncertainty, lack of liquidity, availability, regulatory restrictions, policy changes and security risks.  NiceHash Wallet risk  You acknowledge that there is risk associated with funds held on the NiceHash Wallet and that you have been fully informed and warned about it. You acknowledge that NiceHash Wallet is provided by NiceHash Wallet provider and not NiceHash. You acknowledge and agree that NiceHash shall not be responsible for any NiceHash Wallet provider’s services, including their accuracy, completeness, timeliness, validity, copyright compliance, legality, decency, quality or any other aspect thereof. NiceHash does not assume and shall not have any liability or responsibility to you or any other person or entity for any Hash Wallet provider’s services. Hash Wallet provider’s services and links thereto are provided solely as a convenience to you and you access and use them entirely at your own risk and subject to NiceHash Wallet provider’s terms and conditions. Since the NiceHash Wallet is a cryptocurrency wallet all funds held on it are entirely uninsured in contrast to the funds held on the bank account or other financial institutions which are insured.  Connection risk You acknowledge that there are risks associated with usage of NiceHash Services which are provided through the internet including, but not limited to, the failure of hardware, software, configuration and internet connections and that you have been fully informed and warned about it. You acknowledge that NiceHash will not be responsible for any configuration, connection or communication failures, disruptions, errors, distortions or delays you may experience when using NiceHash Services, however caused.  Hashing power provision risk  You acknowledge that there are risks associated with the provisions of the hashing power which is provided by the Hashing power providers through the Hashing power marketplace and that you have been fully informed and warned about it. You acknowledge that NiceHash does not provide the hashing power but only provides the Hashing power marketplace as a service. Hashing power providers’ Hashing power rigs are new and untested and outside of NiceHash’s control. There is a major risk that the Hashing power rigs (i) will stop providing hashing power, (ii) will provide hashing power in an unstable way, (iii) will be wrongly configured or (iv) provide insufficient speed of the hashing power. Hashing power rigs as hardware could be subject of damage, errors, electricity outage, misconfiguration, connection or communication failures and other malfunctions. NiceHash will not be responsible for operation of Hashing power rigs and its provision of hashing power. By submitting a Hashing power order you agree to Hashing power no-refund policy – all shares forwarded to mining pool, selected on the Hashing power order are final and non-refundable.  Hashing power profitability risk  You acknowledge that there is risk associated with the profitability of the hashing power provision and that you have been fully informed and warned about it. You acknowledge that all Hashing power rig’s earning estimates and profitability calculations on NiceHash Platform are only for informational purposes and were made based on the Hashing power rigs set up in the test environments. NiceHash does not warrant that your Hashing power rigs would achieve the same profitability or earnings as calculated on NiceHash Platform. There is risk that your Hashing power rig would not produce desired hashing power quantity and quality and that your produced hashing power would differentiate from the hashing power produced by our Hashing power rigs set up in the test environments. There is risk that your Hashing power rigs would not be as profitable as our Hashing power rigs set up in the test environments or would not be profitable at all.  WARRANTIES  NiceHash Platform and Mining Services are provided on the “AS IS” and “AS AVAILABLE” basis, including all faults and defects. To the maximum extent permitted by applicable law, NiceHash makes no representations and warranties and you waive all warranties of any kind. Particularly, without limiting the generality of the foregoing, the NiceHash makes no representations and warranties, whether express, implied, statutory or otherwise regarding NiceHash Platform and Mining Services or other services related to NiceHash Platform and provided by third parties, including any warranty that such services will be uninterrupted, harmless, secure or not corrupt or damaged, meet your requirements, achieve any intended results, be compatible or work with any other software, applications, systems or services, meet any performance or error free or that any errors or defects can or will be corrected. Additionally NiceHash makes no representations and warranties, whether express, implied, statutory or otherwise of merchantability, suitability, reliability, availability, timeliness, accuracy, satisfactory quality, fitness for a particular purpose or quality, title and non-infringement with respect to any of the Mining Services or other services related to NiceHash Platform and provided by third parties, or quiet enjoyment and any warranties arising out of any course of dealing, course of performance, trade practice or usage of NiceHash Platform and Mining Services including information, content and material contained therein.  Especially NiceHash makes no representations and warranties, whether express, implied, statutory or otherwise regarding any payment services and systems, NiceHash Wallet which is provided by third party or any other financial services which might be related to the NiceHash Platform and Mining Services.  You acknowledge that you do not rely on and have not been induced to accept the NiceHash Platform and Mining Services according to these Terms on the basis of any warranties, representations, covenants, undertakings or any other statement whatsoever, other than expressly set out in these Terms that neither the NiceHash nor any of its respective agents, officers, employees or advisers have given any such warranties, representations, covenants, undertakings or other statements.  LIABILITY  NiceHash and their respective officers, employees or agents will not be liable to you or anyone else, to the maximum extent permitted by applicable law, for any damages of any kind, including, but not limited to, direct, consequential, incidental, special or indirect damages (including but not limited to lost profits, trading losses or damages that result from use or loss of use of NiceHash Services or NiceHash Wallet), even if NiceHash has been advised of the possibility of such damages or losses, including, without limitation, from the use or attempted use of NiceHash Platform and Mining Services, NiceHash Wallet or other related websites or services.  NiceHash does not assume any obligations to users in connection with the unlawful alienation of Bitcoins, which occurred on 6. 12. 2017 with NICEHASH, d. o. o., and has been fully reimbursed with the completion of the NiceHash Repayment Program.  NiceHash will not be responsible for any compensation, reimbursement, or damages arising in connection with: (i) your inability to use the NiceHash Platform and Mining Services, including without limitation as a result of any termination or suspension of the NiceHash Platform or these Terms, power outages, maintenance, defects, system failures, mistakes, omissions, errors, defects, viruses, delays in operation or transmission or any failure of performance, (ii) the cost of procurement of substitute goods or services, (iii) any your investments, expenditures, or commitments in connection with these Terms or your use of or access to the NiceHash Platform and Mining Services, (iv) your reliance on any information obtained from NiceHash, (v) Force Majeure Event, communications failure, theft or other interruptions or (vi) any unauthorized access, alteration, deletion, destruction, damage, loss or failure to store any data, including records, private key or other credentials, associated with NiceHash Platform and Mining Services or NiceHash Wallet.  Our aggregate liability (including our directors, members, employees and agents), whether in contract, warranty, tort (including negligence, whether active, passive or imputed), product liability, strict liability or other theory, arising out of or relating to the use of NiceHash Platform and Mining Services, or inability to use the Platform and Services under these Terms or under any other document or agreement executed and delivered in connection herewith or contemplated hereby, shall in any event not exceed 100 EUR per user.  You will defend, indemnify, and hold NiceHash harmless and all respective employees, officers, directors, and representatives from and against any claims, demand, action, damages, loss, liabilities, costs and expenses (including reasonable attorney fees) arising out of or relating to (i) any third-party claim concerning these Terms, (ii) your use of, or conduct in connection with, NiceHash Platform and Mining Services, (iii) any feedback you provide, (iv) your violation of these Terms, (v) or your violation of any rights of any other person or entity. If you are obligated to indemnify us, we will have the right, in our sole discretion, to control any action or proceeding (at our expense) and determine whether we wish to settle it. If we are obligated to respond to a third-party subpoena or other compulsory legal order or process described above, you will also reimburse us for reasonable attorney fees, as well as our employees’ and contractors’ time and materials spent responding to the third-party subpoena or other compulsory legal order or process at reasonable hourly rates.  The Services and the information, products, and services included in or available through the NiceHash Platform may include inaccuracies or typographical errors. Changes are periodically added to the information herein. Improvements or changes on the NiceHash Platform can be made at any time.   NICEHASH ACCOUNT  The registration of the NiceHash Account is made through the NiceHash Platform, where you are required to enter your email address and password in the registration form. After successful completion of registration, the confirmation email is sent to you. After you confirm your registration by clicking on the link in the confirmation email the NiceHash Account is created. NiceHash will send you  proof of completed registration once the process is completed.  When you create NiceHash Account, you agree to (i) create a strong password that you change frequently and do not use for any other website, (ii) implement reasonable and appropriate measures designed to secure access to any device which has access to your email address associated with your NiceHash Account and your username and password for your NiceHash Account, (iii) maintain the security of your NiceHash Account by protecting your password and by restricting access to your NiceHash Account; (iv) promptly notify us if you discover or otherwise suspect any security breaches related to your NiceHash Account so we can take all required and possible measures to secure your NiceHash Account and (v) take responsibility for all activities that occur under your NiceHash Account and accept all risks of any authorized or unauthorized access to your NiceHash Account, to the maximum extent permitted by law.  Losing access to your email, registered at NiceHash Platform, may also mean losing access to your NiceHash Account. You may not be able to use the NiceHash Platform or Mining Services, execute withdrawals and other security sensitive operations until you regain access to your email address, registered at NiceHash Platform. If you wish to change the email address linked to your NiceHash Account, we may ask you to complete a KYC procedure for security purposes. This step serves solely for the purpose of identification in the process of regaining access to your NiceHash Account.  Once the NiceHash Account is created a NiceHash Wallet is automatically created for the NiceHash Account when the request for the first deposit to the NiceHash Wallet is made by the user. Account holder’s NiceHash Wallet is generated by NiceHash Wallet provider. Account holder is strongly suggested to enhance the security of his NiceHash Account by adding an additional security step of Two-factor authentication (hereinafter “2FA”) when logging into his account, withdrawing funds from his NiceHash Wallet or placing a new order. Account holder can enable this security feature in the settings of his NiceHash Account. In the event of losing or changing 2FA code, we may ask the Account holder to complete a KYC procedure for security reasons. This step serves solely for the purpose of identification in the process of reactivating Account holders 2FA and it may be subject to an a  In order to use certain functionalities of the NiceHash Platform, such as paying for the acquired hashing power, users must deposit funds to the NiceHash Wallet, as the payments for the hashing power could be made only through NiceHash Wallet. Hashing power providers have two options to get paid for the provided hashing power: (i) by using NiceHash Wallet to receive the payments or (ii) by providing other Bitcoin address where the payments shall be received to. Hashing power providers provide their Bitcoin address to NiceHash by providing such details via Account holder’s profile settings or in a form of a stratum username while connecting to NiceHash stratum servers.  Account holder may load funds on his NiceHash Wallet from his Secondary account. Account holder may be charged fees by the Secondary account provider or by the blockchain network for such transaction. NiceHash is not responsible for any fees charged by Secondary account providers or by the blockchain network or for the management and security of the Secondary accounts. Account holder is solely responsible for his use of Secondary accounts and Account holder agrees to comply with all terms and conditions applicable to any Secondary accounts. The timing associated with a load transaction will depend in part upon the performance of Secondary accounts providers, the performance of blockchain network and performance of the NiceHash Wallet provider. NiceHash makes no guarantee regarding the amount of time it may take to load funds on to NiceHash Wallet.  NiceHash Wallet shall not be used by Account holders to keep, save and hold funds for longer period and also not for executing other transactions which are not related to the transactions regarding the NiceHash Platform. The NiceHash Wallet shall be used exclusively and only for current and ongoing transactions regarding the NiceHash Platform. Account holders shall promptly withdraw any funds kept on the NiceHash Wallet that will not be used and are not intended for the reasons described earlier. Commission fees may be charged by the NiceHash Wallet provider, by the blockchain network or by NiceHash for any NiceHash Wallet transactions. Please refer to the NiceHash Platform, for more information about the commission fees for NiceHash Wallet transactions which are applicable at the time of the transaction. NiceHash reserves the right to change these commission fees according to the provisions to change these Terms at any time for any reason.  You have the right to use the NiceHash Account only in compliance with these Terms and other commercial terms and principles published on the NiceHash Platform. In particular, you must observe all regulations aimed at ensuring the security of funds and financial transactions.  Provided that the balance of funds in your NiceHash Wallet is greater than any minimum balance requirements needed to satisfy any of your open orders, you may withdraw from your NiceHash Wallet any amount of funds, up to the total amount of funds in your NiceHash Wallet in excess of such minimum balance requirements, to Secondary Account, less any applicable withdrawal fees charged by NiceHash or by the blockchain network for such transaction. Withdrawals are not processed instantly and may be grouped with other withdrawal requests. Some withdrawals may require additional verification information which you will have to provide in order to process the withdrawal. It may take up to 24 hours before withdrawal is fully processed and distributed to the Blockchain network. Please refer to the NiceHash Platform for more information about the withdrawal fees and withdrawal processing. NiceHash reserves the right to change these fees according to the provisions to change these Terms at any time for any reason.  You have the right to close the NiceHash Account. In case you have funds on your NiceHash Wallet you should withdraw funds from your account prior to requesting NiceHash Account closure. After we receive your NiceHash Account closure request we will deactivate your NiceHash Account. You can read more about closing the NiceHash Account in our Privacy Policy. Your NiceHash Account may be deactivated due to your inactivity. Your NiceHash account may be locked and a mandatory KYC procedure is applied for security reasons, if it has been more than 6 month since your last login.   NiceHash or any of its partners or affiliates are not responsible for the loss of the funds, stored on or transferred from the NiceHash Wallet, as well as for the erroneous implementation of the transactions made via NiceHash Wallet, where such loss or faulty implementation of the transaction are the result of a malfunction of the NiceHash Wallet and the malfunction was caused by you or the NiceHash Wallet provider. You are obliged to inform NiceHash in case of loss or theft, as well as in the case of any possible misuse of the access data to your NiceHash Account, without any delay, and demand change of access data or closure of your existing NiceHash Account and submit a request for new access data. NiceHash will execute the change of access data or closure of the NiceHash Account and the opening of new NiceHash Account as soon as technically possible and without any undue delay.  All information pertaining to registration, including a registration form, generation of NiceHash Wallet and detailed instructions on the use of the NiceHash Account and NiceHash Wallet are available at NiceHash Platform. The registration form as well as the entire system is properly protected from unwanted interference by third parties.  KYC PROCEDURE  NiceHash is appropriately implementing AML/CTF and security measures to diligently detect and prevent any malicious or unlawful use of NiceHash Services or use, which is strictly prohibited by these Terms, which are deemed as your agreement to provide required personal information for identity verification. Security measures include a KYC procedure, which is aimed at determining the identity of an individual user or an organisation.   We may ask you to complete this procedure before enabling some or all functionalities of the NiceHash platform and provide its services. A KYC procedure might be applied as a security measure when:  changing the email address linked to your NiceHash Account,    losing or changing your 2FA code;   logging in to your NiceHash Account for the first time after the launch of the new NiceHash Platform in August 2019,   gaining access to all or a portion of NiceHash Services, NiceHash Wallet and its related services or any portion thereof if they were disabled due to  and   activating your NiceHash Account if it has been deactivated due to its inactivity and/or security or other reasons.    HASHING POWER TRANSACTIONS  General   NiceHash may, at any time and in our sole discretion, (i) refuse any order submitted or provided hashing power, (ii) cancel an order or part of the order before it is executed, (iii) impose limits on the order amount permitted or on provided hashing power or (iv) impose any other conditions or restrictions upon your use of the NiceHash Platform and Mining Services without prior notice. For example, but not limited to, NiceHash may limit the number of open orders that you may establish or limit the type of supported Hashing power rigs and mining algorithms or NiceHash may restrict submitting orders or providing hashing power from certain locations.  Please refer to the NiceHash Platform, for more information about terminology, hashing power transactions’ definitions and descriptions, order types, order submission, order procedure, order rules and other restrictions and limitations of the hashing power transactions. NiceHash reserves the right to change any transaction, definitions, description, order types, procedure, rules, restrictions and limitations at any time for any reason.  Orders, provision of hashing power, payments, deposits, withdrawals and other transactions are accepted only through the interface of the NiceHash Platform, NiceHash API and NiceHash Account and are fixed by the software and hardware tools of the NiceHash Platform. If you do not understand the meaning of any transaction option, NiceHash strongly encourages you not to utilize any of those options.  Hashing Power Order  In order to submit an Hashing Power Order via the NiceHash Account, the Hashing power buyer must have available funds in his NiceHash Wallet.  Hashing power buyer submits a new order to buy hashing power via the NiceHash Platform or via the NiceHash API by setting the following parameters in the order form: NiceHash service server location, third-party mining pool, algorithm to use, order type, set amount he is willing to spend on this order, set price per hash he is willing to pay, optionally approximate limit maximum hashing power for his order and other parameters as requested and by confirming his order. Hashing power buyer may submit an order in maximum amount of funds available on his NiceHash Wallet at the time of order submission. Order run time is only approximate since order’s lifetime is based on the number of hashes that it delivers.  Particularly during periods of high volume, illiquidity, fast movement or volatility in the marketplace for any digital assets or hashing power, the actual price per hash at which some of the orders are executed may be different from the prevailing price indicated on NiceHash Platform at the time of your order. You understand that NiceHash is not liable for any such price fluctuations. In the event of market disruption, NiceHash Services disruption, NiceHash Hashing Power Marketplace disruption or manipulation or Force Majeure Event, NiceHash may do one or more of the following: (i) suspend access to the NiceHash Account or NiceHash Platform, or (ii) prevent you from completing any actions in the NiceHash Account, including closing any open orders. Following any such event, when trading resumes, you acknowledge that prevailing market prices may differ significantly from the prices available prior to such event.  When Hashing power buyer submits an order for purchasing of the Hashing power via NiceHash Platform or via the NiceHash API he authorizes NiceHash to execute the order on his behalf and for his account in accordance with such order. Hashing power buyer acknowledges and agrees that NiceHash is not acting as his broker, intermediary, agent or advisor or in any fiduciary capacity. NiceHash executes the order in set order amount minus NiceHash’s processing fee. Once the order is successfully submitted the order amount starts to decrease in real time according to the payments for the provided hashing power.  Hashing power buyer agrees to pay applicable processing fee to NiceHash for provided services. The NiceHash’s fees are deducted from Hashing power buyer’s NiceHash Wallet once the whole order is exhausted and completed. Please refer to the NiceHash Platform, for more information about the fees which are applicable at the time of provision of services. NiceHash reserves the right to change these fees according to the provisions to change these Terms at any time for any reason. The changed fees will apply only for the NiceHash Services provided after the change of the fees. All orders submitted prior the fee change but not necessary completed prior the fee change will be charged according to the fees applicable at the time of the submission of the order.  NiceHash will attempt, on a commercially reasonable basis, to execute the Hashing power buyer’s purchase of the hashing power on the Hashing power marketplace under these Terms according to the best-effort delivery approach. In this respect NiceHash does not guarantee that the hashing power will actually be delivered or verified and does not guarantee any quality of the NiceHash Services.  Hashing power buyer may cancel a submitted order during order’s lifetime. If an order has been partially executed, Hashing power buyer may cancel the unexecuted remainder of the order. In this case the NiceHash’s processing fee will apply only for the partially executed order. NiceHash reserves the right to refuse any order cancellation request once the order has been submitted.  Selling Hashing Power and the Provision of Hashing Power  In order to submit the hashing power to the NiceHash stratum server the Hashing power provider must first point its Hashing power rig to the NiceHash stratum server. Hashing power provider is solely responsible for configuration of his Hashing power rig.  The Hashing power provider gets paid by Hashing power buyers for all validated and accepted work that his Hashing power rig has produced. The provided hashing power is validated by NiceHash’s stratum engine and validator. Once the hashing power is validated the Hashing power provider is entitled to receive the payment for his work. NiceHash logs all validated hashing power which was submitted by the Hashing power provider. The Hashing power provider receives the payments of current globally weighted average price on to his NiceHash Wallet or his selected personal Bitcoin address. The payments are made periodically depending on the height of payments. NiceHash reserves the right to hold the payments any time and for any reason by indicating the reason, especially if the payments represent smaller values. Please refer to the NiceHash Platform, for more information about the height of payments for provided hashing power, how the current globally weighted average price is calculated, payment periods, payment conditions and conditions for detention of payments. NiceHash reserves the right to change this payment policy according to the provisions to change these Terms at any time for any reason.  All Hashing power rig’s earnings and profitability calculations on NiceHash Platform are only for informational purposes. NiceHash does not warrant that your Hashing power rigs would achieve the same profitability or earnings as calculated on NiceHash Platform. You hereby acknowledge that it is possible that your Hashing power rigs would not be as profitable as indicated in our informational calculations or would not be profitable at all.  Hashing power provider agrees to pay applicable processing fee to NiceHash for provided Services. The NiceHash’s fees are deducted from all the payments made to the Hashing power provider for his provided work. Please refer to the NiceHash Platform, for more information about the fees which are applicable at the time of provision of services. Hashing power provider which has not submitted any hashing power to the NiceHash stratum server for a period of 90 days agrees that a processing fee of 0.00001000 BTC or less, depending on the unpaid mining balance, will be deducted from his unpaid mining balance. NiceHash reserves the right to change these fees according to the provisions to change these Terms at any time for any reason. The changed fees will apply only for the NiceHash Services provided after the change of the fees.  NiceHash will attempt, on a commercially reasonable basis, to execute the provision of Hashing power providers’ hashing power on the Hashing power marketplace under these Terms according to the best-effort delivery approach. In this respect NiceHash does not guarantee that the hashing power will actually be delivered or verified and does not guarantee any quality of the NiceHash Services.   Hashing power provider may disconnect the Hashing power rig from the NiceHash stratum server any time. NiceHash reserves the right to refuse any Hashing power rig once the Hashing power rig has been pointed towards NiceHash stratum server.  RESTRICTIONS  When accessing the NiceHash Platform or using the Mining Services or NiceHash Wallet, you warrant and agree that you: will not use the Services for any purpose that is unlawful or prohibited by these Terms,  will not violate any law, contract, intellectual property or other third-party right or commit a tort,  are solely responsible for your conduct while accessing the NiceHash Platform or using the Mining Services or NiceHash Wallet,  will not access the NiceHash Platform or use the Mining Services in any manner that could damage, disable, overburden, or impair the provision of the Services or interfere with any other party's use and enjoyment of the Services,   will not misuse and/or maliciously use Hashing power rigs, you will particularly refrain from using network botnets or using NiceHash Platform or Mining Services with Hashing power rigs without the knowledge or awareness of Hashing power rig owner(s),   will not perform or attempt to perform any kind of malicious attacks on blockchains with the use of the NiceHash Platform or Mining Services, intended to maliciously gain control of more than 50% of the network's mining hash rate,   will not use the NiceHash Platform or Mining Services for any kind of market manipulation or disruption, such as but not limited to NiceHash Mining Services disruption and NiceHash Hashing Power Marketplace manipulation.   In case of any of the above mentioned events, NiceHash reserves the right to immediately suspend your NiceHash Account, freeze or block the funds in the NiceHash Wallet, and suspend your access to NiceHash Platform, particularly if NiceHash believes that such NiceHash Account are in violation of these Terms or Privacy Policy, or any applicable laws and regulation.   RIGHTS AND OBLIGATIONS  In the event of disputes with you, NiceHash is obliged to prove that the NiceHash service which is the subject of the dispute was not influenced by technical or other failure. You will have possibility to check at any time, subject to technical availability, the transactions details, statistics and available balance of the funds held on the NiceHash Wallet, through access to the NiceHash Account.  You may not obtain or attempt to obtain any materials or information through any means not intentionally made available or provided to you or public through the NiceHash Platform or Mining Services.   We may, in our sole discretion, at any time, for any or no reason and without liability to you, with prior notice (i) terminate all rights and obligations between you and NiceHash derived from these Terms, (ii) suspend your access to all or a portion of NiceHash Services, NiceHash Wallet and its related services or any portion thereof and delete or deactivate your NiceHash Account and all related information and files in such account (iii) modify, suspend or discontinue, temporarily or permanently, any portion of NiceHash Platform or (iv) provide enhancements or improvements to the features and functionality of the NiceHash Platform, which may include patches, bug fixes, updates, upgrades and other modifications. Any such change may modify or delete certain portion, features or functionalities of the NiceHash Services. You agree that NiceHash has no obligation to (i) provide any updates, or (ii) continue to provide or enable any particular portion, features or functionalities of the NiceHash Services to you. You further agree that all changes will be (i) deemed to constitute an integral part of the NiceHash Platform, and (ii) subject to these Terms.  In the event of your breach of these Terms, including but not limited to, for instance, in the event that you breach any term of these Terms, due to legal grounds originating in anti-money laundering and know your client regulation and procedures, or any other relevant applicable regulation, all right and obligations between you and NiceHash derived from these Terms terminate automatically if you fail to comply with these Terms within the notice period of 8 days after you have been warned by NiceHash about the breach and given 8 days period to cure the breaches. NiceHash reserves the right to keep these rights and obligations in force despite your breach of these Terms.  In the event of termination, NiceHash will attempt to return you any funds stored on your NiceHash Wallet not otherwise owed to NiceHash, unless NiceHash believes you have committed fraud, negligence or other misconduct. You acknowledge that the NiceHash Services and NiceHash Wallet may be suspended for maintenance.  Technical information about the hashing power transactions, including information about chosen server locations, algorithms used, selected mining pools, your business or activities, including all financial and technical information, specifications, technology together with all details of prices, current transaction performance and future business strategy represent confidential information and trade secrets. NiceHash shall, preserve the confidentiality of all before mentioned information and shall not disclose or cause or permit to be disclosed without your permission any of these information to any person save to the extent that such disclosure is strictly to enable you to perform or comply with any of your obligations under these Terms, or to the extent that there is an irresistible legal requirement on you or NiceHash to do so; or where the information has come into the public domain otherwise than through a breach of any of the terms of these Terms. NiceHash shall not be entitled to make use of any of these confidential information and trade secrets other than during the continuance of and pursuant to these Terms and then only for the purpose of carrying out its obligations pursuant to these Terms.  NICEHASH MINER LICENSE (NICEHASH MINING SOFTWARE LICENSE)  NiceHash Mining Software whether on disk, in read only memory, or any other media or in any other form is licensed, not sold, to you by NiceHash for use only under these Terms. NiceHash retains ownership of the NiceHash Mining Software itself and reserves all rights not expressly granted to you.  Subject to these Terms, you are granted a limited, non-transferable, non-exclusive and a revocable license to download, install and use the NiceHash Mining Software. You may not distribute or make the NiceHash Mining Software available over a network where it could be used by multiple devices at the same time. You may not rent, lease, lend, sell, redistribute, assign, sublicense host, outsource, disclose or otherwise commercially exploit the NiceHash Mining Software or make it available to any third party.  There is no license fee for the NiceHash Mining Software. NiceHash reserves the right to change the license fee policy according to the provisions to change these Terms any time and for any reason, including to decide to start charging the license fee for the NiceHash Mining Software. You are responsible for any and all applicable taxes.  You may not, and you agree not to or enable others to, copy, decompile, reverse engineer, reverse compile, disassemble, attempt to derive the source code of, decrypt, modify, or create derivative works of the NiceHash Mining Software or any services provided by the NiceHash Mining Software, or any part thereof (except as and only to the extent any foregoing restriction is prohibited by applicable law or to the extent as may be permitted by the licensing terms governing use of open-sourced components included with the NiceHash Mining Software).  If you choose to allow automatic updates, your device will periodically check with NiceHash for updates and upgrades to the NiceHash Mining Software and, if an update or upgrade is available, the update or upgrade will automatically download and install onto your device and, if applicable, your peripheral devices. You can turn off the automatic updates altogether at any time by changing the automatic updates settings found within the NiceHash Mining Software.  You agree that NiceHash may collect and use technical and related information, including but not limited to technical information about your computer, system and application software, and peripherals, that is gathered periodically to facilitate the provision of software updates, product support and other services to you (if any) related to the NiceHash Mining Software and to verify compliance with these Terms. NiceHash may use this information, as long as it is in a form that does not personally identify you, to improve our NiceHash Services.  NiceHash Mining Software contains features that rely upon information about your selected mining pools. You agree to our transmission, collection, maintenance, processing, and use of all information obtained from you about your selected mining pools. You can opt out at any time by going to settings in the NiceHash Mining Software.  NiceHash may provide interest-based advertising to you. If you do not want to receive relevant ads in the NiceHash Mining Software, you can opt out at any time by going to settings in the NiceHash Mining Software. If you opt out, you will continue to receive the same number of ads, but they may be less relevant because they will not be based on your interest.  NiceHash Mining Software license is effective until terminated. All provisions of these Terms regarding the termination apply also for the NiceHash Mining Software license. Upon the termination of NiceHash Mining Software license, you shall cease all use of the NiceHash Mining Software and destroy or delete all copies, full or partial, of the NiceHash Mining Software.  THIRD PARTY  MINERS AND PLUGINS  Third Party Miners and Plugins are a third party software which enables the best and most efficient mining operations. NiceHash Miner integrates third party mining software using a third party miner plugin system. Third Party Mining Software is a closed source software which supports mining algorithms for cryptocurrencies and can be integrated into NiceHash Mining Software. Third Party Miner Plugin enables the connection between NiceHash Mining Software and Third Party Mining Software and it can be closed, as well as open sourced.   NiceHash Mining Software user interface enables the user to manually select which available Third Party Miners and Plugins will be downloaded and integrated. Users can select or deselect Third Party Miners and Plugins found in the Plugin Manager window. Some of the available Third Party Miners and Plugins which are most common are preselected by NiceHash, but can be deselected, depending on users' needs. The details of the Third Party Miners and Plugins available for NiceHash Mining Software are accessible within the NiceHash Mining Software user interface. The details include, but not limited to, the author of the software and applicable license information, if applicable information about developer fee for Third Party Miners, software version etc. Developer fees may apply to the use of Third Party Miners and Plugins.  NiceHash will not be liable, to the maximum extent permitted by applicable law, for any damages of any kind, including, but not limited to, direct, consequential, incidental, special or indirect damages, arising out of using Third Party Miners and Plugins. The latter includes, but is not limited to: i) any power outages, maintenance, defects, system failures, mistakes, omissions, errors, defects, viruses, delays in operation or transmission or any failure of performance; ii) any unauthorized access, alteration, deletion, destruction, damage, loss or failure to store any data, including records, private key or other credentials, associated with usage of Third Party Miners and Plugins and  ii) Force Majeure Event, communications failure, theft or other interruptions.  If you choose to allow automatic updates, your device will periodically check with NiceHash for updates and upgrades to the installed Third Party Miners and Plugins, if an update or upgrade is available, the update or upgrade will automatically download and install onto your device and, if applicable, your peripheral devices. You can turn off the automatic updates altogether at any time by changing the automatic updates settings found within the NiceHash Mining Software.  NICEHASH QUICKMINER   NiceHash QuickMiner is a software application that allows the visitors of the NiceHash Quick Miner web page, accessible athttps://www.nicehash.com/quick-miner, to connect their PC or a mining rig to the NiceHash Hashing Power Marketplace.  Visitors of the NiceHash Quick Miner web page can try out and experience crypto currency mining without having to register on the NiceHash Platform and create a NiceHash Account. Users are encouraged to do so as soon as possible in order to collect the funds earned using NiceHash Quick Miner.  Users can download NiceHash QuickMiner free of charge. In order to operate NiceHash QuickMiner software needs to automatically detect technical information about users' computer hardware. You agree that NiceHash may collect and use technical and related information. For more information please refer to NiceHash Privacy Policy.   Funds arising from the usage of NiceHash QuickMiner are transferred to a dedicated cryptocurrency wallet owned and managed by NiceHash. NiceHash QuickMiner Users expressly agree and acknowledge that completing the registration process and creating a NiceHash Account is necessary in order to collect the funds arising from the usage of NiceHash QuickMiner. Users of NiceHash QuickMiner who do not successfully register a NiceHash Account will lose their right to claim funds arising from their usage of NiceHash QuickMiner. Those funds, in addition to the condition that the user has not been active on the NiceHash QuickMiner web page for consecutive 7 days, will be donated to the charity of choice.   NICEHASH PRIVATE ENDPOINT  NiceHash Private Endpoint is a network interface that connects users privately and securely to NiceHash Stratum servers. Private Endpoint uses a private IP address and avoids additional latency caused by DDOS protection. All NiceHash Private Mining Proxy servers are managed by NiceHash and kept up-to-date.  Users can request a dedicated private access endpoint by filling in the form for NiceHash Private Endpoint Solution available at the NiceHash Platform. In the form the user specifies the email address, country, number of connections and locations and algorithms used. Based on the request NiceHash prepares an individualized offer based on the pricing stipulated on the NiceHash Platform, available at https://www.nicehash.com/private-endpoint-solution.  NiceHash may request additional information from the users of the Private Endpoint Solution in order to determine whether we are obligated to collect VAT from you, including your VAT identification number.  INTELLECTUAL PROPERTY  NiceHash retains all copyright and other intellectual property rights, including inventions, discoveries, knowhow, processes, marks, methods, compositions, formulae, techniques, information and data, whether or not patentable, copyrightable or protectable in trademark, and any trademarks, copyrights or patents based thereon over all content and other materials contained on NiceHash Platform or provided in connection with the Services, including, without limitation, the NiceHash logo and all designs, text, graphics, pictures, information, data, software, source code, as well as the compilation thereof, sound files, other files and the selection and arrangement thereof. This material is protected by international copyright laws and other intellectual property right laws, namely trademark. These Terms shall not be understood and interpreted in a way that they would mean assignment of copyright or other intellectual property rights, unless it is explicitly defined so in these Terms.  NiceHash hereby grants you a limited, nonexclusive and non-sublicensable license to access and use NiceHash’s copyrighted work and other intellectual property for your personal or internal business use. Such license is subject to these Terms and does not permit any resale, the distribution, public performance or public display, modifying or otherwise making any derivative uses, use, publishing, transmission, reverse engineering, participation in the transfer or sale, or any way exploit any of the copyrighted work and other intellectual property other than for their intended purposes. This granted license will automatically terminate if NiceHash suspends or terminates your access to the Services, NiceHash Wallet or closes your NiceHash Account.  NiceHash will own exclusive rights, including all intellectual property rights, to any feedback including, but not limited to, suggestions, ideas or other information or materials regarding NiceHash Services or related products that you provide, whether by email, posting through our NiceHash Platform, NiceHash Account or otherwise and you irrevocably assign any and all intellectual property rights on such feedback unlimited in time, scope and territory. Any Feedback you submit is non-confidential and shall become the sole property of NiceHash. NiceHash will be entitled to the unrestricted use, modification or dissemination of such feedback for any purpose, commercial or otherwise, without acknowledgment or compensation to you. You waive any rights you may have to the feedback. We have the right to remove any posting you make on NiceHash Platform if, in our opinion, your post does not comply with the content standards defined by these Terms.  PRIVACY POLICY  Please refer to our NiceHash Platform and Mining Services Privacy Policy published on the NiceHash Platform for information about how we collect, use and share your information, as well as what options do you have with regards to your personal information.  COMMUNICATION AND SUPPORT  You agree and consent to receive electronically all communications, agreements, documents, receipts, notices and disclosures that NiceHash provides in connection with your NiceHash Account or use of the NiceHash Platform and Services. You agree that NiceHash may provide these communications to you by posting them via the NiceHash Account or by emailing them to you at the email address you provide. You should maintain copies of electronic communications by printing a paper copy or saving an electronic copy.  It is your responsibility to keep your email address updated in the NiceHash Account so that NiceHash can communicate with you electronically. You understand and agree that if NiceHash sends you an electronic communication but you do not receive it because your email address is incorrect, out of date, blocked by your service provider, or you are otherwise unable to receive electronic communications, it will be deemed that you have been provided with the communication. You can update your NiceHash Account preferences at any time by logging into your NiceHash Account. If your email address becomes invalid such that electronic communications sent to you by NiceHash are returned, NiceHash may deem your account to be inactive and close it.   You may give NiceHash a notice under these Terms by sending an email to support@nicehash.com or contact NiceHash through support located on the NiceHash Platform. All communication and notices pursuant to these Terms must be given in English language. FEES Please refer to the NiceHash Platform for more information about the fees or administrative costs which are applicable at the time of provision of services. NiceHash reserves the right to change these fees according to the provisions to change these Terms at any time for any reason. The changed fees will apply only for the Services provided after the change of the fees.  You authorize us, or our designated payment processor, to charge or deduct your NiceHash Account for any applicable fees in connection with the transactions completed via the Services. TAX  It is your responsibility to determine what, if any, taxes apply to the transactions you complete or services you provide via the NiceHash Platform, Mining Services and NiceHash Wallet, it is your responsibility to report and remit the correct tax to the appropriate tax authority and all your factual and potential tax obligations are your concern. You agree that NiceHash is not in any case and under no conditions responsible for determining whether taxes apply to your transactions or services or for collecting, reporting, withholding or remitting any taxes arising from any transactions or services. You also agree that NiceHash is not in any case and under no conditions bound to compensate for your tax obligation or give you any advice related to tax issues.  All fees and charges payable by you to NiceHash are exclusive of any taxes, and shall certain taxes be applicable, they shall be added on top of the payable amounts. Upon our request, you will provide to us any information that we reasonably request to determine whether we are obligated to collect VAT from you, including your VAT identification number. If any deduction or withholding is required by law, you will notify NiceHash and will pay NiceHash any additional amounts necessary to ensure that the net amount received by NiceHash, after any deduction and withholding, equals the amount NiceHash would have received if no deduction or withholding had been required. Additionally, you will provide NiceHash with documentation showing that the withheld and deducted amounts have been paid to the relevant taxing authority.  FINAL PROVISIONS  Natural persons and legal entities that are not capable of holding legal rights and obligations are not allowed to create NiceHash Account and use NiceHash Platform or other related services. If NiceHash becomes aware that such natural person or legal entity has created the NiceHash Account or has used NiceHash Services, NiceHash will delete such NiceHash Account and disable any Services and block access to NiceHash Account and NiceHash Services to such natural person or legal entity.  If you register to use the NiceHash Services on behalf of a legal entity, you represent and warrant that (i) such legal entity is duly organized and validly existing under the applicable laws of the jurisdiction of its organization; and (ii) you are duly authorized by such legal entity to act on its behalf.  These Terms do not create any third-party beneficiary rights in any individual or entity.  These Terms forms the entire agreement and understanding relating to the subject matter hereof and supersede any previous and contemporaneous agreements, arrangements or understandings relating to the subject matter hereof to the exclusion of any terms implied by law that may be excluded by contract.  If at any time any provision of these Terms is or becomes illegal, invalid or unenforceable, the legality, validity and enforceability of every other provisions will not in any way be impaired. Such illegal, invalid or unenforceable provision of these Terms shall be deemed to be modified and replaced by such legal, valid and enforceable provision or arrangement, which corresponds as closely as possible to our and your will and business purpose pursued and reflected in these Terms.  Headings of sections are for convenience only and shall not be used to limit or construe such sections.  No failure to enforce nor delay in enforcing, on our side to the Terms, any right or legal remedy shall function as a waiver thereof, nor shall any individual or partial exercise of any right or legal remedy prevent any further or other enforcement of these rights or legal remedies or the enforcement of any other rights or legal remedies.  NiceHash reserves the right to make changes, amendments, supplementations or modifications from time to time to these Terms including but not limited to changes of licence agreement for NiceHash Mining Software and of any fees and compensations policies, in its sole discretion and for any reason. We suggest that you review these Terms periodically for changes. If we make changes to these Terms, we will provide you with notice of such changes, such as by sending an email, providing notice on the NiceHash Platform, placing a popup window after login to the NiceHash Account or by posting the amended Terms on the NiceHash Platform and updating the date at the top of these Terms. The amended Terms will be deemed effective immediately upon posting for any new users of the NiceHash Services. In all other cases, the amended Terms will become effective for preexisting users upon the earlier of either: (i) the date users click or press a button to accept such changes in their NiceHash Account, or (ii) continued use of NiceHash Services 30 days after NiceHash provides notice of such changes. Any amended Terms will apply prospectively to use of the NiceHash Services after such changes become effective.  The notice of change of these Terms is considered as notice of termination of all rights and obligations between you and NiceHash derived from these Terms with notice period of 30 days, if you do not accept the amended Terms. If you do not agree to any amended Terms, (i) the agreement between you and NiceHash is terminated by expiry of 30 days period which starts after NiceHash provides you a notice of change of these Terms, (ii) you must discontinue using NiceHash Services and (iii) you must inform us regarding your disagreement with the changes and request closure of your NiceHash Account. If you do not inform us regarding your disagreement and do not request closure of you NiceHash Account, we will deem that you agree with the changed Terms. You may not assign or transfer your rights or obligations under these Terms without the prior written consent of NiceHash. NiceHash may assign or transfer any or all of its rights under these Terms, in whole or in part, without obtaining your consent or approval.  These Terms shall be governed by and construed and enforced in accordance with the Laws of the British Virgin Islands, and shall be interpreted in all respects as a British Virgin Islands contract. Any transaction, dispute, controversy, claim or action arising from or related to your access or use of the NiceHash Platform or these Terms of Service likewise shall be governed by the Laws of the British Virgin Islands, exclusive of choice-of-law principles.  The rights and remedies conferred on NiceHash by, or pursuant to, these Terms are cumulative and are in addition, and without prejudice, to all other rights and remedies otherwise available to NiceHash at law.  NiceHash may transfer its rights and obligations under these Terms to other entities which include, but are not limited to H-BIT, d.o.o. and NICEX Ltd, or any other firm or business entity that directly or indirectly acquires all or substantially all of the assets or business of NICEHASH Ltd. If you do not consent to any transfer, you may terminate this agreement and close your NiceHash Account.  These Terms are not boilerplate. If you disagree with any of them, believe that any should not apply to you, or wish to negotiate these Terms, please contact NiceHash and immediately navigate away from the NiceHash Platform. Do not use the NiceHash Mining Services, NiceHash Wallet or other related services until you and NiceHash have agreed upon new terms of service.    Last updated: March 1, 2021</v>
      </c>
    </row>
    <row r="146">
      <c r="A146" s="2" t="str">
        <f>IFERROR(__xludf.DUMMYFUNCTION("""COMPUTED_VALUE"""),"ddpcr")</f>
        <v>ddpcr</v>
      </c>
      <c r="B146" s="3" t="str">
        <f>IFERROR(__xludf.DUMMYFUNCTION("""COMPUTED_VALUE"""),"https://github.com/daattali/ddpcr")</f>
        <v>https://github.com/daattali/ddpcr</v>
      </c>
      <c r="C146" s="2">
        <f>IFERROR(__xludf.DUMMYFUNCTION("""COMPUTED_VALUE"""),63.0)</f>
        <v>63</v>
      </c>
      <c r="D146" s="2" t="str">
        <f>IFERROR(__xludf.DUMMYFUNCTION("""COMPUTED_VALUE"""),"R")</f>
        <v>R</v>
      </c>
      <c r="E146" s="2" t="str">
        <f>IFERROR(__xludf.DUMMYFUNCTION("""COMPUTED_VALUE"""),"🔬 Analysis and visualization of Droplet Digital PCR data in R and on the web")</f>
        <v>🔬 Analysis and visualization of Droplet Digital PCR data in R and on the web</v>
      </c>
    </row>
    <row r="147">
      <c r="A147" s="2" t="str">
        <f>IFERROR(__xludf.DUMMYFUNCTION("""COMPUTED_VALUE"""),"3DigitalTwin")</f>
        <v>3DigitalTwin</v>
      </c>
      <c r="B147" s="3" t="str">
        <f>IFERROR(__xludf.DUMMYFUNCTION("""COMPUTED_VALUE"""),"https://github.com/3mapslab/3DigitalTwin")</f>
        <v>https://github.com/3mapslab/3DigitalTwin</v>
      </c>
      <c r="C147" s="2">
        <f>IFERROR(__xludf.DUMMYFUNCTION("""COMPUTED_VALUE"""),63.0)</f>
        <v>63</v>
      </c>
      <c r="D147" s="2" t="str">
        <f>IFERROR(__xludf.DUMMYFUNCTION("""COMPUTED_VALUE"""),"JavaScript")</f>
        <v>JavaScript</v>
      </c>
      <c r="E147" s="2" t="str">
        <f>IFERROR(__xludf.DUMMYFUNCTION("""COMPUTED_VALUE"""),"Faster WebGL 3D graphics starter kit for IoT project")</f>
        <v>Faster WebGL 3D graphics starter kit for IoT project</v>
      </c>
    </row>
    <row r="148">
      <c r="A148" s="2" t="str">
        <f>IFERROR(__xludf.DUMMYFUNCTION("""COMPUTED_VALUE"""),"unity-core-project")</f>
        <v>unity-core-project</v>
      </c>
      <c r="B148" s="3" t="str">
        <f>IFERROR(__xludf.DUMMYFUNCTION("""COMPUTED_VALUE"""),"https://github.com/nievesj/unity-core-project")</f>
        <v>https://github.com/nievesj/unity-core-project</v>
      </c>
      <c r="C148" s="2">
        <f>IFERROR(__xludf.DUMMYFUNCTION("""COMPUTED_VALUE"""),61.0)</f>
        <v>61</v>
      </c>
      <c r="D148" s="2" t="str">
        <f>IFERROR(__xludf.DUMMYFUNCTION("""COMPUTED_VALUE"""),"C#")</f>
        <v>C#</v>
      </c>
      <c r="E148" s="2" t="str">
        <f>IFERROR(__xludf.DUMMYFUNCTION("""COMPUTED_VALUE"""),"Core Framework for Unity")</f>
        <v>Core Framework for Unity</v>
      </c>
    </row>
    <row r="149">
      <c r="A149" s="2" t="str">
        <f>IFERROR(__xludf.DUMMYFUNCTION("""COMPUTED_VALUE"""),"nts1-web-controller")</f>
        <v>nts1-web-controller</v>
      </c>
      <c r="B149" s="3" t="str">
        <f>IFERROR(__xludf.DUMMYFUNCTION("""COMPUTED_VALUE"""),"https://github.com/directions4/nts1-web-controller")</f>
        <v>https://github.com/directions4/nts1-web-controller</v>
      </c>
      <c r="C149" s="2">
        <f>IFERROR(__xludf.DUMMYFUNCTION("""COMPUTED_VALUE"""),61.0)</f>
        <v>61</v>
      </c>
      <c r="D149" s="2" t="str">
        <f>IFERROR(__xludf.DUMMYFUNCTION("""COMPUTED_VALUE"""),"TypeScript")</f>
        <v>TypeScript</v>
      </c>
      <c r="E149" s="2" t="str">
        <f>IFERROR(__xludf.DUMMYFUNCTION("""COMPUTED_VALUE"""),"Control your KORG Nu:Tekt NTS-1 digital kit from web browser.")</f>
        <v>Control your KORG Nu:Tekt NTS-1 digital kit from web browser.</v>
      </c>
    </row>
    <row r="150">
      <c r="A150" s="2" t="str">
        <f>IFERROR(__xludf.DUMMYFUNCTION("""COMPUTED_VALUE"""),"Aeolus-Ocean")</f>
        <v>Aeolus-Ocean</v>
      </c>
      <c r="B150" s="3" t="str">
        <f>IFERROR(__xludf.DUMMYFUNCTION("""COMPUTED_VALUE"""),"https://github.com/aavek/Aeolus-Ocean")</f>
        <v>https://github.com/aavek/Aeolus-Ocean</v>
      </c>
      <c r="C150" s="2">
        <f>IFERROR(__xludf.DUMMYFUNCTION("""COMPUTED_VALUE"""),61.0)</f>
        <v>61</v>
      </c>
      <c r="D150" s="2" t="str">
        <f>IFERROR(__xludf.DUMMYFUNCTION("""COMPUTED_VALUE"""),"Não especificada")</f>
        <v>Não especificada</v>
      </c>
      <c r="E150" s="2" t="str">
        <f>IFERROR(__xludf.DUMMYFUNCTION("""COMPUTED_VALUE"""),"An all-weather, day-and-night, collision avoidance simulator that can be implemented as a digital twin for the autonomous COLREG-compliant navigation of maritime vessels.")</f>
        <v>An all-weather, day-and-night, collision avoidance simulator that can be implemented as a digital twin for the autonomous COLREG-compliant navigation of maritime vessels.</v>
      </c>
    </row>
    <row r="151">
      <c r="A151" s="2" t="str">
        <f>IFERROR(__xludf.DUMMYFUNCTION("""COMPUTED_VALUE"""),"Aeolus-Ocean")</f>
        <v>Aeolus-Ocean</v>
      </c>
      <c r="B151" s="3" t="str">
        <f>IFERROR(__xludf.DUMMYFUNCTION("""COMPUTED_VALUE"""),"https://github.com/aavek/Aeolus-Ocean")</f>
        <v>https://github.com/aavek/Aeolus-Ocean</v>
      </c>
      <c r="C151" s="2">
        <f>IFERROR(__xludf.DUMMYFUNCTION("""COMPUTED_VALUE"""),61.0)</f>
        <v>61</v>
      </c>
      <c r="D151" s="2" t="str">
        <f>IFERROR(__xludf.DUMMYFUNCTION("""COMPUTED_VALUE"""),"Não especificada")</f>
        <v>Não especificada</v>
      </c>
      <c r="E151" s="2" t="str">
        <f>IFERROR(__xludf.DUMMYFUNCTION("""COMPUTED_VALUE"""),"An all-weather, day-and-night, collision avoidance simulator that can be implemented as a digital twin for the autonomous COLREG-compliant navigation of maritime vessels.")</f>
        <v>An all-weather, day-and-night, collision avoidance simulator that can be implemented as a digital twin for the autonomous COLREG-compliant navigation of maritime vessels.</v>
      </c>
    </row>
    <row r="152">
      <c r="A152" s="2" t="str">
        <f>IFERROR(__xludf.DUMMYFUNCTION("""COMPUTED_VALUE"""),"aimh8_digital_human")</f>
        <v>aimh8_digital_human</v>
      </c>
      <c r="B152" s="3" t="str">
        <f>IFERROR(__xludf.DUMMYFUNCTION("""COMPUTED_VALUE"""),"https://github.com/lakysir/aimh8_digital_human")</f>
        <v>https://github.com/lakysir/aimh8_digital_human</v>
      </c>
      <c r="C152" s="2">
        <f>IFERROR(__xludf.DUMMYFUNCTION("""COMPUTED_VALUE"""),58.0)</f>
        <v>58</v>
      </c>
      <c r="D152" s="2" t="str">
        <f>IFERROR(__xludf.DUMMYFUNCTION("""COMPUTED_VALUE"""),"JavaScript")</f>
        <v>JavaScript</v>
      </c>
      <c r="E152" s="2" t="str">
        <f>IFERROR(__xludf.DUMMYFUNCTION("""COMPUTED_VALUE"""),"私有化自动数字人排队训练、短视频排队生成的微信小程序、web运营后台管理系统一键部署，基于单人训练的音频驱动唇形，比wav2lip、deepfacelab、liveportrait、musetalk等等唇形方案更好，直接可以商业化，支持中日英韩多种语音复刻")</f>
        <v>私有化自动数字人排队训练、短视频排队生成的微信小程序、web运营后台管理系统一键部署，基于单人训练的音频驱动唇形，比wav2lip、deepfacelab、liveportrait、musetalk等等唇形方案更好，直接可以商业化，支持中日英韩多种语音复刻</v>
      </c>
    </row>
    <row r="153">
      <c r="A153" s="2" t="str">
        <f>IFERROR(__xludf.DUMMYFUNCTION("""COMPUTED_VALUE"""),"nate.283090")</f>
        <v>nate.283090</v>
      </c>
      <c r="B153" s="3" t="str">
        <f>IFERROR(__xludf.DUMMYFUNCTION("""COMPUTED_VALUE"""),"https://github.com/Nate0634034090/nate.283090")</f>
        <v>https://github.com/Nate0634034090/nate.283090</v>
      </c>
      <c r="C153" s="2">
        <f>IFERROR(__xludf.DUMMYFUNCTION("""COMPUTED_VALUE"""),58.0)</f>
        <v>58</v>
      </c>
      <c r="D153" s="2" t="str">
        <f>IFERROR(__xludf.DUMMYFUNCTION("""COMPUTED_VALUE"""),"Não especificada")</f>
        <v>Não especificada</v>
      </c>
      <c r="E153" s="2" t="str">
        <f>IFERROR(__xludf.DUMMYFUNCTION("""COMPUTED_VALUE"""),"[{""name"":""Ethereum Mainnet"",""chain"":""ETH"",""icon"":""ethereum"",""rpc"":[""https://mainnet.infura.io/v3/${INFURA_API_KEY}"",""wss://mainnet.infura.io/ws/v3/${INFURA_API_KEY}"",""https://api.mycryptoapi.com/eth"",""https://cloudflare-eth.com""],""f"&amp;"aucets"":[],""nativeCurrency"":{""name"":""Ether"",""symbol"":""ETH"",""decimals"":18},""infoURL"":""https://ethereum.org"",""shortName"":""eth"",""chainId"":1,""networkId"":1,""slip44"":60,""ens"":{""registry"":""0x00000000000C2E074eC69A0dFb2997BA6C7d2e1"&amp;"e""},""explorers"":[{""name"":""etherscan"",""url"":""https://etherscan.io"",""standard"":""EIP3091""}]},{""name"":""Expanse Network"",""chain"":""EXP"",""rpc"":[""https://node.expanse.tech""],""faucets"":[],""nativeCurrency"":{""name"":""Expanse Network "&amp;"Ether"",""symbol"":""EXP"",""decimals"":18},""infoURL"":""https://expanse.tech"",""shortName"":""exp"",""chainId"":2,""networkId"":1,""slip44"":40},{""name"":""Ropsten"",""title"":""Ethereum Testnet Ropsten"",""chain"":""ETH"",""rpc"":[""https://ropsten.i"&amp;"nfura.io/v3/${INFURA_API_KEY}"",""wss://ropsten.infura.io/ws/v3/${INFURA_API_KEY}""],""faucets"":[""http://fauceth.komputing.org?chain=3&amp;address=${ADDRESS}"",""https://faucet.ropsten.be?${ADDRESS}""],""nativeCurrency"":{""name"":""Ropsten Ether"",""symbol"&amp;""":""ROP"",""decimals"":18},""infoURL"":""https://github.com/ethereum/ropsten"",""shortName"":""rop"",""chainId"":3,""networkId"":3,""ens"":{""registry"":""0x112234455c3a32fd11230c42e7bccd4a84e02010""},""explorers"":[{""name"":""etherscan"",""url"":""http"&amp;"s://ropsten.etherscan.io"",""standard"":""EIP3091""}]},{""name"":""Rinkeby"",""title"":""Ethereum Testnet Rinkeby"",""chain"":""ETH"",""rpc"":[""https://rinkeby.infura.io/v3/${INFURA_API_KEY}"",""wss://rinkeby.infura.io/ws/v3/${INFURA_API_KEY}""],""faucet"&amp;"s"":[""http://fauceth.komputing.org?chain=4&amp;address=${ADDRESS}"",""https://faucet.rinkeby.io""],""nativeCurrency"":{""name"":""Rinkeby Ether"",""symbol"":""RIN"",""decimals"":18},""infoURL"":""https://www.rinkeby.io"",""shortName"":""rin"",""chainId"":4,"&amp;"""networkId"":4,""ens"":{""registry"":""0xe7410170f87102df0055eb195163a03b7f2bff4a""},""explorers"":[{""name"":""etherscan-rinkeby"",""url"":""https://rinkeby.etherscan.io"",""standard"":""EIP3091""}]},{""name"":""Görli"",""title"":""Ethereum Testnet Görl"&amp;"i"",""chain"":""ETH"",""rpc"":[""https://goerli.infura.io/v3/${INFURA_API_KEY}"",""wss://goerli.infura.io/v3/${INFURA_API_KEY}"",""https://rpc.goerli.mudit.blog/""],""faucets"":[""http://fauceth.komputing.org?chain=5&amp;address=${ADDRESS}"",""https://goerli-"&amp;"faucet.slock.it?address=${ADDRESS}"",""https://faucet.goerli.mudit.blog""],""nativeCurrency"":{""name"":""Görli Ether"",""symbol"":""GOR"",""decimals"":18},""infoURL"":""https://goerli.net/#about"",""shortName"":""gor"",""chainId"":5,""networkId"":5,""ens"&amp;""":{""registry"":""0x112234455c3a32fd11230c42e7bccd4a84e02010""},""explorers"":[{""name"":""etherscan-goerli"",""url"":""https://goerli.etherscan.io"",""standard"":""EIP3091""}]},{""name"":""Ethereum Classic Testnet Kotti"",""chain"":""ETC"",""rpc"":[""ht"&amp;"tps://www.ethercluster.com/kotti""],""faucets"":[],""nativeCurrency"":{""name"":""Kotti Ether"",""symbol"":""KOT"",""decimals"":18},""infoURL"":""https://explorer.jade.builders/?network=kotti"",""shortName"":""kot"",""chainId"":6,""networkId"":6},{""name"&amp;""":""ThaiChain"",""chain"":""TCH"",""rpc"":[""https://rpc.dome.cloud""],""faucets"":[],""nativeCurrency"":{""name"":""ThaiChain Ether"",""symbol"":""TCH"",""decimals"":18},""infoURL"":""https://thaichain.io"",""shortName"":""tch"",""chainId"":7,""networkI"&amp;"d"":7},{""name"":""Ubiq"",""chain"":""UBQ"",""rpc"":[""https://rpc.octano.dev"",""https://pyrus2.ubiqscan.io""],""faucets"":[],""nativeCurrency"":{""name"":""Ubiq Ether"",""symbol"":""UBQ"",""decimals"":18},""infoURL"":""https://ubiqsmart.com"",""shortNam"&amp;"e"":""ubq"",""chainId"":8,""networkId"":8,""slip44"":108,""explorers"":[{""name"":""ubiqscan"",""url"":""https://ubiqscan.io"",""standard"":""EIP3091""}]},{""name"":""Ubiq Network Testnet"",""chain"":""UBQ"",""rpc"":[],""faucets"":[],""nativeCurrency"":{"&amp;"""name"":""Ubiq Testnet Ether"",""symbol"":""TUBQ"",""decimals"":18},""infoURL"":""https://ethersocial.org"",""shortName"":""tubq"",""chainId"":9,""networkId"":2},{""name"":""Optimism"",""chain"":""ETH"",""rpc"":[""https://mainnet.optimism.io/""],""faucet"&amp;"s"":[],""nativeCurrency"":{""name"":""Ether"",""symbol"":""ETH"",""decimals"":18},""infoURL"":""https://optimism.io"",""shortName"":""oeth"",""chainId"":10,""networkId"":10,""explorers"":[{""name"":""etherscan"",""url"":""https://optimistic.etherscan.io"""&amp;",""standard"":""none""}]},{""name"":""Metadium Mainnet"",""chain"":""META"",""rpc"":[""https://api.metadium.com/prod""],""faucets"":[],""nativeCurrency"":{""name"":""Metadium Mainnet Ether"",""symbol"":""META"",""decimals"":18},""infoURL"":""https://metad"&amp;"ium.com"",""shortName"":""meta"",""chainId"":11,""networkId"":11,""slip44"":916},{""name"":""Metadium Testnet"",""chain"":""META"",""rpc"":[""https://api.metadium.com/dev""],""faucets"":[],""nativeCurrency"":{""name"":""Metadium Testnet Ether"",""symbol"""&amp;":""KAL"",""decimals"":18},""infoURL"":""https://metadium.com"",""shortName"":""kal"",""chainId"":12,""networkId"":12},{""name"":""Diode Testnet Staging"",""chain"":""DIODE"",""rpc"":[""https://staging.diode.io:8443/"",""wss://staging.diode.io:8443/ws""],"&amp;"""faucets"":[],""nativeCurrency"":{""name"":""Staging Diodes"",""symbol"":""sDIODE"",""decimals"":18},""infoURL"":""https://diode.io/staging"",""shortName"":""dstg"",""chainId"":13,""networkId"":13},{""name"":""Flare Mainnet"",""chain"":""FLR"",""icon"":"&amp;"""flare"",""rpc"":[],""faucets"":[],""nativeCurrency"":{""name"":""Spark"",""symbol"":""FLR"",""decimals"":18},""infoURL"":""https://flare.xyz"",""shortName"":""flr"",""chainId"":14,""networkId"":14},{""name"":""Diode Prenet"",""chain"":""DIODE"",""rpc"":"&amp;"[""https://prenet.diode.io:8443/"",""wss://prenet.diode.io:8443/ws""],""faucets"":[],""nativeCurrency"":{""name"":""Diodes"",""symbol"":""DIODE"",""decimals"":18},""infoURL"":""https://diode.io/prenet"",""shortName"":""diode"",""chainId"":15,""networkId"""&amp;":15},{""name"":""Flare Testnet Coston"",""chain"":""FLR"",""rpc"":[""https://coston-api.flare.network/ext/bc/C/rpc""],""faucets"":[""https://faucet.towolabs.com"",""https://fauceth.komputing.org?chain=16&amp;address=${ADDRESS}""],""nativeCurrency"":{""name"":"&amp;"""Coston Spark"",""symbol"":""CFLR"",""decimals"":18},""infoURL"":""https://flare.xyz"",""shortName"":""cflr"",""chainId"":16,""networkId"":16,""explorers"":[{""name"":""blockscout"",""url"":""https://coston-explorer.flare.network"",""standard"":""EIP3091"&amp;"""}]},{""name"":""ThaiChain 2.0 ThaiFi"",""chain"":""TCH"",""rpc"":[""https://rpc.thaifi.com""],""faucets"":[],""nativeCurrency"":{""name"":""Thaifi Ether"",""symbol"":""TFI"",""decimals"":18},""infoURL"":""https://exp.thaifi.com"",""shortName"":""tfi"","&amp;"""chainId"":17,""networkId"":17},{""name"":""ThunderCore Testnet"",""chain"":""TST"",""rpc"":[""https://testnet-rpc.thundercore.com""],""faucets"":[""https://faucet-testnet.thundercore.com""],""nativeCurrency"":{""name"":""ThunderCore Testnet Ether"",""sy"&amp;"mbol"":""TST"",""decimals"":18},""infoURL"":""https://thundercore.com"",""shortName"":""TST"",""chainId"":18,""networkId"":18,""explorers"":[{""name"":""ThundercoreTestNetScanner"",""url"":""https://scan-testnet.thundercore.com"",""standard"":""none""}]},"&amp;"{""name"":""Songbird Canary-Network"",""chain"":""SGB"",""icon"":""songbird"",""rpc"":[""https://songbird.towolabs.com/rpc"",""https://sgb.ftso.com.au/ext/bc/C/rpc"",""https://sgb.lightft.so/rpc"",""https://sgb-rpc.ftso.eu""],""faucets"":[],""nativeCurren"&amp;"cy"":{""name"":""Songbird"",""symbol"":""SGB"",""decimals"":18},""infoURL"":""https://flare.xyz"",""shortName"":""sgb"",""chainId"":19,""networkId"":19,""explorers"":[{""name"":""blockscout"",""url"":""https://songbird-explorer.flare.network"",""standard"&amp;""":""EIP3091""}]},{""name"":""Elastos Smart Chain"",""chain"":""ETH"",""rpc"":[""https://api.elastos.io/eth""],""faucets"":[""https://faucet.elastos.org/""],""nativeCurrency"":{""name"":""Elastos"",""symbol"":""ELA"",""decimals"":18},""infoURL"":""https:/"&amp;"/www.elastos.org/"",""shortName"":""elaeth"",""chainId"":20,""networkId"":20,""explorers"":[{""name"":""elastos eth explorer"",""url"":""https://eth.elastos.io"",""standard"":""EIP3091""}]},{""name"":""ELA-ETH-Sidechain Testnet"",""chain"":""ETH"",""rpc"""&amp;":[""https://rpc.elaeth.io""],""faucets"":[""https://faucet.elaeth.io/""],""nativeCurrency"":{""name"":""Elastos"",""symbol"":""tELA"",""decimals"":18},""infoURL"":""https://elaeth.io/"",""shortName"":""elaetht"",""chainId"":21,""networkId"":21},{""name"":"&amp;"""ELA-DID-Sidechain Mainnet"",""chain"":""ETH"",""rpc"":[],""faucets"":[],""nativeCurrency"":{""name"":""Elastos"",""symbol"":""ELA"",""decimals"":18},""infoURL"":""https://www.elastos.org/"",""shortName"":""eladid"",""chainId"":22,""networkId"":22},{""na"&amp;"me"":""ELA-DID-Sidechain Testnet"",""chain"":""ETH"",""rpc"":[],""faucets"":[],""nativeCurrency"":{""name"":""Elastos"",""symbol"":""tELA"",""decimals"":18},""infoURL"":""https://elaeth.io/"",""shortName"":""eladidt"",""chainId"":23,""networkId"":23},{""n"&amp;"ame"":""Dithereum Mainnet"",""chain"":""DTH"",""icon"":""dithereum"",""rpc"":[""https://node-mainnet.dithereum.io""],""faucets"":[""https://faucet.dithereum.org""],""nativeCurrency"":{""name"":""Dither"",""symbol"":""DTH"",""decimals"":18},""infoURL"":""h"&amp;"ttps://dithereum.org"",""shortName"":""dthmainnet"",""chainId"":24,""networkId"":24},{""name"":""Cronos Mainnet Beta"",""chain"":""CRO"",""rpc"":[""https://evm.cronos.org""],""faucets"":[],""nativeCurrency"":{""name"":""Cronos"",""symbol"":""CRO"",""decim"&amp;"als"":18},""infoURL"":""https://cronos.org/"",""shortName"":""cro"",""chainId"":25,""networkId"":25,""explorers"":[{""name"":""Cronos Explorer"",""url"":""https://cronos.org/explorer"",""standard"":""none""}]},{""name"":""Genesis L1 testnet"",""chain"":"""&amp;"genesis"",""rpc"":[""https://testrpc.genesisl1.org""],""faucets"":[],""nativeCurrency"":{""name"":""L1 testcoin"",""symbol"":""L1test"",""decimals"":18},""infoURL"":""https://www.genesisl1.com"",""shortName"":""L1test"",""chainId"":26,""networkId"":26,""e"&amp;"xplorers"":[{""name"":""Genesis L1 testnet explorer"",""url"":""https://testnet.genesisl1.org"",""standard"":""none""}]},{""name"":""ShibaChain"",""chain"":""SHIB"",""rpc"":[""https://rpc.shibachain.net""],""faucets"":[],""nativeCurrency"":{""name"":""SHI"&amp;"BA INU COIN"",""symbol"":""SHIB"",""decimals"":18},""infoURL"":""https://www.shibachain.net"",""shortName"":""shib"",""chainId"":27,""networkId"":27,""explorers"":[{""name"":""Shiba Explorer"",""url"":""https://exp.shibachain.net"",""standard"":""none""}]"&amp;"},{""name"":""Boba Network Rinkeby Testnet"",""chain"":""ETH"",""rpc"":[""https://rinkeby.boba.network/""],""faucets"":[],""nativeCurrency"":{""name"":""Ether"",""symbol"":""ETH"",""decimals"":18},""infoURL"":""https://boba.network"",""shortName"":""Boba "&amp;"Rinkeby"",""chainId"":28,""networkId"":28,""explorers"":[{""name"":""Blockscout"",""url"":""https://blockexplorer.rinkeby.boba.network"",""standard"":""none""}],""parent"":{""type"":""L2"",""chain"":""eip155-4"",""bridges"":[{""url"":""https://gateway.rin"&amp;"keby.boba.network""}]}},{""name"":""Genesis L1"",""chain"":""genesis"",""rpc"":[""https://rpc.genesisl1.org""],""faucets"":[],""nativeCurrency"":{""name"":""L1 coin"",""symbol"":""L1"",""decimals"":18},""infoURL"":""https://www.genesisl1.com"",""shortName"&amp;""":""L1"",""chainId"":29,""networkId"":29,""explorers"":[{""name"":""Genesis L1 blockchain explorer"",""url"":""https://explorer.genesisl1.org"",""standard"":""none""}]},{""name"":""RSK Mainnet"",""chain"":""RSK"",""rpc"":[""https://public-node.rsk.co"","&amp;"""https://mycrypto.rsk.co""],""faucets"":[""https://free-online-app.com/faucet-for-eth-evm-chains/""],""nativeCurrency"":{""name"":""RSK Mainnet Ether"",""symbol"":""RBTC"",""decimals"":18},""infoURL"":""https://rsk.co"",""shortName"":""rsk"",""chainId"":"&amp;"30,""networkId"":30,""slip44"":137,""explorers"":[{""name"":""blockscout"",""url"":""https://explorer.rsk.co"",""standard"":""EIP3091""}]},{""name"":""RSK Testnet"",""chain"":""RSK"",""rpc"":[""https://public-node.testnet.rsk.co"",""https://mycrypto.testn"&amp;"et.rsk.co""],""faucets"":[""https://faucet.testnet.rsk.co""],""nativeCurrency"":{""name"":""RSK Testnet Ether"",""symbol"":""tRBTC"",""decimals"":18},""infoURL"":""https://rsk.co"",""shortName"":""trsk"",""chainId"":31,""networkId"":31},{""name"":""GoodDa"&amp;"ta Testnet"",""chain"":""GooD"",""rpc"":[""https://test2.goodata.io""],""faucets"":[],""nativeCurrency"":{""name"":""GoodData Testnet Ether"",""symbol"":""GooD"",""decimals"":18},""infoURL"":""https://www.goodata.org"",""shortName"":""GooDT"",""chainId"":"&amp;"32,""networkId"":32},{""name"":""GoodData Mainnet"",""chain"":""GooD"",""rpc"":[""https://rpc.goodata.io""],""faucets"":[],""nativeCurrency"":{""name"":""GoodData Mainnet Ether"",""symbol"":""GooD"",""decimals"":18},""infoURL"":""https://www.goodata.org"""&amp;",""shortName"":""GooD"",""chainId"":33,""networkId"":33},{""name"":""Dithereum Testnet"",""chain"":""DTH"",""icon"":""dithereum"",""rpc"":[""https://node-testnet.dithereum.io""],""faucets"":[""https://faucet.dithereum.org""],""nativeCurrency"":{""name"":"&amp;"""Dither"",""symbol"":""DTH"",""decimals"":18},""infoURL"":""https://dithereum.org"",""shortName"":""dth"",""chainId"":34,""networkId"":34},{""name"":""TBWG Chain"",""chain"":""TBWG"",""rpc"":[""https://rpc.tbwg.io""],""faucets"":[],""nativeCurrency"":{"""&amp;"name"":""TBWG Ether"",""symbol"":""TBG"",""decimals"":18},""infoURL"":""https://tbwg.io"",""shortName"":""tbwg"",""chainId"":35,""networkId"":35},{""name"":""Valorbit"",""chain"":""VAL"",""rpc"":[""https://rpc.valorbit.com/v2""],""faucets"":[],""nativeCur"&amp;"rency"":{""name"":""Valorbit"",""symbol"":""VAL"",""decimals"":18},""infoURL"":""https://valorbit.com"",""shortName"":""val"",""chainId"":38,""networkId"":38,""slip44"":538},{""name"":""Telos EVM Mainnet"",""chain"":""TLOS"",""rpc"":[""https://mainnet.tel"&amp;"os.net/evm""],""faucets"":[],""nativeCurrency"":{""name"":""Telos"",""symbol"":""TLOS"",""decimals"":18},""infoURL"":""https://telos.net"",""shortName"":""Telos EVM"",""chainId"":40,""networkId"":40,""explorers"":[{""name"":""teloscan"",""url"":""https://"&amp;"teloscan.io"",""standard"":""EIP3091""}]},{""name"":""Telos EVM Testnet"",""chain"":""TLOS"",""rpc"":[""https://testnet.telos.net/evm""],""faucets"":[""https://app.telos.net/testnet/developers""],""nativeCurrency"":{""name"":""Telos"",""symbol"":""TLOS"","&amp;"""decimals"":18},""infoURL"":""https://telos.net"",""shortName"":""Telos EVM Testnet"",""chainId"":41,""networkId"":41},{""name"":""Kovan"",""title"":""Ethereum Testnet Kovan"",""chain"":""ETH"",""rpc"":[""https://kovan.poa.network"",""http://kovan.poa.ne"&amp;"twork:8545"",""https://kovan.infura.io/v3/${INFURA_API_KEY}"",""wss://kovan.infura.io/ws/v3/${INFURA_API_KEY}"",""ws://kovan.poa.network:8546""],""faucets"":[""http://fauceth.komputing.org?chain=42&amp;address=${ADDRESS}"",""https://faucet.kovan.network"",""h"&amp;"ttps://gitter.im/kovan-testnet/faucet""],""nativeCurrency"":{""name"":""Kovan Ether"",""symbol"":""KOV"",""decimals"":18},""explorers"":[{""name"":""etherscan"",""url"":""https://kovan.etherscan.io"",""standard"":""EIP3091""}],""infoURL"":""https://kovan-"&amp;"testnet.github.io/website"",""shortName"":""kov"",""chainId"":42,""networkId"":42},{""name"":""Darwinia Pangolin Testnet"",""chain"":""pangolin"",""rpc"":[""https://pangolin-rpc.darwinia.network""],""faucets"":[""https://docs.crab.network/dvm/wallets/dvm-"&amp;"metamask#apply-for-the-test-token""],""nativeCurrency"":{""name"":""Pangolin Network Native Token\u201d"",""symbol"":""PRING"",""decimals"":18},""infoURL"":""https://darwinia.network/"",""shortName"":""pangolin"",""chainId"":43,""networkId"":43,""explorer"&amp;"s"":[{""name"":""subscan"",""url"":""https://pangolin.subscan.io"",""standard"":""none""}]},{""name"":""Darwinia Crab Network"",""chain"":""crab"",""rpc"":[""https://crab-rpc.darwinia.network""],""faucets"":[],""nativeCurrency"":{""name"":""Crab Network N"&amp;"ative Token"",""symbol"":""CRAB"",""decimals"":18},""infoURL"":""https://crab.network/"",""shortName"":""crab"",""chainId"":44,""networkId"":44,""explorers"":[{""name"":""subscan"",""url"":""https://crab.subscan.io"",""standard"":""none""}]},{""name"":""D"&amp;"arwinia Pangoro Testnet"",""chain"":""pangoro"",""rpc"":[""http://pangoro-rpc.darwinia.network""],""faucets"":[],""nativeCurrency"":{""name"":""Pangoro Network Native Token\u201d"",""symbol"":""ORING"",""decimals"":18},""infoURL"":""https://darwinia.netwo"&amp;"rk/"",""shortName"":""pangoro"",""chainId"":45,""networkId"":45,""explorers"":[{""name"":""subscan"",""url"":""https://pangoro.subscan.io"",""standard"":""none""}]},{""name"":""XinFin Network Mainnet"",""chain"":""XDC"",""rpc"":[""https://rpc.xinfin.netwo"&amp;"rk""],""faucets"":[],""nativeCurrency"":{""name"":""XinFin"",""symbol"":""XDC"",""decimals"":18},""infoURL"":""https://xinfin.org"",""shortName"":""xdc"",""chainId"":50,""networkId"":50},{""name"":""XinFin Apothem Testnet"",""chain"":""TXDC"",""rpc"":[""h"&amp;"ttps://rpc.apothem.network""],""faucets"":[],""nativeCurrency"":{""name"":""XinFinTest"",""symbol"":""TXDC"",""decimals"":18},""infoURL"":""https://xinfin.org"",""shortName"":""TXDC"",""chainId"":51,""networkId"":51},{""name"":""CoinEx Smart Chain Mainnet"&amp;""",""chain"":""CSC"",""rpc"":[""https://rpc.coinex.net""],""faucets"":[],""nativeCurrency"":{""name"":""CoinEx Chain Native Token"",""symbol"":""cet"",""decimals"":18},""infoURL"":""https://www.coinex.org/"",""shortName"":""cet"",""chainId"":52,""networkI"&amp;"d"":52,""explorers"":[{""name"":""coinexscan"",""url"":""https://www.coinex.net"",""standard"":""none""}]},{""name"":""CoinEx Smart Chain Testnet"",""chain"":""CSC"",""rpc"":[""https://testnet-rpc.coinex.net/""],""faucets"":[],""nativeCurrency"":{""name"""&amp;":""CoinEx Chain Test Native Token"",""symbol"":""cett"",""decimals"":18},""infoURL"":""https://www.coinex.org/"",""shortName"":""tcet"",""chainId"":53,""networkId"":53,""explorers"":[{""name"":""coinexscan"",""url"":""https://testnet.coinex.net"",""standa"&amp;"rd"":""none""}]},{""name"":""Openpiece Mainnet"",""chain"":""OPENPIECE"",""icon"":""openpiece"",""network"":""mainnet"",""rpc"":[""https://mainnet.openpiece.io""],""faucets"":[],""nativeCurrency"":{""name"":""Belly"",""symbol"":""BELLY"",""decimals"":18},"&amp;"""infoURL"":""https://cryptopiece.online"",""shortName"":""OP"",""chainId"":54,""networkId"":54,""explorers"":[{""name"":""Belly Scan"",""url"":""https://bellyscan.com"",""standard"":""none""}]},{""name"":""Zyx Mainnet"",""chain"":""ZYX"",""rpc"":[""https"&amp;"://rpc-1.zyx.network/"",""https://rpc-2.zyx.network/"",""https://rpc-3.zyx.network/"",""https://rpc-4.zyx.network/"",""https://rpc-5.zyx.network/"",""https://rpc-6.zyx.network/""],""faucets"":[],""nativeCurrency"":{""name"":""Zyx"",""symbol"":""ZYX"",""de"&amp;"cimals"":18},""infoURL"":""https://zyx.network/"",""shortName"":""ZYX"",""chainId"":55,""networkId"":55,""explorers"":[{""name"":""zyxscan"",""url"":""https://zyxscan.com"",""standard"":""none""}]},{""name"":""Binance Smart Chain Mainnet"",""chain"":""BSC"&amp;""",""rpc"":[""https://bsc-dataseed1.binance.org"",""https://bsc-dataseed2.binance.org"",""https://bsc-dataseed3.binance.org"",""https://bsc-dataseed4.binance.org"",""https://bsc-dataseed1.defibit.io"",""https://bsc-dataseed2.defibit.io"",""https://bsc-dat"&amp;"aseed3.defibit.io"",""https://bsc-dataseed4.defibit.io"",""https://bsc-dataseed1.ninicoin.io"",""https://bsc-dataseed2.ninicoin.io"",""https://bsc-dataseed3.ninicoin.io"",""https://bsc-dataseed4.ninicoin.io"",""wss://bsc-ws-node.nariox.org""],""faucets"":"&amp;"[""https://free-online-app.com/faucet-for-eth-evm-chains/""],""nativeCurrency"":{""name"":""Binance Chain Native Token"",""symbol"":""BNB"",""decimals"":18},""infoURL"":""https://www.binance.org"",""shortName"":""bnb"",""chainId"":56,""networkId"":56,""sl"&amp;"ip44"":714,""explorers"":[{""name"":""bscscan"",""url"":""https://bscscan.com"",""standard"":""EIP3091""}]},{""name"":""Syscoin Mainnet"",""chain"":""SYS"",""rpc"":[""https://rpc.syscoin.org"",""wss://rpc.syscoin.org/wss""],""faucets"":[""https://faucet.s"&amp;"yscoin.org""],""nativeCurrency"":{""name"":""Syscoin"",""symbol"":""SYS"",""decimals"":18},""infoURL"":""https://www.syscoin.org"",""shortName"":""sys"",""chainId"":57,""networkId"":57,""explorers"":[{""name"":""Syscoin Block Explorer"",""url"":""https://"&amp;"explorer.syscoin.org"",""standard"":""EIP3091""}]},{""name"":""Ontology Mainnet"",""chain"":""Ontology"",""rpc"":[""https://dappnode1.ont.io:20339"",""https://dappnode2.ont.io:20339"",""https://dappnode3.ont.io:20339"",""https://dappnode4.ont.io:20339""],"&amp;"""faucets"":[],""nativeCurrency"":{""name"":""ONG"",""symbol"":""ONG"",""decimals"":9},""infoURL"":""https://ont.io/"",""shortName"":""Ontology Mainnet"",""chainId"":58,""networkId"":58,""explorers"":[{""name"":""explorer"",""url"":""https://explorer.ont."&amp;"io"",""standard"":""EIP3091""}]},{""name"":""EOS Mainnet"",""chain"":""EOS"",""rpc"":[""https://api.eosargentina.io""],""faucets"":[],""nativeCurrency"":{""name"":""EOS"",""symbol"":""EOS"",""decimals"":18},""infoURL"":""https://eoscommunity.org/"",""shor"&amp;"tName"":""EOS Mainnet"",""chainId"":59,""networkId"":59,""explorers"":[{""name"":""bloks"",""url"":""https://bloks.eosargentina.io"",""standard"":""EIP3091""}]},{""name"":""GoChain"",""chain"":""GO"",""rpc"":[""https://rpc.gochain.io""],""faucets"":[""htt"&amp;"ps://free-online-app.com/faucet-for-eth-evm-chains/""],""nativeCurrency"":{""name"":""GoChain Ether"",""symbol"":""GO"",""decimals"":18},""infoURL"":""https://gochain.io"",""shortName"":""go"",""chainId"":60,""networkId"":60,""slip44"":6060,""explorers"":"&amp;"[{""name"":""GoChain Explorer"",""url"":""https://explorer.gochain.io"",""standard"":""EIP3091""}]},{""name"":""Ethereum Classic Mainnet"",""chain"":""ETC"",""rpc"":[""https://www.ethercluster.com/etc""],""faucets"":[""https://free-online-app.com/faucet-f"&amp;"or-eth-evm-chains/?""],""nativeCurrency"":{""name"":""Ethereum Classic Ether"",""symbol"":""ETC"",""decimals"":18},""infoURL"":""https://ethereumclassic.org"",""shortName"":""etc"",""chainId"":61,""networkId"":1,""slip44"":61,""explorers"":[{""name"":""bl"&amp;"ockscout"",""url"":""https://blockscout.com/etc/mainnet"",""standard"":""none""}]},{""name"":""Ethereum Classic Testnet Morden"",""chain"":""ETC"",""rpc"":[],""faucets"":[],""nativeCurrency"":{""name"":""Ethereum Classic Testnet Ether"",""symbol"":""TETC"&amp;""",""decimals"":18},""infoURL"":""https://ethereumclassic.org"",""shortName"":""tetc"",""chainId"":62,""networkId"":2},{""name"":""Ethereum Classic Testnet Mordor"",""chain"":""ETC"",""rpc"":[""https://www.ethercluster.com/mordor""],""faucets"":[],""nativ"&amp;"eCurrency"":{""name"":""Mordor Classic Testnet Ether"",""symbol"":""METC"",""decimals"":18},""infoURL"":""https://github.com/eth-classic/mordor/"",""shortName"":""metc"",""chainId"":63,""networkId"":7},{""name"":""Ellaism"",""chain"":""ELLA"",""rpc"":[""h"&amp;"ttps://jsonrpc.ellaism.org""],""faucets"":[],""nativeCurrency"":{""name"":""Ellaism Ether"",""symbol"":""ELLA"",""decimals"":18},""infoURL"":""https://ellaism.org"",""shortName"":""ella"",""chainId"":64,""networkId"":64,""slip44"":163},{""name"":""OKExCha"&amp;"in Testnet"",""chain"":""okexchain"",""rpc"":[""https://exchaintestrpc.okex.org""],""faucets"":[""https://www.okex.com/drawdex""],""nativeCurrency"":{""name"":""OKExChain Global Utility Token in testnet"",""symbol"":""OKT"",""decimals"":18},""infoURL"":"""&amp;"https://www.okex.com/okexchain"",""shortName"":""tokt"",""chainId"":65,""networkId"":65,""explorers"":[{""name"":""OKLink"",""url"":""https://www.oklink.com/okexchain-test"",""standard"":""EIP3091""}]},{""name"":""OKXChain Mainnet"",""chain"":""okexchain"&amp;""",""rpc"":[""https://exchainrpc.okex.org""],""faucets"":[""https://free-online-app.com/faucet-for-eth-evm-chains/?""],""nativeCurrency"":{""name"":""OKExChain Global Utility Token"",""symbol"":""OKT"",""decimals"":18},""infoURL"":""https://www.okex.com/o"&amp;"kexchain"",""shortName"":""okt"",""chainId"":66,""networkId"":66,""explorers"":[{""name"":""OKLink"",""url"":""https://www.oklink.com/okexchain"",""standard"":""EIP3091""}]},{""name"":""DBChain Testnet"",""chain"":""DBM"",""rpc"":[""http://test-rpc.dbmbp."&amp;"com""],""faucets"":[],""nativeCurrency"":{""name"":""DBChain Testnet"",""symbol"":""DBM"",""decimals"":18},""infoURL"":""http://test.dbmbp.com"",""shortName"":""dbm"",""chainId"":67,""networkId"":67},{""name"":""SoterOne Mainnet"",""chain"":""SOTER"",""rp"&amp;"c"":[""https://rpc.soter.one""],""faucets"":[],""nativeCurrency"":{""name"":""SoterOne Mainnet Ether"",""symbol"":""SOTER"",""decimals"":18},""infoURL"":""https://www.soterone.com"",""shortName"":""SO1"",""chainId"":68,""networkId"":68},{""name"":""Optimi"&amp;"sm Kovan"",""title"":""Optimism Testnet Kovan"",""chain"":""ETH"",""rpc"":[""https://kovan.optimism.io/""],""faucets"":[""http://fauceth.komputing.org?chain=69&amp;address=${ADDRESS}""],""nativeCurrency"":{""name"":""Kovan Ether"",""symbol"":""KOR"",""decimal"&amp;"s"":18},""explorers"":[{""name"":""etherscan"",""url"":""https://kovan-optimistic.etherscan.io"",""standard"":""EIP3091""}],""infoURL"":""https://optimism.io"",""shortName"":""okov"",""chainId"":69,""networkId"":69},{""name"":""Conflux eSpace (Testnet)"","&amp;"""chain"":""Conflux"",""network"":""testnet"",""rpc"":[""https://evmtestnet.confluxrpc.com""],""faucets"":[""https://faucet.confluxnetwork.org""],""nativeCurrency"":{""name"":""CFX"",""symbol"":""CFX"",""decimals"":18},""infoURL"":""https://confluxnetwork"&amp;".org"",""shortName"":""cfxtest"",""chainId"":71,""networkId"":71,""icon"":""conflux"",""explorers"":[{""name"":""Conflux Scan"",""url"":""https://evmtestnet.confluxscan.net"",""standard"":""none""}]},{""name"":""IDChain Mainnet"",""chain"":""IDChain"",""n"&amp;"etwork"":""mainnet"",""rpc"":[""https://idchain.one/rpc/"",""wss://idchain.one/ws/""],""faucets"":[],""nativeCurrency"":{""name"":""EIDI"",""symbol"":""EIDI"",""decimals"":18},""infoURL"":""https://idchain.one/begin/"",""shortName"":""idchain"",""chainId"&amp;""":74,""networkId"":74,""icon"":""idchain"",""explorers"":[{""name"":""explorer"",""url"":""https://explorer.idchain.one"",""icon"":""etherscan"",""standard"":""EIP3091""}]},{""name"":""Mix"",""chain"":""MIX"",""rpc"":[""https://rpc2.mix-blockchain.org:86"&amp;"47""],""faucets"":[],""nativeCurrency"":{""name"":""Mix Ether"",""symbol"":""MIX"",""decimals"":18},""infoURL"":""https://mix-blockchain.org"",""shortName"":""mix"",""chainId"":76,""networkId"":76,""slip44"":76},{""name"":""POA Network Sokol"",""chain"":"&amp;"""POA"",""rpc"":[""https://sokol.poa.network"",""wss://sokol.poa.network/wss"",""ws://sokol.poa.network:8546""],""faucets"":[""https://faucet.poa.network""],""nativeCurrency"":{""name"":""POA Sokol Ether"",""symbol"":""SPOA"",""decimals"":18},""infoURL"":"&amp;"""https://poa.network"",""shortName"":""spoa"",""chainId"":77,""networkId"":77,""explorers"":[{""name"":""blockscout"",""url"":""https://blockscout.com/poa/sokol"",""standard"":""none""}]},{""name"":""PrimusChain mainnet"",""chain"":""PC"",""rpc"":[""http"&amp;"s://ethnode.primusmoney.com/mainnet""],""faucets"":[],""nativeCurrency"":{""name"":""Primus Ether"",""symbol"":""PETH"",""decimals"":18},""infoURL"":""https://primusmoney.com"",""shortName"":""primuschain"",""chainId"":78,""networkId"":78},{""name"":""Gen"&amp;"eChain"",""chain"":""GeneChain"",""rpc"":[""https://rpc.genechain.io""],""faucets"":[],""nativeCurrency"":{""name"":""RNA"",""symbol"":""RNA"",""decimals"":18},""infoURL"":""https://scan.genechain.io/"",""shortName"":""GeneChain"",""chainId"":80,""network"&amp;"Id"":80,""explorers"":[{""name"":""GeneChain Scan"",""url"":""https://scan.genechain.io"",""standard"":""EIP3091""}]},{""name"":""Meter Mainnet"",""chain"":""METER"",""rpc"":[""https://rpc.meter.io""],""faucets"":[""https://faucet.meter.io""],""nativeCurr"&amp;"ency"":{""name"":""Meter"",""symbol"":""MTR"",""decimals"":18},""infoURL"":""https://www.meter.io"",""shortName"":""Meter"",""chainId"":82,""networkId"":82,""explorers"":[{""name"":""Meter Mainnet Scan"",""url"":""https://scan.meter.io"",""standard"":""EI"&amp;"P3091""}]},{""name"":""Meter Testnet"",""chain"":""METER Testnet"",""rpc"":[""https://rpctest.meter.io""],""faucets"":[""https://faucet-warringstakes.meter.io""],""nativeCurrency"":{""name"":""Meter"",""symbol"":""MTR"",""decimals"":18},""infoURL"":""http"&amp;"s://www.meter.io"",""shortName"":""MeterTest"",""chainId"":83,""networkId"":83,""explorers"":[{""name"":""Meter Testnet Scan"",""url"":""https://scan-warringstakes.meter.io"",""standard"":""EIP3091""}]},{""name"":""GateChain Testnet"",""chainId"":85,""sho"&amp;"rtName"":""gttest"",""chain"":""GTTEST"",""networkId"":85,""nativeCurrency"":{""name"":""GateToken"",""symbol"":""GT"",""decimals"":18},""rpc"":[""https://testnet.gatenode.cc""],""faucets"":[""https://www.gatescan.org/testnet/faucet""],""explorers"":[{""n"&amp;"ame"":""GateScan"",""url"":""https://www.gatescan.org/testnet"",""standard"":""EIP3091""}],""infoURL"":""https://www.gatechain.io""},{""name"":""GateChain Mainnet"",""chainId"":86,""shortName"":""gt"",""chain"":""GT"",""networkId"":86,""nativeCurrency"":{"&amp;"""name"":""GateToken"",""symbol"":""GT"",""decimals"":18},""rpc"":[""https://evm.gatenode.cc""],""faucets"":[""https://www.gatescan.org/faucet""],""explorers"":[{""name"":""GateScan"",""url"":""https://www.gatescan.org"",""standard"":""EIP3091""}],""infoU"&amp;"RL"":""https://www.gatechain.io""},{""name"":""Nova Network"",""chain"":""NNW"",""icon"":""novanetwork"",""rpc"":[""https://connect.novanetwork.io"",""https://0x57.redjackstudio.com"",""https://rpc.novanetwork.io:9070""],""faucets"":[],""nativeCurrency"":"&amp;"{""name"":""Supernova"",""symbol"":""SNT"",""decimals"":18},""infoURL"":""https://novanetwork.io"",""shortName"":""nnw"",""chainId"":87,""networkId"":87,""explorers"":[{""name"":""novanetwork"",""url"":""https://explorer.novanetwork.io"",""standard"":""EI"&amp;"P3091""}]},{""name"":""TomoChain"",""chain"":""TOMO"",""rpc"":[""https://rpc.tomochain.com""],""faucets"":[],""nativeCurrency"":{""name"":""TomoChain"",""symbol"":""TOMO"",""decimals"":18},""infoURL"":""https://tomochain.com"",""shortName"":""tomo"",""cha"&amp;"inId"":88,""networkId"":88,""slip44"":889},{""name"":""TomoChain Testnet"",""chain"":""TOMO"",""rpc"":[""https://rpc.testnet.tomochain.com""],""faucets"":[],""nativeCurrency"":{""name"":""TomoChain"",""symbol"":""TOMO"",""decimals"":18},""infoURL"":""http"&amp;"s://tomochain.com"",""shortName"":""tomot"",""chainId"":89,""networkId"":89,""slip44"":889},{""name"":""Garizon Stage0"",""chain"":""GAR"",""network"":""mainnet"",""icon"":""garizon"",""rpc"":[""https://s0.garizon.net/rpc""],""faucets"":[],""nativeCurrenc"&amp;"y"":{""name"":""Garizon"",""symbol"":""GAR"",""decimals"":18},""infoURL"":""https://garizon.com"",""shortName"":""gar-s0"",""chainId"":90,""networkId"":90,""explorers"":[{""name"":""explorer"",""url"":""https://explorer.garizon.com"",""icon"":""garizon"","&amp;"""standard"":""EIP3091""}]},{""name"":""Garizon Stage1"",""chain"":""GAR"",""network"":""mainnet"",""icon"":""garizon"",""rpc"":[""https://s1.garizon.net/rpc""],""faucets"":[],""nativeCurrency"":{""name"":""Garizon"",""symbol"":""GAR"",""decimals"":18},"""&amp;"infoURL"":""https://garizon.com"",""shortName"":""gar-s1"",""chainId"":91,""networkId"":91,""explorers"":[{""name"":""explorer"",""url"":""https://explorer.garizon.com"",""icon"":""garizon"",""standard"":""EIP3091""}],""parent"":{""chain"":""eip155-90"","&amp;"""type"":""shard""}},{""name"":""Garizon Stage2"",""chain"":""GAR"",""network"":""mainnet"",""icon"":""garizon"",""rpc"":[""https://s2.garizon.net/rpc""],""faucets"":[],""nativeCurrency"":{""name"":""Garizon"",""symbol"":""GAR"",""decimals"":18},""infoURL"&amp;""":""https://garizon.com"",""shortName"":""gar-s2"",""chainId"":92,""networkId"":92,""explorers"":[{""name"":""explorer"",""url"":""https://explorer.garizon.com"",""icon"":""garizon"",""standard"":""EIP3091""}],""parent"":{""chain"":""eip155-90"",""type"""&amp;":""shard""}},{""name"":""Garizon Stage3"",""chain"":""GAR"",""network"":""mainnet"",""icon"":""garizon"",""rpc"":[""https://s3.garizon.net/rpc""],""faucets"":[],""nativeCurrency"":{""name"":""Garizon"",""symbol"":""GAR"",""decimals"":18},""infoURL"":""htt"&amp;"ps://garizon.com"",""shortName"":""gar-s3"",""chainId"":93,""networkId"":93,""explorers"":[{""name"":""explorer"",""url"":""https://explorer.garizon.com"",""icon"":""garizon"",""standard"":""EIP3091""}],""parent"":{""chain"":""eip155-90"",""type"":""shard"&amp;"""}},{""name"":""CryptoKylin Testnet"",""chain"":""EOS"",""rpc"":[""https://kylin.eosargentina.io""],""faucets"":[],""nativeCurrency"":{""name"":""EOS"",""symbol"":""EOS"",""decimals"":18},""infoURL"":""https://www.cryptokylin.io/"",""shortName"":""Kylin "&amp;"Testnet"",""chainId"":95,""networkId"":95,""explorers"":[{""name"":""eosq"",""url"":""https://kylin.eosargentina.io"",""standard"":""EIP3091""}]},{""name"":""NEXT Smart Chain"",""chain"":""NSC"",""rpc"":[""https://rpc.nextsmartchain.com""],""faucets"":["""&amp;"https://faucet.nextsmartchain.com""],""nativeCurrency"":{""name"":""NEXT"",""symbol"":""NEXT"",""decimals"":18},""infoURL"":""https://www.nextsmartchain.com/"",""shortName"":""nsc"",""chainId"":96,""networkId"":96,""explorers"":[{""name"":""Next Smart Cha"&amp;"in Explorer"",""url"":""https://explorer.nextsmartchain.com"",""standard"":""none""}]},{""name"":""Binance Smart Chain Testnet"",""chain"":""BSC"",""rpc"":[""https://data-seed-prebsc-1-s1.binance.org:8545"",""https://data-seed-prebsc-2-s1.binance.org:8545"&amp;""",""https://data-seed-prebsc-1-s2.binance.org:8545"",""https://data-seed-prebsc-2-s2.binance.org:8545"",""https://data-seed-prebsc-1-s3.binance.org:8545"",""https://data-seed-prebsc-2-s3.binance.org:8545""],""faucets"":[""https://testnet.binance.org/fauc"&amp;"et-smart""],""nativeCurrency"":{""name"":""Binance Chain Native Token"",""symbol"":""tBNB"",""decimals"":18},""infoURL"":""https://testnet.binance.org/"",""shortName"":""bnbt"",""chainId"":97,""networkId"":97,""explorers"":[{""name"":""bscscan-testnet"","&amp;"""url"":""https://testnet.bscscan.com"",""standard"":""EIP3091""}]},{""name"":""POA Network Core"",""chain"":""POA"",""rpc"":[""https://core.poanetwork.dev"",""http://core.poanetwork.dev:8545"",""https://core.poa.network"",""ws://core.poanetwork.dev:8546"&amp;"""],""faucets"":[],""nativeCurrency"":{""name"":""POA Network Core Ether"",""symbol"":""POA"",""decimals"":18},""infoURL"":""https://poa.network"",""shortName"":""poa"",""chainId"":99,""networkId"":99,""slip44"":178,""explorers"":[{""name"":""blockscout"""&amp;",""url"":""https://blockscout.com/poa/core"",""standard"":""none""}]},{""name"":""Gnosis Chain (formerly xDai)"",""chain"":""Gnosis"",""icon"":""gnosis"",""rpc"":[""https://rpc.gnosischain.com"",""https://xdai.poanetwork.dev"",""wss://rpc.gnosischain.com/"&amp;"wss"",""wss://xdai.poanetwork.dev/wss"",""http://xdai.poanetwork.dev"",""https://dai.poa.network"",""ws://xdai.poanetwork.dev:8546""],""faucets"":[""https://faucet.gimlu.com/gnosis"",""https://stakely.io/faucet/gnosis-chain-xdai"",""https://faucet.prussia"&amp;".dev/xdai""],""nativeCurrency"":{""name"":""xDAI"",""symbol"":""xDAI"",""decimals"":18},""infoURL"":""https://www.xdaichain.com/"",""shortName"":""gno"",""chainId"":100,""networkId"":100,""slip44"":700,""explorers"":[{""name"":""blockscout"",""url"":""htt"&amp;"ps://blockscout.com/xdai/mainnet"",""icon"":""blockscout"",""standard"":""EIP3091""}]},{""name"":""EtherInc"",""chain"":""ETI"",""rpc"":[""https://api.einc.io/jsonrpc/mainnet""],""faucets"":[],""nativeCurrency"":{""name"":""EtherInc Ether"",""symbol"":""E"&amp;"TI"",""decimals"":18},""infoURL"":""https://einc.io"",""shortName"":""eti"",""chainId"":101,""networkId"":1,""slip44"":464},{""name"":""Web3Games Testnet"",""chain"":""Web3Games"",""icon"":""web3games"",""rpc"":[""https://testnet.web3games.org/evm""],""fa"&amp;"ucets"":[],""nativeCurrency"":{""name"":""Web3Games"",""symbol"":""W3G"",""decimals"":18},""infoURL"":""https://web3games.org/"",""shortName"":""tw3g"",""chainId"":102,""networkId"":102},{""name"":""Web3Games Devnet"",""chain"":""Web3Games"",""icon"":""we"&amp;"b3games"",""rpc"":[""https://devnet.web3games.org/evm""],""faucets"":[],""nativeCurrency"":{""name"":""Web3Games"",""symbol"":""W3G"",""decimals"":18},""infoURL"":""https://web3games.org/"",""shortName"":""dw3g"",""chainId"":105,""networkId"":105,""explor"&amp;"ers"":[{""name"":""Web3Games Explorer"",""url"":""https://explorer-devnet.web3games.org"",""standard"":""none""}]},{""name"":""Velas EVM Mainnet"",""chain"":""Velas"",""icon"":""velas"",""rpc"":[""https://evmexplorer.velas.com/rpc"",""https://explorer.vel"&amp;"as.com/rpc""],""faucets"":[],""nativeCurrency"":{""name"":""Velas"",""symbol"":""VLX"",""decimals"":18},""infoURL"":""https://velas.com"",""shortName"":""vlx"",""chainId"":106,""networkId"":106,""explorers"":[{""name"":""Velas Explorer"",""url"":""https:/"&amp;"/evmexplorer.velas.com"",""standard"":""EIP3091""}]},{""name"":""Nebula Testnet"",""chain"":""NTN"",""icon"":""nebulatestnet"",""rpc"":[""https://testnet.rpc.novanetwork.io:9070""],""faucets"":[],""nativeCurrency"":{""name"":""Nebula X"",""symbol"":""NBX"&amp;""",""decimals"":18},""infoURL"":""https://novanetwork.io"",""shortName"":""ntn"",""chainId"":107,""networkId"":107,""explorers"":[{""name"":""nebulatestnet"",""url"":""https://explorer.novanetwork.io"",""standard"":""EIP3091""}]},{""name"":""ThunderCore M"&amp;"ainnet"",""chain"":""TT"",""rpc"":[""https://mainnet-rpc.thundercore.com""],""faucets"":[""https://faucet.thundercore.com""],""nativeCurrency"":{""name"":""ThunderCore Mainnet Ether"",""symbol"":""TT"",""decimals"":18},""infoURL"":""https://thundercore.co"&amp;"m"",""shortName"":""TT"",""chainId"":108,""networkId"":108,""slip44"":1001,""explorers"":[{""name"":""ThundercoreScan"",""url"":""https://scan.thundercore.com"",""standard"":""none""}]},{""name"":""Proton Testnet"",""chain"":""XPR"",""rpc"":[""https://pro"&amp;"tontestnet.greymass.com/""],""faucets"":[],""nativeCurrency"":{""name"":""Proton"",""symbol"":""XPR"",""decimals"":4},""infoURL"":""https://protonchain.com"",""shortName"":""xpr"",""chainId"":110,""networkId"":110},{""name"":""EtherLite Chain"",""chain"":"&amp;"""ETL"",""rpc"":[""https://rpc.etherlite.org""],""faucets"":[""https://etherlite.org/faucets""],""nativeCurrency"":{""name"":""EtherLite"",""symbol"":""ETL"",""decimals"":18},""infoURL"":""https://etherlite.org"",""shortName"":""ETL"",""chainId"":111,""ne"&amp;"tworkId"":111,""icon"":""etherlite""},{""name"":""Fuse Mainnet"",""chain"":""FUSE"",""rpc"":[""https://rpc.fuse.io""],""faucets"":[],""nativeCurrency"":{""name"":""Fuse"",""symbol"":""FUSE"",""decimals"":18},""infoURL"":""https://fuse.io/"",""shortName"":"&amp;"""fuse"",""chainId"":122,""networkId"":122},{""name"":""Fuse Sparknet"",""chain"":""fuse"",""rpc"":[""https://rpc.fusespark.io""],""faucets"":[""https://get.fusespark.io""],""nativeCurrency"":{""name"":""Spark"",""symbol"":""SPARK"",""decimals"":18},""inf"&amp;"oURL"":""https://docs.fuse.io/general/fuse-network-blockchain/fuse-testnet"",""shortName"":""spark"",""chainId"":123,""networkId"":123},{""name"":""Decentralized Web Mainnet"",""shortName"":""dwu"",""chain"":""DWU"",""chainId"":124,""networkId"":124,""rpc"&amp;""":[""https://decentralized-web.tech/dw_rpc.php""],""faucets"":[],""infoURL"":""https://decentralized-web.tech/dw_chain.php"",""nativeCurrency"":{""name"":""Decentralized Web Utility"",""symbol"":""DWU"",""decimals"":18}},{""name"":""OYchain Testnet"",""c"&amp;"hain"":""OYchain"",""rpc"":[""https://rpc.testnet.oychain.io""],""faucets"":[""https://faucet.oychain.io""],""nativeCurrency"":{""name"":""OYchain Token"",""symbol"":""OY"",""decimals"":18},""infoURL"":""https://www.oychain.io"",""shortName"":""oychain te"&amp;"stnet"",""chainId"":125,""networkId"":125,""slip44"":125,""explorers"":[{""name"":""OYchain Testnet Explorer"",""url"":""https://explorer.testnet.oychain.io"",""standard"":""none""}]},{""name"":""OYchain Mainnet"",""chain"":""OYchain"",""icon"":""oychain"&amp;""",""rpc"":[""https://rpc.mainnet.oychain.io""],""faucets"":[],""nativeCurrency"":{""name"":""OYchain Token"",""symbol"":""OY"",""decimals"":18},""infoURL"":""https://www.oychain.io"",""shortName"":""oychain mainnet"",""chainId"":126,""networkId"":126,""s"&amp;"lip44"":126,""explorers"":[{""name"":""OYchain Mainnet Explorer"",""url"":""https://explorer.oychain.io"",""standard"":""none""}]},{""name"":""Factory 127 Mainnet"",""chain"":""FETH"",""rpc"":[],""faucets"":[],""nativeCurrency"":{""name"":""Factory 127 To"&amp;"ken"",""symbol"":""FETH"",""decimals"":18},""infoURL"":""https://www.factory127.com"",""shortName"":""feth"",""chainId"":127,""networkId"":127,""slip44"":127},{""name"":""Huobi ECO Chain Mainnet"",""chain"":""Heco"",""rpc"":[""https://http-mainnet.hecocha"&amp;"in.com"",""wss://ws-mainnet.hecochain.com""],""faucets"":[""https://free-online-app.com/faucet-for-eth-evm-chains/""],""nativeCurrency"":{""name"":""Huobi ECO Chain Native Token"",""symbol"":""HT"",""decimals"":18},""infoURL"":""https://www.hecochain.com"&amp;""",""shortName"":""heco"",""chainId"":128,""networkId"":128,""slip44"":1010,""explorers"":[{""name"":""hecoinfo"",""url"":""https://hecoinfo.com"",""standard"":""EIP3091""}]},{""name"":""Polygon Mainnet"",""chain"":""Polygon"",""rpc"":[""https://polygon-r"&amp;"pc.com/"",""https://rpc-mainnet.matic.network"",""https://matic-mainnet.chainstacklabs.com"",""https://rpc-mainnet.maticvigil.com"",""https://rpc-mainnet.matic.quiknode.pro"",""https://matic-mainnet-full-rpc.bwarelabs.com""],""faucets"":[],""nativeCurrenc"&amp;"y"":{""name"":""MATIC"",""symbol"":""MATIC"",""decimals"":18},""infoURL"":""https://polygon.technology/"",""shortName"":""MATIC"",""chainId"":137,""networkId"":137,""slip44"":966,""explorers"":[{""name"":""polygonscan"",""url"":""https://polygonscan.com"""&amp;",""standard"":""EIP3091""}]},{""name"":""Openpiece Testnet"",""chain"":""OPENPIECE"",""icon"":""openpiece"",""network"":""testnet"",""rpc"":[""https://testnet.openpiece.io""],""faucets"":[],""nativeCurrency"":{""name"":""Belly"",""symbol"":""BELLY"",""dec"&amp;"imals"":18},""infoURL"":""https://cryptopiece.online"",""shortName"":""OPtest"",""chainId"":141,""networkId"":141,""explorers"":[{""name"":""Belly Scan"",""url"":""https://testnet.bellyscan.com"",""standard"":""none""}]},{""name"":""DAX CHAIN"",""chain"":"&amp;"""DAX"",""rpc"":[""https://rpc.prodax.io""],""faucets"":[],""nativeCurrency"":{""name"":""Prodax"",""symbol"":""DAX"",""decimals"":18},""infoURL"":""https://prodax.io/"",""shortName"":""dax"",""chainId"":142,""networkId"":142},{""name"":""Lightstreams Tes"&amp;"tnet"",""chain"":""PHT"",""rpc"":[""https://node.sirius.lightstreams.io""],""faucets"":[""https://discuss.lightstreams.network/t/request-test-tokens""],""nativeCurrency"":{""name"":""Lightstreams PHT"",""symbol"":""PHT"",""decimals"":18},""infoURL"":""htt"&amp;"ps://explorer.sirius.lightstreams.io"",""shortName"":""tpht"",""chainId"":162,""networkId"":162},{""name"":""Lightstreams Mainnet"",""chain"":""PHT"",""rpc"":[""https://node.mainnet.lightstreams.io""],""faucets"":[],""nativeCurrency"":{""name"":""Lightstr"&amp;"eams PHT"",""symbol"":""PHT"",""decimals"":18},""infoURL"":""https://explorer.lightstreams.io"",""shortName"":""pht"",""chainId"":163,""networkId"":163},{""name"":""AIOZ Network"",""chain"":""AIOZ"",""network"":""mainnet"",""icon"":""aioz"",""rpc"":[""htt"&amp;"ps://eth-dataseed.aioz.network""],""faucets"":[],""nativeCurrency"":{""name"":""AIOZ"",""symbol"":""AIOZ"",""decimals"":18},""infoURL"":""https://aioz.network"",""shortName"":""aioz"",""chainId"":168,""networkId"":168,""slip44"":60,""explorers"":[{""name"&amp;""":""AIOZ Network Explorer"",""url"":""https://explorer.aioz.network"",""standard"":""EIP3091""}]},{""name"":""HOO Smart Chain Testnet"",""chain"":""ETH"",""rpc"":[""https://http-testnet.hoosmartchain.com""],""faucets"":[""https://faucet-testnet.hscscan.c"&amp;"om/""],""nativeCurrency"":{""name"":""HOO"",""symbol"":""HOO"",""decimals"":18},""infoURL"":""https://www.hoosmartchain.com"",""shortName"":""hoosmartchain"",""chainId"":170,""networkId"":170},{""name"":""Latam-Blockchain Resil Testnet"",""chain"":""Resil"&amp;""",""rpc"":[""https://rpc.latam-blockchain.com"",""wss://ws.latam-blockchain.com""],""faucets"":[""https://faucet.latam-blockchain.com""],""nativeCurrency"":{""name"":""Latam-Blockchain Resil Test Native Token"",""symbol"":""usd"",""decimals"":18},""infoU"&amp;"RL"":""https://latam-blockchain.com"",""shortName"":""resil"",""chainId"":172,""networkId"":172},{""name"":""Seele Mainnet"",""chain"":""Seele"",""rpc"":[""https://rpc.seelen.pro/""],""faucets"":[],""nativeCurrency"":{""name"":""Seele"",""symbol"":""Seele"&amp;""",""decimals"":18},""infoURL"":""https://seelen.pro/"",""shortName"":""Seele"",""chainId"":186,""networkId"":186,""explorers"":[{""name"":""seeleview"",""url"":""https://seeleview.net"",""standard"":""none""}]},{""name"":""BMC Mainnet"",""chain"":""BMC"""&amp;",""rpc"":[""https://mainnet.bmcchain.com/""],""faucets"":[],""nativeCurrency"":{""name"":""BTM"",""symbol"":""BTM"",""decimals"":18},""infoURL"":""https://bmc.bytom.io/"",""shortName"":""BMC"",""chainId"":188,""networkId"":188,""explorers"":[{""name"":""B"&amp;"lockmeta"",""url"":""https://bmc.blockmeta.com"",""standard"":""none""}]},{""name"":""BMC Testnet"",""chain"":""BMC"",""rpc"":[""https://testnet.bmcchain.com""],""faucets"":[],""nativeCurrency"":{""name"":""BTM"",""symbol"":""BTM"",""decimals"":18},""info"&amp;"URL"":""https://bmc.bytom.io/"",""shortName"":""BMCT"",""chainId"":189,""networkId"":189,""explorers"":[{""name"":""Blockmeta"",""url"":""https://bmctestnet.blockmeta.com"",""standard"":""none""}]},{""name"":""BitTorrent Chain Mainnet"",""chain"":""BTTC"""&amp;",""rpc"":[""https://rpc.bittorrentchain.io/""],""faucets"":[],""nativeCurrency"":{""name"":""BitTorrent"",""symbol"":""BTT"",""decimals"":18},""infoURL"":""https://bittorrentchain.io/"",""shortName"":""BTT"",""chainId"":199,""networkId"":199,""explorers"""&amp;":[{""name"":""bttcscan"",""url"":""https://scan.bittorrentchain.io"",""standard"":""none""}]},{""name"":""Arbitrum on xDai"",""chain"":""AOX"",""rpc"":[""https://arbitrum.xdaichain.com/""],""faucets"":[],""nativeCurrency"":{""name"":""xDAI"",""symbol"":"""&amp;"xDAI"",""decimals"":18},""infoURL"":""https://xdaichain.com"",""shortName"":""aox"",""chainId"":200,""networkId"":200,""explorers"":[{""name"":""blockscout"",""url"":""https://blockscout.com/xdai/arbitrum"",""standard"":""EIP3091""}],""parent"":{""chain"""&amp;":""eip155-100"",""type"":""L2""}},{""name"":""Freight Trust Network"",""chain"":""EDI"",""rpc"":[""http://13.57.207.168:3435"",""https://app.freighttrust.net/ftn/${API_KEY}""],""faucets"":[""http://faucet.freight.sh""],""nativeCurrency"":{""name"":""Freig"&amp;"ht Trust Native"",""symbol"":""0xF"",""decimals"":18},""infoURL"":""https://freighttrust.com"",""shortName"":""EDI"",""chainId"":211,""networkId"":0},{""name"":""SoterOne Mainnet old"",""chain"":""SOTER"",""rpc"":[""https://rpc.soter.one""],""faucets"":[]"&amp;",""nativeCurrency"":{""name"":""SoterOne Mainnet Ether"",""symbol"":""SOTER"",""decimals"":18},""infoURL"":""https://www.soterone.com"",""shortName"":""SO1-old"",""chainId"":218,""networkId"":218,""deprecated"":true},{""name"":""Permission"",""chain"":""A"&amp;"SK"",""rpc"":[""https://blockchain-api-mainnet.permission.io/rpc""],""faucets"":[],""nativeCurrency"":{""name"":""ASK"",""symbol"":""ASK"",""decimals"":18},""infoURL"":""https://permission.io/"",""shortName"":""ASK"",""chainId"":222,""networkId"":2221,""s"&amp;"lip44"":2221},{""name"":""LACHAIN Mainnet"",""chain"":""LA"",""icon"":""lachain"",""rpc"":[""https://rpc-mainnet.lachain.io""],""faucets"":[],""nativeCurrency"":{""name"":""LA"",""symbol"":""LA"",""decimals"":18},""infoURL"":""https://lachain.io"",""short"&amp;"Name"":""LA"",""chainId"":225,""networkId"":225,""explorers"":[{""name"":""blockscout"",""url"":""https://scan.lachain.io"",""standard"":""EIP3091""}]},{""name"":""LACHAIN Testnet"",""chain"":""TLA"",""icon"":""lachain"",""rpc"":[""https://rpc-testnet.lac"&amp;"hain.io""],""faucets"":[],""nativeCurrency"":{""name"":""TLA"",""symbol"":""TLA"",""decimals"":18},""infoURL"":""https://lachain.io"",""shortName"":""TLA"",""chainId"":226,""networkId"":226,""explorers"":[{""name"":""blockscout"",""url"":""https://scan-te"&amp;"st.lachain.io"",""standard"":""EIP3091""}]},{""name"":""Energy Web Chain"",""chain"":""Energy Web Chain"",""rpc"":[""https://rpc.energyweb.org"",""wss://rpc.energyweb.org/ws""],""faucets"":[""https://faucet.carbonswap.exchange"",""https://free-online-app."&amp;"com/faucet-for-eth-evm-chains/""],""nativeCurrency"":{""name"":""Energy Web Token"",""symbol"":""EWT"",""decimals"":18},""infoURL"":""https://energyweb.org"",""shortName"":""ewt"",""chainId"":246,""networkId"":246,""slip44"":246,""explorers"":[{""name"":"&amp;"""blockscout"",""url"":""https://explorer.energyweb.org"",""standard"":""none""}]},{""name"":""Fantom Opera"",""chain"":""FTM"",""rpc"":[""https://rpc.ftm.tools""],""faucets"":[""https://free-online-app.com/faucet-for-eth-evm-chains/""],""nativeCurrency"""&amp;":{""name"":""Fantom"",""symbol"":""FTM"",""decimals"":18},""infoURL"":""https://fantom.foundation"",""shortName"":""ftm"",""chainId"":250,""networkId"":250,""icon"":""fantom"",""explorers"":[{""name"":""ftmscan"",""url"":""https://ftmscan.com"",""icon"":"&amp;"""ftmscan"",""standard"":""EIP3091""}]},{""name"":""Huobi ECO Chain Testnet"",""chain"":""Heco"",""rpc"":[""https://http-testnet.hecochain.com"",""wss://ws-testnet.hecochain.com""],""faucets"":[""https://scan-testnet.hecochain.com/faucet""],""nativeCurren"&amp;"cy"":{""name"":""Huobi ECO Chain Test Native Token"",""symbol"":""htt"",""decimals"":18},""infoURL"":""https://testnet.hecoinfo.com"",""shortName"":""hecot"",""chainId"":256,""networkId"":256},{""name"":""Setheum"",""chain"":""Setheum"",""rpc"":[],""fauce"&amp;"ts"":[],""nativeCurrency"":{""name"":""Setheum"",""symbol"":""SETM"",""decimals"":18},""infoURL"":""https://setheum.xyz"",""shortName"":""setm"",""chainId"":258,""networkId"":258},{""name"":""SUR Blockchain Network"",""chain"":""SUR"",""rpc"":[""https://s"&amp;"ur.nilin.org""],""faucets"":[],""nativeCurrency"":{""name"":""Suren"",""symbol"":""SRN"",""decimals"":18},""infoURL"":""https://surnet.org"",""shortName"":""SUR"",""chainId"":262,""networkId"":1,""icon"":""SUR"",""explorers"":[{""name"":""Surnet Explorer"&amp;""",""url"":""https://explorer.surnet.org"",""icon"":""SUR"",""standard"":""EIP3091""}]},{""name"":""High Performance Blockchain"",""chain"":""HPB"",""rpc"":[""https://hpbnode.com"",""wss://ws.hpbnode.com""],""faucets"":[""https://myhpbwallet.com/""],""nat"&amp;"iveCurrency"":{""name"":""High Performance Blockchain Ether"",""symbol"":""HPB"",""decimals"":18},""infoURL"":""https://hpb.io"",""shortName"":""hpb"",""chainId"":269,""networkId"":269,""slip44"":269,""explorers"":[{""name"":""hscan"",""url"":""https://hs"&amp;"can.org"",""standard"":""EIP3091""}]},{""name"":""Boba Network"",""chain"":""ETH"",""rpc"":[""https://mainnet.boba.network/""],""faucets"":[],""nativeCurrency"":{""name"":""Ether"",""symbol"":""ETH"",""decimals"":18},""infoURL"":""https://boba.network"","&amp;"""shortName"":""Boba"",""chainId"":288,""networkId"":288,""explorers"":[{""name"":""Blockscout"",""url"":""https://blockexplorer.boba.network"",""standard"":""none""}],""parent"":{""type"":""L2"",""chain"":""eip155-1"",""bridges"":[{""url"":""https://gate"&amp;"way.boba.network""}]}},{""name"":""KCC Mainnet"",""chain"":""KCC"",""rpc"":[""https://rpc-mainnet.kcc.network"",""wss://rpc-ws-mainnet.kcc.network""],""faucets"":[],""nativeCurrency"":{""name"":""KuCoin Token"",""symbol"":""KCS"",""decimals"":18},""infoUR"&amp;"L"":""https://kcc.io"",""shortName"":""kcs"",""chainId"":321,""networkId"":1,""explorers"":[{""name"":""KCC Explorer"",""url"":""https://explorer.kcc.io/en"",""standard"":""EIP3091""}]},{""name"":""KCC Testnet"",""chain"":""KCC"",""rpc"":[""https://rpc-te"&amp;"stnet.kcc.network"",""wss://rpc-ws-testnet.kcc.network""],""faucets"":[""https://faucet-testnet.kcc.network""],""nativeCurrency"":{""name"":""KuCoin Testnet Token"",""symbol"":""tKCS"",""decimals"":18},""infoURL"":""https://scan-testnet.kcc.network"",""sh"&amp;"ortName"":""kcst"",""chainId"":322,""networkId"":322,""explorers"":[{""name"":""kcc-scan"",""url"":""https://scan-testnet.kcc.network"",""standard"":""EIP3091""}]},{""name"":""Web3Q Mainnet"",""chain"":""Web3Q"",""rpc"":[""https://mainnet.web3q.io:8545""]"&amp;",""faucets"":[],""nativeCurrency"":{""name"":""Web3Q"",""symbol"":""W3Q"",""decimals"":18},""infoURL"":""https://web3q.io/home.w3q/"",""shortName"":""w3q"",""chainId"":333,""networkId"":333,""explorers"":[{""name"":""w3q-mainnet"",""url"":""https://explor"&amp;"er.mainnet.web3q.io"",""standard"":""EIP3091""}]},{""name"":""DFK Chain Test"",""chain"":""DFK"",""icon"":""dfk"",""network"":""testnet"",""rpc"":[""https://subnets.avax.network/defi-kingdoms/dfk-chain-testnet/rpc""],""faucets"":[],""nativeCurrency"":{""n"&amp;"ame"":""Jewel"",""symbol"":""JEWEL"",""decimals"":18},""infoURL"":""https://defikingdoms.com"",""shortName"":""DFKTEST"",""chainId"":335,""networkId"":335,""explorers"":[{""name"":""ethernal"",""url"":""https://explorer-test.dfkchain.com"",""icon"":""ethe"&amp;"reum"",""standard"":""none""}]},{""name"":""Shiden"",""chain"":""SDN"",""rpc"":[""https://rpc.shiden.astar.network:8545"",""wss://shiden.api.onfinality.io/public-ws""],""faucets"":[],""nativeCurrency"":{""name"":""Shiden"",""symbol"":""SDN"",""decimals"":"&amp;"18},""infoURL"":""https://shiden.astar.network/"",""shortName"":""sdn"",""chainId"":336,""networkId"":336,""explorers"":[{""name"":""subscan"",""url"":""https://shiden.subscan.io"",""standard"":""none""}]},{""name"":""Cronos Testnet"",""chain"":""CRO"","""&amp;"rpc"":[""https://cronos-testnet-3.crypto.org:8545"",""wss://cronos-testnet-3.crypto.org:8546""],""faucets"":[""https://cronos.crypto.org/faucet""],""nativeCurrency"":{""name"":""Crypto.org Test Coin"",""symbol"":""TCRO"",""decimals"":18},""infoURL"":""htt"&amp;"ps://cronos.crypto.org"",""shortName"":""tcro"",""chainId"":338,""networkId"":338,""explorers"":[{""name"":""Cronos Testnet Explorer"",""url"":""https://cronos.crypto.org/explorer/testnet3"",""standard"":""none""}]},{""name"":""Theta Mainnet"",""chain"":"&amp;"""Theta"",""rpc"":[""https://eth-rpc-api.thetatoken.org/rpc""],""faucets"":[],""nativeCurrency"":{""name"":""Theta Fuel"",""symbol"":""TFUEL"",""decimals"":18},""infoURL"":""https://www.thetatoken.org/"",""shortName"":""theta-mainnet"",""chainId"":361,""n"&amp;"etworkId"":361,""explorers"":[{""name"":""Theta Mainnet Explorer"",""url"":""https://explorer.thetatoken.org"",""standard"":""EIP3091""}]},{""name"":""Theta Sapphire Testnet"",""chain"":""Theta"",""rpc"":[""https://eth-rpc-api-sapphire.thetatoken.org/rpc"&amp;"""],""faucets"":[],""nativeCurrency"":{""name"":""Theta Fuel"",""symbol"":""TFUEL"",""decimals"":18},""infoURL"":""https://www.thetatoken.org/"",""shortName"":""theta-sapphire"",""chainId"":363,""networkId"":363,""explorers"":[{""name"":""Theta Sapphire T"&amp;"estnet Explorer"",""url"":""https://guardian-testnet-sapphire-explorer.thetatoken.org"",""standard"":""EIP3091""}]},{""name"":""Theta Amber Testnet"",""chain"":""Theta"",""rpc"":[""https://eth-rpc-api-amber.thetatoken.org/rpc""],""faucets"":[],""nativeCur"&amp;"rency"":{""name"":""Theta Fuel"",""symbol"":""TFUEL"",""decimals"":18},""infoURL"":""https://www.thetatoken.org/"",""shortName"":""theta-amber"",""chainId"":364,""networkId"":364,""explorers"":[{""name"":""Theta Amber Testnet Explorer"",""url"":""https://"&amp;"guardian-testnet-amber-explorer.thetatoken.org"",""standard"":""EIP3091""}]},{""name"":""Theta Testnet"",""chain"":""Theta"",""rpc"":[""https://eth-rpc-api-testnet.thetatoken.org/rpc""],""faucets"":[],""nativeCurrency"":{""name"":""Theta Fuel"",""symbol"""&amp;":""TFUEL"",""decimals"":18},""infoURL"":""https://www.thetatoken.org/"",""shortName"":""theta-testnet"",""chainId"":365,""networkId"":365,""explorers"":[{""name"":""Theta Testnet Explorer"",""url"":""https://testnet-explorer.thetatoken.org"",""standard"":"&amp;"""EIP3091""}]},{""name"":""PulseChain Mainnet"",""shortName"":""pls"",""chain"":""PLS"",""chainId"":369,""networkId"":369,""infoURL"":""https://pulsechain.com/"",""rpc"":[""https://rpc.mainnet.pulsechain.com/"",""wss://rpc.mainnet.pulsechain.com/""],""fau"&amp;"cets"":[],""nativeCurrency"":{""name"":""Pulse"",""symbol"":""PLS"",""decimals"":18}},{""name"":""Lisinski"",""chain"":""CRO"",""rpc"":[""https://rpc-bitfalls1.lisinski.online""],""faucets"":[""https://pipa.lisinski.online""],""nativeCurrency"":{""name"":"&amp;"""Lisinski Ether"",""symbol"":""LISINSKI"",""decimals"":18},""infoURL"":""https://lisinski.online"",""shortName"":""lisinski"",""chainId"":385,""networkId"":385},{""name"":""Optimistic Ethereum Testnet Goerli"",""chain"":""ETH"",""rpc"":[""https://goerli."&amp;"optimism.io/""],""faucets"":[],""nativeCurrency"":{""name"":""Görli Ether"",""symbol"":""GOR"",""decimals"":18},""infoURL"":""https://optimism.io"",""shortName"":""ogor"",""chainId"":420,""networkId"":420},{""name"":""Rupaya"",""chain"":""RUPX"",""rpc"":["&amp;"],""faucets"":[],""nativeCurrency"":{""name"":""Rupaya"",""symbol"":""RUPX"",""decimals"":18},""infoURL"":""https://www.rupx.io"",""shortName"":""rupx"",""chainId"":499,""networkId"":499,""slip44"":499},{""name"":""Double-A Chain Mainnet"",""chain"":""AAC"&amp;""",""rpc"":[""https://rpc.acuteangle.com""],""faucets"":[],""nativeCurrency"":{""name"":""Acuteangle Native Token"",""symbol"":""AAC"",""decimals"":18},""infoURL"":""https://www.acuteangle.com/"",""shortName"":""aac"",""chainId"":512,""networkId"":512,""s"&amp;"lip44"":1512,""explorers"":[{""name"":""aacscan"",""url"":""https://scan.acuteangle.com"",""standard"":""EIP3091""}],""icon"":""aac""},{""name"":""Double-A Chain Testnet"",""chain"":""AAC"",""icon"":""aac"",""rpc"":[""https://rpc-testnet.acuteangle.com""]"&amp;",""faucets"":[""https://scan-testnet.acuteangle.com/faucet""],""nativeCurrency"":{""name"":""Acuteangle Native Token"",""symbol"":""AAC"",""decimals"":18},""infoURL"":""https://www.acuteangle.com/"",""shortName"":""aact"",""chainId"":513,""networkId"":513"&amp;",""explorers"":[{""name"":""aacscan-testnet"",""url"":""https://scan-testnet.acuteangle.com"",""standard"":""EIP3091""}]},{""name"":""Vela1 Chain Mainnet"",""chain"":""VELA1"",""rpc"":[""https://rpc.velaverse.io""],""faucets"":[],""nativeCurrency"":{""nam"&amp;"e"":""CLASS COIN"",""symbol"":""CLASS"",""decimals"":18},""infoURL"":""https://velaverse.io"",""shortName"":""CLASS"",""chainId"":555,""networkId"":555,""explorers"":[{""name"":""Vela1 Chain Mainnet Explorer"",""url"":""https://exp.velaverse.io"",""standa"&amp;"rd"":""EIP3091""}]},{""name"":""Tao Network"",""chain"":""TAO"",""rpc"":[""https://rpc.testnet.tao.network"",""http://rpc.testnet.tao.network:8545"",""https://rpc.tao.network"",""wss://rpc.tao.network""],""faucets"":[],""nativeCurrency"":{""name"":""Tao"""&amp;",""symbol"":""TAO"",""decimals"":18},""infoURL"":""https://tao.network"",""shortName"":""tao"",""chainId"":558,""networkId"":558},{""name"":""Metis Stardust Testnet"",""chain"":""ETH"",""rpc"":[""https://stardust.metis.io/?owner=588""],""faucets"":[],""na"&amp;"tiveCurrency"":{""name"":""tMetis"",""symbol"":""METIS"",""decimals"":18},""infoURL"":""https://www.metis.io"",""shortName"":""metis-stardust"",""chainId"":588,""networkId"":588,""explorers"":[{""name"":""blockscout"",""url"":""https://stardust-explorer.m"&amp;"etis.io"",""standard"":""EIP3091""}],""parent"":{""type"":""L2"",""chain"":""eip155-4"",""bridges"":[{""url"":""https://bridge.metis.io""}]}},{""name"":""Acala Mandala Testnet"",""chain"":""mACA"",""rpc"":[],""faucets"":[],""nativeCurrency"":{""name"":""A"&amp;"cala Mandala Token"",""symbol"":""mACA"",""decimals"":18},""infoURL"":""https://acala.network"",""shortName"":""maca"",""chainId"":595,""networkId"":595},{""name"":""Meshnyan testnet"",""chain"":""MeshTestChain"",""rpc"":[],""faucets"":[],""nativeCurrency"&amp;""":{""name"":""Meshnyan Testnet Native Token"",""symbol"":""MESHT"",""decimals"":18},""infoURL"":"""",""shortName"":""mesh-chain-testnet"",""chainId"":600,""networkId"":600},{""name"":""Pixie Chain Testnet"",""chain"":""PixieChain"",""rpc"":[""https://htt"&amp;"p-testnet.chain.pixie.xyz"",""wss://ws-testnet.chain.pixie.xyz""],""faucets"":[""https://chain.pixie.xyz/faucet""],""nativeCurrency"":{""name"":""Pixie Chain Testnet Native Token"",""symbol"":""PCTT"",""decimals"":18},""infoURL"":""https://scan-testnet.ch"&amp;"ain.pixie.xyz"",""shortName"":""pixie-chain-testnet"",""chainId"":666,""networkId"":666},{""name"":""Karura Network"",""chain"":""KAR"",""rpc"":[],""faucets"":[],""nativeCurrency"":{""name"":""Karura Token"",""symbol"":""KAR"",""decimals"":18},""infoURL"""&amp;":""https://karura.network"",""shortName"":""kar"",""chainId"":686,""networkId"":686,""slip44"":686},{""name"":""BlockChain Station Mainnet"",""chain"":""BCS"",""rpc"":[""https://rpc-mainnet.bcsdev.io"",""wss://rpc-ws-mainnet.bcsdev.io""],""faucets"":[],"""&amp;"nativeCurrency"":{""name"":""BCS Token"",""symbol"":""BCS"",""decimals"":18},""infoURL"":""https://blockchainstation.io"",""shortName"":""bcs"",""chainId"":707,""networkId"":707,""explorers"":[{""name"":""BlockChain Station Explorer"",""url"":""https://ex"&amp;"plorer.bcsdev.io"",""standard"":""EIP3091""}]},{""name"":""BlockChain Station Testnet"",""chain"":""BCS"",""rpc"":[""https://rpc-testnet.bcsdev.io"",""wss://rpc-ws-testnet.bcsdev.io""],""faucets"":[""https://faucet.bcsdev.io""],""nativeCurrency"":{""name"&amp;""":""BCS Testnet Token"",""symbol"":""tBCS"",""decimals"":18},""infoURL"":""https://blockchainstation.io"",""shortName"":""tbcs"",""chainId"":708,""networkId"":708,""explorers"":[{""name"":""BlockChain Station Explorer"",""url"":""https://testnet.bcsdev.i"&amp;"o"",""standard"":""EIP3091""}]},{""name"":""Factory 127 Testnet"",""chain"":""FETH"",""rpc"":[],""faucets"":[],""nativeCurrency"":{""name"":""Factory 127 Token"",""symbol"":""FETH"",""decimals"":18},""infoURL"":""https://www.factory127.com"",""shortName"""&amp;":""tfeth"",""chainId"":721,""networkId"":721,""slip44"":721},{""name"":""cheapETH"",""chain"":""cheapETH"",""rpc"":[""https://node.cheapeth.org/rpc""],""faucets"":[],""nativeCurrency"":{""name"":""cTH"",""symbol"":""cTH"",""decimals"":18},""infoURL"":""ht"&amp;"tps://cheapeth.org/"",""shortName"":""cth"",""chainId"":777,""networkId"":777},{""name"":""Acala Network"",""chain"":""ACA"",""rpc"":[],""faucets"":[],""nativeCurrency"":{""name"":""Acala Token"",""symbol"":""ACA"",""decimals"":18},""infoURL"":""https://a"&amp;"cala.network"",""shortName"":""aca"",""chainId"":787,""networkId"":787,""slip44"":787},{""name"":""Aerochain Testnet"",""chain"":""Aerochain"",""network"":""testnet"",""rpc"":[""https://testnet-rpc.aerochain.id/""],""faucets"":[""https://faucet.aerochain."&amp;"id/""],""nativeCurrency"":{""name"":""Aerochain Testnet"",""symbol"":""TAero"",""decimals"":18},""infoURL"":""https://aerochaincoin.org/"",""shortName"":""taero"",""chainId"":788,""networkId"":788,""explorers"":[{""name"":""aeroscan"",""url"":""https://te"&amp;"stnet.aeroscan.id"",""standard"":""EIP3091""}]},{""name"":""Haic"",""chain"":""Haic"",""rpc"":[""https://orig.haichain.io/""],""faucets"":[],""nativeCurrency"":{""name"":""Haicoin"",""symbol"":""HAIC"",""decimals"":18},""infoURL"":""https://www.haichain.i"&amp;"o/"",""shortName"":""haic"",""chainId"":803,""networkId"":803},{""name"":""Callisto Mainnet"",""chain"":""CLO"",""rpc"":[""https://clo-geth.0xinfra.com""],""faucets"":[],""nativeCurrency"":{""name"":""Callisto Mainnet Ether"",""symbol"":""CLO"",""decimals"&amp;""":18},""infoURL"":""https://callisto.network"",""shortName"":""clo"",""chainId"":820,""networkId"":1,""slip44"":820},{""name"":""Callisto Testnet"",""chain"":""CLO"",""rpc"":[],""faucets"":[],""nativeCurrency"":{""name"":""Callisto Testnet Ether"",""symb"&amp;"ol"":""TCLO"",""decimals"":18},""infoURL"":""https://callisto.network"",""shortName"":""tclo"",""chainId"":821,""networkId"":2},{""name"":""Ambros Chain Mainnet"",""chain"":""ambroschain"",""rpc"":[""https://mainnet.ambroschain.com""],""faucets"":[],""nat"&amp;"iveCurrency"":{""name"":""AMBROS"",""symbol"":""AMBR"",""decimals"":18},""infoURL"":""https://bcmhunt.com/"",""shortName"":""ambros"",""chainId"":880,""networkId"":880,""explorers"":[{""name"":""Ambros Chain Explorer"",""url"":""https://explorer.ambroscha"&amp;"in.com"",""standard"":""none""}]},{""name"":""Wanchain"",""chain"":""WAN"",""rpc"":[""https://gwan-ssl.wandevs.org:56891/""],""faucets"":[],""nativeCurrency"":{""name"":""Wancoin"",""symbol"":""WAN"",""decimals"":18},""infoURL"":""https://www.wanscan.org"&amp;""",""shortName"":""wan"",""chainId"":888,""networkId"":888,""slip44"":5718350},{""name"":""Garizon Testnet Stage0"",""chain"":""GAR"",""network"":""testnet"",""icon"":""garizon"",""rpc"":[""https://s0-testnet.garizon.net/rpc""],""faucets"":[""https://fauc"&amp;"et-testnet.garizon.com""],""nativeCurrency"":{""name"":""Garizon"",""symbol"":""GAR"",""decimals"":18},""infoURL"":""https://garizon.com"",""shortName"":""gar-test-s0"",""chainId"":900,""networkId"":900,""explorers"":[{""name"":""explorer"",""url"":""http"&amp;"s://explorer-testnet.garizon.com"",""icon"":""garizon"",""standard"":""EIP3091""}]},{""name"":""Garizon Testnet Stage1"",""chain"":""GAR"",""network"":""testnet"",""icon"":""garizon"",""rpc"":[""https://s1-testnet.garizon.net/rpc""],""faucets"":[""https:/"&amp;"/faucet-testnet.garizon.com""],""nativeCurrency"":{""name"":""Garizon"",""symbol"":""GAR"",""decimals"":18},""infoURL"":""https://garizon.com"",""shortName"":""gar-test-s1"",""chainId"":901,""networkId"":901,""explorers"":[{""name"":""explorer"",""url"":"&amp;"""https://explorer-testnet.garizon.com"",""icon"":""garizon"",""standard"":""EIP3091""}],""parent"":{""chain"":""eip155-900"",""type"":""shard""}},{""name"":""Garizon Testnet Stage2"",""chain"":""GAR"",""network"":""testnet"",""icon"":""garizon"",""rpc"":"&amp;"[""https://s2-testnet.garizon.net/rpc""],""faucets"":[""https://faucet-testnet.garizon.com""],""nativeCurrency"":{""name"":""Garizon"",""symbol"":""GAR"",""decimals"":18},""infoURL"":""https://garizon.com"",""shortName"":""gar-test-s2"",""chainId"":902,"""&amp;"networkId"":902,""explorers"":[{""name"":""explorer"",""url"":""https://explorer-testnet.garizon.com"",""icon"":""garizon"",""standard"":""EIP3091""}],""parent"":{""chain"":""eip155-900"",""type"":""shard""}},{""name"":""Garizon Testnet Stage3"",""chain"""&amp;":""GAR"",""network"":""testnet"",""icon"":""garizon"",""rpc"":[""https://s3-testnet.garizon.net/rpc""],""faucets"":[""https://faucet-testnet.garizon.com""],""nativeCurrency"":{""name"":""Garizon"",""symbol"":""GAR"",""decimals"":18},""infoURL"":""https://"&amp;"garizon.com"",""shortName"":""gar-test-s3"",""chainId"":903,""networkId"":903,""explorers"":[{""name"":""explorer"",""url"":""https://explorer-testnet.garizon.com"",""icon"":""garizon"",""standard"":""EIP3091""}],""parent"":{""chain"":""eip155-900"",""typ"&amp;"e"":""shard""}},{""name"":""PulseChain Testnet"",""shortName"":""tpls"",""chain"":""tPLS"",""chainId"":940,""networkId"":940,""infoURL"":""https://pulsechain.com/"",""rpc"":[""https://rpc.v2.testnet.pulsechain.com/"",""wss://rpc.v2.testnet.pulsechain.com/"&amp;"""],""faucets"":[""https://faucet.v2.testnet.pulsechain.com/""],""nativeCurrency"":{""name"":""Test Pulse"",""symbol"":""tPLS"",""decimals"":18}},{""name"":""PulseChain Testnet v2b"",""shortName"":""t2bpls"",""chain"":""t2bPLS"",""network"":""testnet-2b"""&amp;",""chainId"":941,""networkId"":941,""infoURL"":""https://pulsechain.com/"",""rpc"":[""https://rpc.v2b.testnet.pulsechain.com/"",""wss://rpc.v2b.testnet.pulsechain.com/""],""faucets"":[""https://faucet.v2b.testnet.pulsechain.com/""],""nativeCurrency"":{""n"&amp;"ame"":""Test Pulse"",""symbol"":""tPLS"",""decimals"":18}},{""name"":""PulseChain Testnet v3"",""shortName"":""t3pls"",""chain"":""t3PLS"",""network"":""testnet-3"",""chainId"":942,""networkId"":942,""infoURL"":""https://pulsechain.com/"",""rpc"":[""https"&amp;"://rpc.v3.testnet.pulsechain.com/"",""wss://rpc.v3.testnet.pulsechain.com/""],""faucets"":[""https://faucet.v3.testnet.pulsechain.com/""],""nativeCurrency"":{""name"":""Test Pulse"",""symbol"":""tPLS"",""decimals"":18}},{""name"":""Nepal Blockchain Networ"&amp;"k"",""chain"":""YETI"",""rpc"":[""https://api.nepalblockchain.dev"",""https://api.nepalblockchain.network""],""faucets"":[""https://faucet.nepalblockchain.network""],""nativeCurrency"":{""name"":""Nepal Blockchain Network Ether"",""symbol"":""YETI"",""dec"&amp;"imals"":18},""infoURL"":""https://nepalblockchain.network"",""shortName"":""yeti"",""chainId"":977,""networkId"":977},{""name"":""Lucky Network"",""chain"":""LN"",""rpc"":[""https://rpc.luckynetwork.org"",""wss://ws.lnscan.org"",""https://rpc.lnscan.org"""&amp;"],""faucets"":[],""nativeCurrency"":{""name"":""Lucky"",""symbol"":""L99"",""decimals"":18},""infoURL"":""https://luckynetwork.org"",""shortName"":""ln"",""chainId"":998,""networkId"":998,""icon"":""lucky"",""explorers"":[{""name"":""blockscout"",""url"":"&amp;"""https://explorer.luckynetwork.org"",""standard"":""none""},{""name"":""expedition"",""url"":""https://lnscan.org"",""standard"":""none""}]},{""name"":""Wanchain Testnet"",""chain"":""WAN"",""rpc"":[""https://gwan-ssl.wandevs.org:46891/""],""faucets"":[]"&amp;",""nativeCurrency"":{""name"":""Wancoin"",""symbol"":""WAN"",""decimals"":18},""infoURL"":""https://testnet.wanscan.org"",""shortName"":""twan"",""chainId"":999,""networkId"":999},{""name"":""Klaytn Testnet Baobab"",""chain"":""KLAY"",""rpc"":[""https://a"&amp;"pi.baobab.klaytn.net:8651""],""faucets"":[""https://baobab.wallet.klaytn.com/access?next=faucet""],""nativeCurrency"":{""name"":""KLAY"",""symbol"":""KLAY"",""decimals"":18},""infoURL"":""https://www.klaytn.com/"",""shortName"":""Baobab"",""chainId"":1001"&amp;",""networkId"":1001},{""name"":""Newton Testnet"",""chain"":""NEW"",""rpc"":[""https://rpc1.newchain.newtonproject.org""],""faucets"":[],""nativeCurrency"":{""name"":""Newton"",""symbol"":""NEW"",""decimals"":18},""infoURL"":""https://www.newtonproject.or"&amp;"g/"",""shortName"":""tnew"",""chainId"":1007,""networkId"":1007},{""name"":""Evrice Network"",""chain"":""EVC"",""rpc"":[""https://meta.evrice.com""],""faucets"":[],""nativeCurrency"":{""name"":""Evrice"",""symbol"":""EVC"",""decimals"":18},""infoURL"":"""&amp;"https://evrice.com"",""shortName"":""EVC"",""chainId"":1010,""networkId"":1010,""slip44"":1020},{""name"":""Newton"",""chain"":""NEW"",""rpc"":[""https://global.rpc.mainnet.newtonproject.org""],""faucets"":[],""nativeCurrency"":{""name"":""Newton"",""symb"&amp;"ol"":""NEW"",""decimals"":18},""infoURL"":""https://www.newtonproject.org/"",""shortName"":""new"",""chainId"":1012,""networkId"":1012},{""name"":""Sakura"",""chain"":""Sakura"",""rpc"":[],""faucets"":[],""nativeCurrency"":{""name"":""Sakura"",""symbol"":"&amp;"""SKU"",""decimals"":18},""infoURL"":""https://clover.finance/sakura"",""shortName"":""sku"",""chainId"":1022,""networkId"":1022},{""name"":""Clover Testnet"",""chain"":""Clover"",""rpc"":[],""faucets"":[],""nativeCurrency"":{""name"":""Clover"",""symbol"&amp;""":""CLV"",""decimals"":18},""infoURL"":""https://clover.finance"",""shortName"":""tclv"",""chainId"":1023,""networkId"":1023},{""name"":""Clover Mainnet"",""chain"":""Clover"",""rpc"":[""https://rpc-ivy.clover.finance"",""https://rpc-ivy-2.clover.finance"&amp;""",""https://rpc-ivy-3.clover.finance""],""faucets"":[],""nativeCurrency"":{""name"":""Clover"",""symbol"":""CLV"",""decimals"":18},""infoURL"":""https://clover.finance"",""shortName"":""clv"",""chainId"":1024,""networkId"":1024},{""name"":""BitTorrent Ch"&amp;"ain Testnet"",""chain"":""BTTC"",""rpc"":[""https://testrpc.bittorrentchain.io/""],""faucets"":[],""nativeCurrency"":{""name"":""BitTorrent"",""symbol"":""BTT"",""decimals"":18},""infoURL"":""https://bittorrentchain.io/"",""shortName"":""tbtt"",""chainId"&amp;""":1028,""networkId"":1028,""explorers"":[{""name"":""testbttcscan"",""url"":""https://testscan.bittorrentchain.io"",""standard"":""none""}]},{""name"":""Conflux eSpace"",""chain"":""Conflux"",""network"":""mainnet"",""rpc"":[""https://evm.confluxrpc.com"&amp;"""],""faucets"":[],""nativeCurrency"":{""name"":""CFX"",""symbol"":""CFX"",""decimals"":18},""infoURL"":""https://confluxnetwork.org"",""shortName"":""cfx"",""chainId"":1030,""networkId"":1030,""icon"":""conflux"",""explorers"":[{""name"":""Conflux Scan"""&amp;",""url"":""https://evm.confluxscan.net"",""standard"":""none""}]},{""name"":""Metis Andromeda Mainnet"",""chain"":""ETH"",""rpc"":[""https://andromeda.metis.io/?owner=1088""],""faucets"":[],""nativeCurrency"":{""name"":""Metis"",""symbol"":""METIS"",""dec"&amp;"imals"":18},""infoURL"":""https://www.metis.io"",""shortName"":""metis-andromeda"",""chainId"":1088,""networkId"":1088,""explorers"":[{""name"":""blockscout"",""url"":""https://andromeda-explorer.metis.io"",""standard"":""EIP3091""}],""parent"":{""type"":"&amp;"""L2"",""chain"":""eip155-1"",""bridges"":[{""url"":""https://bridge.metis.io""}]}},{""name"":""MathChain"",""chain"":""MATH"",""rpc"":[""https://mathchain-asia.maiziqianbao.net/rpc"",""https://mathchain-us.maiziqianbao.net/rpc""],""faucets"":[],""nativeC"&amp;"urrency"":{""name"":""MathChain"",""symbol"":""MATH"",""decimals"":18},""infoURL"":""https://mathchain.org"",""shortName"":""MATH"",""chainId"":1139,""networkId"":1139},{""name"":""MathChain Testnet"",""chain"":""MATH"",""rpc"":[""https://galois-hk.maiziq"&amp;"ianbao.net/rpc""],""faucets"":[""https://scan.boka.network/#/Galois/faucet""],""nativeCurrency"":{""name"":""MathChain"",""symbol"":""MATH"",""decimals"":18},""infoURL"":""https://mathchain.org"",""shortName"":""tMATH"",""chainId"":1140,""networkId"":1140"&amp;"},{""name"":""Iora Chain"",""chain"":""IORA"",""network"":""iorachain"",""icon"":""iorachain"",""rpc"":[""https://dataseed.iorachain.com""],""faucets"":[],""nativeCurrency"":{""name"":""Iora"",""symbol"":""IORA"",""decimals"":18},""infoURL"":""https://ior"&amp;"achain.com"",""shortName"":""iora"",""chainId"":1197,""networkId"":1197,""explorers"":[{""name"":""ioraexplorer"",""url"":""https://explorer.iorachain.com"",""standard"":""EIP3091""}]},{""name"":""Evanesco Testnet"",""chain"":""Evanesco Testnet"",""networ"&amp;"k"":""avis"",""rpc"":[""https://seed5.evanesco.org:8547""],""faucets"":[],""nativeCurrency"":{""name"":""AVIS"",""symbol"":""AVIS"",""decimals"":18},""infoURL"":""https://evanesco.org/"",""shortName"":""avis"",""chainId"":1201,""networkId"":1201},{""name"&amp;""":""World Trade Technical Chain Mainnet"",""chain"":""WTT"",""rpc"":[""https://rpc.cadaut.com"",""wss://rpc.cadaut.com/ws""],""faucets"":[],""nativeCurrency"":{""name"":""World Trade Token"",""symbol"":""WTT"",""decimals"":18},""infoURL"":""http://www.ca"&amp;"daut.com"",""shortName"":""wtt"",""chainId"":1202,""networkId"":2048,""explorers"":[{""name"":""WTTScout"",""url"":""https://explorer.cadaut.com"",""standard"":""EIP3091""}]},{""name"":""Popcateum Mainnet"",""chain"":""POPCATEUM"",""rpc"":[""https://datas"&amp;"eed.popcateum.org""],""faucets"":[],""nativeCurrency"":{""name"":""Popcat"",""symbol"":""POP"",""decimals"":18},""infoURL"":""https://popcateum.org"",""shortName"":""popcat"",""chainId"":1213,""networkId"":1213,""explorers"":[{""name"":""popcateum explore"&amp;"r"",""url"":""https://explorer.popcateum.org"",""standard"":""none""}]},{""name"":""EnterChain Mainnet"",""chain"":""ENTER"",""network"":""mainnet"",""rpc"":[""https://tapi.entercoin.net/""],""faucets"":[],""nativeCurrency"":{""name"":""EnterCoin"",""symb"&amp;"ol"":""ENTER"",""decimals"":18},""infoURL"":""https://entercoin.net"",""shortName"":""enter"",""chainId"":1214,""networkId"":1214,""icon"":""enter"",""explorers"":[{""name"":""Enter Explorer - Expenter"",""url"":""https://explorer.entercoin.net"",""icon"""&amp;":""enter"",""standard"":""EIP3091""}]},{""name"":""HALO Mainnet"",""chain"":""HALO"",""rpc"":[""https://nodes.halo.land""],""faucets"":[],""nativeCurrency"":{""name"":""HALO"",""symbol"":""HO"",""decimals"":18},""infoURL"":""https://halo.land/#/"",""short"&amp;"Name"":""HO"",""chainId"":1280,""networkId"":1280,""explorers"":[{""name"":""HALOexplorer"",""url"":""https://browser.halo.land"",""standard"":""none""}]},{""name"":""Moonbeam"",""chain"":""MOON"",""rpc"":[""https://rpc.api.moonbeam.network"",""wss://wss."&amp;"api.moonbeam.network""],""faucets"":[],""nativeCurrency"":{""name"":""Glimmer"",""symbol"":""GLMR"",""decimals"":18},""infoURL"":""https://moonbeam.network/networks/moonbeam/"",""shortName"":""mbeam"",""chainId"":1284,""networkId"":1284,""explorers"":[{"""&amp;"name"":""moonscan"",""url"":""https://moonbeam.moonscan.io"",""standard"":""none""}]},{""name"":""Moonriver"",""chain"":""MOON"",""rpc"":[""https://rpc.api.moonriver.moonbeam.network"",""wss://wss.api.moonriver.moonbeam.network""],""faucets"":[],""nativeC"&amp;"urrency"":{""name"":""Moonriver"",""symbol"":""MOVR"",""decimals"":18},""infoURL"":""https://moonbeam.network/networks/moonriver/"",""shortName"":""mriver"",""chainId"":1285,""networkId"":1285,""explorers"":[{""name"":""moonscan"",""url"":""https://moonri"&amp;"ver.moonscan.io"",""standard"":""none""}]},{""name"":""Moonrock old"",""chain"":""MOON"",""rpc"":[],""faucets"":[],""nativeCurrency"":{""name"":""Rocs"",""symbol"":""ROC"",""decimals"":18},""infoURL"":"""",""shortName"":""mrock-old"",""chainId"":1286,""ne"&amp;"tworkId"":1286,""deprecated"":true},{""name"":""Moonbase Alpha"",""chain"":""MOON"",""rpc"":[""https://rpc.api.moonbase.moonbeam.network"",""wss://wss.api.moonbase.moonbeam.network""],""faucets"":[],""nativeCurrency"":{""name"":""Dev"",""symbol"":""DEV"","&amp;"""decimals"":18},""infoURL"":""https://docs.moonbeam.network/networks/testnet/"",""shortName"":""mbase"",""chainId"":1287,""networkId"":1287,""explorers"":[{""name"":""moonscan"",""url"":""https://moonbase.moonscan.io"",""standard"":""none""}]},{""name"":"&amp;"""Moonrock"",""chain"":""MOON"",""rpc"":[""https://rpc.api.moonrock.moonbeam.network"",""wss://wss.api.moonrock.moonbeam.network""],""faucets"":[],""nativeCurrency"":{""name"":""Rocs"",""symbol"":""ROC"",""decimals"":18},""infoURL"":""https://docs.moonbea"&amp;"m.network/learn/platform/networks/overview/"",""shortName"":""mrock"",""chainId"":1288,""networkId"":1288},{""name"":""CENNZnet Azalea"",""chain"":""CENNZnet"",""network"":""azalea"",""rpc"":[""https://cennznet.unfrastructure.io/public""],""faucets"":[],"&amp;"""nativeCurrency"":{""name"":""CPAY"",""symbol"":""CPAY"",""decimals"":18},""infoURL"":""https://cennz.net"",""shortName"":""cennz-a"",""chainId"":1337,""networkId"":1337,""icon"":""cennz"",""explorers"":[{""name"":""UNcover"",""url"":""https://uncoverexp"&amp;"lorer.com"",""standard"":""none""}]},{""name"":""Catecoin Chain Mainnet"",""chain"":""Catechain"",""rpc"":[""https://send.catechain.com""],""faucets"":[],""nativeCurrency"":{""name"":""Catecoin"",""symbol"":""CATE"",""decimals"":18},""infoURL"":""https://"&amp;"catechain.com"",""shortName"":""cate"",""chainId"":1618,""networkId"":1618},{""name"":""Atheios"",""chain"":""ATH"",""rpc"":[""https://wallet.atheios.com:8797""],""faucets"":[],""nativeCurrency"":{""name"":""Atheios Ether"",""symbol"":""ATH"",""decimals"""&amp;":18},""infoURL"":""https://atheios.com"",""shortName"":""ath"",""chainId"":1620,""networkId"":11235813,""slip44"":1620},{""name"":""Btachain"",""chain"":""btachain"",""rpc"":[""https://dataseed1.btachain.com/""],""faucets"":[],""nativeCurrency"":{""name"""&amp;":""Bitcoin Asset"",""symbol"":""BTA"",""decimals"":18},""infoURL"":""https://bitcoinasset.io/"",""shortName"":""bta"",""chainId"":1657,""networkId"":1657},{""name"":""LUDAN Mainnet"",""chain"":""LUDAN"",""rpc"":[""http://rpc.ludan.org:55001/""],""faucets"&amp;""":[],""nativeCurrency"":{""name"":""LUDAN"",""symbol"":""LUDAN"",""decimals"":18},""infoURL"":""https://www.ludan.org/"",""shortName"":""LUDAN"",""icon"":""ludan"",""chainId"":1688,""networkId"":1688},{""name"":""Teslafunds"",""chain"":""TSF"",""rpc"":["&amp;"""https://tsfapi.europool.me""],""faucets"":[],""nativeCurrency"":{""name"":""Teslafunds Ether"",""symbol"":""TSF"",""decimals"":18},""infoURL"":""https://teslafunds.io"",""shortName"":""tsf"",""chainId"":1856,""networkId"":1},{""name"":""BON Network"","""&amp;"chain"":""BON"",""network"":""testnet"",""rpc"":[""http://8.210.150.70:8545""],""faucets"":[],""nativeCurrency"":{""name"":""BOYACoin"",""symbol"":""BOY"",""decimals"":18},""infoURL"":""https://boyanet.org"",""shortName"":""boya"",""chainId"":1898,""netwo"&amp;"rkId"":1,""explorers"":[{""name"":""explorer"",""url"":""https://explorer.boyanet.org:4001"",""standard"":""EIP3091""}]},{""name"":""EtherGem"",""chain"":""EGEM"",""rpc"":[""https://jsonrpc.egem.io/custom""],""faucets"":[],""nativeCurrency"":{""name"":""E"&amp;"therGem Ether"",""symbol"":""EGEM"",""decimals"":18},""infoURL"":""https://egem.io"",""shortName"":""egem"",""chainId"":1987,""networkId"":1987,""slip44"":1987},{""name"":""Milkomeda C1 Mainnet"",""chain"":""milkAda"",""icon"":""milkomeda"",""network"":"""&amp;"mainnet"",""rpc"":[""https://rpc-mainnet-cardano-evm.c1.milkomeda.com"",""wss://rpc-mainnet-cardano-evm.c1.milkomeda.com""],""faucets"":[],""nativeCurrency"":{""name"":""milkAda"",""symbol"":""milkAda"",""decimals"":18},""infoURL"":""https://milkomeda.com"&amp;""",""shortName"":""milkAda"",""chainId"":2001,""networkId"":2001,""explorers"":[{""name"":""Blockscout"",""url"":""https://explorer-mainnet-cardano-evm.c1.milkomeda.com"",""standard"":""none""}]},{""name"":""420coin"",""chain"":""420"",""rpc"":[],""faucet"&amp;"s"":[],""nativeCurrency"":{""name"":""Fourtwenty"",""symbol"":""420"",""decimals"":18},""infoURL"":""https://420integrated.com"",""shortName"":""420"",""chainId"":2020,""networkId"":2020},{""name"":""Edgeware Mainnet"",""chain"":""EDG"",""rpc"":[""https:/"&amp;"/mainnet1.edgewa.re""],""faucets"":[],""nativeCurrency"":{""name"":""Edge"",""symbol"":""EDG"",""decimals"":18},""infoURL"":""http://edgewa.re"",""shortName"":""edg"",""chainId"":2021,""networkId"":2021},{""name"":""Beresheet Testnet"",""chain"":""EDG"","&amp;"""rpc"":[""https://beresheet1.edgewa.re""],""faucets"":[],""nativeCurrency"":{""name"":""Testnet Edge"",""symbol"":""tEDG"",""decimals"":18},""infoURL"":""http://edgewa.re"",""shortName"":""edgt"",""chainId"":2022,""networkId"":2022},{""name"":""Rangers P"&amp;"rotocol Mainnet"",""chain"":""Rangers"",""icon"":""rangers"",""rpc"":[""https://mainnet.rangersprotocol.com/api/jsonrpc""],""faucets"":[],""nativeCurrency"":{""name"":""Rangers Protocol Gas"",""symbol"":""RPG"",""decimals"":18},""infoURL"":""https://range"&amp;"rsprotocol.com"",""shortName"":""rpg"",""chainId"":2025,""networkId"":2025,""slip44"":1008,""explorers"":[{""name"":""rangersscan"",""url"":""https://scan.rangersprotocol.com"",""standard"":""none""}]},{""name"":""Ecoball Mainnet"",""chain"":""ECO"",""rpc"&amp;""":[""https://api.ecoball.org/ecoball/""],""faucets"":[],""nativeCurrency"":{""name"":""Ecoball Coin"",""symbol"":""ECO"",""decimals"":18},""infoURL"":""https://ecoball.org"",""shortName"":""eco"",""chainId"":2100,""networkId"":2100,""explorers"":[{""name"&amp;""":""Ecoball Explorer"",""url"":""https://scan.ecoball.org"",""standard"":""EIP3091""}]},{""name"":""Ecoball Testnet Espuma"",""chain"":""ECO"",""rpc"":[""https://api.ecoball.org/espuma/""],""faucets"":[],""nativeCurrency"":{""name"":""Espuma Coin"",""sym"&amp;"bol"":""ECO"",""decimals"":18},""infoURL"":""https://ecoball.org"",""shortName"":""esp"",""chainId"":2101,""networkId"":2101,""explorers"":[{""name"":""Ecoball Testnet Explorer"",""url"":""https://espuma-scan.ecoball.org"",""standard"":""EIP3091""}]},{""n"&amp;"ame"":""Evanesco Mainnet"",""chain"":""EVA"",""network"":""mainnet"",""rpc"":[""https://seed4.evanesco.org:8546""],""faucets"":[],""nativeCurrency"":{""name"":""EVA"",""symbol"":""EVA"",""decimals"":18},""infoURL"":""https://evanesco.org/"",""shortName"":"&amp;"""evanesco"",""chainId"":2213,""networkId"":2213,""icon"":""evanesco"",""explorers"":[{""name"":""Evanesco Explorer"",""url"":""https://explorer.evanesco.org"",""standard"":""none""}]},{""name"":""Kava EVM Testnet"",""chain"":""KAVA"",""network"":""testne"&amp;"t"",""rpc"":[""https://evm.evm-alpha.kava.io"",""wss://evm-ws.evm-alpha.kava.io""],""faucets"":[""https://faucet.kava.io""],""nativeCurrency"":{""name"":""Kava"",""symbol"":""KAVA"",""decimals"":18},""infoURL"":""https://www.kava.io"",""shortName"":""kava"&amp;""",""chainId"":2221,""networkId"":2221,""icon"":""kava"",""explorers"":[{""name"":""Kava Testnet Explorer"",""url"":""https://explorer.evm-alpha.kava.io"",""standard"":""EIP3091"",""icon"":""kava""}]},{""name"":""Kortho Mainnet"",""chain"":""Kortho Chain"&amp;""",""rpc"":[""https://www.kortho-chain.com""],""faucets"":[],""nativeCurrency"":{""name"":""KorthoChain"",""symbol"":""KTO"",""decimals"":11},""infoURL"":""https://www.kortho.io/"",""shortName"":""ktoc"",""chainId"":2559,""networkId"":2559},{""name"":""CE"&amp;"NNZnet Rata"",""chain"":""CENNZnet"",""network"":""rata"",""rpc"":[""https://rata.centrality.me/public""],""faucets"":[""https://app-faucet.centrality.me""],""nativeCurrency"":{""name"":""CPAY"",""symbol"":""CPAY"",""decimals"":18},""infoURL"":""https://c"&amp;"ennz.net"",""shortName"":""cennz-r"",""chainId"":3000,""networkId"":3000,""icon"":""cennz""},{""name"":""CENNZnet Nikau"",""chain"":""CENNZnet"",""network"":""nikau"",""rpc"":[""https://nikau.centrality.me/public""],""faucets"":[""https://app-faucet.centr"&amp;"ality.me""],""nativeCurrency"":{""name"":""CPAY"",""symbol"":""CPAY"",""decimals"":18},""infoURL"":""https://cennz.net"",""shortName"":""cennz-n"",""chainId"":3001,""networkId"":3001,""icon"":""cennz"",""explorers"":[{""name"":""UNcover"",""url"":""https:"&amp;"//www.uncoverexplorer.com/?network=Nikau"",""standard"":""none""}]},{""name"":""ZCore Testnet"",""chain"":""Beach"",""icon"":""zcore"",""rpc"":[""https://rpc-testnet.zcore.cash""],""faucets"":[""https://faucet.zcore.cash""],""nativeCurrency"":{""name"":"""&amp;"ZCore"",""symbol"":""ZCR"",""decimals"":18},""infoURL"":""https://zcore.cash"",""shortName"":""zcrbeach"",""chainId"":3331,""networkId"":3331},{""name"":""Web3Q Testnet"",""chain"":""Web3Q"",""rpc"":[""https://testnet.web3q.io:8545""],""faucets"":[],""nat"&amp;"iveCurrency"":{""name"":""Web3Q"",""symbol"":""W3Q"",""decimals"":18},""infoURL"":""https://testnet.web3q.io/home.w3q/"",""shortName"":""w3q-t"",""chainId"":3333,""networkId"":3333,""explorers"":[{""name"":""w3q-testnet"",""url"":""https://explorer.testne"&amp;"t.web3q.io"",""standard"":""EIP3091""}]},{""name"":""Web3Q Galileo"",""chain"":""Web3Q"",""rpc"":[""https://galileo.web3q.io:8545""],""faucets"":[],""nativeCurrency"":{""name"":""Web3Q"",""symbol"":""W3Q"",""decimals"":18},""infoURL"":""https://galileo.we"&amp;"b3q.io/home.w3q/"",""shortName"":""w3q-g"",""chainId"":3334,""networkId"":3334,""explorers"":[{""name"":""w3q-galileo"",""url"":""https://explorer.galileo.web3q.io"",""standard"":""EIP3091""}]},{""name"":""Paribu Net Mainnet"",""chain"":""PRB"",""network"&amp;""":""Paribu Net"",""rpc"":[""https://rpc.paribu.network""],""faucets"":[],""nativeCurrency"":{""name"":""PRB"",""symbol"":""PRB"",""decimals"":18},""infoURL"":""https://net.paribu.com"",""shortName"":""prb"",""chainId"":3400,""networkId"":3400,""icon"":"""&amp;"prb"",""explorers"":[{""name"":""Paribu Net Explorer"",""url"":""https://explorer.paribu.network"",""icon"":""explorer"",""standard"":""EIP3091""}]},{""name"":""Paribu Net Testnet"",""chain"":""PRB"",""network"":""Paribu Net"",""rpc"":[""https://rpc.testn"&amp;"et.paribuscan.com""],""faucets"":[""https://faucet.paribuscan.com""],""nativeCurrency"":{""name"":""PRB"",""symbol"":""PRB"",""decimals"":18},""infoURL"":""https://net.paribu.com"",""shortName"":""prbtestnet"",""chainId"":3500,""networkId"":3500,""icon"":"&amp;"""prb"",""explorers"":[{""name"":""Paribu Net Testnet Explorer"",""url"":""https://testnet.paribuscan.com"",""icon"":""explorer"",""standard"":""EIP3091""}]},{""name"":""Bittex Mainnet"",""chain"":""BTX"",""rpc"":[""https://rpc1.bittexscan.info"",""https:"&amp;"//rpc2.bittexscan.info""],""faucets"":[],""nativeCurrency"":{""name"":""Bittex"",""symbol"":""BTX"",""decimals"":18},""infoURL"":""https://bittexscan.com"",""shortName"":""btx"",""chainId"":3690,""networkId"":3690,""icon"":""ethereum"",""explorers"":[{""n"&amp;"ame"":""bittexscan"",""url"":""https://bittexscan.com"",""icon"":""etherscan"",""standard"":""EIP3091""}]},{""name"":""DYNO Mainnet"",""chain"":""DYNO"",""rpc"":[""https://api.dynoprotocol.com""],""faucets"":[""https://faucet.dynoscan.io""],""nativeCurren"&amp;"cy"":{""name"":""DYNO Token"",""symbol"":""DYNO"",""decimals"":18},""infoURL"":""https://dynoprotocol.com"",""shortName"":""dyno"",""chainId"":3966,""networkId"":3966,""explorers"":[{""name"":""DYNO Explorer"",""url"":""https://dynoscan.io"",""standard"":"&amp;"""EIP3091""}]},{""name"":""DYNO Testnet"",""chain"":""DYNO"",""rpc"":[""https://tapi.dynoprotocol.com""],""faucets"":[""https://faucet.dynoscan.io""],""nativeCurrency"":{""name"":""DYNO Token"",""symbol"":""tDYNO"",""decimals"":18},""infoURL"":""https://d"&amp;"ynoprotocol.com"",""shortName"":""tdyno"",""chainId"":3967,""networkId"":3967,""explorers"":[{""name"":""DYNO Explorer"",""url"":""https://testnet.dynoscan.io"",""standard"":""EIP3091""}]},{""name"":""Fantom Testnet"",""chain"":""FTM"",""rpc"":[""https://"&amp;"rpc.testnet.fantom.network""],""faucets"":[""https://faucet.fantom.network""],""nativeCurrency"":{""name"":""Fantom"",""symbol"":""FTM"",""decimals"":18},""infoURL"":""https://docs.fantom.foundation/quick-start/short-guide#fantom-testnet"",""shortName"":"&amp;"""tftm"",""chainId"":4002,""networkId"":4002,""icon"":""fantom"",""explorers"":[{""name"":""ftmscan"",""url"":""https://testnet.ftmscan.com"",""icon"":""ftmscan"",""standard"":""EIP3091""}]},{""name"":""AIOZ Network Testnet"",""chain"":""AIOZ"",""network"&amp;""":""testnet"",""icon"":""aioz"",""rpc"":[""https://eth-ds.testnet.aioz.network""],""faucets"":[],""nativeCurrency"":{""name"":""testAIOZ"",""symbol"":""AIOZ"",""decimals"":18},""infoURL"":""https://aioz.network"",""shortName"":""aioz-testnet"",""chainId"&amp;""":4102,""networkId"":4102,""slip44"":60,""explorers"":[{""name"":""AIOZ Network Testnet Explorer"",""url"":""https://testnet.explorer.aioz.network"",""standard"":""EIP3091""}]},{""name"":""IoTeX Network Mainnet"",""chain"":""iotex.io"",""rpc"":[""https:/"&amp;"/babel-api.mainnet.iotex.io""],""faucets"":[],""nativeCurrency"":{""name"":""IoTeX"",""symbol"":""IOTX"",""decimals"":18},""infoURL"":""https://iotex.io"",""shortName"":""iotex-mainnet"",""chainId"":4689,""networkId"":4689,""explorers"":[{""name"":""iotex"&amp;"scan"",""url"":""https://iotexscan.io"",""standard"":""EIP3091""}]},{""name"":""IoTeX Network Testnet"",""chain"":""iotex.io"",""rpc"":[""https://babel-api.testnet.iotex.io""],""faucets"":[""https://faucet.iotex.io/""],""nativeCurrency"":{""name"":""IoTeX"&amp;""",""symbol"":""IOTX"",""decimals"":18},""infoURL"":""https://iotex.io"",""shortName"":""iotex-testnet"",""chainId"":4690,""networkId"":4690,""explorers"":[{""name"":""testnet iotexscan"",""url"":""https://testnet.iotexscan.io"",""standard"":""EIP3091""}]"&amp;"},{""name"":""Venidium Testnet"",""chain"":""XVM"",""rpc"":[""https://rpc-evm-testnet.venidium.io""],""faucets"":[],""nativeCurrency"":{""name"":""Venidium"",""symbol"":""XVM"",""decimals"":18},""infoURL"":""https://venidium.io"",""shortName"":""xvm"",""c"&amp;"hainId"":4918,""networkId"":4918,""explorers"":[{""name"":""Venidium EVM Testnet Explorer"",""url"":""https://evm-testnet.venidiumexplorer.com"",""standard"":""EIP3091""}]},{""name"":""EraSwap Mainnet"",""chain"":""ESN"",""icon"":""eraswap"",""rpc"":[""ht"&amp;"tps://mainnet.eraswap.network"",""https://rpc-mumbai.mainnet.eraswap.network""],""faucets"":[],""nativeCurrency"":{""name"":""EraSwap"",""symbol"":""ES"",""decimals"":18},""infoURL"":""https://eraswap.info/"",""shortName"":""es"",""chainId"":5197,""networ"&amp;"kId"":5197},{""name"":""Uzmi Network Mainnet"",""chain"":""UZMI"",""rpc"":[""https://network.uzmigames.com.br/""],""faucets"":[],""nativeCurrency"":{""name"":""UZMI"",""symbol"":""UZMI"",""decimals"":18},""infoURL"":""https://uzmigames.com.br/"",""shortNa"&amp;"me"":""UZMI"",""chainId"":5315,""networkId"":5315},{""name"":""Syscoin Tanenbaum Testnet"",""chain"":""SYS"",""rpc"":[""https://rpc.tanenbaum.io"",""wss://rpc.tanenbaum.io/wss""],""faucets"":[""https://faucet.tanenbaum.io""],""nativeCurrency"":{""name"":"&amp;"""Testnet Syscoin"",""symbol"":""tSYS"",""decimals"":18},""infoURL"":""https://syscoin.org"",""shortName"":""tsys"",""chainId"":5700,""networkId"":5700,""explorers"":[{""name"":""Syscoin Testnet Block Explorer"",""url"":""https://tanenbaum.io"",""standard"&amp;""":""EIP3091""}]},{""name"":""Digest Swarm Chain"",""chain"":""DSC"",""icon"":""swarmchain"",""rpc"":[""https://rpc.digestgroup.ltd""],""faucets"":[],""nativeCurrency"":{""name"":""DigestCoin"",""symbol"":""DGCC"",""decimals"":18},""infoURL"":""https://di"&amp;"gestgroup.ltd"",""shortName"":""dgcc"",""chainId"":5777,""networkId"":5777,""explorers"":[{""name"":""swarmexplorer"",""url"":""https://explorer.digestgroup.ltd"",""standard"":""EIP3091""}]},{""name"":""Ontology Testnet"",""chain"":""Ontology"",""rpc"":["&amp;"""https://polaris1.ont.io:20339"",""https://polaris2.ont.io:20339"",""https://polaris3.ont.io:20339"",""https://polaris4.ont.io:20339""],""faucets"":[""https://developer.ont.io/""],""nativeCurrency"":{""name"":""ONG"",""symbol"":""ONG"",""decimals"":9},"""&amp;"infoURL"":""https://ont.io/"",""shortName"":""Ontology Testnet"",""chainId"":5851,""networkId"":5851,""explorers"":[{""name"":""explorer"",""url"":""https://explorer.ont.io/testnet"",""standard"":""EIP3091""}]},{""name"":""Wegochain Rubidium Mainnet"",""c"&amp;"hain"":""RBD"",""rpc"":[""https://proxy.wegochain.io"",""http://wallet.wegochain.io:7764""],""faucets"":[],""nativeCurrency"":{""name"":""Rubid"",""symbol"":""RBD"",""decimals"":18},""infoURL"":""https://www.wegochain.io"",""shortName"":""rbd"",""chainId"&amp;""":5869,""networkId"":5869,""explorers"":[{""name"":""wegoscan2"",""url"":""https://scan2.wegochain.io"",""standard"":""EIP3091""}]},{""name"":""Pixie Chain Mainnet"",""chain"":""PixieChain"",""rpc"":[""https://http-mainnet.chain.pixie.xyz"",""wss://ws-ma"&amp;"innet.chain.pixie.xyz""],""faucets"":[],""nativeCurrency"":{""name"":""Pixie Chain Native Token"",""symbol"":""PIX"",""decimals"":18},""infoURL"":""https://chain.pixie.xyz"",""shortName"":""pixie-chain"",""chainId"":6626,""networkId"":6626,""explorers"":["&amp;"{""name"":""blockscout"",""url"":""https://scan.chain.pixie.xyz"",""standard"":""none""}]},{""name"":""Shyft Mainnet"",""chain"":""SHYFT"",""icon"":""shyft"",""rpc"":[""https://rpc.shyft.network/""],""faucets"":[],""nativeCurrency"":{""name"":""Shyft"","""&amp;"symbol"":""SHYFT"",""decimals"":18},""infoURL"":""https://shyft.network"",""shortName"":""shyft"",""chainId"":7341,""networkId"":7341,""slip44"":2147490989,""explorers"":[{""name"":""Shyft BX"",""url"":""https://bx.shyft.network"",""standard"":""EIP3091"""&amp;"}]},{""name"":""Hazlor Testnet"",""chain"":""SCAS"",""rpc"":[""https://hatlas.rpc.hazlor.com:8545"",""wss://hatlas.rpc.hazlor.com:8546""],""faucets"":[""https://faucet.hazlor.com""],""nativeCurrency"":{""name"":""Hazlor Test Coin"",""symbol"":""TSCAS"","""&amp;"decimals"":18},""infoURL"":""https://hazlor.com"",""shortName"":""tscas"",""chainId"":7878,""networkId"":7878,""explorers"":[{""name"":""Hazlor Testnet Explorer"",""url"":""https://explorer.hazlor.com"",""standard"":""none""}]},{""name"":""Teleport"",""ch"&amp;"ain"":""Teleport"",""rpc"":[""https://evm-rpc.teleport.network""],""faucets"":[],""nativeCurrency"":{""name"":""Tele"",""symbol"":""TELE"",""decimals"":18},""infoURL"":""https://teleport.network"",""shortName"":""teleport"",""chainId"":8000,""networkId"":"&amp;"8000,""icon"":""teleport"",""explorers"":[{""name"":""Teleport EVM Explorer (Blockscout)"",""url"":""https://evm-explorer.teleport.network"",""standard"":""none"",""icon"":""teleport""},{""name"":""Teleport Cosmos Explorer (Big Dipper)"",""url"":""https:/"&amp;"/explorer.teleport.network"",""standard"":""none"",""icon"":""teleport""}]},{""name"":""Teleport Testnet"",""chain"":""Teleport"",""rpc"":[""https://evm-rpc.testnet.teleport.network""],""faucets"":[""https://chain-docs.teleport.network/testnet/faucet.html"&amp;"""],""nativeCurrency"":{""name"":""Tele"",""symbol"":""TELE"",""decimals"":18},""infoURL"":""https://teleport.network"",""shortName"":""teleport-testnet"",""chainId"":8001,""networkId"":8001,""icon"":""teleport"",""explorers"":[{""name"":""Teleport EVM Ex"&amp;"plorer (Blockscout)"",""url"":""https://evm-explorer.testnet.teleport.network"",""standard"":""none"",""icon"":""teleport""},{""name"":""Teleport Cosmos Explorer (Big Dipper)"",""url"":""https://explorer.testnet.teleport.network"",""standard"":""none"","""&amp;"icon"":""teleport""}]},{""name"":""MDGL Testnet"",""chain"":""MDGL"",""rpc"":[""https://testnet.mdgl.io""],""faucets"":[],""nativeCurrency"":{""name"":""MDGL Token"",""symbol"":""MDGLT"",""decimals"":18},""infoURL"":""https://mdgl.io"",""shortName"":""mdg"&amp;"l"",""chainId"":8029,""networkId"":8029},{""name"":""GeneChain Adenine Testnet"",""chain"":""GeneChain"",""rpc"":[""https://rpc-testnet.genechain.io""],""faucets"":[""https://faucet.genechain.io""],""nativeCurrency"":{""name"":""Testnet RNA"",""symbol"":"&amp;"""tRNA"",""decimals"":18},""infoURL"":""https://scan-testnet.genechain.io/"",""shortName"":""GeneChainAdn"",""chainId"":8080,""networkId"":8080,""explorers"":[{""name"":""GeneChain Adenine Testnet Scan"",""url"":""https://scan-testnet.genechain.io"",""sta"&amp;"ndard"":""EIP3091""}]},{""name"":""Klaytn Mainnet Cypress"",""chain"":""KLAY"",""rpc"":[""https://public-node-api.klaytnapi.com/v1/cypress""],""faucets"":[],""nativeCurrency"":{""name"":""KLAY"",""symbol"":""KLAY"",""decimals"":18},""infoURL"":""https://w"&amp;"ww.klaytn.com/"",""shortName"":""Cypress"",""chainId"":8217,""networkId"":8217,""slip44"":8217,""explorers"":[{""name"":""Klaytnscope"",""url"":""https://scope.klaytn.com"",""standard"":""none""}]},{""name"":""KorthoTest"",""chain"":""Kortho"",""rpc"":["""&amp;"https://www.krotho-test.net""],""faucets"":[],""nativeCurrency"":{""name"":""Kortho Test"",""symbol"":""KTO"",""decimals"":11},""infoURL"":""https://www.kortho.io/"",""shortName"":""Kortho"",""chainId"":8285,""networkId"":8285},{""name"":""TOOL Global Mai"&amp;"nnet"",""chain"":""OLO"",""rpc"":[""https://mainnet-web3.wolot.io""],""faucets"":[],""nativeCurrency"":{""name"":""TOOL Global"",""symbol"":""OLO"",""decimals"":18},""infoURL"":""https://ibdt.io"",""shortName"":""olo"",""chainId"":8723,""networkId"":8723,"&amp;"""slip44"":479,""explorers"":[{""name"":""OLO Block Explorer"",""url"":""https://www.olo.network"",""standard"":""EIP3091""}]},{""name"":""TOOL Global Testnet"",""chain"":""OLO"",""rpc"":[""https://testnet-web3.wolot.io""],""faucets"":[""https://testnet-e"&amp;"xplorer.wolot.io""],""nativeCurrency"":{""name"":""TOOL Global"",""symbol"":""OLO"",""decimals"":18},""infoURL"":""https://testnet-explorer.wolot.io"",""shortName"":""tolo"",""chainId"":8724,""networkId"":8724,""slip44"":479},{""name"":""Ambros Chain Test"&amp;"net"",""chain"":""ambroschain"",""rpc"":[""https://testnet.ambroschain.com""],""faucets"":[],""nativeCurrency"":{""name"":""AMBROS"",""symbol"":""AMBR"",""decimals"":18},""infoURL"":""https://bcmhunt.com/"",""shortName"":""ambrostestnet"",""chainId"":8888"&amp;",""networkId"":8888,""explorers"":[{""name"":""Ambros Chain Explorer"",""url"":""https://testexplorer.ambroschain.com"",""standard"":""none""}]},{""name"":""bloxberg"",""chain"":""bloxberg"",""rpc"":[""https://core.bloxberg.org""],""faucets"":[""https://f"&amp;"aucet.bloxberg.org/""],""nativeCurrency"":{""name"":""BERG"",""symbol"":""U+25B3"",""decimals"":18},""infoURL"":""https://bloxberg.org"",""shortName"":""berg"",""chainId"":8995,""networkId"":8995},{""name"":""Evmos Testnet"",""chain"":""Evmos"",""rpc"":["&amp;"""https://evmos-archive-testnet.api.bdnodes.net:8545""],""faucets"":[""https://faucet.evmos.dev""],""nativeCurrency"":{""name"":""test-Evmos"",""symbol"":""tEVMOS"",""decimals"":18},""infoURL"":""https://evmos.org"",""shortName"":""evmos-testnet"",""chain"&amp;"Id"":9000,""networkId"":9000,""icon"":""evmos"",""explorers"":[{""name"":""Evmos EVM Explorer (Blockscout)"",""url"":""https://evm.evmos.dev"",""standard"":""none"",""icon"":""evmos""},{""name"":""Evmos Cosmos Explorer"",""url"":""https://explorer.evmos.d"&amp;"ev"",""standard"":""none"",""icon"":""evmos""}]},{""name"":""Evmos"",""chain"":""Evmos"",""rpc"":[""https://eth.bd.evmos.org:8545""],""faucets"":[],""nativeCurrency"":{""name"":""Evmos"",""symbol"":""EVMOS"",""decimals"":18},""infoURL"":""https://evmos.or"&amp;"g"",""shortName"":""evmos"",""chainId"":9001,""networkId"":9001,""icon"":""evmos"",""explorers"":[{""name"":""Evmos EVM Explorer (Blockscout)"",""url"":""https://evm.evmos.org"",""standard"":""none"",""icon"":""evmos""},{""name"":""Evmos Cosmos Explorer ("&amp;"Mintscan)"",""url"":""https://www.mintscan.io/evmos"",""standard"":""none"",""icon"":""evmos""}]},{""name"":""Genesis Coin"",""chain"":""Genesis"",""rpc"":[""https://genesis-gn.com"",""wss://genesis-gn.com""],""faucets"":[],""nativeCurrency"":{""name"":"""&amp;"GN Coin"",""symbol"":""GNC"",""decimals"":18},""infoURL"":""https://genesis-gn.com"",""shortName"":""GENEC"",""chainId"":9100,""networkId"":9100},{""name"":""Rangers Protocol Testnet Robin"",""chain"":""Rangers"",""icon"":""rangers"",""rpc"":[""https://ro"&amp;"bin.rangersprotocol.com/api/jsonrpc""],""faucets"":[""https://robin-faucet.rangersprotocol.com""],""nativeCurrency"":{""name"":""Rangers Protocol Gas"",""symbol"":""tRPG"",""decimals"":18},""infoURL"":""https://rangersprotocol.com"",""shortName"":""trpg"""&amp;",""chainId"":9527,""networkId"":9527,""explorers"":[{""name"":""rangersscan-robin"",""url"":""https://robin-rangersscan.rangersprotocol.com"",""standard"":""none""}]},{""name"":""myOwn Testnet"",""chain"":""myOwn"",""rpc"":[""https://geth.dev.bccloud.net"&amp;"""],""faucets"":[],""nativeCurrency"":{""name"":""MYN"",""symbol"":""MYN"",""decimals"":18},""infoURL"":""https://docs.bccloud.net/"",""shortName"":""myn"",""chainId"":9999,""networkId"":9999},{""name"":""Smart Bitcoin Cash"",""chain"":""smartBCH"",""rpc"&amp;""":[""https://smartbch.greyh.at"",""https://rpc-mainnet.smartbch.org"",""https://smartbch.fountainhead.cash/mainnet"",""https://smartbch.devops.cash/mainnet""],""faucets"":[],""nativeCurrency"":{""name"":""Bitcoin Cash"",""symbol"":""BCH"",""decimals"":18"&amp;"},""infoURL"":""https://smartbch.org/"",""shortName"":""smartbch"",""chainId"":10000,""networkId"":10000},{""name"":""Smart Bitcoin Cash Testnet"",""chain"":""smartBCHTest"",""rpc"":[""https://rpc-testnet.smartbch.org"",""https://smartbch.devops.cash/test"&amp;"net""],""faucets"":[],""nativeCurrency"":{""name"":""Bitcoin Cash Test Token"",""symbol"":""BCHT"",""decimals"":18},""infoURL"":""http://smartbch.org/"",""shortName"":""smartbchtest"",""chainId"":10001,""networkId"":10001},{""name"":""Blockchain Genesis M"&amp;"ainnet"",""chain"":""GEN"",""rpc"":[""https://eu.mainnet.xixoio.com"",""https://us.mainnet.xixoio.com"",""https://asia.mainnet.xixoio.com""],""faucets"":[],""nativeCurrency"":{""name"":""GEN"",""symbol"":""GEN"",""decimals"":18},""infoURL"":""https://www."&amp;"xixoio.com/"",""shortName"":""GEN"",""chainId"":10101,""networkId"":10101},{""name"":""CryptoCoinPay"",""chain"":""CCP"",""rpc"":[""http://node106.cryptocoinpay.info:8545"",""ws://node106.cryptocoinpay.info:8546""],""faucets"":[],""icon"":""ccp"",""native"&amp;"Currency"":{""name"":""CryptoCoinPay"",""symbol"":""CCP"",""decimals"":18},""infoURL"":""https://www.cryptocoinpay.co"",""shortName"":""CCP"",""chainId"":10823,""networkId"":10823,""explorers"":[{""name"":""CCP Explorer"",""url"":""https://cryptocoinpay.i"&amp;"nfo"",""standard"":""EIP3091""}]},{""name"":""WAGMI"",""chain"":""WAGMI"",""icon"":""wagmi"",""rpc"":[""https://subnets.avax.network/wagmi/wagmi-chain-testnet/rpc""],""faucets"":[""https://faucet.trywagmi.xyz""],""nativeCurrency"":{""name"":""WAGMI"",""sy"&amp;"mbol"":""WGM"",""decimals"":18},""infoURL"":""https://trywagmi.xyz"",""shortName"":""WAGMI"",""chainId"":11111,""networkId"":11111,""explorers"":[{""name"":""WAGMI Explorer"",""url"":""https://subnets.avax.network/wagmi/wagmi-chain-testnet/explorer"",""st"&amp;"andard"":""EIP3091""}]},{""name"":""Shyft Testnet"",""chain"":""SHYFTT"",""icon"":""shyft"",""rpc"":[""https://rpc.testnet.shyft.network/""],""faucets"":[],""nativeCurrency"":{""name"":""Shyft Test Token"",""symbol"":""SHYFTT"",""decimals"":18},""infoURL"&amp;""":""https://shyft.network"",""shortName"":""shyftt"",""chainId"":11437,""networkId"":11437,""explorers"":[{""name"":""Shyft Testnet BX"",""url"":""https://bx.testnet.shyft.network"",""standard"":""EIP3091""}]},{""name"":""Singularity ZERO Testnet"",""cha"&amp;"in"":""ZERO"",""rpc"":[""https://betaenv.singularity.gold:18545""],""faucets"":[""https://nft.singularity.gold""],""nativeCurrency"":{""name"":""ZERO"",""symbol"":""tZERO"",""decimals"":18},""infoURL"":""https://www.singularity.gold"",""shortName"":""tZER"&amp;"O"",""chainId"":12051,""networkId"":12051,""explorers"":[{""name"":""zeroscan"",""url"":""https://betaenv.singularity.gold:18002"",""standard"":""EIP3091""}]},{""name"":""Singularity ZERO Mainnet"",""chain"":""ZERO"",""rpc"":[""https://zerorpc.singularity"&amp;".gold""],""faucets"":[""https://zeroscan.singularity.gold""],""nativeCurrency"":{""name"":""ZERO"",""symbol"":""ZERO"",""decimals"":18},""infoURL"":""https://www.singularity.gold"",""shortName"":""ZERO"",""chainId"":12052,""networkId"":12052,""slip44"":62"&amp;"1,""explorers"":[{""name"":""zeroscan"",""url"":""https://zeroscan.singularity.gold"",""standard"":""EIP3091""}]},{""name"":""Phoenix Mainnet"",""chain"":""Phoenix"",""network"":""mainnet"",""rpc"":[""https://rpc.phoenixplorer.com/""],""faucets"":[],""nat"&amp;"iveCurrency"":{""name"":""Phoenix"",""symbol"":""PHX"",""decimals"":18},""infoURL"":""https://cryptophoenix.org/phoenix"",""shortName"":""Phoenix"",""chainId"":13381,""networkId"":13381,""icon"":""phoenix"",""explorers"":[{""name"":""phoenixplorer"",""url"&amp;""":""https://phoenixplorer.com"",""icon"":""phoenixplorer"",""standard"":""EIP3091""}]},{""name"":""MetaDot Mainnet"",""chain"":""MTT"",""rpc"":[""https://mainnet.metadot.network""],""faucets"":[],""nativeCurrency"":{""name"":""MetaDot Token"",""symbol"":"&amp;"""MTT"",""decimals"":18},""infoURL"":""https://metadot.network"",""shortName"":""mtt"",""chainId"":16000,""networkId"":16000},{""name"":""MetaDot Testnet"",""chain"":""MTTTest"",""rpc"":[""https://testnet.metadot.network""],""faucets"":[""https://faucet.m"&amp;"etadot.network/""],""nativeCurrency"":{""name"":""MetaDot Token TestNet"",""symbol"":""MTT-test"",""decimals"":18},""infoURL"":""https://metadot.network"",""shortName"":""mtttest"",""chainId"":16001,""networkId"":16001},{""name"":""BTCIX Network"",""chain"&amp;""":""BTCIX"",""rpc"":[""https://seed.btcix.org/rpc""],""faucets"":[],""nativeCurrency"":{""name"":""BTCIX Network"",""symbol"":""BTCIX"",""decimals"":18},""infoURL"":""https://bitcolojix.org"",""shortName"":""btcix"",""chainId"":19845,""networkId"":19845,"&amp;"""explorers"":[{""name"":""BTCIXScan"",""url"":""https://btcixscan.com"",""standard"":""none""}]},{""name"":""omChain Mainnet"",""chain"":""OML"",""icon"":""omlira"",""rpc"":[""https://seed.omlira.com""],""faucets"":[],""nativeCurrency"":{""name"":""Omlir"&amp;"a"",""symbol"":""OML"",""decimals"":18},""infoURL"":""https://omlira.com"",""shortName"":""oml"",""chainId"":21816,""networkId"":21816,""explorers"":[{""name"":""omChain Explorer"",""url"":""https://explorer.omlira.com"",""standard"":""EIP3091""}]},{""nam"&amp;"e"":""Webchain"",""chain"":""WEB"",""rpc"":[""https://node1.webchain.network""],""faucets"":[],""nativeCurrency"":{""name"":""Webchain Ether"",""symbol"":""WEB"",""decimals"":18},""infoURL"":""https://webchain.network"",""shortName"":""web"",""chainId"":2"&amp;"4484,""networkId"":37129,""slip44"":227},{""name"":""MintMe.com Coin"",""chain"":""MINTME"",""rpc"":[""https://node1.mintme.com""],""faucets"":[],""nativeCurrency"":{""name"":""MintMe.com Coin"",""symbol"":""MINTME"",""decimals"":18},""infoURL"":""https:/"&amp;"/www.mintme.com"",""shortName"":""mintme"",""chainId"":24734,""networkId"":37480},{""name"":""Ethersocial Network"",""chain"":""ESN"",""rpc"":[""https://api.esn.gonspool.com""],""faucets"":[],""nativeCurrency"":{""name"":""Ethersocial Network Ether"",""sy"&amp;"mbol"":""ESN"",""decimals"":18},""infoURL"":""https://ethersocial.org"",""shortName"":""esn"",""chainId"":31102,""networkId"":1,""slip44"":31102},{""name"":""GoChain Testnet"",""chain"":""GO"",""rpc"":[""https://testnet-rpc.gochain.io""],""faucets"":[],"""&amp;"nativeCurrency"":{""name"":""GoChain Coin"",""symbol"":""GO"",""decimals"":18},""infoURL"":""https://gochain.io"",""shortName"":""got"",""chainId"":31337,""networkId"":31337,""slip44"":6060,""explorers"":[{""name"":""GoChain Testnet Explorer"",""url"":""h"&amp;"ttps://testnet-explorer.gochain.io"",""standard"":""EIP3091""}]},{""name"":""Fusion Mainnet"",""chain"":""FSN"",""rpc"":[""https://mainnet.anyswap.exchange"",""https://fsn.dev/api""],""faucets"":[],""nativeCurrency"":{""name"":""Fusion"",""symbol"":""FSN"&amp;""",""decimals"":18},""infoURL"":""https://www.fusion.org/"",""shortName"":""fsn"",""chainId"":32659,""networkId"":32659},{""name"":""Energi Mainnet"",""chain"":""NRG"",""rpc"":[""https://nodeapi.energi.network""],""faucets"":[],""nativeCurrency"":{""name"&amp;""":""Energi"",""symbol"":""NRG"",""decimals"":18},""infoURL"":""https://www.energi.world/"",""shortName"":""nrg"",""chainId"":39797,""networkId"":39797,""slip44"":39797},{""name"":""pegglecoin"",""chain"":""42069"",""rpc"":[],""faucets"":[],""nativeCurren"&amp;"cy"":{""name"":""pegglecoin"",""symbol"":""peggle"",""decimals"":18},""infoURL"":""https://teampeggle.com"",""shortName"":""PC"",""chainId"":42069,""networkId"":42069},{""name"":""Arbitrum One"",""chainId"":42161,""shortName"":""arb1"",""chain"":""ETH"","&amp;"""networkId"":42161,""nativeCurrency"":{""name"":""Ether"",""symbol"":""ETH"",""decimals"":18},""rpc"":[""https://arbitrum-mainnet.infura.io/v3/${INFURA_API_KEY}"",""https://arb-mainnet.g.alchemy.com/v2/${ALCHEMY_API_KEY}"",""https://arb1.arbitrum.io/rpc"&amp;""",""wss://arb1.arbitrum.io/ws""],""faucets"":[],""explorers"":[{""name"":""Arbiscan"",""url"":""https://arbiscan.io"",""standard"":""EIP3091""},{""name"":""Arbitrum Explorer"",""url"":""https://explorer.arbitrum.io"",""standard"":""EIP3091""}],""infoURL"&amp;""":""https://arbitrum.io"",""parent"":{""type"":""L2"",""chain"":""eip155-1"",""bridges"":[{""url"":""https://bridge.arbitrum.io""}]}},{""name"":""Celo Mainnet"",""chainId"":42220,""shortName"":""CELO"",""chain"":""CELO"",""networkId"":42220,""nativeCurre"&amp;"ncy"":{""name"":""CELO"",""symbol"":""CELO"",""decimals"":18},""rpc"":[""https://forno.celo.org"",""wss://forno.celo.org/ws""],""faucets"":[""https://free-online-app.com/faucet-for-eth-evm-chains/""],""infoURL"":""https://docs.celo.org/"",""explorers"":[{"&amp;"""name"":""blockscout"",""url"":""https://explorer.celo.org"",""standard"":""none""}]},{""name"":""Emerald Paratime Testnet"",""chain"":""Emerald"",""icon"":""oasis"",""rpc"":[""https://testnet.emerald.oasis.dev/"",""wss://testnet.emerald.oasis.dev/ws""],"&amp;"""faucets"":[],""nativeCurrency"":{""name"":""Emerald Rose"",""symbol"":""ROSE"",""decimals"":18},""infoURL"":""https://docs.oasis.dev/general/developer-resources/overview"",""shortName"":""emerald"",""chainId"":42261,""networkId"":42261,""explorers"":[{"&amp;"""name"":""Emerald Paratime Testnet Explorer"",""url"":""https://testnet.explorer.emerald.oasis.dev"",""standard"":""EIP3091""}]},{""name"":""Emerald Paratime Mainnet"",""chain"":""Emerald"",""icon"":""oasis"",""rpc"":[""https://emerald.oasis.dev"",""wss:"&amp;"//emerald.oasis.dev/ws""],""faucets"":[],""nativeCurrency"":{""name"":""Emerald Rose"",""symbol"":""ROSE"",""decimals"":18},""infoURL"":""https://docs.oasis.dev/general/developer-resources/overview"",""shortName"":""oasis"",""chainId"":42262,""networkId"""&amp;":42262,""explorers"":[{""name"":""Emerald Paratime Mainnet Explorer"",""url"":""https://explorer.emerald.oasis.dev"",""standard"":""EIP3091""}]},{""name"":""Athereum"",""chain"":""ATH"",""rpc"":[""https://ava.network:21015/ext/evm/rpc""],""faucets"":[""ht"&amp;"tp://athfaucet.ava.network//?address=${ADDRESS}""],""nativeCurrency"":{""name"":""Athereum Ether"",""symbol"":""ATH"",""decimals"":18},""infoURL"":""https://athereum.ava.network"",""shortName"":""avaeth"",""chainId"":43110,""networkId"":43110},{""name"":"&amp;"""Avalanche Fuji Testnet"",""chain"":""AVAX"",""rpc"":[""https://api.avax-test.network/ext/bc/C/rpc""],""faucets"":[""https://faucet.avax-test.network/""],""nativeCurrency"":{""name"":""Avalanche"",""symbol"":""AVAX"",""decimals"":18},""infoURL"":""https:"&amp;"//cchain.explorer.avax-test.network"",""shortName"":""Fuji"",""chainId"":43113,""networkId"":1,""explorers"":[{""name"":""snowtrace"",""url"":""https://testnet.snowtrace.io"",""standard"":""EIP3091""}]},{""name"":""Avalanche C-Chain"",""chain"":""AVAX"","&amp;"""rpc"":[""https://api.avax.network/ext/bc/C/rpc""],""faucets"":[""https://free-online-app.com/faucet-for-eth-evm-chains/""],""nativeCurrency"":{""name"":""Avalanche"",""symbol"":""AVAX"",""decimals"":18},""infoURL"":""https://www.avax.network/"",""shortN"&amp;"ame"":""Avalanche"",""chainId"":43114,""networkId"":43114,""slip44"":9005,""explorers"":[{""name"":""snowtrace"",""url"":""https://snowtrace.io"",""standard"":""EIP3091""}]},{""name"":""Celo Alfajores Testnet"",""chainId"":44787,""shortName"":""ALFA"",""c"&amp;"hain"":""CELO"",""networkId"":44787,""nativeCurrency"":{""name"":""CELO"",""symbol"":""CELO"",""decimals"":18},""rpc"":[""https://alfajores-forno.celo-testnet.org"",""wss://alfajores-forno.celo-testnet.org/ws""],""faucets"":[""https://celo.org/developers/"&amp;"faucet"",""https://cauldron.pretoriaresearchlab.io/alfajores-faucet""],""infoURL"":""https://docs.celo.org/""},{""name"":""Autobahn Network"",""chain"":""BNB"",""network"":""mainnet"",""rpc"":[""https://rpc.autobahn.network""],""faucets"":[],""nativeCurre"&amp;"ncy"":{""name"":""BNB"",""symbol"":""BNB"",""decimals"":18},""infoURL"":""https://autobahn.network"",""shortName"":""autobahn"",""chainId"":45000,""networkId"":45000,""icon"":""autobahn"",""explorers"":[{""name"":""autobahn explorer"",""url"":""https://ex"&amp;"plorer.autobahn.network"",""icon"":""autobahn"",""standard"":""EIP3091""}]},{""name"":""REI Network"",""chain"":""REI"",""rpc"":[""https://rpc.rei.network"",""wss://rpc.rei.network""],""faucets"":[],""nativeCurrency"":{""name"":""REI"",""symbol"":""REI"","&amp;"""decimals"":18},""infoURL"":""https://rei.network/"",""shortName"":""REI"",""chainId"":47805,""networkId"":47805,""explorers"":[{""name"":""rei-scan"",""url"":""https://scan.rei.network"",""standard"":""none""}]},{""name"":""Energi Testnet"",""chain"":"""&amp;"NRG"",""rpc"":[""https://nodeapi.test.energi.network""],""faucets"":[],""nativeCurrency"":{""name"":""Energi"",""symbol"":""NRG"",""decimals"":18},""infoURL"":""https://www.energi.world/"",""shortName"":""tnrg"",""chainId"":49797,""networkId"":49797,""sli"&amp;"p44"":49797},{""name"":""DFK Chain"",""chain"":""DFK"",""icon"":""dfk"",""network"":""mainnet"",""rpc"":[""https://subnets.avax.network/defi-kingdoms/dfk-chain/rpc""],""faucets"":[],""nativeCurrency"":{""name"":""Jewel"",""symbol"":""JEWEL"",""decimals"":"&amp;"18},""infoURL"":""https://defikingdoms.com"",""shortName"":""DFK"",""chainId"":53935,""networkId"":53935,""explorers"":[{""name"":""ethernal"",""url"":""https://explorer.dfkchain.com"",""icon"":""ethereum"",""standard"":""none""}]},{""name"":""REI Chain M"&amp;"ainnet"",""chain"":""REI"",""icon"":""reichain"",""rpc"":[""https://rei-rpc.moonrhythm.io""],""faucets"":[""http://kururu.finance/faucet?chainId=55555""],""nativeCurrency"":{""name"":""Rei"",""symbol"":""REI"",""decimals"":18},""infoURL"":""https://reicha"&amp;"in.io"",""shortName"":""rei"",""chainId"":55555,""networkId"":55555,""explorers"":[{""name"":""reiscan"",""url"":""https://reiscan.com"",""standard"":""EIP3091""}]},{""name"":""REI Chain Testnet"",""chain"":""REI"",""icon"":""reichain"",""rpc"":[""https:/"&amp;"/rei-testnet-rpc.moonrhythm.io""],""faucets"":[""http://kururu.finance/faucet?chainId=55556""],""nativeCurrency"":{""name"":""tRei"",""symbol"":""tREI"",""decimals"":18},""infoURL"":""https://reichain.io"",""shortName"":""trei"",""chainId"":55556,""networ"&amp;"kId"":55556,""explorers"":[{""name"":""reiscan"",""url"":""https://testnet.reiscan.com"",""standard"":""EIP3091""}]},{""name"":""Thinkium Testnet Chain 0"",""chain"":""Thinkium"",""rpc"":[""https://test.thinkiumrpc.net/""],""faucets"":[""https://www.think"&amp;"iumdev.net/faucet""],""nativeCurrency"":{""name"":""TKM"",""symbol"":""TKM"",""decimals"":18},""infoURL"":""https://thinkium.net/"",""shortName"":""TKM-test0"",""chainId"":60000,""networkId"":60000,""explorers"":[{""name"":""thinkiumscan"",""url"":""https"&amp;"://test0.thinkiumscan.net"",""standard"":""EIP3091""}]},{""name"":""Thinkium Testnet Chain 1"",""chain"":""Thinkium"",""rpc"":[""https://test1.thinkiumrpc.net/""],""faucets"":[""https://www.thinkiumdev.net/faucet""],""nativeCurrency"":{""name"":""TKM"","""&amp;"symbol"":""TKM"",""decimals"":18},""infoURL"":""https://thinkium.net/"",""shortName"":""TKM-test1"",""chainId"":60001,""networkId"":60001,""explorers"":[{""name"":""thinkiumscan"",""url"":""https://test1.thinkiumscan.net"",""standard"":""EIP3091""}]},{""n"&amp;"ame"":""Thinkium Testnet Chain 2"",""chain"":""Thinkium"",""rpc"":[""https://test2.thinkiumrpc.net/""],""faucets"":[""https://www.thinkiumdev.net/faucet""],""nativeCurrency"":{""name"":""TKM"",""symbol"":""TKM"",""decimals"":18},""infoURL"":""https://thin"&amp;"kium.net/"",""shortName"":""TKM-test2"",""chainId"":60002,""networkId"":60002,""explorers"":[{""name"":""thinkiumscan"",""url"":""https://test2.thinkiumscan.net"",""standard"":""EIP3091""}]},{""name"":""Thinkium Testnet Chain 103"",""chain"":""Thinkium"","&amp;"""rpc"":[""https://test103.thinkiumrpc.net/""],""faucets"":[""https://www.thinkiumdev.net/faucet""],""nativeCurrency"":{""name"":""TKM"",""symbol"":""TKM"",""decimals"":18},""infoURL"":""https://thinkium.net/"",""shortName"":""TKM-test103"",""chainId"":60"&amp;"103,""networkId"":60103,""explorers"":[{""name"":""thinkiumscan"",""url"":""https://test103.thinkiumscan.net"",""standard"":""EIP3091""}]},{""name"":""Celo Baklava Testnet"",""chainId"":62320,""shortName"":""BKLV"",""chain"":""CELO"",""networkId"":62320,"&amp;"""nativeCurrency"":{""name"":""CELO"",""symbol"":""CELO"",""decimals"":18},""rpc"":[""https://baklava-forno.celo-testnet.org""],""faucets"":[""https://docs.google.com/forms/d/e/1FAIpQLSdfr1BwUTYepVmmvfVUDRCwALejZ-TUva2YujNpvrEmPAX2pg/viewform"",""https://"&amp;"cauldron.pretoriaresearchlab.io/baklava-faucet""],""infoURL"":""https://docs.celo.org/""},{""name"":""eCredits Mainnet"",""chain"":""ECS"",""network"":""mainnet"",""rpc"":[""https://rpc.ecredits.com""],""faucets"":[],""nativeCurrency"":{""name"":""eCredit"&amp;"s"",""symbol"":""ECS"",""decimals"":18},""infoURL"":""https://ecredits.com"",""shortName"":""ecs"",""chainId"":63000,""networkId"":63000,""explorers"":[{""name"":""eCredits MainNet Explorer"",""url"":""https://explorer.ecredits.com"",""standard"":""EIP309"&amp;"1""}]},{""name"":""eCredits Testnet"",""chain"":""ECS"",""network"":""testnet"",""rpc"":[""https://rpc.tst.ecredits.com""],""faucets"":[""https://faucet.tst.ecredits.com""],""nativeCurrency"":{""name"":""eCredits"",""symbol"":""ECS"",""decimals"":18},""in"&amp;"foURL"":""https://ecredits.com"",""shortName"":""ecs-testnet"",""chainId"":63001,""networkId"":63001,""explorers"":[{""name"":""eCredits TestNet Explorer"",""url"":""https://explorer.tst.ecredits.com"",""standard"":""EIP3091""}]},{""name"":""Thinkium Main"&amp;"net Chain 0"",""chain"":""Thinkium"",""rpc"":[""https://proxy.thinkiumrpc.net/""],""faucets"":[],""nativeCurrency"":{""name"":""TKM"",""symbol"":""TKM"",""decimals"":18},""infoURL"":""https://thinkium.net/"",""shortName"":""TKM0"",""chainId"":70000,""netw"&amp;"orkId"":70000,""explorers"":[{""name"":""thinkiumscan"",""url"":""https://chain0.thinkiumscan.net"",""standard"":""EIP3091""}]},{""name"":""Thinkium Mainnet Chain 1"",""chain"":""Thinkium"",""rpc"":[""https://proxy1.thinkiumrpc.net/""],""faucets"":[],""na"&amp;"tiveCurrency"":{""name"":""TKM"",""symbol"":""TKM"",""decimals"":18},""infoURL"":""https://thinkium.net/"",""shortName"":""TKM1"",""chainId"":70001,""networkId"":70001,""explorers"":[{""name"":""thinkiumscan"",""url"":""https://chain1.thinkiumscan.net"","&amp;"""standard"":""EIP3091""}]},{""name"":""Thinkium Mainnet Chain 2"",""chain"":""Thinkium"",""rpc"":[""https://proxy2.thinkiumrpc.net/""],""faucets"":[],""nativeCurrency"":{""name"":""TKM"",""symbol"":""TKM"",""decimals"":18},""infoURL"":""https://thinkium."&amp;"net/"",""shortName"":""TKM2"",""chainId"":70002,""networkId"":70002,""explorers"":[{""name"":""thinkiumscan"",""url"":""https://chain2.thinkiumscan.net"",""standard"":""EIP3091""}]},{""name"":""Thinkium Mainnet Chain 103"",""chain"":""Thinkium"",""rpc"":["&amp;"""https://proxy103.thinkiumrpc.net/""],""faucets"":[],""nativeCurrency"":{""name"":""TKM"",""symbol"":""TKM"",""decimals"":18},""infoURL"":""https://thinkium.net/"",""shortName"":""TKM103"",""chainId"":70103,""networkId"":70103,""explorers"":[{""name"":"""&amp;"thinkiumscan"",""url"":""https://chain103.thinkiumscan.net"",""standard"":""EIP3091""}]},{""name"":""Polyjuice Testnet"",""chain"":""CKB"",""icon"":""polyjuice"",""rpc"":[""https://godwoken-testnet-web3-rpc.ckbapp.dev"",""ws://godwoken-testnet-web3-rpc.ck"&amp;"bapp.dev/ws""],""faucets"":[""https://faucet.nervos.org/""],""nativeCurrency"":{""name"":""CKB"",""symbol"":""CKB"",""decimals"":8},""infoURL"":""https://github.com/nervosnetwork/godwoken"",""shortName"":""ckb"",""chainId"":71393,""networkId"":1},{""name"&amp;""":""Energy Web Volta Testnet"",""chain"":""Volta"",""rpc"":[""https://volta-rpc.energyweb.org"",""wss://volta-rpc.energyweb.org/ws""],""faucets"":[""https://voltafaucet.energyweb.org""],""nativeCurrency"":{""name"":""Volta Token"",""symbol"":""VT"",""dec"&amp;"imals"":18},""infoURL"":""https://energyweb.org"",""shortName"":""vt"",""chainId"":73799,""networkId"":73799},{""name"":""Firenze test network"",""chain"":""ETH"",""rpc"":[""https://ethnode.primusmoney.com/firenze""],""faucets"":[],""nativeCurrency"":{""n"&amp;"ame"":""Firenze Ether"",""symbol"":""FIN"",""decimals"":18},""infoURL"":""https://primusmoney.com"",""shortName"":""firenze"",""chainId"":78110,""networkId"":78110},{""name"":""Mumbai"",""title"":""Polygon Testnet Mumbai"",""chain"":""Polygon"",""rpc"":["&amp;"""https://matic-mumbai.chainstacklabs.com"",""https://rpc-mumbai.maticvigil.com"",""https://matic-testnet-archive-rpc.bwarelabs.com""],""faucets"":[""https://faucet.polygon.technology/""],""nativeCurrency"":{""name"":""MATIC"",""symbol"":""MATIC"",""decim"&amp;"als"":18},""infoURL"":""https://polygon.technology/"",""shortName"":""maticmum"",""chainId"":80001,""networkId"":80001,""explorers"":[{""name"":""polygonscan"",""url"":""https://mumbai.polygonscan.com"",""standard"":""EIP3091""}]},{""name"":""UB Smart Cha"&amp;"in(testnet)"",""chain"":""USC"",""network"":""testnet"",""rpc"":[""https://testnet.rpc.uschain.network""],""faucets"":[],""nativeCurrency"":{""name"":""UBC"",""symbol"":""UBC"",""decimals"":18},""infoURL"":""https://www.ubchain.site"",""shortName"":""usct"&amp;"est"",""chainId"":99998,""networkId"":99998},{""name"":""UB Smart Chain"",""chain"":""USC"",""network"":""mainnet"",""rpc"":[""https://rpc.uschain.network""],""faucets"":[],""nativeCurrency"":{""name"":""UBC"",""symbol"":""UBC"",""decimals"":18},""infoURL"&amp;""":""https://www.ubchain.site/"",""shortName"":""usc"",""chainId"":99999,""networkId"":99999},{""name"":""QuarkChain Mainnet Root"",""chain"":""QuarkChain"",""rpc"":[""http://jrpc.mainnet.quarkchain.io:38391/""],""faucets"":[],""nativeCurrency"":{""name"""&amp;":""QKC"",""symbol"":""QKC"",""decimals"":18},""infoURL"":""https://www.quarkchain.io/"",""shortName"":""qkc-r"",""chainId"":100000,""networkId"":100000},{""name"":""QuarkChain Mainnet Shard 0"",""chain"":""QuarkChain"",""rpc"":[""https://mainnet-s0-ethapi"&amp;".quarkchain.io"",""http://eth-jrpc.mainnet.quarkchain.io:39000/""],""faucets"":[],""nativeCurrency"":{""name"":""QKC"",""symbol"":""QKC"",""decimals"":18},""infoURL"":""https://www.quarkchain.io/"",""shortName"":""qkc-s0"",""chainId"":100001,""networkId"""&amp;":100001,""parent"":{""chain"":""eip155-100000"",""type"":""shard""},""explorers"":[{""name"":""quarkchain-mainnet"",""url"":""https://mainnet.quarkchain.io/0"",""standard"":""EIP3091""}]},{""name"":""QuarkChain Mainnet Shard 1"",""chain"":""QuarkChain"","&amp;"""rpc"":[""https://mainnet-s1-ethapi.quarkchain.io"",""http://eth-jrpc.mainnet.quarkchain.io:39001/""],""faucets"":[],""nativeCurrency"":{""name"":""QKC"",""symbol"":""QKC"",""decimals"":18},""infoURL"":""https://www.quarkchain.io/"",""shortName"":""qkc-s"&amp;"1"",""chainId"":100002,""networkId"":100002,""parent"":{""chain"":""eip155-100000"",""type"":""shard""},""explorers"":[{""name"":""quarkchain-mainnet"",""url"":""https://mainnet.quarkchain.io/1"",""standard"":""EIP3091""}]},{""name"":""QuarkChain Mainnet "&amp;"Shard 2"",""chain"":""QuarkChain"",""rpc"":[""https://mainnet-s2-ethapi.quarkchain.io"",""http://eth-jrpc.mainnet.quarkchain.io:39002/""],""faucets"":[],""nativeCurrency"":{""name"":""QKC"",""symbol"":""QKC"",""decimals"":18},""infoURL"":""https://www.qua"&amp;"rkchain.io/"",""shortName"":""qkc-s2"",""chainId"":100003,""networkId"":100003,""parent"":{""chain"":""eip155-100000"",""type"":""shard""},""explorers"":[{""name"":""quarkchain-mainnet"",""url"":""https://mainnet.quarkchain.io/2"",""standard"":""EIP3091"""&amp;"}]},{""name"":""QuarkChain Mainnet Shard 3"",""chain"":""QuarkChain"",""rpc"":[""https://mainnet-s3-ethapi.quarkchain.io"",""http://eth-jrpc.mainnet.quarkchain.io:39003/""],""faucets"":[],""nativeCurrency"":{""name"":""QKC"",""symbol"":""QKC"",""decimals"&amp;""":18},""infoURL"":""https://www.quarkchain.io/"",""shortName"":""qkc-s3"",""chainId"":100004,""networkId"":100004,""parent"":{""chain"":""eip155-100000"",""type"":""shard""},""explorers"":[{""name"":""quarkchain-mainnet"",""url"":""https://mainnet.quarkc"&amp;"hain.io/3"",""standard"":""EIP3091""}]},{""name"":""QuarkChain Mainnet Shard 4"",""chain"":""QuarkChain"",""rpc"":[""https://mainnet-s4-ethapi.quarkchain.io"",""http://eth-jrpc.mainnet.quarkchain.io:39004/""],""faucets"":[],""nativeCurrency"":{""name"":"""&amp;"QKC"",""symbol"":""QKC"",""decimals"":18},""infoURL"":""https://www.quarkchain.io/"",""shortName"":""qkc-s4"",""chainId"":100005,""networkId"":100005,""parent"":{""chain"":""eip155-100000"",""type"":""shard""},""explorers"":[{""name"":""quarkchain-mainnet"&amp;""",""url"":""https://mainnet.quarkchain.io/4"",""standard"":""EIP3091""}]},{""name"":""QuarkChain Mainnet Shard 5"",""chain"":""QuarkChain"",""rpc"":[""https://mainnet-s5-ethapi.quarkchain.io"",""http://eth-jrpc.mainnet.quarkchain.io:39005/""],""faucets"""&amp;":[],""nativeCurrency"":{""name"":""QKC"",""symbol"":""QKC"",""decimals"":18},""infoURL"":""https://www.quarkchain.io/"",""shortName"":""qkc-s5"",""chainId"":100006,""networkId"":100006,""parent"":{""chain"":""eip155-100000"",""type"":""shard""},""explorer"&amp;"s"":[{""name"":""quarkchain-mainnet"",""url"":""https://mainnet.quarkchain.io/5"",""standard"":""EIP3091""}]},{""name"":""QuarkChain Mainnet Shard 6"",""chain"":""QuarkChain"",""rpc"":[""https://mainnet-s6-ethapi.quarkchain.io"",""http://eth-jrpc.mainnet."&amp;"quarkchain.io:39006/""],""faucets"":[],""nativeCurrency"":{""name"":""QKC"",""symbol"":""QKC"",""decimals"":18},""infoURL"":""https://www.quarkchain.io/"",""shortName"":""qkc-s6"",""chainId"":100007,""networkId"":100007,""parent"":{""chain"":""eip155-1000"&amp;"00"",""type"":""shard""},""explorers"":[{""name"":""quarkchain-mainnet"",""url"":""https://mainnet.quarkchain.io/6"",""standard"":""EIP3091""}]},{""name"":""QuarkChain Mainnet Shard 7"",""chain"":""QuarkChain"",""rpc"":[""https://mainnet-s7-ethapi.quarkch"&amp;"ain.io"",""http://eth-jrpc.mainnet.quarkchain.io:39007/""],""faucets"":[],""nativeCurrency"":{""name"":""QKC"",""symbol"":""QKC"",""decimals"":18},""infoURL"":""https://www.quarkchain.io/"",""shortName"":""qkc-s7"",""chainId"":100008,""networkId"":100008,"&amp;"""parent"":{""chain"":""eip155-100000"",""type"":""shard""},""explorers"":[{""name"":""quarkchain-mainnet"",""url"":""https://mainnet.quarkchain.io/7"",""standard"":""EIP3091""}]},{""name"":""BROChain Mainnet"",""chain"":""BRO"",""network"":""mainnet"","""&amp;"rpc"":[""https://rpc.brochain.org"",""http://rpc.brochain.org"",""https://rpc.brochain.org/mainnet"",""http://rpc.brochain.org/mainnet""],""faucets"":[],""nativeCurrency"":{""name"":""Brother"",""symbol"":""BRO"",""decimals"":18},""infoURL"":""https://bro"&amp;"chain.org"",""shortName"":""bro"",""chainId"":108801,""networkId"":108801,""explorers"":[{""name"":""BROChain Explorer"",""url"":""https://explorer.brochain.org"",""standard"":""EIP3091""}]},{""name"":""QuarkChain Devnet Root"",""chain"":""QuarkChain"","""&amp;"rpc"":[""http://jrpc.devnet.quarkchain.io:38391/""],""faucets"":[],""nativeCurrency"":{""name"":""QKC"",""symbol"":""QKC"",""decimals"":18},""infoURL"":""https://www.quarkchain.io/"",""shortName"":""qkc-d-r"",""chainId"":110000,""networkId"":110000},{""na"&amp;"me"":""QuarkChain Devnet Shard 0"",""chain"":""QuarkChain"",""rpc"":[""https://devnet-s0-ethapi.quarkchain.io"",""http://eth-jrpc.devnet.quarkchain.io:39900/""],""faucets"":[],""nativeCurrency"":{""name"":""QKC"",""symbol"":""QKC"",""decimals"":18},""info"&amp;"URL"":""https://www.quarkchain.io/"",""shortName"":""qkc-d-s0"",""chainId"":110001,""networkId"":110001,""parent"":{""chain"":""eip155-110000"",""type"":""shard""},""explorers"":[{""name"":""quarkchain-devnet"",""url"":""https://devnet.quarkchain.io/0"","&amp;"""standard"":""EIP3091""}]},{""name"":""QuarkChain Devnet Shard 1"",""chain"":""QuarkChain"",""rpc"":[""https://devnet-s1-ethapi.quarkchain.io"",""http://eth-jrpc.devnet.quarkchain.io:39901/""],""faucets"":[],""nativeCurrency"":{""name"":""QKC"",""symbol"&amp;""":""QKC"",""decimals"":18},""infoURL"":""https://www.quarkchain.io/"",""shortName"":""qkc-d-s1"",""chainId"":110002,""networkId"":110002,""parent"":{""chain"":""eip155-110000"",""type"":""shard""},""explorers"":[{""name"":""quarkchain-devnet"",""url"":"""&amp;"https://devnet.quarkchain.io/1"",""standard"":""EIP3091""}]},{""name"":""QuarkChain Devnet Shard 2"",""chain"":""QuarkChain"",""rpc"":[""https://devnet-s2-ethapi.quarkchain.io"",""http://eth-jrpc.devnet.quarkchain.io:39902/""],""faucets"":[],""nativeCurre"&amp;"ncy"":{""name"":""QKC"",""symbol"":""QKC"",""decimals"":18},""infoURL"":""https://www.quarkchain.io/"",""shortName"":""qkc-d-s2"",""chainId"":110003,""networkId"":110003,""parent"":{""chain"":""eip155-110000"",""type"":""shard""},""explorers"":[{""name"":"&amp;"""quarkchain-devnet"",""url"":""https://devnet.quarkchain.io/2"",""standard"":""EIP3091""}]},{""name"":""QuarkChain Devnet Shard 3"",""chain"":""QuarkChain"",""rpc"":[""https://devnet-s3-ethapi.quarkchain.io"",""http://eth-jrpc.devnet.quarkchain.io:39903/"&amp;"""],""faucets"":[],""nativeCurrency"":{""name"":""QKC"",""symbol"":""QKC"",""decimals"":18},""infoURL"":""https://www.quarkchain.io/"",""shortName"":""qkc-d-s3"",""chainId"":110004,""networkId"":110004,""parent"":{""chain"":""eip155-110000"",""type"":""sh"&amp;"ard""},""explorers"":[{""name"":""quarkchain-devnet"",""url"":""https://devnet.quarkchain.io/3"",""standard"":""EIP3091""}]},{""name"":""QuarkChain Devnet Shard 4"",""chain"":""QuarkChain"",""rpc"":[""https://devnet-s4-ethapi.quarkchain.io"",""http://eth-"&amp;"jrpc.devnet.quarkchain.io:39904/""],""faucets"":[],""nativeCurrency"":{""name"":""QKC"",""symbol"":""QKC"",""decimals"":18},""infoURL"":""https://www.quarkchain.io/"",""shortName"":""qkc-d-s4"",""chainId"":110005,""networkId"":110005,""parent"":{""chain"""&amp;":""eip155-110000"",""type"":""shard""},""explorers"":[{""name"":""quarkchain-devnet"",""url"":""https://devnet.quarkchain.io/4"",""standard"":""EIP3091""}]},{""name"":""QuarkChain Devnet Shard 5"",""chain"":""QuarkChain"",""rpc"":[""https://devnet-s5-etha"&amp;"pi.quarkchain.io"",""http://eth-jrpc.devnet.quarkchain.io:39905/""],""faucets"":[],""nativeCurrency"":{""name"":""QKC"",""symbol"":""QKC"",""decimals"":18},""infoURL"":""https://www.quarkchain.io/"",""shortName"":""qkc-d-s5"",""chainId"":110006,""networkI"&amp;"d"":110006,""parent"":{""chain"":""eip155-110000"",""type"":""shard""},""explorers"":[{""name"":""quarkchain-devnet"",""url"":""https://devnet.quarkchain.io/5"",""standard"":""EIP3091""}]},{""name"":""QuarkChain Devnet Shard 6"",""chain"":""QuarkChain"","&amp;"""rpc"":[""https://devnet-s6-ethapi.quarkchain.io"",""http://eth-jrpc.devnet.quarkchain.io:39906/""],""faucets"":[],""nativeCurrency"":{""name"":""QKC"",""symbol"":""QKC"",""decimals"":18},""infoURL"":""https://www.quarkchain.io/"",""shortName"":""qkc-d-s"&amp;"6"",""chainId"":110007,""networkId"":110007,""parent"":{""chain"":""eip155-110000"",""type"":""shard""},""explorers"":[{""name"":""quarkchain-devnet"",""url"":""https://devnet.quarkchain.io/6"",""standard"":""EIP3091""}]},{""name"":""QuarkChain Devnet Sha"&amp;"rd 7"",""chain"":""QuarkChain"",""rpc"":[""https://devnet-s7-ethapi.quarkchain.io"",""http://eth-jrpc.devnet.quarkchain.io:39907/""],""faucets"":[],""nativeCurrency"":{""name"":""QKC"",""symbol"":""QKC"",""decimals"":18},""infoURL"":""https://www.quarkcha"&amp;"in.io/"",""shortName"":""qkc-d-s7"",""chainId"":110008,""networkId"":110008,""parent"":{""chain"":""eip155-110000"",""type"":""shard""},""explorers"":[{""name"":""quarkchain-devnet"",""url"":""https://devnet.quarkchain.io/7"",""standard"":""EIP3091""}]},{"&amp;"""name"":""Milkomeda C1 Testnet"",""chain"":""milkTAda"",""icon"":""milkomeda"",""network"":""testnet"",""rpc"":[""https://rpc-devnet-cardano-evm.c1.milkomeda.com"",""wss://rpc-devnet-cardano-evm.c1.milkomeda.com""],""faucets"":[],""nativeCurrency"":{""na"&amp;"me"":""milkTAda"",""symbol"":""milkTAda"",""decimals"":18},""infoURL"":""https://milkomeda.com"",""shortName"":""milkTAda"",""chainId"":200101,""networkId"":200101,""explorers"":[{""name"":""Blockscout"",""url"":""https://explorer-devnet-cardano-evm.c1.mi"&amp;"lkomeda.com"",""standard"":""none""}]},{""name"":""Akroma"",""chain"":""AKA"",""rpc"":[""https://remote.akroma.io""],""faucets"":[],""nativeCurrency"":{""name"":""Akroma Ether"",""symbol"":""AKA"",""decimals"":18},""infoURL"":""https://akroma.io"",""short"&amp;"Name"":""aka"",""chainId"":200625,""networkId"":200625,""slip44"":200625},{""name"":""Alaya Mainnet"",""chain"":""Alaya"",""rpc"":[""https://openapi.alaya.network/rpc"",""wss://openapi.alaya.network/ws""],""faucets"":[],""nativeCurrency"":{""name"":""ATP"&amp;""",""symbol"":""atp"",""decimals"":18},""infoURL"":""https://www.alaya.network/"",""shortName"":""alaya"",""chainId"":201018,""networkId"":1,""icon"":""alaya"",""explorers"":[{""name"":""alaya explorer"",""url"":""https://scan.alaya.network"",""standard"""&amp;":""none""}]},{""name"":""Alaya Dev Testnet"",""chain"":""Alaya"",""rpc"":[""https://devnetopenapi.alaya.network/rpc"",""wss://devnetopenapi.alaya.network/ws""],""faucets"":[""https://faucet.alaya.network/faucet/?id=f93426c0887f11eb83b900163e06151c""],""na"&amp;"tiveCurrency"":{""name"":""ATP"",""symbol"":""atp"",""decimals"":18},""infoURL"":""https://www.alaya.network/"",""shortName"":""alayadev"",""chainId"":201030,""networkId"":1,""icon"":""alaya"",""explorers"":[{""name"":""alaya explorer"",""url"":""https://"&amp;"devnetscan.alaya.network"",""standard"":""none""}]},{""name"":""PlatON Mainnet"",""chain"":""PlatON"",""network"":""mainnet"",""rpc"":[""https://openapi.platon.network/rpc"",""wss://openapi.platon.network/ws""],""faucets"":[],""nativeCurrency"":{""name"":"&amp;"""LAT"",""symbol"":""lat"",""decimals"":18},""infoURL"":""https://www.platon.network"",""shortName"":""platon"",""chainId"":210425,""networkId"":1,""icon"":""platon"",""explorers"":[{""name"":""PlatON explorer"",""url"":""https://scan.platon.network"",""s"&amp;"tandard"":""none""}]},{""name"":""Haymo Testnet"",""chain"":""tHYM"",""network"":""testnet"",""rpc"":[""https://testnet1.haymo.network""],""faucets"":[],""nativeCurrency"":{""name"":""HAYMO"",""symbol"":""HYM"",""decimals"":18},""infoURL"":""https://haymo"&amp;"swap.web.app/"",""shortName"":""hym"",""chainId"":234666,""networkId"":234666},{""name"":""ARTIS sigma1"",""chain"":""ARTIS"",""rpc"":[""https://rpc.sigma1.artis.network""],""faucets"":[],""nativeCurrency"":{""name"":""ARTIS sigma1 Ether"",""symbol"":""AT"&amp;"S"",""decimals"":18},""infoURL"":""https://artis.eco"",""shortName"":""ats"",""chainId"":246529,""networkId"":246529,""slip44"":246529},{""name"":""ARTIS Testnet tau1"",""chain"":""ARTIS"",""rpc"":[""https://rpc.tau1.artis.network""],""faucets"":[],""nati"&amp;"veCurrency"":{""name"":""ARTIS tau1 Ether"",""symbol"":""tATS"",""decimals"":18},""infoURL"":""https://artis.network"",""shortName"":""atstau"",""chainId"":246785,""networkId"":246785},{""name"":""Social Smart Chain Mainnet"",""chain"":""SoChain"",""rpc"""&amp;":[""https://socialsmartchain.digitalnext.business""],""faucets"":[],""nativeCurrency"":{""name"":""SoChain"",""symbol"":""$OC"",""decimals"":18},""infoURL"":""https://digitalnext.business/SocialSmartChain"",""shortName"":""SoChain"",""chainId"":281121,""n"&amp;"etworkId"":281121,""explorers"":[]},{""name"":""Polis Testnet"",""chain"":""Sparta"",""icon"":""polis"",""rpc"":[""https://sparta-rpc.polis.tech""],""faucets"":[""https://faucet.polis.tech""],""nativeCurrency"":{""name"":""tPolis"",""symbol"":""tPOLIS"","&amp;"""decimals"":18},""infoURL"":""https://polis.tech"",""shortName"":""sparta"",""chainId"":333888,""networkId"":333888},{""name"":""Polis Mainnet"",""chain"":""Olympus"",""icon"":""polis"",""rpc"":[""https://rpc.polis.tech""],""faucets"":[""https://faucet.p"&amp;"olis.tech""],""nativeCurrency"":{""name"":""Polis"",""symbol"":""POLIS"",""decimals"":18},""infoURL"":""https://polis.tech"",""shortName"":""olympus"",""chainId"":333999,""networkId"":333999},{""name"":""Arbitrum Rinkeby"",""title"":""Arbitrum Testnet Rin"&amp;"keby"",""chainId"":421611,""shortName"":""arb-rinkeby"",""chain"":""ETH"",""networkId"":421611,""nativeCurrency"":{""name"":""Arbitrum Rinkeby Ether"",""symbol"":""ARETH"",""decimals"":18},""rpc"":[""https://rinkeby.arbitrum.io/rpc"",""wss://rinkeby.arbit"&amp;"rum.io/ws""],""faucets"":[""http://fauceth.komputing.org?chain=421611&amp;address=${ADDRESS}""],""infoURL"":""https://arbitrum.io"",""explorers"":[{""name"":""arbitrum-rinkeby"",""url"":""https://rinkeby-explorer.arbitrum.io"",""standard"":""EIP3091""}],""par"&amp;"ent"":{""type"":""L2"",""chain"":""eip155-4"",""bridges"":[{""url"":""https://bridge.arbitrum.io""}]}},{""name"":""Weelink Testnet"",""chain"":""WLK"",""rpc"":[""https://weelinknode1c.gw002.oneitfarm.com""],""faucets"":[""https://faucet.weelink.gw002.onei"&amp;"tfarm.com""],""nativeCurrency"":{""name"":""Weelink Chain Token"",""symbol"":""tWLK"",""decimals"":18},""infoURL"":""https://weelink.cloud"",""shortName"":""wlkt"",""chainId"":444900,""networkId"":444900,""explorers"":[{""name"":""weelink-testnet"",""url"&amp;""":""https://weelink.cloud/#/blockView/overview"",""standard"":""none""}]},{""name"":""Vision - Vpioneer Test Chain"",""chain"":""Vision-Vpioneer"",""rpc"":[""https://vpioneer.infragrid.v.network/ethereum/compatible""],""faucets"":[""https://vpioneerfauce"&amp;"t.visionscan.org""],""nativeCurrency"":{""name"":""VS"",""symbol"":""VS"",""decimals"":18},""infoURL"":""https://visionscan.org"",""shortName"":""vpioneer"",""chainId"":666666,""networkId"":666666,""slip44"":60},{""name"":""Vision - Mainnet"",""chain"":"""&amp;"Vision"",""rpc"":[""https://infragrid.v.network/ethereum/compatible""],""faucets"":[],""nativeCurrency"":{""name"":""VS"",""symbol"":""VS"",""decimals"":18},""infoURL"":""https://www.v.network"",""explorers"":[{""name"":""Visionscan"",""url"":""https://ww"&amp;"w.visionscan.org"",""standard"":""EIP3091""}],""shortName"":""vision"",""chainId"":888888,""networkId"":888888,""slip44"":60},{""name"":""Eluvio Content Fabric"",""chain"":""Eluvio"",""rpc"":[""https://host-76-74-28-226.contentfabric.io/eth/"",""https://h"&amp;"ost-76-74-28-232.contentfabric.io/eth/"",""https://host-76-74-29-2.contentfabric.io/eth/"",""https://host-76-74-29-8.contentfabric.io/eth/"",""https://host-76-74-29-34.contentfabric.io/eth/"",""https://host-76-74-29-35.contentfabric.io/eth/"",""https://ho"&amp;"st-154-14-211-98.contentfabric.io/eth/"",""https://host-154-14-192-66.contentfabric.io/eth/"",""https://host-60-240-133-202.contentfabric.io/eth/"",""https://host-64-235-250-98.contentfabric.io/eth/""],""faucets"":[],""nativeCurrency"":{""name"":""ELV"","&amp;"""symbol"":""ELV"",""decimals"":18},""infoURL"":""https://eluv.io"",""shortName"":""elv"",""chainId"":955305,""networkId"":955305,""slip44"":1011,""explorers"":[{""name"":""blockscout"",""url"":""https://explorer.eluv.io"",""standard"":""EIP3091""}]},{""n"&amp;"ame"":""Etho Protocol"",""chain"":""ETHO"",""rpc"":[""https://rpc.ethoprotocol.com""],""faucets"":[],""nativeCurrency"":{""name"":""Etho Protocol"",""symbol"":""ETHO"",""decimals"":18},""infoURL"":""https://ethoprotocol.com"",""shortName"":""etho"",""chai"&amp;"nId"":1313114,""networkId"":1313114,""slip44"":1313114,""explorers"":[{""name"":""blockscout"",""url"":""https://explorer.ethoprotocol.com"",""standard"":""none""}]},{""name"":""Xerom"",""chain"":""XERO"",""rpc"":[""https://rpc.xerom.org""],""faucets"":[]"&amp;",""nativeCurrency"":{""name"":""Xerom Ether"",""symbol"":""XERO"",""decimals"":18},""infoURL"":""https://xerom.org"",""shortName"":""xero"",""chainId"":1313500,""networkId"":1313500},{""name"":""Kintsugi"",""title"":""Kintsugi merge testnet"",""chain"":"""&amp;"ETH"",""rpc"":[""https://rpc.kintsugi.themerge.dev""],""faucets"":[""http://fauceth.komputing.org?chain=1337702&amp;address=${ADDRESS}"",""https://faucet.kintsugi.themerge.dev""],""nativeCurrency"":{""name"":""kintsugi Ethere"",""symbol"":""kiETH"",""decimals"&amp;""":18},""infoURL"":""https://kintsugi.themerge.dev/"",""shortName"":""kintsugi"",""chainId"":1337702,""networkId"":1337702,""explorers"":[{""name"":""kintsugi explorer"",""url"":""https://explorer.kintsugi.themerge.dev"",""standard"":""EIP3091""}]},{""nam"&amp;"e"":""PlatON Dev Testnet"",""chain"":""PlatON"",""rpc"":[""https://devnetopenapi.platon.network/rpc"",""wss://devnetopenapi.platon.network/ws""],""faucets"":[""https://faucet.platon.network/faucet/?id=e5d32df10aee11ec911142010a667c03""],""nativeCurrency"""&amp;":{""name"":""LAT"",""symbol"":""lat"",""decimals"":18},""infoURL"":""https://www.platon.network"",""shortName"":""platondev"",""chainId"":2203181,""networkId"":1,""icon"":""platon"",""explorers"":[{""name"":""PlatON explorer"",""url"":""https://devnetscan"&amp;".platon.network"",""standard"":""none""}]},{""name"":""Musicoin"",""chain"":""MUSIC"",""rpc"":[""https://mewapi.musicoin.tw""],""faucets"":[],""nativeCurrency"":{""name"":""Musicoin"",""symbol"":""MUSIC"",""decimals"":18},""infoURL"":""https://musicoin.tw"&amp;""",""shortName"":""music"",""chainId"":7762959,""networkId"":7762959,""slip44"":184},{""name"":""Sepolia"",""title"":""Ethereum Testnet Sepolia"",""chain"":""ETH"",""rpc"":[],""faucets"":[""http://fauceth.komputing.org?chain=11155111&amp;address=${ADDRESS}""]"&amp;",""nativeCurrency"":{""name"":""Sepolia Ether"",""symbol"":""SEP"",""decimals"":18},""infoURL"":""https://sepolia.otterscan.io"",""shortName"":""sep"",""chainId"":11155111,""networkId"":11155111,""explorers"":[{""name"":""otterscan-sepolia"",""url"":""htt"&amp;"ps://sepolia.otterscan.io"",""standard"":""EIP3091""}]},{""name"":""PepChain Churchill"",""chain"":""PEP"",""rpc"":[""https://churchill-rpc.pepchain.io""],""faucets"":[],""nativeCurrency"":{""name"":""PepChain Churchill Ether"",""symbol"":""TPEP"",""decim"&amp;"als"":18},""infoURL"":""https://pepchain.io"",""shortName"":""tpep"",""chainId"":13371337,""networkId"":13371337},{""name"":""IOLite"",""chain"":""ILT"",""rpc"":[""https://net.iolite.io""],""faucets"":[],""nativeCurrency"":{""name"":""IOLite Ether"",""sym"&amp;"bol"":""ILT"",""decimals"":18},""infoURL"":""https://iolite.io"",""shortName"":""ilt"",""chainId"":18289463,""networkId"":18289463},{""name"":""quarkblockchain"",""chain"":""QKI"",""rpc"":[""https://hz.rpc.qkiscan.cn"",""https://jp.rpc.qkiscan.io""],""fau"&amp;"cets"":[],""nativeCurrency"":{""name"":""quarkblockchain Native Token"",""symbol"":""QKI"",""decimals"":18},""infoURL"":""https://quarkblockchain.org/"",""shortName"":""qki"",""chainId"":20181205,""networkId"":20181205},{""name"":""Auxilium Network Mainne"&amp;"t"",""chain"":""AUX"",""rpc"":[""https://rpc.auxilium.global""],""faucets"":[],""nativeCurrency"":{""name"":""Auxilium coin"",""symbol"":""AUX"",""decimals"":18},""infoURL"":""https://auxilium.global"",""shortName"":""auxi"",""chainId"":28945486,""network"&amp;"Id"":28945486,""slip44"":344},{""name"":""Joys Digital Mainnet"",""chain"":""JOYS"",""rpc"":[""https://node.joys.digital""],""faucets"":[],""nativeCurrency"":{""name"":""JOYS"",""symbol"":""JOYS"",""decimals"":18},""infoURL"":""https://joys.digital"",""sh"&amp;"ortName"":""JOYS"",""chainId"":35855456,""networkId"":35855456},{""name"":""Aquachain"",""chain"":""AQUA"",""rpc"":[""https://c.onical.org"",""https://tx.aquacha.in/api""],""faucets"":[""https://aquacha.in/faucet""],""nativeCurrency"":{""name"":""Aquachai"&amp;"n Ether"",""symbol"":""AQUA"",""decimals"":18},""infoURL"":""https://aquachain.github.io"",""shortName"":""aqua"",""chainId"":61717561,""networkId"":61717561,""slip44"":61717561},{""name"":""Joys Digital TestNet"",""chain"":""TOYS"",""rpc"":[""https://toy"&amp;"s.joys.cash/""],""faucets"":[""https://faucet.joys.digital/""],""nativeCurrency"":{""name"":""TOYS"",""symbol"":""TOYS"",""decimals"":18},""infoURL"":""https://joys.digital"",""shortName"":""TOYS"",""chainId"":99415706,""networkId"":99415706},{""name"":"""&amp;"Gather Mainnet Network"",""chain"":""GTH"",""rpc"":[""https://mainnet.gather.network""],""faucets"":[],""nativeCurrency"":{""name"":""Gather"",""symbol"":""GTH"",""decimals"":18},""infoURL"":""https://gather.network"",""shortName"":""GTH"",""chainId"":192"&amp;"837465,""networkId"":192837465,""explorers"":[{""name"":""Blockscout"",""url"":""https://explorer.gather.network"",""standard"":""none""}]},{""name"":""Neon EVM DevNet"",""chain"":""Solana"",""rpc"":[""https://proxy.devnet.neonlabs.org/solana""],""faucets"&amp;""":[""https://neonswap.live/#/get-tokens""],""nativeCurrency"":{""name"":""Neon"",""symbol"":""NEON"",""decimals"":18},""infoURL"":""https://neon-labs.org/"",""shortName"":""neonevm-devnet"",""chainId"":245022926,""networkId"":245022926},{""name"":""Neon "&amp;"EVM MainNet"",""chain"":""Solana"",""rpc"":[""https://proxy.mainnet.neonlabs.org/solana""],""faucets"":[],""nativeCurrency"":{""name"":""Neon"",""symbol"":""NEON"",""decimals"":18},""infoURL"":""https://neon-labs.org/"",""shortName"":""neonevm-mainnet"","&amp;"""chainId"":245022934,""networkId"":245022934},{""name"":""Neon EVM TestNet"",""chain"":""Solana"",""rpc"":[""https://proxy.testnet.neonlabs.org/solana""],""faucets"":[],""nativeCurrency"":{""name"":""Neon"",""symbol"":""NEON"",""decimals"":18},""infoURL"&amp;""":""https://neon-labs.org/"",""shortName"":""neonevm-testnet"",""chainId"":245022940,""networkId"":245022940},{""name"":""OneLedger Mainnet"",""chain"":""OLT"",""icon"":""oneledger"",""rpc"":[""https://mainnet-rpc.oneledger.network""],""faucets"":[],""na"&amp;"tiveCurrency"":{""name"":""OLT"",""symbol"":""OLT"",""decimals"":18},""infoURL"":""https://oneledger.io"",""shortName"":""oneledger"",""chainId"":311752642,""networkId"":311752642,""explorers"":[{""name"":""OneLedger Block Explorer"",""url"":""https://mai"&amp;"nnet-explorer.oneledger.network"",""standard"":""EIP3091""}]},{""name"":""Gather Testnet Network"",""chain"":""GTH"",""rpc"":[""https://testnet.gather.network""],""faucets"":[],""nativeCurrency"":{""name"":""Gather"",""symbol"":""GTH"",""decimals"":18},"""&amp;"infoURL"":""https://gather.network"",""shortName"":""tGTH"",""chainId"":356256156,""networkId"":356256156,""explorers"":[{""name"":""Blockscout"",""url"":""https://testnet-explorer.gather.network"",""standard"":""none""}]},{""name"":""Gather Devnet Networ"&amp;"k"",""chain"":""GTH"",""rpc"":[""https://devnet.gather.network""],""faucets"":[],""nativeCurrency"":{""name"":""Gather"",""symbol"":""GTH"",""decimals"":18},""infoURL"":""https://gather.network"",""shortName"":""dGTH"",""chainId"":486217935,""networkId"":"&amp;"486217935,""explorers"":[{""name"":""Blockscout"",""url"":""https://devnet-explorer.gather.network"",""standard"":""none""}]},{""name"":""IPOS Network"",""chain"":""IPOS"",""rpc"":[""https://rpc.iposlab.com"",""https://rpc2.iposlab.com""],""faucets"":[],"&amp;"""nativeCurrency"":{""name"":""IPOS Network Ether"",""symbol"":""IPOS"",""decimals"":18},""infoURL"":""https://iposlab.com"",""shortName"":""ipos"",""chainId"":1122334455,""networkId"":1122334455},{""name"":""Aurora Mainnet"",""chain"":""NEAR"",""rpc"":["&amp;"""https://mainnet.aurora.dev""],""faucets"":[],""nativeCurrency"":{""name"":""Ether"",""symbol"":""ETH"",""decimals"":18},""infoURL"":""https://aurora.dev"",""shortName"":""aurora"",""chainId"":1313161554,""networkId"":1313161554,""explorers"":[{""name"":"&amp;"""aurorascan.dev"",""url"":""https://aurorascan.dev"",""standard"":""EIP3091""}]},{""name"":""Aurora Testnet"",""chain"":""NEAR"",""rpc"":[""https://testnet.aurora.dev/""],""faucets"":[],""nativeCurrency"":{""name"":""Ether"",""symbol"":""ETH"",""decimals"&amp;""":18},""infoURL"":""https://aurora.dev"",""shortName"":""aurora-testnet"",""chainId"":1313161555,""networkId"":1313161555,""explorers"":[{""name"":""aurorascan.dev"",""url"":""https://testnet.aurorascan.dev"",""standard"":""EIP3091""}]},{""name"":""Auror"&amp;"a Betanet"",""chain"":""NEAR"",""rpc"":[""https://betanet.aurora.dev/""],""faucets"":[],""nativeCurrency"":{""name"":""Ether"",""symbol"":""ETH"",""decimals"":18},""infoURL"":""https://aurora.dev"",""shortName"":""aurora-betanet"",""chainId"":1313161556,"&amp;"""networkId"":1313161556},{""name"":""Harmony Mainnet Shard 0"",""chain"":""Harmony"",""rpc"":[""https://api.harmony.one""],""faucets"":[""https://free-online-app.com/faucet-for-eth-evm-chains/""],""nativeCurrency"":{""name"":""ONE"",""symbol"":""ONE"","""&amp;"decimals"":18},""infoURL"":""https://www.harmony.one/"",""shortName"":""hmy-s0"",""chainId"":1666600000,""networkId"":1666600000,""explorers"":[{""name"":""Harmony Block Explorer"",""url"":""https://explorer.harmony.one"",""standard"":""EIP3091""}]},{""na"&amp;"me"":""Harmony Mainnet Shard 1"",""chain"":""Harmony"",""rpc"":[""https://s1.api.harmony.one""],""faucets"":[],""nativeCurrency"":{""name"":""ONE"",""symbol"":""ONE"",""decimals"":18},""infoURL"":""https://www.harmony.one/"",""shortName"":""hmy-s1"",""cha"&amp;"inId"":1666600001,""networkId"":1666600001},{""name"":""Harmony Mainnet Shard 2"",""chain"":""Harmony"",""rpc"":[""https://s2.api.harmony.one""],""faucets"":[],""nativeCurrency"":{""name"":""ONE"",""symbol"":""ONE"",""decimals"":18},""infoURL"":""https://"&amp;"www.harmony.one/"",""shortName"":""hmy-s2"",""chainId"":1666600002,""networkId"":1666600002},{""name"":""Harmony Mainnet Shard 3"",""chain"":""Harmony"",""rpc"":[""https://s3.api.harmony.one""],""faucets"":[],""nativeCurrency"":{""name"":""ONE"",""symbol"&amp;""":""ONE"",""decimals"":18},""infoURL"":""https://www.harmony.one/"",""shortName"":""hmy-s3"",""chainId"":1666600003,""networkId"":1666600003},{""name"":""Harmony Testnet Shard 0"",""chain"":""Harmony"",""rpc"":[""https://api.s0.b.hmny.io""],""faucets"":["&amp;"""https://faucet.pops.one""],""nativeCurrency"":{""name"":""ONE"",""symbol"":""ONE"",""decimals"":18},""infoURL"":""https://www.harmony.one/"",""shortName"":""hmy-b-s0"",""chainId"":1666700000,""networkId"":1666700000,""explorers"":[{""name"":""Harmony Te"&amp;"stnet Block Explorer"",""url"":""https://explorer.pops.one"",""standard"":""EIP3091""}]},{""name"":""Harmony Testnet Shard 1"",""chain"":""Harmony"",""rpc"":[""https://api.s1.b.hmny.io""],""faucets"":[],""nativeCurrency"":{""name"":""ONE"",""symbol"":""ON"&amp;"E"",""decimals"":18},""infoURL"":""https://www.harmony.one/"",""shortName"":""hmy-b-s1"",""chainId"":1666700001,""networkId"":1666700001},{""name"":""Harmony Testnet Shard 2"",""chain"":""Harmony"",""rpc"":[""https://api.s2.b.hmny.io""],""faucets"":[],""n"&amp;"ativeCurrency"":{""name"":""ONE"",""symbol"":""ONE"",""decimals"":18},""infoURL"":""https://www.harmony.one/"",""shortName"":""hmy-b-s2"",""chainId"":1666700002,""networkId"":1666700002},{""name"":""Harmony Testnet Shard 3"",""chain"":""Harmony"",""rpc"":"&amp;"[""https://api.s3.b.hmny.io""],""faucets"":[],""nativeCurrency"":{""name"":""ONE"",""symbol"":""ONE"",""decimals"":18},""infoURL"":""https://www.harmony.one/"",""shortName"":""hmy-b-s3"",""chainId"":1666700003,""networkId"":1666700003},{""name"":""DataHop"&amp;"per"",""chain"":""HOP"",""rpc"":[""https://23.92.21.121:8545""],""faucets"":[],""nativeCurrency"":{""name"":""DataHoppers"",""symbol"":""HOP"",""decimals"":18},""infoURL"":""https://www.DataHopper.com"",""shortName"":""hop"",""chainId"":2021121117,""netwo"&amp;"rkId"":2021121117},{""name"":""Pirl"",""chain"":""PIRL"",""rpc"":[""https://wallrpc.pirl.io""],""faucets"":[],""nativeCurrency"":{""name"":""Pirl Ether"",""symbol"":""PIRL"",""decimals"":18},""infoURL"":""https://pirl.io"",""shortName"":""pirl"",""chainId"&amp;""":3125659152,""networkId"":3125659152,""slip44"":164},{""name"":""OneLedger Testnet Frankenstein"",""chain"":""OLT"",""icon"":""oneledger"",""rpc"":[""https://frankenstein-rpc.oneledger.network""],""faucets"":[""https://frankenstein-faucet.oneledger.netw"&amp;"ork""],""nativeCurrency"":{""name"":""OLT"",""symbol"":""OLT"",""decimals"":18},""infoURL"":""https://oneledger.io"",""shortName"":""frankenstein"",""chainId"":4216137055,""networkId"":4216137055,""explorers"":[{""name"":""OneLedger Block Explorer"",""url"&amp;""":""https://frankenstein-explorer.oneledger.network"",""standard"":""EIP3091""}]},{""name"":""Palm Testnet"",""chain"":""Palm"",""icon"":""palm"",""rpc"":[""https://palm-testnet.infura.io/v3/{INFURA_API_KEY}""],""faucets"":[],""nativeCurrency"":{""name"""&amp;":""PALM"",""symbol"":""PALM"",""decimals"":18},""infoURL"":""https://palm.io"",""shortName"":""tpalm"",""chainId"":11297108099,""networkId"":11297108099,""explorers"":[{""name"":""Palm Testnet Explorer"",""url"":""https://explorer.palm-uat.xyz"",""standar"&amp;"d"":""EIP3091"",""icon"":""palm""}]},{""name"":""Palm"",""chain"":""Palm"",""icon"":""palm"",""rpc"":[""https://palm-mainnet.infura.io/v3/{INFURA_API_KEY}""],""faucets"":[],""nativeCurrency"":{""name"":""PALM"",""symbol"":""PALM"",""decimals"":18},""infoU"&amp;"RL"":""https://palm.io"",""shortName"":""palm"",""chainId"":11297108109,""networkId"":11297108109,""explorers"":[{""name"":""Palm Explorer"",""url"":""https://explorer.palm.io"",""standard"":""EIP3091"",""icon"":""palm""}]},{""name"":""Ntity Mainnet"",""c"&amp;"hain"":""Ntity"",""rpc"":[""https://rpc.ntity.io""],""faucets"":[],""nativeCurrency"":{""name"":""Ntity"",""symbol"":""NTT"",""decimals"":18},""infoURL"":""https://ntity.io"",""shortName"":""ntt"",""chainId"":197710212030,""networkId"":197710212030,""icon"&amp;""":""ntity"",""explorers"":[{""name"":""Ntity Blockscout"",""url"":""https://blockscout.ntity.io"",""icon"":""ntity"",""standard"":""EIP3091""}]},{""name"":""Haradev Testnet"",""chain"":""Ntity"",""rpc"":[""https://blockchain.haradev.com""],""faucets"":[]"&amp;",""nativeCurrency"":{""name"":""Ntity Haradev"",""symbol"":""NTTH"",""decimals"":18},""infoURL"":""https://ntity.io"",""shortName"":""ntt-haradev"",""chainId"":197710212031,""networkId"":197710212031,""icon"":""ntity"",""explorers"":[{""name"":""Ntity Har"&amp;"adev Blockscout"",""url"":""https://blockscout.haradev.com"",""icon"":""ntity"",""standard"":""EIP3091""}]},{""name"":""Molereum Network"",""chain"":""ETH"",""rpc"":[""https://molereum.jdubedition.com""],""faucets"":[],""nativeCurrency"":{""name"":""Moler"&amp;"eum Ether"",""symbol"":""MOLE"",""decimals"":18},""infoURL"":""https://github.com/Jdubedition/molereum"",""shortName"":""mole"",""chainId"":6022140761023,""networkId"":6022140761023},{""name"":""Godwoken Testnet (V1)"",""chain"":""GWT"",""rpc"":[""https:/"&amp;"/godwoken-testnet-web3-v1-rpc.ckbapp.dev""],""faucets"":[""https://homura.github.io/light-godwoken""],""nativeCurrency"":{""name"":""CKB"",""symbol"":""CKB"",""decimals"":8},""infoURL"":""https://www.nervos.org"",""shortName"":""gw-testnet-v1"",""chainId"&amp;""":868455272153094,""networkId"":868455272153094,""explorers"":[{""name"":""GWScan Block Explorer"",""url"":""https://v1.aggron.gwscan.com"",""standard"":""none""}]}]")</f>
        <v>[{"name":"Ethereum Mainnet","chain":"ETH","icon":"ethereum","rpc":["https://mainnet.infura.io/v3/${INFURA_API_KEY}","wss://mainnet.infura.io/ws/v3/${INFURA_API_KEY}","https://api.mycryptoapi.com/eth","https://cloudflare-eth.com"],"faucets":[],"nativeCurrency":{"name":"Ether","symbol":"ETH","decimals":18},"infoURL":"https://ethereum.org","shortName":"eth","chainId":1,"networkId":1,"slip44":60,"ens":{"registry":"0x00000000000C2E074eC69A0dFb2997BA6C7d2e1e"},"explorers":[{"name":"etherscan","url":"https://etherscan.io","standard":"EIP3091"}]},{"name":"Expanse Network","chain":"EXP","rpc":["https://node.expanse.tech"],"faucets":[],"nativeCurrency":{"name":"Expanse Network Ether","symbol":"EXP","decimals":18},"infoURL":"https://expanse.tech","shortName":"exp","chainId":2,"networkId":1,"slip44":40},{"name":"Ropsten","title":"Ethereum Testnet Ropsten","chain":"ETH","rpc":["https://ropsten.infura.io/v3/${INFURA_API_KEY}","wss://ropsten.infura.io/ws/v3/${INFURA_API_KEY}"],"faucets":["http://fauceth.komputing.org?chain=3&amp;address=${ADDRESS}","https://faucet.ropsten.be?${ADDRESS}"],"nativeCurrency":{"name":"Ropsten Ether","symbol":"ROP","decimals":18},"infoURL":"https://github.com/ethereum/ropsten","shortName":"rop","chainId":3,"networkId":3,"ens":{"registry":"0x112234455c3a32fd11230c42e7bccd4a84e02010"},"explorers":[{"name":"etherscan","url":"https://ropsten.etherscan.io","standard":"EIP3091"}]},{"name":"Rinkeby","title":"Ethereum Testnet Rinkeby","chain":"ETH","rpc":["https://rinkeby.infura.io/v3/${INFURA_API_KEY}","wss://rinkeby.infura.io/ws/v3/${INFURA_API_KEY}"],"faucets":["http://fauceth.komputing.org?chain=4&amp;address=${ADDRESS}","https://faucet.rinkeby.io"],"nativeCurrency":{"name":"Rinkeby Ether","symbol":"RIN","decimals":18},"infoURL":"https://www.rinkeby.io","shortName":"rin","chainId":4,"networkId":4,"ens":{"registry":"0xe7410170f87102df0055eb195163a03b7f2bff4a"},"explorers":[{"name":"etherscan-rinkeby","url":"https://rinkeby.etherscan.io","standard":"EIP3091"}]},{"name":"Görli","title":"Ethereum Testnet Görli","chain":"ETH","rpc":["https://goerli.infura.io/v3/${INFURA_API_KEY}","wss://goerli.infura.io/v3/${INFURA_API_KEY}","https://rpc.goerli.mudit.blog/"],"faucets":["http://fauceth.komputing.org?chain=5&amp;address=${ADDRESS}","https://goerli-faucet.slock.it?address=${ADDRESS}","https://faucet.goerli.mudit.blog"],"nativeCurrency":{"name":"Görli Ether","symbol":"GOR","decimals":18},"infoURL":"https://goerli.net/#about","shortName":"gor","chainId":5,"networkId":5,"ens":{"registry":"0x112234455c3a32fd11230c42e7bccd4a84e02010"},"explorers":[{"name":"etherscan-goerli","url":"https://goerli.etherscan.io","standard":"EIP3091"}]},{"name":"Ethereum Classic Testnet Kotti","chain":"ETC","rpc":["https://www.ethercluster.com/kotti"],"faucets":[],"nativeCurrency":{"name":"Kotti Ether","symbol":"KOT","decimals":18},"infoURL":"https://explorer.jade.builders/?network=kotti","shortName":"kot","chainId":6,"networkId":6},{"name":"ThaiChain","chain":"TCH","rpc":["https://rpc.dome.cloud"],"faucets":[],"nativeCurrency":{"name":"ThaiChain Ether","symbol":"TCH","decimals":18},"infoURL":"https://thaichain.io","shortName":"tch","chainId":7,"networkId":7},{"name":"Ubiq","chain":"UBQ","rpc":["https://rpc.octano.dev","https://pyrus2.ubiqscan.io"],"faucets":[],"nativeCurrency":{"name":"Ubiq Ether","symbol":"UBQ","decimals":18},"infoURL":"https://ubiqsmart.com","shortName":"ubq","chainId":8,"networkId":8,"slip44":108,"explorers":[{"name":"ubiqscan","url":"https://ubiqscan.io","standard":"EIP3091"}]},{"name":"Ubiq Network Testnet","chain":"UBQ","rpc":[],"faucets":[],"nativeCurrency":{"name":"Ubiq Testnet Ether","symbol":"TUBQ","decimals":18},"infoURL":"https://ethersocial.org","shortName":"tubq","chainId":9,"networkId":2},{"name":"Optimism","chain":"ETH","rpc":["https://mainnet.optimism.io/"],"faucets":[],"nativeCurrency":{"name":"Ether","symbol":"ETH","decimals":18},"infoURL":"https://optimism.io","shortName":"oeth","chainId":10,"networkId":10,"explorers":[{"name":"etherscan","url":"https://optimistic.etherscan.io","standard":"none"}]},{"name":"Metadium Mainnet","chain":"META","rpc":["https://api.metadium.com/prod"],"faucets":[],"nativeCurrency":{"name":"Metadium Mainnet Ether","symbol":"META","decimals":18},"infoURL":"https://metadium.com","shortName":"meta","chainId":11,"networkId":11,"slip44":916},{"name":"Metadium Testnet","chain":"META","rpc":["https://api.metadium.com/dev"],"faucets":[],"nativeCurrency":{"name":"Metadium Testnet Ether","symbol":"KAL","decimals":18},"infoURL":"https://metadium.com","shortName":"kal","chainId":12,"networkId":12},{"name":"Diode Testnet Staging","chain":"DIODE","rpc":["https://staging.diode.io:8443/","wss://staging.diode.io:8443/ws"],"faucets":[],"nativeCurrency":{"name":"Staging Diodes","symbol":"sDIODE","decimals":18},"infoURL":"https://diode.io/staging","shortName":"dstg","chainId":13,"networkId":13},{"name":"Flare Mainnet","chain":"FLR","icon":"flare","rpc":[],"faucets":[],"nativeCurrency":{"name":"Spark","symbol":"FLR","decimals":18},"infoURL":"https://flare.xyz","shortName":"flr","chainId":14,"networkId":14},{"name":"Diode Prenet","chain":"DIODE","rpc":["https://prenet.diode.io:8443/","wss://prenet.diode.io:8443/ws"],"faucets":[],"nativeCurrency":{"name":"Diodes","symbol":"DIODE","decimals":18},"infoURL":"https://diode.io/prenet","shortName":"diode","chainId":15,"networkId":15},{"name":"Flare Testnet Coston","chain":"FLR","rpc":["https://coston-api.flare.network/ext/bc/C/rpc"],"faucets":["https://faucet.towolabs.com","https://fauceth.komputing.org?chain=16&amp;address=${ADDRESS}"],"nativeCurrency":{"name":"Coston Spark","symbol":"CFLR","decimals":18},"infoURL":"https://flare.xyz","shortName":"cflr","chainId":16,"networkId":16,"explorers":[{"name":"blockscout","url":"https://coston-explorer.flare.network","standard":"EIP3091"}]},{"name":"ThaiChain 2.0 ThaiFi","chain":"TCH","rpc":["https://rpc.thaifi.com"],"faucets":[],"nativeCurrency":{"name":"Thaifi Ether","symbol":"TFI","decimals":18},"infoURL":"https://exp.thaifi.com","shortName":"tfi","chainId":17,"networkId":17},{"name":"ThunderCore Testnet","chain":"TST","rpc":["https://testnet-rpc.thundercore.com"],"faucets":["https://faucet-testnet.thundercore.com"],"nativeCurrency":{"name":"ThunderCore Testnet Ether","symbol":"TST","decimals":18},"infoURL":"https://thundercore.com","shortName":"TST","chainId":18,"networkId":18,"explorers":[{"name":"ThundercoreTestNetScanner","url":"https://scan-testnet.thundercore.com","standard":"none"}]},{"name":"Songbird Canary-Network","chain":"SGB","icon":"songbird","rpc":["https://songbird.towolabs.com/rpc","https://sgb.ftso.com.au/ext/bc/C/rpc","https://sgb.lightft.so/rpc","https://sgb-rpc.ftso.eu"],"faucets":[],"nativeCurrency":{"name":"Songbird","symbol":"SGB","decimals":18},"infoURL":"https://flare.xyz","shortName":"sgb","chainId":19,"networkId":19,"explorers":[{"name":"blockscout","url":"https://songbird-explorer.flare.network","standard":"EIP3091"}]},{"name":"Elastos Smart Chain","chain":"ETH","rpc":["https://api.elastos.io/eth"],"faucets":["https://faucet.elastos.org/"],"nativeCurrency":{"name":"Elastos","symbol":"ELA","decimals":18},"infoURL":"https://www.elastos.org/","shortName":"elaeth","chainId":20,"networkId":20,"explorers":[{"name":"elastos eth explorer","url":"https://eth.elastos.io","standard":"EIP3091"}]},{"name":"ELA-ETH-Sidechain Testnet","chain":"ETH","rpc":["https://rpc.elaeth.io"],"faucets":["https://faucet.elaeth.io/"],"nativeCurrency":{"name":"Elastos","symbol":"tELA","decimals":18},"infoURL":"https://elaeth.io/","shortName":"elaetht","chainId":21,"networkId":21},{"name":"ELA-DID-Sidechain Mainnet","chain":"ETH","rpc":[],"faucets":[],"nativeCurrency":{"name":"Elastos","symbol":"ELA","decimals":18},"infoURL":"https://www.elastos.org/","shortName":"eladid","chainId":22,"networkId":22},{"name":"ELA-DID-Sidechain Testnet","chain":"ETH","rpc":[],"faucets":[],"nativeCurrency":{"name":"Elastos","symbol":"tELA","decimals":18},"infoURL":"https://elaeth.io/","shortName":"eladidt","chainId":23,"networkId":23},{"name":"Dithereum Mainnet","chain":"DTH","icon":"dithereum","rpc":["https://node-mainnet.dithereum.io"],"faucets":["https://faucet.dithereum.org"],"nativeCurrency":{"name":"Dither","symbol":"DTH","decimals":18},"infoURL":"https://dithereum.org","shortName":"dthmainnet","chainId":24,"networkId":24},{"name":"Cronos Mainnet Beta","chain":"CRO","rpc":["https://evm.cronos.org"],"faucets":[],"nativeCurrency":{"name":"Cronos","symbol":"CRO","decimals":18},"infoURL":"https://cronos.org/","shortName":"cro","chainId":25,"networkId":25,"explorers":[{"name":"Cronos Explorer","url":"https://cronos.org/explorer","standard":"none"}]},{"name":"Genesis L1 testnet","chain":"genesis","rpc":["https://testrpc.genesisl1.org"],"faucets":[],"nativeCurrency":{"name":"L1 testcoin","symbol":"L1test","decimals":18},"infoURL":"https://www.genesisl1.com","shortName":"L1test","chainId":26,"networkId":26,"explorers":[{"name":"Genesis L1 testnet explorer","url":"https://testnet.genesisl1.org","standard":"none"}]},{"name":"ShibaChain","chain":"SHIB","rpc":["https://rpc.shibachain.net"],"faucets":[],"nativeCurrency":{"name":"SHIBA INU COIN","symbol":"SHIB","decimals":18},"infoURL":"https://www.shibachain.net","shortName":"shib","chainId":27,"networkId":27,"explorers":[{"name":"Shiba Explorer","url":"https://exp.shibachain.net","standard":"none"}]},{"name":"Boba Network Rinkeby Testnet","chain":"ETH","rpc":["https://rinkeby.boba.network/"],"faucets":[],"nativeCurrency":{"name":"Ether","symbol":"ETH","decimals":18},"infoURL":"https://boba.network","shortName":"Boba Rinkeby","chainId":28,"networkId":28,"explorers":[{"name":"Blockscout","url":"https://blockexplorer.rinkeby.boba.network","standard":"none"}],"parent":{"type":"L2","chain":"eip155-4","bridges":[{"url":"https://gateway.rinkeby.boba.network"}]}},{"name":"Genesis L1","chain":"genesis","rpc":["https://rpc.genesisl1.org"],"faucets":[],"nativeCurrency":{"name":"L1 coin","symbol":"L1","decimals":18},"infoURL":"https://www.genesisl1.com","shortName":"L1","chainId":29,"networkId":29,"explorers":[{"name":"Genesis L1 blockchain explorer","url":"https://explorer.genesisl1.org","standard":"none"}]},{"name":"RSK Mainnet","chain":"RSK","rpc":["https://public-node.rsk.co","https://mycrypto.rsk.co"],"faucets":["https://free-online-app.com/faucet-for-eth-evm-chains/"],"nativeCurrency":{"name":"RSK Mainnet Ether","symbol":"RBTC","decimals":18},"infoURL":"https://rsk.co","shortName":"rsk","chainId":30,"networkId":30,"slip44":137,"explorers":[{"name":"blockscout","url":"https://explorer.rsk.co","standard":"EIP3091"}]},{"name":"RSK Testnet","chain":"RSK","rpc":["https://public-node.testnet.rsk.co","https://mycrypto.testnet.rsk.co"],"faucets":["https://faucet.testnet.rsk.co"],"nativeCurrency":{"name":"RSK Testnet Ether","symbol":"tRBTC","decimals":18},"infoURL":"https://rsk.co","shortName":"trsk","chainId":31,"networkId":31},{"name":"GoodData Testnet","chain":"GooD","rpc":["https://test2.goodata.io"],"faucets":[],"nativeCurrency":{"name":"GoodData Testnet Ether","symbol":"GooD","decimals":18},"infoURL":"https://www.goodata.org","shortName":"GooDT","chainId":32,"networkId":32},{"name":"GoodData Mainnet","chain":"GooD","rpc":["https://rpc.goodata.io"],"faucets":[],"nativeCurrency":{"name":"GoodData Mainnet Ether","symbol":"GooD","decimals":18},"infoURL":"https://www.goodata.org","shortName":"GooD","chainId":33,"networkId":33},{"name":"Dithereum Testnet","chain":"DTH","icon":"dithereum","rpc":["https://node-testnet.dithereum.io"],"faucets":["https://faucet.dithereum.org"],"nativeCurrency":{"name":"Dither","symbol":"DTH","decimals":18},"infoURL":"https://dithereum.org","shortName":"dth","chainId":34,"networkId":34},{"name":"TBWG Chain","chain":"TBWG","rpc":["https://rpc.tbwg.io"],"faucets":[],"nativeCurrency":{"name":"TBWG Ether","symbol":"TBG","decimals":18},"infoURL":"https://tbwg.io","shortName":"tbwg","chainId":35,"networkId":35},{"name":"Valorbit","chain":"VAL","rpc":["https://rpc.valorbit.com/v2"],"faucets":[],"nativeCurrency":{"name":"Valorbit","symbol":"VAL","decimals":18},"infoURL":"https://valorbit.com","shortName":"val","chainId":38,"networkId":38,"slip44":538},{"name":"Telos EVM Mainnet","chain":"TLOS","rpc":["https://mainnet.telos.net/evm"],"faucets":[],"nativeCurrency":{"name":"Telos","symbol":"TLOS","decimals":18},"infoURL":"https://telos.net","shortName":"Telos EVM","chainId":40,"networkId":40,"explorers":[{"name":"teloscan","url":"https://teloscan.io","standard":"EIP3091"}]},{"name":"Telos EVM Testnet","chain":"TLOS","rpc":["https://testnet.telos.net/evm"],"faucets":["https://app.telos.net/testnet/developers"],"nativeCurrency":{"name":"Telos","symbol":"TLOS","decimals":18},"infoURL":"https://telos.net","shortName":"Telos EVM Testnet","chainId":41,"networkId":41},{"name":"Kovan","title":"Ethereum Testnet Kovan","chain":"ETH","rpc":["https://kovan.poa.network","http://kovan.poa.network:8545","https://kovan.infura.io/v3/${INFURA_API_KEY}","wss://kovan.infura.io/ws/v3/${INFURA_API_KEY}","ws://kovan.poa.network:8546"],"faucets":["http://fauceth.komputing.org?chain=42&amp;address=${ADDRESS}","https://faucet.kovan.network","https://gitter.im/kovan-testnet/faucet"],"nativeCurrency":{"name":"Kovan Ether","symbol":"KOV","decimals":18},"explorers":[{"name":"etherscan","url":"https://kovan.etherscan.io","standard":"EIP3091"}],"infoURL":"https://kovan-testnet.github.io/website","shortName":"kov","chainId":42,"networkId":42},{"name":"Darwinia Pangolin Testnet","chain":"pangolin","rpc":["https://pangolin-rpc.darwinia.network"],"faucets":["https://docs.crab.network/dvm/wallets/dvm-metamask#apply-for-the-test-token"],"nativeCurrency":{"name":"Pangolin Network Native Token\u201d","symbol":"PRING","decimals":18},"infoURL":"https://darwinia.network/","shortName":"pangolin","chainId":43,"networkId":43,"explorers":[{"name":"subscan","url":"https://pangolin.subscan.io","standard":"none"}]},{"name":"Darwinia Crab Network","chain":"crab","rpc":["https://crab-rpc.darwinia.network"],"faucets":[],"nativeCurrency":{"name":"Crab Network Native Token","symbol":"CRAB","decimals":18},"infoURL":"https://crab.network/","shortName":"crab","chainId":44,"networkId":44,"explorers":[{"name":"subscan","url":"https://crab.subscan.io","standard":"none"}]},{"name":"Darwinia Pangoro Testnet","chain":"pangoro","rpc":["http://pangoro-rpc.darwinia.network"],"faucets":[],"nativeCurrency":{"name":"Pangoro Network Native Token\u201d","symbol":"ORING","decimals":18},"infoURL":"https://darwinia.network/","shortName":"pangoro","chainId":45,"networkId":45,"explorers":[{"name":"subscan","url":"https://pangoro.subscan.io","standard":"none"}]},{"name":"XinFin Network Mainnet","chain":"XDC","rpc":["https://rpc.xinfin.network"],"faucets":[],"nativeCurrency":{"name":"XinFin","symbol":"XDC","decimals":18},"infoURL":"https://xinfin.org","shortName":"xdc","chainId":50,"networkId":50},{"name":"XinFin Apothem Testnet","chain":"TXDC","rpc":["https://rpc.apothem.network"],"faucets":[],"nativeCurrency":{"name":"XinFinTest","symbol":"TXDC","decimals":18},"infoURL":"https://xinfin.org","shortName":"TXDC","chainId":51,"networkId":51},{"name":"CoinEx Smart Chain Mainnet","chain":"CSC","rpc":["https://rpc.coinex.net"],"faucets":[],"nativeCurrency":{"name":"CoinEx Chain Native Token","symbol":"cet","decimals":18},"infoURL":"https://www.coinex.org/","shortName":"cet","chainId":52,"networkId":52,"explorers":[{"name":"coinexscan","url":"https://www.coinex.net","standard":"none"}]},{"name":"CoinEx Smart Chain Testnet","chain":"CSC","rpc":["https://testnet-rpc.coinex.net/"],"faucets":[],"nativeCurrency":{"name":"CoinEx Chain Test Native Token","symbol":"cett","decimals":18},"infoURL":"https://www.coinex.org/","shortName":"tcet","chainId":53,"networkId":53,"explorers":[{"name":"coinexscan","url":"https://testnet.coinex.net","standard":"none"}]},{"name":"Openpiece Mainnet","chain":"OPENPIECE","icon":"openpiece","network":"mainnet","rpc":["https://mainnet.openpiece.io"],"faucets":[],"nativeCurrency":{"name":"Belly","symbol":"BELLY","decimals":18},"infoURL":"https://cryptopiece.online","shortName":"OP","chainId":54,"networkId":54,"explorers":[{"name":"Belly Scan","url":"https://bellyscan.com","standard":"none"}]},{"name":"Zyx Mainnet","chain":"ZYX","rpc":["https://rpc-1.zyx.network/","https://rpc-2.zyx.network/","https://rpc-3.zyx.network/","https://rpc-4.zyx.network/","https://rpc-5.zyx.network/","https://rpc-6.zyx.network/"],"faucets":[],"nativeCurrency":{"name":"Zyx","symbol":"ZYX","decimals":18},"infoURL":"https://zyx.network/","shortName":"ZYX","chainId":55,"networkId":55,"explorers":[{"name":"zyxscan","url":"https://zyxscan.com","standard":"none"}]},{"name":"Binance Smart Chain Mainnet","chain":"BSC","rpc":["https://bsc-dataseed1.binance.org","https://bsc-dataseed2.binance.org","https://bsc-dataseed3.binance.org","https://bsc-dataseed4.binance.org","https://bsc-dataseed1.defibit.io","https://bsc-dataseed2.defibit.io","https://bsc-dataseed3.defibit.io","https://bsc-dataseed4.defibit.io","https://bsc-dataseed1.ninicoin.io","https://bsc-dataseed2.ninicoin.io","https://bsc-dataseed3.ninicoin.io","https://bsc-dataseed4.ninicoin.io","wss://bsc-ws-node.nariox.org"],"faucets":["https://free-online-app.com/faucet-for-eth-evm-chains/"],"nativeCurrency":{"name":"Binance Chain Native Token","symbol":"BNB","decimals":18},"infoURL":"https://www.binance.org","shortName":"bnb","chainId":56,"networkId":56,"slip44":714,"explorers":[{"name":"bscscan","url":"https://bscscan.com","standard":"EIP3091"}]},{"name":"Syscoin Mainnet","chain":"SYS","rpc":["https://rpc.syscoin.org","wss://rpc.syscoin.org/wss"],"faucets":["https://faucet.syscoin.org"],"nativeCurrency":{"name":"Syscoin","symbol":"SYS","decimals":18},"infoURL":"https://www.syscoin.org","shortName":"sys","chainId":57,"networkId":57,"explorers":[{"name":"Syscoin Block Explorer","url":"https://explorer.syscoin.org","standard":"EIP3091"}]},{"name":"Ontology Mainnet","chain":"Ontology","rpc":["https://dappnode1.ont.io:20339","https://dappnode2.ont.io:20339","https://dappnode3.ont.io:20339","https://dappnode4.ont.io:20339"],"faucets":[],"nativeCurrency":{"name":"ONG","symbol":"ONG","decimals":9},"infoURL":"https://ont.io/","shortName":"Ontology Mainnet","chainId":58,"networkId":58,"explorers":[{"name":"explorer","url":"https://explorer.ont.io","standard":"EIP3091"}]},{"name":"EOS Mainnet","chain":"EOS","rpc":["https://api.eosargentina.io"],"faucets":[],"nativeCurrency":{"name":"EOS","symbol":"EOS","decimals":18},"infoURL":"https://eoscommunity.org/","shortName":"EOS Mainnet","chainId":59,"networkId":59,"explorers":[{"name":"bloks","url":"https://bloks.eosargentina.io","standard":"EIP3091"}]},{"name":"GoChain","chain":"GO","rpc":["https://rpc.gochain.io"],"faucets":["https://free-online-app.com/faucet-for-eth-evm-chains/"],"nativeCurrency":{"name":"GoChain Ether","symbol":"GO","decimals":18},"infoURL":"https://gochain.io","shortName":"go","chainId":60,"networkId":60,"slip44":6060,"explorers":[{"name":"GoChain Explorer","url":"https://explorer.gochain.io","standard":"EIP3091"}]},{"name":"Ethereum Classic Mainnet","chain":"ETC","rpc":["https://www.ethercluster.com/etc"],"faucets":["https://free-online-app.com/faucet-for-eth-evm-chains/?"],"nativeCurrency":{"name":"Ethereum Classic Ether","symbol":"ETC","decimals":18},"infoURL":"https://ethereumclassic.org","shortName":"etc","chainId":61,"networkId":1,"slip44":61,"explorers":[{"name":"blockscout","url":"https://blockscout.com/etc/mainnet","standard":"none"}]},{"name":"Ethereum Classic Testnet Morden","chain":"ETC","rpc":[],"faucets":[],"nativeCurrency":{"name":"Ethereum Classic Testnet Ether","symbol":"TETC","decimals":18},"infoURL":"https://ethereumclassic.org","shortName":"tetc","chainId":62,"networkId":2},{"name":"Ethereum Classic Testnet Mordor","chain":"ETC","rpc":["https://www.ethercluster.com/mordor"],"faucets":[],"nativeCurrency":{"name":"Mordor Classic Testnet Ether","symbol":"METC","decimals":18},"infoURL":"https://github.com/eth-classic/mordor/","shortName":"metc","chainId":63,"networkId":7},{"name":"Ellaism","chain":"ELLA","rpc":["https://jsonrpc.ellaism.org"],"faucets":[],"nativeCurrency":{"name":"Ellaism Ether","symbol":"ELLA","decimals":18},"infoURL":"https://ellaism.org","shortName":"ella","chainId":64,"networkId":64,"slip44":163},{"name":"OKExChain Testnet","chain":"okexchain","rpc":["https://exchaintestrpc.okex.org"],"faucets":["https://www.okex.com/drawdex"],"nativeCurrency":{"name":"OKExChain Global Utility Token in testnet","symbol":"OKT","decimals":18},"infoURL":"https://www.okex.com/okexchain","shortName":"tokt","chainId":65,"networkId":65,"explorers":[{"name":"OKLink","url":"https://www.oklink.com/okexchain-test","standard":"EIP3091"}]},{"name":"OKXChain Mainnet","chain":"okexchain","rpc":["https://exchainrpc.okex.org"],"faucets":["https://free-online-app.com/faucet-for-eth-evm-chains/?"],"nativeCurrency":{"name":"OKExChain Global Utility Token","symbol":"OKT","decimals":18},"infoURL":"https://www.okex.com/okexchain","shortName":"okt","chainId":66,"networkId":66,"explorers":[{"name":"OKLink","url":"https://www.oklink.com/okexchain","standard":"EIP3091"}]},{"name":"DBChain Testnet","chain":"DBM","rpc":["http://test-rpc.dbmbp.com"],"faucets":[],"nativeCurrency":{"name":"DBChain Testnet","symbol":"DBM","decimals":18},"infoURL":"http://test.dbmbp.com","shortName":"dbm","chainId":67,"networkId":67},{"name":"SoterOne Mainnet","chain":"SOTER","rpc":["https://rpc.soter.one"],"faucets":[],"nativeCurrency":{"name":"SoterOne Mainnet Ether","symbol":"SOTER","decimals":18},"infoURL":"https://www.soterone.com","shortName":"SO1","chainId":68,"networkId":68},{"name":"Optimism Kovan","title":"Optimism Testnet Kovan","chain":"ETH","rpc":["https://kovan.optimism.io/"],"faucets":["http://fauceth.komputing.org?chain=69&amp;address=${ADDRESS}"],"nativeCurrency":{"name":"Kovan Ether","symbol":"KOR","decimals":18},"explorers":[{"name":"etherscan","url":"https://kovan-optimistic.etherscan.io","standard":"EIP3091"}],"infoURL":"https://optimism.io","shortName":"okov","chainId":69,"networkId":69},{"name":"Conflux eSpace (Testnet)","chain":"Conflux","network":"testnet","rpc":["https://evmtestnet.confluxrpc.com"],"faucets":["https://faucet.confluxnetwork.org"],"nativeCurrency":{"name":"CFX","symbol":"CFX","decimals":18},"infoURL":"https://confluxnetwork.org","shortName":"cfxtest","chainId":71,"networkId":71,"icon":"conflux","explorers":[{"name":"Conflux Scan","url":"https://evmtestnet.confluxscan.net","standard":"none"}]},{"name":"IDChain Mainnet","chain":"IDChain","network":"mainnet","rpc":["https://idchain.one/rpc/","wss://idchain.one/ws/"],"faucets":[],"nativeCurrency":{"name":"EIDI","symbol":"EIDI","decimals":18},"infoURL":"https://idchain.one/begin/","shortName":"idchain","chainId":74,"networkId":74,"icon":"idchain","explorers":[{"name":"explorer","url":"https://explorer.idchain.one","icon":"etherscan","standard":"EIP3091"}]},{"name":"Mix","chain":"MIX","rpc":["https://rpc2.mix-blockchain.org:8647"],"faucets":[],"nativeCurrency":{"name":"Mix Ether","symbol":"MIX","decimals":18},"infoURL":"https://mix-blockchain.org","shortName":"mix","chainId":76,"networkId":76,"slip44":76},{"name":"POA Network Sokol","chain":"POA","rpc":["https://sokol.poa.network","wss://sokol.poa.network/wss","ws://sokol.poa.network:8546"],"faucets":["https://faucet.poa.network"],"nativeCurrency":{"name":"POA Sokol Ether","symbol":"SPOA","decimals":18},"infoURL":"https://poa.network","shortName":"spoa","chainId":77,"networkId":77,"explorers":[{"name":"blockscout","url":"https://blockscout.com/poa/sokol","standard":"none"}]},{"name":"PrimusChain mainnet","chain":"PC","rpc":["https://ethnode.primusmoney.com/mainnet"],"faucets":[],"nativeCurrency":{"name":"Primus Ether","symbol":"PETH","decimals":18},"infoURL":"https://primusmoney.com","shortName":"primuschain","chainId":78,"networkId":78},{"name":"GeneChain","chain":"GeneChain","rpc":["https://rpc.genechain.io"],"faucets":[],"nativeCurrency":{"name":"RNA","symbol":"RNA","decimals":18},"infoURL":"https://scan.genechain.io/","shortName":"GeneChain","chainId":80,"networkId":80,"explorers":[{"name":"GeneChain Scan","url":"https://scan.genechain.io","standard":"EIP3091"}]},{"name":"Meter Mainnet","chain":"METER","rpc":["https://rpc.meter.io"],"faucets":["https://faucet.meter.io"],"nativeCurrency":{"name":"Meter","symbol":"MTR","decimals":18},"infoURL":"https://www.meter.io","shortName":"Meter","chainId":82,"networkId":82,"explorers":[{"name":"Meter Mainnet Scan","url":"https://scan.meter.io","standard":"EIP3091"}]},{"name":"Meter Testnet","chain":"METER Testnet","rpc":["https://rpctest.meter.io"],"faucets":["https://faucet-warringstakes.meter.io"],"nativeCurrency":{"name":"Meter","symbol":"MTR","decimals":18},"infoURL":"https://www.meter.io","shortName":"MeterTest","chainId":83,"networkId":83,"explorers":[{"name":"Meter Testnet Scan","url":"https://scan-warringstakes.meter.io","standard":"EIP3091"}]},{"name":"GateChain Testnet","chainId":85,"shortName":"gttest","chain":"GTTEST","networkId":85,"nativeCurrency":{"name":"GateToken","symbol":"GT","decimals":18},"rpc":["https://testnet.gatenode.cc"],"faucets":["https://www.gatescan.org/testnet/faucet"],"explorers":[{"name":"GateScan","url":"https://www.gatescan.org/testnet","standard":"EIP3091"}],"infoURL":"https://www.gatechain.io"},{"name":"GateChain Mainnet","chainId":86,"shortName":"gt","chain":"GT","networkId":86,"nativeCurrency":{"name":"GateToken","symbol":"GT","decimals":18},"rpc":["https://evm.gatenode.cc"],"faucets":["https://www.gatescan.org/faucet"],"explorers":[{"name":"GateScan","url":"https://www.gatescan.org","standard":"EIP3091"}],"infoURL":"https://www.gatechain.io"},{"name":"Nova Network","chain":"NNW","icon":"novanetwork","rpc":["https://connect.novanetwork.io","https://0x57.redjackstudio.com","https://rpc.novanetwork.io:9070"],"faucets":[],"nativeCurrency":{"name":"Supernova","symbol":"SNT","decimals":18},"infoURL":"https://novanetwork.io","shortName":"nnw","chainId":87,"networkId":87,"explorers":[{"name":"novanetwork","url":"https://explorer.novanetwork.io","standard":"EIP3091"}]},{"name":"TomoChain","chain":"TOMO","rpc":["https://rpc.tomochain.com"],"faucets":[],"nativeCurrency":{"name":"TomoChain","symbol":"TOMO","decimals":18},"infoURL":"https://tomochain.com","shortName":"tomo","chainId":88,"networkId":88,"slip44":889},{"name":"TomoChain Testnet","chain":"TOMO","rpc":["https://rpc.testnet.tomochain.com"],"faucets":[],"nativeCurrency":{"name":"TomoChain","symbol":"TOMO","decimals":18},"infoURL":"https://tomochain.com","shortName":"tomot","chainId":89,"networkId":89,"slip44":889},{"name":"Garizon Stage0","chain":"GAR","network":"mainnet","icon":"garizon","rpc":["https://s0.garizon.net/rpc"],"faucets":[],"nativeCurrency":{"name":"Garizon","symbol":"GAR","decimals":18},"infoURL":"https://garizon.com","shortName":"gar-s0","chainId":90,"networkId":90,"explorers":[{"name":"explorer","url":"https://explorer.garizon.com","icon":"garizon","standard":"EIP3091"}]},{"name":"Garizon Stage1","chain":"GAR","network":"mainnet","icon":"garizon","rpc":["https://s1.garizon.net/rpc"],"faucets":[],"nativeCurrency":{"name":"Garizon","symbol":"GAR","decimals":18},"infoURL":"https://garizon.com","shortName":"gar-s1","chainId":91,"networkId":91,"explorers":[{"name":"explorer","url":"https://explorer.garizon.com","icon":"garizon","standard":"EIP3091"}],"parent":{"chain":"eip155-90","type":"shard"}},{"name":"Garizon Stage2","chain":"GAR","network":"mainnet","icon":"garizon","rpc":["https://s2.garizon.net/rpc"],"faucets":[],"nativeCurrency":{"name":"Garizon","symbol":"GAR","decimals":18},"infoURL":"https://garizon.com","shortName":"gar-s2","chainId":92,"networkId":92,"explorers":[{"name":"explorer","url":"https://explorer.garizon.com","icon":"garizon","standard":"EIP3091"}],"parent":{"chain":"eip155-90","type":"shard"}},{"name":"Garizon Stage3","chain":"GAR","network":"mainnet","icon":"garizon","rpc":["https://s3.garizon.net/rpc"],"faucets":[],"nativeCurrency":{"name":"Garizon","symbol":"GAR","decimals":18},"infoURL":"https://garizon.com","shortName":"gar-s3","chainId":93,"networkId":93,"explorers":[{"name":"explorer","url":"https://explorer.garizon.com","icon":"garizon","standard":"EIP3091"}],"parent":{"chain":"eip155-90","type":"shard"}},{"name":"CryptoKylin Testnet","chain":"EOS","rpc":["https://kylin.eosargentina.io"],"faucets":[],"nativeCurrency":{"name":"EOS","symbol":"EOS","decimals":18},"infoURL":"https://www.cryptokylin.io/","shortName":"Kylin Testnet","chainId":95,"networkId":95,"explorers":[{"name":"eosq","url":"https://kylin.eosargentina.io","standard":"EIP3091"}]},{"name":"NEXT Smart Chain","chain":"NSC","rpc":["https://rpc.nextsmartchain.com"],"faucets":["https://faucet.nextsmartchain.com"],"nativeCurrency":{"name":"NEXT","symbol":"NEXT","decimals":18},"infoURL":"https://www.nextsmartchain.com/","shortName":"nsc","chainId":96,"networkId":96,"explorers":[{"name":"Next Smart Chain Explorer","url":"https://explorer.nextsmartchain.com","standard":"none"}]},{"name":"Binance Smart Chain Testnet","chain":"BSC","rpc":["https://data-seed-prebsc-1-s1.binance.org:8545","https://data-seed-prebsc-2-s1.binance.org:8545","https://data-seed-prebsc-1-s2.binance.org:8545","https://data-seed-prebsc-2-s2.binance.org:8545","https://data-seed-prebsc-1-s3.binance.org:8545","https://data-seed-prebsc-2-s3.binance.org:8545"],"faucets":["https://testnet.binance.org/faucet-smart"],"nativeCurrency":{"name":"Binance Chain Native Token","symbol":"tBNB","decimals":18},"infoURL":"https://testnet.binance.org/","shortName":"bnbt","chainId":97,"networkId":97,"explorers":[{"name":"bscscan-testnet","url":"https://testnet.bscscan.com","standard":"EIP3091"}]},{"name":"POA Network Core","chain":"POA","rpc":["https://core.poanetwork.dev","http://core.poanetwork.dev:8545","https://core.poa.network","ws://core.poanetwork.dev:8546"],"faucets":[],"nativeCurrency":{"name":"POA Network Core Ether","symbol":"POA","decimals":18},"infoURL":"https://poa.network","shortName":"poa","chainId":99,"networkId":99,"slip44":178,"explorers":[{"name":"blockscout","url":"https://blockscout.com/poa/core","standard":"none"}]},{"name":"Gnosis Chain (formerly xDai)","chain":"Gnosis","icon":"gnosis","rpc":["https://rpc.gnosischain.com","https://xdai.poanetwork.dev","wss://rpc.gnosischain.com/wss","wss://xdai.poanetwork.dev/wss","http://xdai.poanetwork.dev","https://dai.poa.network","ws://xdai.poanetwork.dev:8546"],"faucets":["https://faucet.gimlu.com/gnosis","https://stakely.io/faucet/gnosis-chain-xdai","https://faucet.prussia.dev/xdai"],"nativeCurrency":{"name":"xDAI","symbol":"xDAI","decimals":18},"infoURL":"https://www.xdaichain.com/","shortName":"gno","chainId":100,"networkId":100,"slip44":700,"explorers":[{"name":"blockscout","url":"https://blockscout.com/xdai/mainnet","icon":"blockscout","standard":"EIP3091"}]},{"name":"EtherInc","chain":"ETI","rpc":["https://api.einc.io/jsonrpc/mainnet"],"faucets":[],"nativeCurrency":{"name":"EtherInc Ether","symbol":"ETI","decimals":18},"infoURL":"https://einc.io","shortName":"eti","chainId":101,"networkId":1,"slip44":464},{"name":"Web3Games Testnet","chain":"Web3Games","icon":"web3games","rpc":["https://testnet.web3games.org/evm"],"faucets":[],"nativeCurrency":{"name":"Web3Games","symbol":"W3G","decimals":18},"infoURL":"https://web3games.org/","shortName":"tw3g","chainId":102,"networkId":102},{"name":"Web3Games Devnet","chain":"Web3Games","icon":"web3games","rpc":["https://devnet.web3games.org/evm"],"faucets":[],"nativeCurrency":{"name":"Web3Games","symbol":"W3G","decimals":18},"infoURL":"https://web3games.org/","shortName":"dw3g","chainId":105,"networkId":105,"explorers":[{"name":"Web3Games Explorer","url":"https://explorer-devnet.web3games.org","standard":"none"}]},{"name":"Velas EVM Mainnet","chain":"Velas","icon":"velas","rpc":["https://evmexplorer.velas.com/rpc","https://explorer.velas.com/rpc"],"faucets":[],"nativeCurrency":{"name":"Velas","symbol":"VLX","decimals":18},"infoURL":"https://velas.com","shortName":"vlx","chainId":106,"networkId":106,"explorers":[{"name":"Velas Explorer","url":"https://evmexplorer.velas.com","standard":"EIP3091"}]},{"name":"Nebula Testnet","chain":"NTN","icon":"nebulatestnet","rpc":["https://testnet.rpc.novanetwork.io:9070"],"faucets":[],"nativeCurrency":{"name":"Nebula X","symbol":"NBX","decimals":18},"infoURL":"https://novanetwork.io","shortName":"ntn","chainId":107,"networkId":107,"explorers":[{"name":"nebulatestnet","url":"https://explorer.novanetwork.io","standard":"EIP3091"}]},{"name":"ThunderCore Mainnet","chain":"TT","rpc":["https://mainnet-rpc.thundercore.com"],"faucets":["https://faucet.thundercore.com"],"nativeCurrency":{"name":"ThunderCore Mainnet Ether","symbol":"TT","decimals":18},"infoURL":"https://thundercore.com","shortName":"TT","chainId":108,"networkId":108,"slip44":1001,"explorers":[{"name":"ThundercoreScan","url":"https://scan.thundercore.com","standard":"none"}]},{"name":"Proton Testnet","chain":"XPR","rpc":["https://protontestnet.greymass.com/"],"faucets":[],"nativeCurrency":{"name":"Proton","symbol":"XPR","decimals":4},"infoURL":"https://protonchain.com","shortName":"xpr","chainId":110,"networkId":110},{"name":"EtherLite Chain","chain":"ETL","rpc":["https://rpc.etherlite.org"],"faucets":["https://etherlite.org/faucets"],"nativeCurrency":{"name":"EtherLite","symbol":"ETL","decimals":18},"infoURL":"https://etherlite.org","shortName":"ETL","chainId":111,"networkId":111,"icon":"etherlite"},{"name":"Fuse Mainnet","chain":"FUSE","rpc":["https://rpc.fuse.io"],"faucets":[],"nativeCurrency":{"name":"Fuse","symbol":"FUSE","decimals":18},"infoURL":"https://fuse.io/","shortName":"fuse","chainId":122,"networkId":122},{"name":"Fuse Sparknet","chain":"fuse","rpc":["https://rpc.fusespark.io"],"faucets":["https://get.fusespark.io"],"nativeCurrency":{"name":"Spark","symbol":"SPARK","decimals":18},"infoURL":"https://docs.fuse.io/general/fuse-network-blockchain/fuse-testnet","shortName":"spark","chainId":123,"networkId":123},{"name":"Decentralized Web Mainnet","shortName":"dwu","chain":"DWU","chainId":124,"networkId":124,"rpc":["https://decentralized-web.tech/dw_rpc.php"],"faucets":[],"infoURL":"https://decentralized-web.tech/dw_chain.php","nativeCurrency":{"name":"Decentralized Web Utility","symbol":"DWU","decimals":18}},{"name":"OYchain Testnet","chain":"OYchain","rpc":["https://rpc.testnet.oychain.io"],"faucets":["https://faucet.oychain.io"],"nativeCurrency":{"name":"OYchain Token","symbol":"OY","decimals":18},"infoURL":"https://www.oychain.io","shortName":"oychain testnet","chainId":125,"networkId":125,"slip44":125,"explorers":[{"name":"OYchain Testnet Explorer","url":"https://explorer.testnet.oychain.io","standard":"none"}]},{"name":"OYchain Mainnet","chain":"OYchain","icon":"oychain","rpc":["https://rpc.mainnet.oychain.io"],"faucets":[],"nativeCurrency":{"name":"OYchain Token","symbol":"OY","decimals":18},"infoURL":"https://www.oychain.io","shortName":"oychain mainnet","chainId":126,"networkId":126,"slip44":126,"explorers":[{"name":"OYchain Mainnet Explorer","url":"https://explorer.oychain.io","standard":"none"}]},{"name":"Factory 127 Mainnet","chain":"FETH","rpc":[],"faucets":[],"nativeCurrency":{"name":"Factory 127 Token","symbol":"FETH","decimals":18},"infoURL":"https://www.factory127.com","shortName":"feth","chainId":127,"networkId":127,"slip44":127},{"name":"Huobi ECO Chain Mainnet","chain":"Heco","rpc":["https://http-mainnet.hecochain.com","wss://ws-mainnet.hecochain.com"],"faucets":["https://free-online-app.com/faucet-for-eth-evm-chains/"],"nativeCurrency":{"name":"Huobi ECO Chain Native Token","symbol":"HT","decimals":18},"infoURL":"https://www.hecochain.com","shortName":"heco","chainId":128,"networkId":128,"slip44":1010,"explorers":[{"name":"hecoinfo","url":"https://hecoinfo.com","standard":"EIP3091"}]},{"name":"Polygon Mainnet","chain":"Polygon","rpc":["https://polygon-rpc.com/","https://rpc-mainnet.matic.network","https://matic-mainnet.chainstacklabs.com","https://rpc-mainnet.maticvigil.com","https://rpc-mainnet.matic.quiknode.pro","https://matic-mainnet-full-rpc.bwarelabs.com"],"faucets":[],"nativeCurrency":{"name":"MATIC","symbol":"MATIC","decimals":18},"infoURL":"https://polygon.technology/","shortName":"MATIC","chainId":137,"networkId":137,"slip44":966,"explorers":[{"name":"polygonscan","url":"https://polygonscan.com","standard":"EIP3091"}]},{"name":"Openpiece Testnet","chain":"OPENPIECE","icon":"openpiece","network":"testnet","rpc":["https://testnet.openpiece.io"],"faucets":[],"nativeCurrency":{"name":"Belly","symbol":"BELLY","decimals":18},"infoURL":"https://cryptopiece.online","shortName":"OPtest","chainId":141,"networkId":141,"explorers":[{"name":"Belly Scan","url":"https://testnet.bellyscan.com","standard":"none"}]},{"name":"DAX CHAIN","chain":"DAX","rpc":["https://rpc.prodax.io"],"faucets":[],"nativeCurrency":{"name":"Prodax","symbol":"DAX","decimals":18},"infoURL":"https://prodax.io/","shortName":"dax","chainId":142,"networkId":142},{"name":"Lightstreams Testnet","chain":"PHT","rpc":["https://node.sirius.lightstreams.io"],"faucets":["https://discuss.lightstreams.network/t/request-test-tokens"],"nativeCurrency":{"name":"Lightstreams PHT","symbol":"PHT","decimals":18},"infoURL":"https://explorer.sirius.lightstreams.io","shortName":"tpht","chainId":162,"networkId":162},{"name":"Lightstreams Mainnet","chain":"PHT","rpc":["https://node.mainnet.lightstreams.io"],"faucets":[],"nativeCurrency":{"name":"Lightstreams PHT","symbol":"PHT","decimals":18},"infoURL":"https://explorer.lightstreams.io","shortName":"pht","chainId":163,"networkId":163},{"name":"AIOZ Network","chain":"AIOZ","network":"mainnet","icon":"aioz","rpc":["https://eth-dataseed.aioz.network"],"faucets":[],"nativeCurrency":{"name":"AIOZ","symbol":"AIOZ","decimals":18},"infoURL":"https://aioz.network","shortName":"aioz","chainId":168,"networkId":168,"slip44":60,"explorers":[{"name":"AIOZ Network Explorer","url":"https://explorer.aioz.network","standard":"EIP3091"}]},{"name":"HOO Smart Chain Testnet","chain":"ETH","rpc":["https://http-testnet.hoosmartchain.com"],"faucets":["https://faucet-testnet.hscscan.com/"],"nativeCurrency":{"name":"HOO","symbol":"HOO","decimals":18},"infoURL":"https://www.hoosmartchain.com","shortName":"hoosmartchain","chainId":170,"networkId":170},{"name":"Latam-Blockchain Resil Testnet","chain":"Resil","rpc":["https://rpc.latam-blockchain.com","wss://ws.latam-blockchain.com"],"faucets":["https://faucet.latam-blockchain.com"],"nativeCurrency":{"name":"Latam-Blockchain Resil Test Native Token","symbol":"usd","decimals":18},"infoURL":"https://latam-blockchain.com","shortName":"resil","chainId":172,"networkId":172},{"name":"Seele Mainnet","chain":"Seele","rpc":["https://rpc.seelen.pro/"],"faucets":[],"nativeCurrency":{"name":"Seele","symbol":"Seele","decimals":18},"infoURL":"https://seelen.pro/","shortName":"Seele","chainId":186,"networkId":186,"explorers":[{"name":"seeleview","url":"https://seeleview.net","standard":"none"}]},{"name":"BMC Mainnet","chain":"BMC","rpc":["https://mainnet.bmcchain.com/"],"faucets":[],"nativeCurrency":{"name":"BTM","symbol":"BTM","decimals":18},"infoURL":"https://bmc.bytom.io/","shortName":"BMC","chainId":188,"networkId":188,"explorers":[{"name":"Blockmeta","url":"https://bmc.blockmeta.com","standard":"none"}]},{"name":"BMC Testnet","chain":"BMC","rpc":["https://testnet.bmcchain.com"],"faucets":[],"nativeCurrency":{"name":"BTM","symbol":"BTM","decimals":18},"infoURL":"https://bmc.bytom.io/","shortName":"BMCT","chainId":189,"networkId":189,"explorers":[{"name":"Blockmeta","url":"https://bmctestnet.blockmeta.com","standard":"none"}]},{"name":"BitTorrent Chain Mainnet","chain":"BTTC","rpc":["https://rpc.bittorrentchain.io/"],"faucets":[],"nativeCurrency":{"name":"BitTorrent","symbol":"BTT","decimals":18},"infoURL":"https://bittorrentchain.io/","shortName":"BTT","chainId":199,"networkId":199,"explorers":[{"name":"bttcscan","url":"https://scan.bittorrentchain.io","standard":"none"}]},{"name":"Arbitrum on xDai","chain":"AOX","rpc":["https://arbitrum.xdaichain.com/"],"faucets":[],"nativeCurrency":{"name":"xDAI","symbol":"xDAI","decimals":18},"infoURL":"https://xdaichain.com","shortName":"aox","chainId":200,"networkId":200,"explorers":[{"name":"blockscout","url":"https://blockscout.com/xdai/arbitrum","standard":"EIP3091"}],"parent":{"chain":"eip155-100","type":"L2"}},{"name":"Freight Trust Network","chain":"EDI","rpc":["http://13.57.207.168:3435","https://app.freighttrust.net/ftn/${API_KEY}"],"faucets":["http://faucet.freight.sh"],"nativeCurrency":{"name":"Freight Trust Native","symbol":"0xF","decimals":18},"infoURL":"https://freighttrust.com","shortName":"EDI","chainId":211,"networkId":0},{"name":"SoterOne Mainnet old","chain":"SOTER","rpc":["https://rpc.soter.one"],"faucets":[],"nativeCurrency":{"name":"SoterOne Mainnet Ether","symbol":"SOTER","decimals":18},"infoURL":"https://www.soterone.com","shortName":"SO1-old","chainId":218,"networkId":218,"deprecated":true},{"name":"Permission","chain":"ASK","rpc":["https://blockchain-api-mainnet.permission.io/rpc"],"faucets":[],"nativeCurrency":{"name":"ASK","symbol":"ASK","decimals":18},"infoURL":"https://permission.io/","shortName":"ASK","chainId":222,"networkId":2221,"slip44":2221},{"name":"LACHAIN Mainnet","chain":"LA","icon":"lachain","rpc":["https://rpc-mainnet.lachain.io"],"faucets":[],"nativeCurrency":{"name":"LA","symbol":"LA","decimals":18},"infoURL":"https://lachain.io","shortName":"LA","chainId":225,"networkId":225,"explorers":[{"name":"blockscout","url":"https://scan.lachain.io","standard":"EIP3091"}]},{"name":"LACHAIN Testnet","chain":"TLA","icon":"lachain","rpc":["https://rpc-testnet.lachain.io"],"faucets":[],"nativeCurrency":{"name":"TLA","symbol":"TLA","decimals":18},"infoURL":"https://lachain.io","shortName":"TLA","chainId":226,"networkId":226,"explorers":[{"name":"blockscout","url":"https://scan-test.lachain.io","standard":"EIP3091"}]},{"name":"Energy Web Chain","chain":"Energy Web Chain","rpc":["https://rpc.energyweb.org","wss://rpc.energyweb.org/ws"],"faucets":["https://faucet.carbonswap.exchange","https://free-online-app.com/faucet-for-eth-evm-chains/"],"nativeCurrency":{"name":"Energy Web Token","symbol":"EWT","decimals":18},"infoURL":"https://energyweb.org","shortName":"ewt","chainId":246,"networkId":246,"slip44":246,"explorers":[{"name":"blockscout","url":"https://explorer.energyweb.org","standard":"none"}]},{"name":"Fantom Opera","chain":"FTM","rpc":["https://rpc.ftm.tools"],"faucets":["https://free-online-app.com/faucet-for-eth-evm-chains/"],"nativeCurrency":{"name":"Fantom","symbol":"FTM","decimals":18},"infoURL":"https://fantom.foundation","shortName":"ftm","chainId":250,"networkId":250,"icon":"fantom","explorers":[{"name":"ftmscan","url":"https://ftmscan.com","icon":"ftmscan","standard":"EIP3091"}]},{"name":"Huobi ECO Chain Testnet","chain":"Heco","rpc":["https://http-testnet.hecochain.com","wss://ws-testnet.hecochain.com"],"faucets":["https://scan-testnet.hecochain.com/faucet"],"nativeCurrency":{"name":"Huobi ECO Chain Test Native Token","symbol":"htt","decimals":18},"infoURL":"https://testnet.hecoinfo.com","shortName":"hecot","chainId":256,"networkId":256},{"name":"Setheum","chain":"Setheum","rpc":[],"faucets":[],"nativeCurrency":{"name":"Setheum","symbol":"SETM","decimals":18},"infoURL":"https://setheum.xyz","shortName":"setm","chainId":258,"networkId":258},{"name":"SUR Blockchain Network","chain":"SUR","rpc":["https://sur.nilin.org"],"faucets":[],"nativeCurrency":{"name":"Suren","symbol":"SRN","decimals":18},"infoURL":"https://surnet.org","shortName":"SUR","chainId":262,"networkId":1,"icon":"SUR","explorers":[{"name":"Surnet Explorer","url":"https://explorer.surnet.org","icon":"SUR","standard":"EIP3091"}]},{"name":"High Performance Blockchain","chain":"HPB","rpc":["https://hpbnode.com","wss://ws.hpbnode.com"],"faucets":["https://myhpbwallet.com/"],"nativeCurrency":{"name":"High Performance Blockchain Ether","symbol":"HPB","decimals":18},"infoURL":"https://hpb.io","shortName":"hpb","chainId":269,"networkId":269,"slip44":269,"explorers":[{"name":"hscan","url":"https://hscan.org","standard":"EIP3091"}]},{"name":"Boba Network","chain":"ETH","rpc":["https://mainnet.boba.network/"],"faucets":[],"nativeCurrency":{"name":"Ether","symbol":"ETH","decimals":18},"infoURL":"https://boba.network","shortName":"Boba","chainId":288,"networkId":288,"explorers":[{"name":"Blockscout","url":"https://blockexplorer.boba.network","standard":"none"}],"parent":{"type":"L2","chain":"eip155-1","bridges":[{"url":"https://gateway.boba.network"}]}},{"name":"KCC Mainnet","chain":"KCC","rpc":["https://rpc-mainnet.kcc.network","wss://rpc-ws-mainnet.kcc.network"],"faucets":[],"nativeCurrency":{"name":"KuCoin Token","symbol":"KCS","decimals":18},"infoURL":"https://kcc.io","shortName":"kcs","chainId":321,"networkId":1,"explorers":[{"name":"KCC Explorer","url":"https://explorer.kcc.io/en","standard":"EIP3091"}]},{"name":"KCC Testnet","chain":"KCC","rpc":["https://rpc-testnet.kcc.network","wss://rpc-ws-testnet.kcc.network"],"faucets":["https://faucet-testnet.kcc.network"],"nativeCurrency":{"name":"KuCoin Testnet Token","symbol":"tKCS","decimals":18},"infoURL":"https://scan-testnet.kcc.network","shortName":"kcst","chainId":322,"networkId":322,"explorers":[{"name":"kcc-scan","url":"https://scan-testnet.kcc.network","standard":"EIP3091"}]},{"name":"Web3Q Mainnet","chain":"Web3Q","rpc":["https://mainnet.web3q.io:8545"],"faucets":[],"nativeCurrency":{"name":"Web3Q","symbol":"W3Q","decimals":18},"infoURL":"https://web3q.io/home.w3q/","shortName":"w3q","chainId":333,"networkId":333,"explorers":[{"name":"w3q-mainnet","url":"https://explorer.mainnet.web3q.io","standard":"EIP3091"}]},{"name":"DFK Chain Test","chain":"DFK","icon":"dfk","network":"testnet","rpc":["https://subnets.avax.network/defi-kingdoms/dfk-chain-testnet/rpc"],"faucets":[],"nativeCurrency":{"name":"Jewel","symbol":"JEWEL","decimals":18},"infoURL":"https://defikingdoms.com","shortName":"DFKTEST","chainId":335,"networkId":335,"explorers":[{"name":"ethernal","url":"https://explorer-test.dfkchain.com","icon":"ethereum","standard":"none"}]},{"name":"Shiden","chain":"SDN","rpc":["https://rpc.shiden.astar.network:8545","wss://shiden.api.onfinality.io/public-ws"],"faucets":[],"nativeCurrency":{"name":"Shiden","symbol":"SDN","decimals":18},"infoURL":"https://shiden.astar.network/","shortName":"sdn","chainId":336,"networkId":336,"explorers":[{"name":"subscan","url":"https://shiden.subscan.io","standard":"none"}]},{"name":"Cronos Testnet","chain":"CRO","rpc":["https://cronos-testnet-3.crypto.org:8545","wss://cronos-testnet-3.crypto.org:8546"],"faucets":["https://cronos.crypto.org/faucet"],"nativeCurrency":{"name":"Crypto.org Test Coin","symbol":"TCRO","decimals":18},"infoURL":"https://cronos.crypto.org","shortName":"tcro","chainId":338,"networkId":338,"explorers":[{"name":"Cronos Testnet Explorer","url":"https://cronos.crypto.org/explorer/testnet3","standard":"none"}]},{"name":"Theta Mainnet","chain":"Theta","rpc":["https://eth-rpc-api.thetatoken.org/rpc"],"faucets":[],"nativeCurrency":{"name":"Theta Fuel","symbol":"TFUEL","decimals":18},"infoURL":"https://www.thetatoken.org/","shortName":"theta-mainnet","chainId":361,"networkId":361,"explorers":[{"name":"Theta Mainnet Explorer","url":"https://explorer.thetatoken.org","standard":"EIP3091"}]},{"name":"Theta Sapphire Testnet","chain":"Theta","rpc":["https://eth-rpc-api-sapphire.thetatoken.org/rpc"],"faucets":[],"nativeCurrency":{"name":"Theta Fuel","symbol":"TFUEL","decimals":18},"infoURL":"https://www.thetatoken.org/","shortName":"theta-sapphire","chainId":363,"networkId":363,"explorers":[{"name":"Theta Sapphire Testnet Explorer","url":"https://guardian-testnet-sapphire-explorer.thetatoken.org","standard":"EIP3091"}]},{"name":"Theta Amber Testnet","chain":"Theta","rpc":["https://eth-rpc-api-amber.thetatoken.org/rpc"],"faucets":[],"nativeCurrency":{"name":"Theta Fuel","symbol":"TFUEL","decimals":18},"infoURL":"https://www.thetatoken.org/","shortName":"theta-amber","chainId":364,"networkId":364,"explorers":[{"name":"Theta Amber Testnet Explorer","url":"https://guardian-testnet-amber-explorer.thetatoken.org","standard":"EIP3091"}]},{"name":"Theta Testnet","chain":"Theta","rpc":["https://eth-rpc-api-testnet.thetatoken.org/rpc"],"faucets":[],"nativeCurrency":{"name":"Theta Fuel","symbol":"TFUEL","decimals":18},"infoURL":"https://www.thetatoken.org/","shortName":"theta-testnet","chainId":365,"networkId":365,"explorers":[{"name":"Theta Testnet Explorer","url":"https://testnet-explorer.thetatoken.org","standard":"EIP3091"}]},{"name":"PulseChain Mainnet","shortName":"pls","chain":"PLS","chainId":369,"networkId":369,"infoURL":"https://pulsechain.com/","rpc":["https://rpc.mainnet.pulsechain.com/","wss://rpc.mainnet.pulsechain.com/"],"faucets":[],"nativeCurrency":{"name":"Pulse","symbol":"PLS","decimals":18}},{"name":"Lisinski","chain":"CRO","rpc":["https://rpc-bitfalls1.lisinski.online"],"faucets":["https://pipa.lisinski.online"],"nativeCurrency":{"name":"Lisinski Ether","symbol":"LISINSKI","decimals":18},"infoURL":"https://lisinski.online","shortName":"lisinski","chainId":385,"networkId":385},{"name":"Optimistic Ethereum Testnet Goerli","chain":"ETH","rpc":["https://goerli.optimism.io/"],"faucets":[],"nativeCurrency":{"name":"Görli Ether","symbol":"GOR","decimals":18},"infoURL":"https://optimism.io","shortName":"ogor","chainId":420,"networkId":420},{"name":"Rupaya","chain":"RUPX","rpc":[],"faucets":[],"nativeCurrency":{"name":"Rupaya","symbol":"RUPX","decimals":18},"infoURL":"https://www.rupx.io","shortName":"rupx","chainId":499,"networkId":499,"slip44":499},{"name":"Double-A Chain Mainnet","chain":"AAC","rpc":["https://rpc.acuteangle.com"],"faucets":[],"nativeCurrency":{"name":"Acuteangle Native Token","symbol":"AAC","decimals":18},"infoURL":"https://www.acuteangle.com/","shortName":"aac","chainId":512,"networkId":512,"slip44":1512,"explorers":[{"name":"aacscan","url":"https://scan.acuteangle.com","standard":"EIP3091"}],"icon":"aac"},{"name":"Double-A Chain Testnet","chain":"AAC","icon":"aac","rpc":["https://rpc-testnet.acuteangle.com"],"faucets":["https://scan-testnet.acuteangle.com/faucet"],"nativeCurrency":{"name":"Acuteangle Native Token","symbol":"AAC","decimals":18},"infoURL":"https://www.acuteangle.com/","shortName":"aact","chainId":513,"networkId":513,"explorers":[{"name":"aacscan-testnet","url":"https://scan-testnet.acuteangle.com","standard":"EIP3091"}]},{"name":"Vela1 Chain Mainnet","chain":"VELA1","rpc":["https://rpc.velaverse.io"],"faucets":[],"nativeCurrency":{"name":"CLASS COIN","symbol":"CLASS","decimals":18},"infoURL":"https://velaverse.io","shortName":"CLASS","chainId":555,"networkId":555,"explorers":[{"name":"Vela1 Chain Mainnet Explorer","url":"https://exp.velaverse.io","standard":"EIP3091"}]},{"name":"Tao Network","chain":"TAO","rpc":["https://rpc.testnet.tao.network","http://rpc.testnet.tao.network:8545","https://rpc.tao.network","wss://rpc.tao.network"],"faucets":[],"nativeCurrency":{"name":"Tao","symbol":"TAO","decimals":18},"infoURL":"https://tao.network","shortName":"tao","chainId":558,"networkId":558},{"name":"Metis Stardust Testnet","chain":"ETH","rpc":["https://stardust.metis.io/?owner=588"],"faucets":[],"nativeCurrency":{"name":"tMetis","symbol":"METIS","decimals":18},"infoURL":"https://www.metis.io","shortName":"metis-stardust","chainId":588,"networkId":588,"explorers":[{"name":"blockscout","url":"https://stardust-explorer.metis.io","standard":"EIP3091"}],"parent":{"type":"L2","chain":"eip155-4","bridges":[{"url":"https://bridge.metis.io"}]}},{"name":"Acala Mandala Testnet","chain":"mACA","rpc":[],"faucets":[],"nativeCurrency":{"name":"Acala Mandala Token","symbol":"mACA","decimals":18},"infoURL":"https://acala.network","shortName":"maca","chainId":595,"networkId":595},{"name":"Meshnyan testnet","chain":"MeshTestChain","rpc":[],"faucets":[],"nativeCurrency":{"name":"Meshnyan Testnet Native Token","symbol":"MESHT","decimals":18},"infoURL":"","shortName":"mesh-chain-testnet","chainId":600,"networkId":600},{"name":"Pixie Chain Testnet","chain":"PixieChain","rpc":["https://http-testnet.chain.pixie.xyz","wss://ws-testnet.chain.pixie.xyz"],"faucets":["https://chain.pixie.xyz/faucet"],"nativeCurrency":{"name":"Pixie Chain Testnet Native Token","symbol":"PCTT","decimals":18},"infoURL":"https://scan-testnet.chain.pixie.xyz","shortName":"pixie-chain-testnet","chainId":666,"networkId":666},{"name":"Karura Network","chain":"KAR","rpc":[],"faucets":[],"nativeCurrency":{"name":"Karura Token","symbol":"KAR","decimals":18},"infoURL":"https://karura.network","shortName":"kar","chainId":686,"networkId":686,"slip44":686},{"name":"BlockChain Station Mainnet","chain":"BCS","rpc":["https://rpc-mainnet.bcsdev.io","wss://rpc-ws-mainnet.bcsdev.io"],"faucets":[],"nativeCurrency":{"name":"BCS Token","symbol":"BCS","decimals":18},"infoURL":"https://blockchainstation.io","shortName":"bcs","chainId":707,"networkId":707,"explorers":[{"name":"BlockChain Station Explorer","url":"https://explorer.bcsdev.io","standard":"EIP3091"}]},{"name":"BlockChain Station Testnet","chain":"BCS","rpc":["https://rpc-testnet.bcsdev.io","wss://rpc-ws-testnet.bcsdev.io"],"faucets":["https://faucet.bcsdev.io"],"nativeCurrency":{"name":"BCS Testnet Token","symbol":"tBCS","decimals":18},"infoURL":"https://blockchainstation.io","shortName":"tbcs","chainId":708,"networkId":708,"explorers":[{"name":"BlockChain Station Explorer","url":"https://testnet.bcsdev.io","standard":"EIP3091"}]},{"name":"Factory 127 Testnet","chain":"FETH","rpc":[],"faucets":[],"nativeCurrency":{"name":"Factory 127 Token","symbol":"FETH","decimals":18},"infoURL":"https://www.factory127.com","shortName":"tfeth","chainId":721,"networkId":721,"slip44":721},{"name":"cheapETH","chain":"cheapETH","rpc":["https://node.cheapeth.org/rpc"],"faucets":[],"nativeCurrency":{"name":"cTH","symbol":"cTH","decimals":18},"infoURL":"https://cheapeth.org/","shortName":"cth","chainId":777,"networkId":777},{"name":"Acala Network","chain":"ACA","rpc":[],"faucets":[],"nativeCurrency":{"name":"Acala Token","symbol":"ACA","decimals":18},"infoURL":"https://acala.network","shortName":"aca","chainId":787,"networkId":787,"slip44":787},{"name":"Aerochain Testnet","chain":"Aerochain","network":"testnet","rpc":["https://testnet-rpc.aerochain.id/"],"faucets":["https://faucet.aerochain.id/"],"nativeCurrency":{"name":"Aerochain Testnet","symbol":"TAero","decimals":18},"infoURL":"https://aerochaincoin.org/","shortName":"taero","chainId":788,"networkId":788,"explorers":[{"name":"aeroscan","url":"https://testnet.aeroscan.id","standard":"EIP3091"}]},{"name":"Haic","chain":"Haic","rpc":["https://orig.haichain.io/"],"faucets":[],"nativeCurrency":{"name":"Haicoin","symbol":"HAIC","decimals":18},"infoURL":"https://www.haichain.io/","shortName":"haic","chainId":803,"networkId":803},{"name":"Callisto Mainnet","chain":"CLO","rpc":["https://clo-geth.0xinfra.com"],"faucets":[],"nativeCurrency":{"name":"Callisto Mainnet Ether","symbol":"CLO","decimals":18},"infoURL":"https://callisto.network","shortName":"clo","chainId":820,"networkId":1,"slip44":820},{"name":"Callisto Testnet","chain":"CLO","rpc":[],"faucets":[],"nativeCurrency":{"name":"Callisto Testnet Ether","symbol":"TCLO","decimals":18},"infoURL":"https://callisto.network","shortName":"tclo","chainId":821,"networkId":2},{"name":"Ambros Chain Mainnet","chain":"ambroschain","rpc":["https://mainnet.ambroschain.com"],"faucets":[],"nativeCurrency":{"name":"AMBROS","symbol":"AMBR","decimals":18},"infoURL":"https://bcmhunt.com/","shortName":"ambros","chainId":880,"networkId":880,"explorers":[{"name":"Ambros Chain Explorer","url":"https://explorer.ambroschain.com","standard":"none"}]},{"name":"Wanchain","chain":"WAN","rpc":["https://gwan-ssl.wandevs.org:56891/"],"faucets":[],"nativeCurrency":{"name":"Wancoin","symbol":"WAN","decimals":18},"infoURL":"https://www.wanscan.org","shortName":"wan","chainId":888,"networkId":888,"slip44":5718350},{"name":"Garizon Testnet Stage0","chain":"GAR","network":"testnet","icon":"garizon","rpc":["https://s0-testnet.garizon.net/rpc"],"faucets":["https://faucet-testnet.garizon.com"],"nativeCurrency":{"name":"Garizon","symbol":"GAR","decimals":18},"infoURL":"https://garizon.com","shortName":"gar-test-s0","chainId":900,"networkId":900,"explorers":[{"name":"explorer","url":"https://explorer-testnet.garizon.com","icon":"garizon","standard":"EIP3091"}]},{"name":"Garizon Testnet Stage1","chain":"GAR","network":"testnet","icon":"garizon","rpc":["https://s1-testnet.garizon.net/rpc"],"faucets":["https://faucet-testnet.garizon.com"],"nativeCurrency":{"name":"Garizon","symbol":"GAR","decimals":18},"infoURL":"https://garizon.com","shortName":"gar-test-s1","chainId":901,"networkId":901,"explorers":[{"name":"explorer","url":"https://explorer-testnet.garizon.com","icon":"garizon","standard":"EIP3091"}],"parent":{"chain":"eip155-900","type":"shard"}},{"name":"Garizon Testnet Stage2","chain":"GAR","network":"testnet","icon":"garizon","rpc":["https://s2-testnet.garizon.net/rpc"],"faucets":["https://faucet-testnet.garizon.com"],"nativeCurrency":{"name":"Garizon","symbol":"GAR","decimals":18},"infoURL":"https://garizon.com","shortName":"gar-test-s2","chainId":902,"networkId":902,"explorers":[{"name":"explorer","url":"https://explorer-testnet.garizon.com","icon":"garizon","standard":"EIP3091"}],"parent":{"chain":"eip155-900","type":"shard"}},{"name":"Garizon Testnet Stage3","chain":"GAR","network":"testnet","icon":"garizon","rpc":["https://s3-testnet.garizon.net/rpc"],"faucets":["https://faucet-testnet.garizon.com"],"nativeCurrency":{"name":"Garizon","symbol":"GAR","decimals":18},"infoURL":"https://garizon.com","shortName":"gar-test-s3","chainId":903,"networkId":903,"explorers":[{"name":"explorer","url":"https://explorer-testnet.garizon.com","icon":"garizon","standard":"EIP3091"}],"parent":{"chain":"eip155-900","type":"shard"}},{"name":"PulseChain Testnet","shortName":"tpls","chain":"tPLS","chainId":940,"networkId":940,"infoURL":"https://pulsechain.com/","rpc":["https://rpc.v2.testnet.pulsechain.com/","wss://rpc.v2.testnet.pulsechain.com/"],"faucets":["https://faucet.v2.testnet.pulsechain.com/"],"nativeCurrency":{"name":"Test Pulse","symbol":"tPLS","decimals":18}},{"name":"PulseChain Testnet v2b","shortName":"t2bpls","chain":"t2bPLS","network":"testnet-2b","chainId":941,"networkId":941,"infoURL":"https://pulsechain.com/","rpc":["https://rpc.v2b.testnet.pulsechain.com/","wss://rpc.v2b.testnet.pulsechain.com/"],"faucets":["https://faucet.v2b.testnet.pulsechain.com/"],"nativeCurrency":{"name":"Test Pulse","symbol":"tPLS","decimals":18}},{"name":"PulseChain Testnet v3","shortName":"t3pls","chain":"t3PLS","network":"testnet-3","chainId":942,"networkId":942,"infoURL":"https://pulsechain.com/","rpc":["https://rpc.v3.testnet.pulsechain.com/","wss://rpc.v3.testnet.pulsechain.com/"],"faucets":["https://faucet.v3.testnet.pulsechain.com/"],"nativeCurrency":{"name":"Test Pulse","symbol":"tPLS","decimals":18}},{"name":"Nepal Blockchain Network","chain":"YETI","rpc":["https://api.nepalblockchain.dev","https://api.nepalblockchain.network"],"faucets":["https://faucet.nepalblockchain.network"],"nativeCurrency":{"name":"Nepal Blockchain Network Ether","symbol":"YETI","decimals":18},"infoURL":"https://nepalblockchain.network","shortName":"yeti","chainId":977,"networkId":977},{"name":"Lucky Network","chain":"LN","rpc":["https://rpc.luckynetwork.org","wss://ws.lnscan.org","https://rpc.lnscan.org"],"faucets":[],"nativeCurrency":{"name":"Lucky","symbol":"L99","decimals":18},"infoURL":"https://luckynetwork.org","shortName":"ln","chainId":998,"networkId":998,"icon":"lucky","explorers":[{"name":"blockscout","url":"https://explorer.luckynetwork.org","standard":"none"},{"name":"expedition","url":"https://lnscan.org","standard":"none"}]},{"name":"Wanchain Testnet","chain":"WAN","rpc":["https://gwan-ssl.wandevs.org:46891/"],"faucets":[],"nativeCurrency":{"name":"Wancoin","symbol":"WAN","decimals":18},"infoURL":"https://testnet.wanscan.org","shortName":"twan","chainId":999,"networkId":999},{"name":"Klaytn Testnet Baobab","chain":"KLAY","rpc":["https://api.baobab.klaytn.net:8651"],"faucets":["https://baobab.wallet.klaytn.com/access?next=faucet"],"nativeCurrency":{"name":"KLAY","symbol":"KLAY","decimals":18},"infoURL":"https://www.klaytn.com/","shortName":"Baobab","chainId":1001,"networkId":1001},{"name":"Newton Testnet","chain":"NEW","rpc":["https://rpc1.newchain.newtonproject.org"],"faucets":[],"nativeCurrency":{"name":"Newton","symbol":"NEW","decimals":18},"infoURL":"https://www.newtonproject.org/","shortName":"tnew","chainId":1007,"networkId":1007},{"name":"Evrice Network","chain":"EVC","rpc":["https://meta.evrice.com"],"faucets":[],"nativeCurrency":{"name":"Evrice","symbol":"EVC","decimals":18},"infoURL":"https://evrice.com","shortName":"EVC","chainId":1010,"networkId":1010,"slip44":1020},{"name":"Newton","chain":"NEW","rpc":["https://global.rpc.mainnet.newtonproject.org"],"faucets":[],"nativeCurrency":{"name":"Newton","symbol":"NEW","decimals":18},"infoURL":"https://www.newtonproject.org/","shortName":"new","chainId":1012,"networkId":1012},{"name":"Sakura","chain":"Sakura","rpc":[],"faucets":[],"nativeCurrency":{"name":"Sakura","symbol":"SKU","decimals":18},"infoURL":"https://clover.finance/sakura","shortName":"sku","chainId":1022,"networkId":1022},{"name":"Clover Testnet","chain":"Clover","rpc":[],"faucets":[],"nativeCurrency":{"name":"Clover","symbol":"CLV","decimals":18},"infoURL":"https://clover.finance","shortName":"tclv","chainId":1023,"networkId":1023},{"name":"Clover Mainnet","chain":"Clover","rpc":["https://rpc-ivy.clover.finance","https://rpc-ivy-2.clover.finance","https://rpc-ivy-3.clover.finance"],"faucets":[],"nativeCurrency":{"name":"Clover","symbol":"CLV","decimals":18},"infoURL":"https://clover.finance","shortName":"clv","chainId":1024,"networkId":1024},{"name":"BitTorrent Chain Testnet","chain":"BTTC","rpc":["https://testrpc.bittorrentchain.io/"],"faucets":[],"nativeCurrency":{"name":"BitTorrent","symbol":"BTT","decimals":18},"infoURL":"https://bittorrentchain.io/","shortName":"tbtt","chainId":1028,"networkId":1028,"explorers":[{"name":"testbttcscan","url":"https://testscan.bittorrentchain.io","standard":"none"}]},{"name":"Conflux eSpace","chain":"Conflux","network":"mainnet","rpc":["https://evm.confluxrpc.com"],"faucets":[],"nativeCurrency":{"name":"CFX","symbol":"CFX","decimals":18},"infoURL":"https://confluxnetwork.org","shortName":"cfx","chainId":1030,"networkId":1030,"icon":"conflux","explorers":[{"name":"Conflux Scan","url":"https://evm.confluxscan.net","standard":"none"}]},{"name":"Metis Andromeda Mainnet","chain":"ETH","rpc":["https://andromeda.metis.io/?owner=1088"],"faucets":[],"nativeCurrency":{"name":"Metis","symbol":"METIS","decimals":18},"infoURL":"https://www.metis.io","shortName":"metis-andromeda","chainId":1088,"networkId":1088,"explorers":[{"name":"blockscout","url":"https://andromeda-explorer.metis.io","standard":"EIP3091"}],"parent":{"type":"L2","chain":"eip155-1","bridges":[{"url":"https://bridge.metis.io"}]}},{"name":"MathChain","chain":"MATH","rpc":["https://mathchain-asia.maiziqianbao.net/rpc","https://mathchain-us.maiziqianbao.net/rpc"],"faucets":[],"nativeCurrency":{"name":"MathChain","symbol":"MATH","decimals":18},"infoURL":"https://mathchain.org","shortName":"MATH","chainId":1139,"networkId":1139},{"name":"MathChain Testnet","chain":"MATH","rpc":["https://galois-hk.maiziqianbao.net/rpc"],"faucets":["https://scan.boka.network/#/Galois/faucet"],"nativeCurrency":{"name":"MathChain","symbol":"MATH","decimals":18},"infoURL":"https://mathchain.org","shortName":"tMATH","chainId":1140,"networkId":1140},{"name":"Iora Chain","chain":"IORA","network":"iorachain","icon":"iorachain","rpc":["https://dataseed.iorachain.com"],"faucets":[],"nativeCurrency":{"name":"Iora","symbol":"IORA","decimals":18},"infoURL":"https://iorachain.com","shortName":"iora","chainId":1197,"networkId":1197,"explorers":[{"name":"ioraexplorer","url":"https://explorer.iorachain.com","standard":"EIP3091"}]},{"name":"Evanesco Testnet","chain":"Evanesco Testnet","network":"avis","rpc":["https://seed5.evanesco.org:8547"],"faucets":[],"nativeCurrency":{"name":"AVIS","symbol":"AVIS","decimals":18},"infoURL":"https://evanesco.org/","shortName":"avis","chainId":1201,"networkId":1201},{"name":"World Trade Technical Chain Mainnet","chain":"WTT","rpc":["https://rpc.cadaut.com","wss://rpc.cadaut.com/ws"],"faucets":[],"nativeCurrency":{"name":"World Trade Token","symbol":"WTT","decimals":18},"infoURL":"http://www.cadaut.com","shortName":"wtt","chainId":1202,"networkId":2048,"explorers":[{"name":"WTTScout","url":"https://explorer.cadaut.com","standard":"EIP3091"}]},{"name":"Popcateum Mainnet","chain":"POPCATEUM","rpc":["https://dataseed.popcateum.org"],"faucets":[],"nativeCurrency":{"name":"Popcat","symbol":"POP","decimals":18},"infoURL":"https://popcateum.org","shortName":"popcat","chainId":1213,"networkId":1213,"explorers":[{"name":"popcateum explorer","url":"https://explorer.popcateum.org","standard":"none"}]},{"name":"EnterChain Mainnet","chain":"ENTER","network":"mainnet","rpc":["https://tapi.entercoin.net/"],"faucets":[],"nativeCurrency":{"name":"EnterCoin","symbol":"ENTER","decimals":18},"infoURL":"https://entercoin.net","shortName":"enter","chainId":1214,"networkId":1214,"icon":"enter","explorers":[{"name":"Enter Explorer - Expenter","url":"https://explorer.entercoin.net","icon":"enter","standard":"EIP3091"}]},{"name":"HALO Mainnet","chain":"HALO","rpc":["https://nodes.halo.land"],"faucets":[],"nativeCurrency":{"name":"HALO","symbol":"HO","decimals":18},"infoURL":"https://halo.land/#/","shortName":"HO","chainId":1280,"networkId":1280,"explorers":[{"name":"HALOexplorer","url":"https://browser.halo.land","standard":"none"}]},{"name":"Moonbeam","chain":"MOON","rpc":["https://rpc.api.moonbeam.network","wss://wss.api.moonbeam.network"],"faucets":[],"nativeCurrency":{"name":"Glimmer","symbol":"GLMR","decimals":18},"infoURL":"https://moonbeam.network/networks/moonbeam/","shortName":"mbeam","chainId":1284,"networkId":1284,"explorers":[{"name":"moonscan","url":"https://moonbeam.moonscan.io","standard":"none"}]},{"name":"Moonriver","chain":"MOON","rpc":["https://rpc.api.moonriver.moonbeam.network","wss://wss.api.moonriver.moonbeam.network"],"faucets":[],"nativeCurrency":{"name":"Moonriver","symbol":"MOVR","decimals":18},"infoURL":"https://moonbeam.network/networks/moonriver/","shortName":"mriver","chainId":1285,"networkId":1285,"explorers":[{"name":"moonscan","url":"https://moonriver.moonscan.io","standard":"none"}]},{"name":"Moonrock old","chain":"MOON","rpc":[],"faucets":[],"nativeCurrency":{"name":"Rocs","symbol":"ROC","decimals":18},"infoURL":"","shortName":"mrock-old","chainId":1286,"networkId":1286,"deprecated":true},{"name":"Moonbase Alpha","chain":"MOON","rpc":["https://rpc.api.moonbase.moonbeam.network","wss://wss.api.moonbase.moonbeam.network"],"faucets":[],"nativeCurrency":{"name":"Dev","symbol":"DEV","decimals":18},"infoURL":"https://docs.moonbeam.network/networks/testnet/","shortName":"mbase","chainId":1287,"networkId":1287,"explorers":[{"name":"moonscan","url":"https://moonbase.moonscan.io","standard":"none"}]},{"name":"Moonrock","chain":"MOON","rpc":["https://rpc.api.moonrock.moonbeam.network","wss://wss.api.moonrock.moonbeam.network"],"faucets":[],"nativeCurrency":{"name":"Rocs","symbol":"ROC","decimals":18},"infoURL":"https://docs.moonbeam.network/learn/platform/networks/overview/","shortName":"mrock","chainId":1288,"networkId":1288},{"name":"CENNZnet Azalea","chain":"CENNZnet","network":"azalea","rpc":["https://cennznet.unfrastructure.io/public"],"faucets":[],"nativeCurrency":{"name":"CPAY","symbol":"CPAY","decimals":18},"infoURL":"https://cennz.net","shortName":"cennz-a","chainId":1337,"networkId":1337,"icon":"cennz","explorers":[{"name":"UNcover","url":"https://uncoverexplorer.com","standard":"none"}]},{"name":"Catecoin Chain Mainnet","chain":"Catechain","rpc":["https://send.catechain.com"],"faucets":[],"nativeCurrency":{"name":"Catecoin","symbol":"CATE","decimals":18},"infoURL":"https://catechain.com","shortName":"cate","chainId":1618,"networkId":1618},{"name":"Atheios","chain":"ATH","rpc":["https://wallet.atheios.com:8797"],"faucets":[],"nativeCurrency":{"name":"Atheios Ether","symbol":"ATH","decimals":18},"infoURL":"https://atheios.com","shortName":"ath","chainId":1620,"networkId":11235813,"slip44":1620},{"name":"Btachain","chain":"btachain","rpc":["https://dataseed1.btachain.com/"],"faucets":[],"nativeCurrency":{"name":"Bitcoin Asset","symbol":"BTA","decimals":18},"infoURL":"https://bitcoinasset.io/","shortName":"bta","chainId":1657,"networkId":1657},{"name":"LUDAN Mainnet","chain":"LUDAN","rpc":["http://rpc.ludan.org:55001/"],"faucets":[],"nativeCurrency":{"name":"LUDAN","symbol":"LUDAN","decimals":18},"infoURL":"https://www.ludan.org/","shortName":"LUDAN","icon":"ludan","chainId":1688,"networkId":1688},{"name":"Teslafunds","chain":"TSF","rpc":["https://tsfapi.europool.me"],"faucets":[],"nativeCurrency":{"name":"Teslafunds Ether","symbol":"TSF","decimals":18},"infoURL":"https://teslafunds.io","shortName":"tsf","chainId":1856,"networkId":1},{"name":"BON Network","chain":"BON","network":"testnet","rpc":["http://8.210.150.70:8545"],"faucets":[],"nativeCurrency":{"name":"BOYACoin","symbol":"BOY","decimals":18},"infoURL":"https://boyanet.org","shortName":"boya","chainId":1898,"networkId":1,"explorers":[{"name":"explorer","url":"https://explorer.boyanet.org:4001","standard":"EIP3091"}]},{"name":"EtherGem","chain":"EGEM","rpc":["https://jsonrpc.egem.io/custom"],"faucets":[],"nativeCurrency":{"name":"EtherGem Ether","symbol":"EGEM","decimals":18},"infoURL":"https://egem.io","shortName":"egem","chainId":1987,"networkId":1987,"slip44":1987},{"name":"Milkomeda C1 Mainnet","chain":"milkAda","icon":"milkomeda","network":"mainnet","rpc":["https://rpc-mainnet-cardano-evm.c1.milkomeda.com","wss://rpc-mainnet-cardano-evm.c1.milkomeda.com"],"faucets":[],"nativeCurrency":{"name":"milkAda","symbol":"milkAda","decimals":18},"infoURL":"https://milkomeda.com","shortName":"milkAda","chainId":2001,"networkId":2001,"explorers":[{"name":"Blockscout","url":"https://explorer-mainnet-cardano-evm.c1.milkomeda.com","standard":"none"}]},{"name":"420coin","chain":"420","rpc":[],"faucets":[],"nativeCurrency":{"name":"Fourtwenty","symbol":"420","decimals":18},"infoURL":"https://420integrated.com","shortName":"420","chainId":2020,"networkId":2020},{"name":"Edgeware Mainnet","chain":"EDG","rpc":["https://mainnet1.edgewa.re"],"faucets":[],"nativeCurrency":{"name":"Edge","symbol":"EDG","decimals":18},"infoURL":"http://edgewa.re","shortName":"edg","chainId":2021,"networkId":2021},{"name":"Beresheet Testnet","chain":"EDG","rpc":["https://beresheet1.edgewa.re"],"faucets":[],"nativeCurrency":{"name":"Testnet Edge","symbol":"tEDG","decimals":18},"infoURL":"http://edgewa.re","shortName":"edgt","chainId":2022,"networkId":2022},{"name":"Rangers Protocol Mainnet","chain":"Rangers","icon":"rangers","rpc":["https://mainnet.rangersprotocol.com/api/jsonrpc"],"faucets":[],"nativeCurrency":{"name":"Rangers Protocol Gas","symbol":"RPG","decimals":18},"infoURL":"https://rangersprotocol.com","shortName":"rpg","chainId":2025,"networkId":2025,"slip44":1008,"explorers":[{"name":"rangersscan","url":"https://scan.rangersprotocol.com","standard":"none"}]},{"name":"Ecoball Mainnet","chain":"ECO","rpc":["https://api.ecoball.org/ecoball/"],"faucets":[],"nativeCurrency":{"name":"Ecoball Coin","symbol":"ECO","decimals":18},"infoURL":"https://ecoball.org","shortName":"eco","chainId":2100,"networkId":2100,"explorers":[{"name":"Ecoball Explorer","url":"https://scan.ecoball.org","standard":"EIP3091"}]},{"name":"Ecoball Testnet Espuma","chain":"ECO","rpc":["https://api.ecoball.org/espuma/"],"faucets":[],"nativeCurrency":{"name":"Espuma Coin","symbol":"ECO","decimals":18},"infoURL":"https://ecoball.org","shortName":"esp","chainId":2101,"networkId":2101,"explorers":[{"name":"Ecoball Testnet Explorer","url":"https://espuma-scan.ecoball.org","standard":"EIP3091"}]},{"name":"Evanesco Mainnet","chain":"EVA","network":"mainnet","rpc":["https://seed4.evanesco.org:8546"],"faucets":[],"nativeCurrency":{"name":"EVA","symbol":"EVA","decimals":18},"infoURL":"https://evanesco.org/","shortName":"evanesco","chainId":2213,"networkId":2213,"icon":"evanesco","explorers":[{"name":"Evanesco Explorer","url":"https://explorer.evanesco.org","standard":"none"}]},{"name":"Kava EVM Testnet","chain":"KAVA","network":"testnet","rpc":["https://evm.evm-alpha.kava.io","wss://evm-ws.evm-alpha.kava.io"],"faucets":["https://faucet.kava.io"],"nativeCurrency":{"name":"Kava","symbol":"KAVA","decimals":18},"infoURL":"https://www.kava.io","shortName":"kava","chainId":2221,"networkId":2221,"icon":"kava","explorers":[{"name":"Kava Testnet Explorer","url":"https://explorer.evm-alpha.kava.io","standard":"EIP3091","icon":"kava"}]},{"name":"Kortho Mainnet","chain":"Kortho Chain","rpc":["https://www.kortho-chain.com"],"faucets":[],"nativeCurrency":{"name":"KorthoChain","symbol":"KTO","decimals":11},"infoURL":"https://www.kortho.io/","shortName":"ktoc","chainId":2559,"networkId":2559},{"name":"CENNZnet Rata","chain":"CENNZnet","network":"rata","rpc":["https://rata.centrality.me/public"],"faucets":["https://app-faucet.centrality.me"],"nativeCurrency":{"name":"CPAY","symbol":"CPAY","decimals":18},"infoURL":"https://cennz.net","shortName":"cennz-r","chainId":3000,"networkId":3000,"icon":"cennz"},{"name":"CENNZnet Nikau","chain":"CENNZnet","network":"nikau","rpc":["https://nikau.centrality.me/public"],"faucets":["https://app-faucet.centrality.me"],"nativeCurrency":{"name":"CPAY","symbol":"CPAY","decimals":18},"infoURL":"https://cennz.net","shortName":"cennz-n","chainId":3001,"networkId":3001,"icon":"cennz","explorers":[{"name":"UNcover","url":"https://www.uncoverexplorer.com/?network=Nikau","standard":"none"}]},{"name":"ZCore Testnet","chain":"Beach","icon":"zcore","rpc":["https://rpc-testnet.zcore.cash"],"faucets":["https://faucet.zcore.cash"],"nativeCurrency":{"name":"ZCore","symbol":"ZCR","decimals":18},"infoURL":"https://zcore.cash","shortName":"zcrbeach","chainId":3331,"networkId":3331},{"name":"Web3Q Testnet","chain":"Web3Q","rpc":["https://testnet.web3q.io:8545"],"faucets":[],"nativeCurrency":{"name":"Web3Q","symbol":"W3Q","decimals":18},"infoURL":"https://testnet.web3q.io/home.w3q/","shortName":"w3q-t","chainId":3333,"networkId":3333,"explorers":[{"name":"w3q-testnet","url":"https://explorer.testnet.web3q.io","standard":"EIP3091"}]},{"name":"Web3Q Galileo","chain":"Web3Q","rpc":["https://galileo.web3q.io:8545"],"faucets":[],"nativeCurrency":{"name":"Web3Q","symbol":"W3Q","decimals":18},"infoURL":"https://galileo.web3q.io/home.w3q/","shortName":"w3q-g","chainId":3334,"networkId":3334,"explorers":[{"name":"w3q-galileo","url":"https://explorer.galileo.web3q.io","standard":"EIP3091"}]},{"name":"Paribu Net Mainnet","chain":"PRB","network":"Paribu Net","rpc":["https://rpc.paribu.network"],"faucets":[],"nativeCurrency":{"name":"PRB","symbol":"PRB","decimals":18},"infoURL":"https://net.paribu.com","shortName":"prb","chainId":3400,"networkId":3400,"icon":"prb","explorers":[{"name":"Paribu Net Explorer","url":"https://explorer.paribu.network","icon":"explorer","standard":"EIP3091"}]},{"name":"Paribu Net Testnet","chain":"PRB","network":"Paribu Net","rpc":["https://rpc.testnet.paribuscan.com"],"faucets":["https://faucet.paribuscan.com"],"nativeCurrency":{"name":"PRB","symbol":"PRB","decimals":18},"infoURL":"https://net.paribu.com","shortName":"prbtestnet","chainId":3500,"networkId":3500,"icon":"prb","explorers":[{"name":"Paribu Net Testnet Explorer","url":"https://testnet.paribuscan.com","icon":"explorer","standard":"EIP3091"}]},{"name":"Bittex Mainnet","chain":"BTX","rpc":["https://rpc1.bittexscan.info","https://rpc2.bittexscan.info"],"faucets":[],"nativeCurrency":{"name":"Bittex","symbol":"BTX","decimals":18},"infoURL":"https://bittexscan.com","shortName":"btx","chainId":3690,"networkId":3690,"icon":"ethereum","explorers":[{"name":"bittexscan","url":"https://bittexscan.com","icon":"etherscan","standard":"EIP3091"}]},{"name":"DYNO Mainnet","chain":"DYNO","rpc":["https://api.dynoprotocol.com"],"faucets":["https://faucet.dynoscan.io"],"nativeCurrency":{"name":"DYNO Token","symbol":"DYNO","decimals":18},"infoURL":"https://dynoprotocol.com","shortName":"dyno","chainId":3966,"networkId":3966,"explorers":[{"name":"DYNO Explorer","url":"https://dynoscan.io","standard":"EIP3091"}]},{"name":"DYNO Testnet","chain":"DYNO","rpc":["https://tapi.dynoprotocol.com"],"faucets":["https://faucet.dynoscan.io"],"nativeCurrency":{"name":"DYNO Token","symbol":"tDYNO","decimals":18},"infoURL":"https://dynoprotocol.com","shortName":"tdyno","chainId":3967,"networkId":3967,"explorers":[{"name":"DYNO Explorer","url":"https://testnet.dynoscan.io","standard":"EIP3091"}]},{"name":"Fantom Testnet","chain":"FTM","rpc":["https://rpc.testnet.fantom.network"],"faucets":["https://faucet.fantom.network"],"nativeCurrency":{"name":"Fantom","symbol":"FTM","decimals":18},"infoURL":"https://docs.fantom.foundation/quick-start/short-guide#fantom-testnet","shortName":"tftm","chainId":4002,"networkId":4002,"icon":"fantom","explorers":[{"name":"ftmscan","url":"https://testnet.ftmscan.com","icon":"ftmscan","standard":"EIP3091"}]},{"name":"AIOZ Network Testnet","chain":"AIOZ","network":"testnet","icon":"aioz","rpc":["https://eth-ds.testnet.aioz.network"],"faucets":[],"nativeCurrency":{"name":"testAIOZ","symbol":"AIOZ","decimals":18},"infoURL":"https://aioz.network","shortName":"aioz-testnet","chainId":4102,"networkId":4102,"slip44":60,"explorers":[{"name":"AIOZ Network Testnet Explorer","url":"https://testnet.explorer.aioz.network","standard":"EIP3091"}]},{"name":"IoTeX Network Mainnet","chain":"iotex.io","rpc":["https://babel-api.mainnet.iotex.io"],"faucets":[],"nativeCurrency":{"name":"IoTeX","symbol":"IOTX","decimals":18},"infoURL":"https://iotex.io","shortName":"iotex-mainnet","chainId":4689,"networkId":4689,"explorers":[{"name":"iotexscan","url":"https://iotexscan.io","standard":"EIP3091"}]},{"name":"IoTeX Network Testnet","chain":"iotex.io","rpc":["https://babel-api.testnet.iotex.io"],"faucets":["https://faucet.iotex.io/"],"nativeCurrency":{"name":"IoTeX","symbol":"IOTX","decimals":18},"infoURL":"https://iotex.io","shortName":"iotex-testnet","chainId":4690,"networkId":4690,"explorers":[{"name":"testnet iotexscan","url":"https://testnet.iotexscan.io","standard":"EIP3091"}]},{"name":"Venidium Testnet","chain":"XVM","rpc":["https://rpc-evm-testnet.venidium.io"],"faucets":[],"nativeCurrency":{"name":"Venidium","symbol":"XVM","decimals":18},"infoURL":"https://venidium.io","shortName":"xvm","chainId":4918,"networkId":4918,"explorers":[{"name":"Venidium EVM Testnet Explorer","url":"https://evm-testnet.venidiumexplorer.com","standard":"EIP3091"}]},{"name":"EraSwap Mainnet","chain":"ESN","icon":"eraswap","rpc":["https://mainnet.eraswap.network","https://rpc-mumbai.mainnet.eraswap.network"],"faucets":[],"nativeCurrency":{"name":"EraSwap","symbol":"ES","decimals":18},"infoURL":"https://eraswap.info/","shortName":"es","chainId":5197,"networkId":5197},{"name":"Uzmi Network Mainnet","chain":"UZMI","rpc":["https://network.uzmigames.com.br/"],"faucets":[],"nativeCurrency":{"name":"UZMI","symbol":"UZMI","decimals":18},"infoURL":"https://uzmigames.com.br/","shortName":"UZMI","chainId":5315,"networkId":5315},{"name":"Syscoin Tanenbaum Testnet","chain":"SYS","rpc":["https://rpc.tanenbaum.io","wss://rpc.tanenbaum.io/wss"],"faucets":["https://faucet.tanenbaum.io"],"nativeCurrency":{"name":"Testnet Syscoin","symbol":"tSYS","decimals":18},"infoURL":"https://syscoin.org","shortName":"tsys","chainId":5700,"networkId":5700,"explorers":[{"name":"Syscoin Testnet Block Explorer","url":"https://tanenbaum.io","standard":"EIP3091"}]},{"name":"Digest Swarm Chain","chain":"DSC","icon":"swarmchain","rpc":["https://rpc.digestgroup.ltd"],"faucets":[],"nativeCurrency":{"name":"DigestCoin","symbol":"DGCC","decimals":18},"infoURL":"https://digestgroup.ltd","shortName":"dgcc","chainId":5777,"networkId":5777,"explorers":[{"name":"swarmexplorer","url":"https://explorer.digestgroup.ltd","standard":"EIP3091"}]},{"name":"Ontology Testnet","chain":"Ontology","rpc":["https://polaris1.ont.io:20339","https://polaris2.ont.io:20339","https://polaris3.ont.io:20339","https://polaris4.ont.io:20339"],"faucets":["https://developer.ont.io/"],"nativeCurrency":{"name":"ONG","symbol":"ONG","decimals":9},"infoURL":"https://ont.io/","shortName":"Ontology Testnet","chainId":5851,"networkId":5851,"explorers":[{"name":"explorer","url":"https://explorer.ont.io/testnet","standard":"EIP3091"}]},{"name":"Wegochain Rubidium Mainnet","chain":"RBD","rpc":["https://proxy.wegochain.io","http://wallet.wegochain.io:7764"],"faucets":[],"nativeCurrency":{"name":"Rubid","symbol":"RBD","decimals":18},"infoURL":"https://www.wegochain.io","shortName":"rbd","chainId":5869,"networkId":5869,"explorers":[{"name":"wegoscan2","url":"https://scan2.wegochain.io","standard":"EIP3091"}]},{"name":"Pixie Chain Mainnet","chain":"PixieChain","rpc":["https://http-mainnet.chain.pixie.xyz","wss://ws-mainnet.chain.pixie.xyz"],"faucets":[],"nativeCurrency":{"name":"Pixie Chain Native Token","symbol":"PIX","decimals":18},"infoURL":"https://chain.pixie.xyz","shortName":"pixie-chain","chainId":6626,"networkId":6626,"explorers":[{"name":"blockscout","url":"https://scan.chain.pixie.xyz","standard":"none"}]},{"name":"Shyft Mainnet","chain":"SHYFT","icon":"shyft","rpc":["https://rpc.shyft.network/"],"faucets":[],"nativeCurrency":{"name":"Shyft","symbol":"SHYFT","decimals":18},"infoURL":"https://shyft.network","shortName":"shyft","chainId":7341,"networkId":7341,"slip44":2147490989,"explorers":[{"name":"Shyft BX","url":"https://bx.shyft.network","standard":"EIP3091"}]},{"name":"Hazlor Testnet","chain":"SCAS","rpc":["https://hatlas.rpc.hazlor.com:8545","wss://hatlas.rpc.hazlor.com:8546"],"faucets":["https://faucet.hazlor.com"],"nativeCurrency":{"name":"Hazlor Test Coin","symbol":"TSCAS","decimals":18},"infoURL":"https://hazlor.com","shortName":"tscas","chainId":7878,"networkId":7878,"explorers":[{"name":"Hazlor Testnet Explorer","url":"https://explorer.hazlor.com","standard":"none"}]},{"name":"Teleport","chain":"Teleport","rpc":["https://evm-rpc.teleport.network"],"faucets":[],"nativeCurrency":{"name":"Tele","symbol":"TELE","decimals":18},"infoURL":"https://teleport.network","shortName":"teleport","chainId":8000,"networkId":8000,"icon":"teleport","explorers":[{"name":"Teleport EVM Explorer (Blockscout)","url":"https://evm-explorer.teleport.network","standard":"none","icon":"teleport"},{"name":"Teleport Cosmos Explorer (Big Dipper)","url":"https://explorer.teleport.network","standard":"none","icon":"teleport"}]},{"name":"Teleport Testnet","chain":"Teleport","rpc":["https://evm-rpc.testnet.teleport.network"],"faucets":["https://chain-docs.teleport.network/testnet/faucet.html"],"nativeCurrency":{"name":"Tele","symbol":"TELE","decimals":18},"infoURL":"https://teleport.network","shortName":"teleport-testnet","chainId":8001,"networkId":8001,"icon":"teleport","explorers":[{"name":"Teleport EVM Explorer (Blockscout)","url":"https://evm-explorer.testnet.teleport.network","standard":"none","icon":"teleport"},{"name":"Teleport Cosmos Explorer (Big Dipper)","url":"https://explorer.testnet.teleport.network","standard":"none","icon":"teleport"}]},{"name":"MDGL Testnet","chain":"MDGL","rpc":["https://testnet.mdgl.io"],"faucets":[],"nativeCurrency":{"name":"MDGL Token","symbol":"MDGLT","decimals":18},"infoURL":"https://mdgl.io","shortName":"mdgl","chainId":8029,"networkId":8029},{"name":"GeneChain Adenine Testnet","chain":"GeneChain","rpc":["https://rpc-testnet.genechain.io"],"faucets":["https://faucet.genechain.io"],"nativeCurrency":{"name":"Testnet RNA","symbol":"tRNA","decimals":18},"infoURL":"https://scan-testnet.genechain.io/","shortName":"GeneChainAdn","chainId":8080,"networkId":8080,"explorers":[{"name":"GeneChain Adenine Testnet Scan","url":"https://scan-testnet.genechain.io","standard":"EIP3091"}]},{"name":"Klaytn Mainnet Cypress","chain":"KLAY","rpc":["https://public-node-api.klaytnapi.com/v1/cypress"],"faucets":[],"nativeCurrency":{"name":"KLAY","symbol":"KLAY","decimals":18},"infoURL":"https://www.klaytn.com/","shortName":"Cypress","chainId":8217,"networkId":8217,"slip44":8217,"explorers":[{"name":"Klaytnscope","url":"https://scope.klaytn.com","standard":"none"}]},{"name":"KorthoTest","chain":"Kortho","rpc":["https://www.krotho-test.net"],"faucets":[],"nativeCurrency":{"name":"Kortho Test","symbol":"KTO","decimals":11},"infoURL":"https://www.kortho.io/","shortName":"Kortho","chainId":8285,"networkId":8285},{"name":"TOOL Global Mainnet","chain":"OLO","rpc":["https://mainnet-web3.wolot.io"],"faucets":[],"nativeCurrency":{"name":"TOOL Global","symbol":"OLO","decimals":18},"infoURL":"https://ibdt.io","shortName":"olo","chainId":8723,"networkId":8723,"slip44":479,"explorers":[{"name":"OLO Block Explorer","url":"https://www.olo.network","standard":"EIP3091"}]},{"name":"TOOL Global Testnet","chain":"OLO","rpc":["https://testnet-web3.wolot.io"],"faucets":["https://testnet-explorer.wolot.io"],"nativeCurrency":{"name":"TOOL Global","symbol":"OLO","decimals":18},"infoURL":"https://testnet-explorer.wolot.io","shortName":"tolo","chainId":8724,"networkId":8724,"slip44":479},{"name":"Ambros Chain Testnet","chain":"ambroschain","rpc":["https://testnet.ambroschain.com"],"faucets":[],"nativeCurrency":{"name":"AMBROS","symbol":"AMBR","decimals":18},"infoURL":"https://bcmhunt.com/","shortName":"ambrostestnet","chainId":8888,"networkId":8888,"explorers":[{"name":"Ambros Chain Explorer","url":"https://testexplorer.ambroschain.com","standard":"none"}]},{"name":"bloxberg","chain":"bloxberg","rpc":["https://core.bloxberg.org"],"faucets":["https://faucet.bloxberg.org/"],"nativeCurrency":{"name":"BERG","symbol":"U+25B3","decimals":18},"infoURL":"https://bloxberg.org","shortName":"berg","chainId":8995,"networkId":8995},{"name":"Evmos Testnet","chain":"Evmos","rpc":["https://evmos-archive-testnet.api.bdnodes.net:8545"],"faucets":["https://faucet.evmos.dev"],"nativeCurrency":{"name":"test-Evmos","symbol":"tEVMOS","decimals":18},"infoURL":"https://evmos.org","shortName":"evmos-testnet","chainId":9000,"networkId":9000,"icon":"evmos","explorers":[{"name":"Evmos EVM Explorer (Blockscout)","url":"https://evm.evmos.dev","standard":"none","icon":"evmos"},{"name":"Evmos Cosmos Explorer","url":"https://explorer.evmos.dev","standard":"none","icon":"evmos"}]},{"name":"Evmos","chain":"Evmos","rpc":["https://eth.bd.evmos.org:8545"],"faucets":[],"nativeCurrency":{"name":"Evmos","symbol":"EVMOS","decimals":18},"infoURL":"https://evmos.org","shortName":"evmos","chainId":9001,"networkId":9001,"icon":"evmos","explorers":[{"name":"Evmos EVM Explorer (Blockscout)","url":"https://evm.evmos.org","standard":"none","icon":"evmos"},{"name":"Evmos Cosmos Explorer (Mintscan)","url":"https://www.mintscan.io/evmos","standard":"none","icon":"evmos"}]},{"name":"Genesis Coin","chain":"Genesis","rpc":["https://genesis-gn.com","wss://genesis-gn.com"],"faucets":[],"nativeCurrency":{"name":"GN Coin","symbol":"GNC","decimals":18},"infoURL":"https://genesis-gn.com","shortName":"GENEC","chainId":9100,"networkId":9100},{"name":"Rangers Protocol Testnet Robin","chain":"Rangers","icon":"rangers","rpc":["https://robin.rangersprotocol.com/api/jsonrpc"],"faucets":["https://robin-faucet.rangersprotocol.com"],"nativeCurrency":{"name":"Rangers Protocol Gas","symbol":"tRPG","decimals":18},"infoURL":"https://rangersprotocol.com","shortName":"trpg","chainId":9527,"networkId":9527,"explorers":[{"name":"rangersscan-robin","url":"https://robin-rangersscan.rangersprotocol.com","standard":"none"}]},{"name":"myOwn Testnet","chain":"myOwn","rpc":["https://geth.dev.bccloud.net"],"faucets":[],"nativeCurrency":{"name":"MYN","symbol":"MYN","decimals":18},"infoURL":"https://docs.bccloud.net/","shortName":"myn","chainId":9999,"networkId":9999},{"name":"Smart Bitcoin Cash","chain":"smartBCH","rpc":["https://smartbch.greyh.at","https://rpc-mainnet.smartbch.org","https://smartbch.fountainhead.cash/mainnet","https://smartbch.devops.cash/mainnet"],"faucets":[],"nativeCurrency":{"name":"Bitcoin Cash","symbol":"BCH","decimals":18},"infoURL":"https://smartbch.org/","shortName":"smartbch","chainId":10000,"networkId":10000},{"name":"Smart Bitcoin Cash Testnet","chain":"smartBCHTest","rpc":["https://rpc-testnet.smartbch.org","https://smartbch.devops.cash/testnet"],"faucets":[],"nativeCurrency":{"name":"Bitcoin Cash Test Token","symbol":"BCHT","decimals":18},"infoURL":"http://smartbch.org/","shortName":"smartbchtest","chainId":10001,"networkId":10001},{"name":"Blockchain Genesis Mainnet","chain":"GEN","rpc":["https://eu.mainnet.xixoio.com","https://us.mainnet.xixoio.com","https://asia.mainnet.xixoio.com"],"faucets":[],"nativeCurrency":{"name":"GEN","symbol":"GEN","decimals":18},"infoURL":"https://www.xixoio.com/","shortName":"GEN","chainId":10101,"networkId":10101},{"name":"CryptoCoinPay","chain":"CCP","rpc":["http://node106.cryptocoinpay.info:8545","ws://node106.cryptocoinpay.info:8546"],"faucets":[],"icon":"ccp","nativeCurrency":{"name":"CryptoCoinPay","symbol":"CCP","decimals":18},"infoURL":"https://www.cryptocoinpay.co","shortName":"CCP","chainId":10823,"networkId":10823,"explorers":[{"name":"CCP Explorer","url":"https://cryptocoinpay.info","standard":"EIP3091"}]},{"name":"WAGMI","chain":"WAGMI","icon":"wagmi","rpc":["https://subnets.avax.network/wagmi/wagmi-chain-testnet/rpc"],"faucets":["https://faucet.trywagmi.xyz"],"nativeCurrency":{"name":"WAGMI","symbol":"WGM","decimals":18},"infoURL":"https://trywagmi.xyz","shortName":"WAGMI","chainId":11111,"networkId":11111,"explorers":[{"name":"WAGMI Explorer","url":"https://subnets.avax.network/wagmi/wagmi-chain-testnet/explorer","standard":"EIP3091"}]},{"name":"Shyft Testnet","chain":"SHYFTT","icon":"shyft","rpc":["https://rpc.testnet.shyft.network/"],"faucets":[],"nativeCurrency":{"name":"Shyft Test Token","symbol":"SHYFTT","decimals":18},"infoURL":"https://shyft.network","shortName":"shyftt","chainId":11437,"networkId":11437,"explorers":[{"name":"Shyft Testnet BX","url":"https://bx.testnet.shyft.network","standard":"EIP3091"}]},{"name":"Singularity ZERO Testnet","chain":"ZERO","rpc":["https://betaenv.singularity.gold:18545"],"faucets":["https://nft.singularity.gold"],"nativeCurrency":{"name":"ZERO","symbol":"tZERO","decimals":18},"infoURL":"https://www.singularity.gold","shortName":"tZERO","chainId":12051,"networkId":12051,"explorers":[{"name":"zeroscan","url":"https://betaenv.singularity.gold:18002","standard":"EIP3091"}]},{"name":"Singularity ZERO Mainnet","chain":"ZERO","rpc":["https://zerorpc.singularity.gold"],"faucets":["https://zeroscan.singularity.gold"],"nativeCurrency":{"name":"ZERO","symbol":"ZERO","decimals":18},"infoURL":"https://www.singularity.gold","shortName":"ZERO","chainId":12052,"networkId":12052,"slip44":621,"explorers":[{"name":"zeroscan","url":"https://zeroscan.singularity.gold","standard":"EIP3091"}]},{"name":"Phoenix Mainnet","chain":"Phoenix","network":"mainnet","rpc":["https://rpc.phoenixplorer.com/"],"faucets":[],"nativeCurrency":{"name":"Phoenix","symbol":"PHX","decimals":18},"infoURL":"https://cryptophoenix.org/phoenix","shortName":"Phoenix","chainId":13381,"networkId":13381,"icon":"phoenix","explorers":[{"name":"phoenixplorer","url":"https://phoenixplorer.com","icon":"phoenixplorer","standard":"EIP3091"}]},{"name":"MetaDot Mainnet","chain":"MTT","rpc":["https://mainnet.metadot.network"],"faucets":[],"nativeCurrency":{"name":"MetaDot Token","symbol":"MTT","decimals":18},"infoURL":"https://metadot.network","shortName":"mtt","chainId":16000,"networkId":16000},{"name":"MetaDot Testnet","chain":"MTTTest","rpc":["https://testnet.metadot.network"],"faucets":["https://faucet.metadot.network/"],"nativeCurrency":{"name":"MetaDot Token TestNet","symbol":"MTT-test","decimals":18},"infoURL":"https://metadot.network","shortName":"mtttest","chainId":16001,"networkId":16001},{"name":"BTCIX Network","chain":"BTCIX","rpc":["https://seed.btcix.org/rpc"],"faucets":[],"nativeCurrency":{"name":"BTCIX Network","symbol":"BTCIX","decimals":18},"infoURL":"https://bitcolojix.org","shortName":"btcix","chainId":19845,"networkId":19845,"explorers":[{"name":"BTCIXScan","url":"https://btcixscan.com","standard":"none"}]},{"name":"omChain Mainnet","chain":"OML","icon":"omlira","rpc":["https://seed.omlira.com"],"faucets":[],"nativeCurrency":{"name":"Omlira","symbol":"OML","decimals":18},"infoURL":"https://omlira.com","shortName":"oml","chainId":21816,"networkId":21816,"explorers":[{"name":"omChain Explorer","url":"https://explorer.omlira.com","standard":"EIP3091"}]},{"name":"Webchain","chain":"WEB","rpc":["https://node1.webchain.network"],"faucets":[],"nativeCurrency":{"name":"Webchain Ether","symbol":"WEB","decimals":18},"infoURL":"https://webchain.network","shortName":"web","chainId":24484,"networkId":37129,"slip44":227},{"name":"MintMe.com Coin","chain":"MINTME","rpc":["https://node1.mintme.com"],"faucets":[],"nativeCurrency":{"name":"MintMe.com Coin","symbol":"MINTME","decimals":18},"infoURL":"https://www.mintme.com","shortName":"mintme","chainId":24734,"networkId":37480},{"name":"Ethersocial Network","chain":"ESN","rpc":["https://api.esn.gonspool.com"],"faucets":[],"nativeCurrency":{"name":"Ethersocial Network Ether","symbol":"ESN","decimals":18},"infoURL":"https://ethersocial.org","shortName":"esn","chainId":31102,"networkId":1,"slip44":31102},{"name":"GoChain Testnet","chain":"GO","rpc":["https://testnet-rpc.gochain.io"],"faucets":[],"nativeCurrency":{"name":"GoChain Coin","symbol":"GO","decimals":18},"infoURL":"https://gochain.io","shortName":"got","chainId":31337,"networkId":31337,"slip44":6060,"explorers":[{"name":"GoChain Testnet Explorer","url":"https://testnet-explorer.gochain.io","standard":"EIP3091"}]},{"name":"Fusion Mainnet","chain":"FSN","rpc":["https://mainnet.anyswap.exchange","https://fsn.dev/api"],"faucets":[],"nativeCurrency":{"name":"Fusion","symbol":"FSN","decimals":18},"infoURL":"https://www.fusion.org/","shortName":"fsn","chainId":32659,"networkId":32659},{"name":"Energi Mainnet","chain":"NRG","rpc":["https://nodeapi.energi.network"],"faucets":[],"nativeCurrency":{"name":"Energi","symbol":"NRG","decimals":18},"infoURL":"https://www.energi.world/","shortName":"nrg","chainId":39797,"networkId":39797,"slip44":39797},{"name":"pegglecoin","chain":"42069","rpc":[],"faucets":[],"nativeCurrency":{"name":"pegglecoin","symbol":"peggle","decimals":18},"infoURL":"https://teampeggle.com","shortName":"PC","chainId":42069,"networkId":42069},{"name":"Arbitrum One","chainId":42161,"shortName":"arb1","chain":"ETH","networkId":42161,"nativeCurrency":{"name":"Ether","symbol":"ETH","decimals":18},"rpc":["https://arbitrum-mainnet.infura.io/v3/${INFURA_API_KEY}","https://arb-mainnet.g.alchemy.com/v2/${ALCHEMY_API_KEY}","https://arb1.arbitrum.io/rpc","wss://arb1.arbitrum.io/ws"],"faucets":[],"explorers":[{"name":"Arbiscan","url":"https://arbiscan.io","standard":"EIP3091"},{"name":"Arbitrum Explorer","url":"https://explorer.arbitrum.io","standard":"EIP3091"}],"infoURL":"https://arbitrum.io","parent":{"type":"L2","chain":"eip155-1","bridges":[{"url":"https://bridge.arbitrum.io"}]}},{"name":"Celo Mainnet","chainId":42220,"shortName":"CELO","chain":"CELO","networkId":42220,"nativeCurrency":{"name":"CELO","symbol":"CELO","decimals":18},"rpc":["https://forno.celo.org","wss://forno.celo.org/ws"],"faucets":["https://free-online-app.com/faucet-for-eth-evm-chains/"],"infoURL":"https://docs.celo.org/","explorers":[{"name":"blockscout","url":"https://explorer.celo.org","standard":"none"}]},{"name":"Emerald Paratime Testnet","chain":"Emerald","icon":"oasis","rpc":["https://testnet.emerald.oasis.dev/","wss://testnet.emerald.oasis.dev/ws"],"faucets":[],"nativeCurrency":{"name":"Emerald Rose","symbol":"ROSE","decimals":18},"infoURL":"https://docs.oasis.dev/general/developer-resources/overview","shortName":"emerald","chainId":42261,"networkId":42261,"explorers":[{"name":"Emerald Paratime Testnet Explorer","url":"https://testnet.explorer.emerald.oasis.dev","standard":"EIP3091"}]},{"name":"Emerald Paratime Mainnet","chain":"Emerald","icon":"oasis","rpc":["https://emerald.oasis.dev","wss://emerald.oasis.dev/ws"],"faucets":[],"nativeCurrency":{"name":"Emerald Rose","symbol":"ROSE","decimals":18},"infoURL":"https://docs.oasis.dev/general/developer-resources/overview","shortName":"oasis","chainId":42262,"networkId":42262,"explorers":[{"name":"Emerald Paratime Mainnet Explorer","url":"https://explorer.emerald.oasis.dev","standard":"EIP3091"}]},{"name":"Athereum","chain":"ATH","rpc":["https://ava.network:21015/ext/evm/rpc"],"faucets":["http://athfaucet.ava.network//?address=${ADDRESS}"],"nativeCurrency":{"name":"Athereum Ether","symbol":"ATH","decimals":18},"infoURL":"https://athereum.ava.network","shortName":"avaeth","chainId":43110,"networkId":43110},{"name":"Avalanche Fuji Testnet","chain":"AVAX","rpc":["https://api.avax-test.network/ext/bc/C/rpc"],"faucets":["https://faucet.avax-test.network/"],"nativeCurrency":{"name":"Avalanche","symbol":"AVAX","decimals":18},"infoURL":"https://cchain.explorer.avax-test.network","shortName":"Fuji","chainId":43113,"networkId":1,"explorers":[{"name":"snowtrace","url":"https://testnet.snowtrace.io","standard":"EIP3091"}]},{"name":"Avalanche C-Chain","chain":"AVAX","rpc":["https://api.avax.network/ext/bc/C/rpc"],"faucets":["https://free-online-app.com/faucet-for-eth-evm-chains/"],"nativeCurrency":{"name":"Avalanche","symbol":"AVAX","decimals":18},"infoURL":"https://www.avax.network/","shortName":"Avalanche","chainId":43114,"networkId":43114,"slip44":9005,"explorers":[{"name":"snowtrace","url":"https://snowtrace.io","standard":"EIP3091"}]},{"name":"Celo Alfajores Testnet","chainId":44787,"shortName":"ALFA","chain":"CELO","networkId":44787,"nativeCurrency":{"name":"CELO","symbol":"CELO","decimals":18},"rpc":["https://alfajores-forno.celo-testnet.org","wss://alfajores-forno.celo-testnet.org/ws"],"faucets":["https://celo.org/developers/faucet","https://cauldron.pretoriaresearchlab.io/alfajores-faucet"],"infoURL":"https://docs.celo.org/"},{"name":"Autobahn Network","chain":"BNB","network":"mainnet","rpc":["https://rpc.autobahn.network"],"faucets":[],"nativeCurrency":{"name":"BNB","symbol":"BNB","decimals":18},"infoURL":"https://autobahn.network","shortName":"autobahn","chainId":45000,"networkId":45000,"icon":"autobahn","explorers":[{"name":"autobahn explorer","url":"https://explorer.autobahn.network","icon":"autobahn","standard":"EIP3091"}]},{"name":"REI Network","chain":"REI","rpc":["https://rpc.rei.network","wss://rpc.rei.network"],"faucets":[],"nativeCurrency":{"name":"REI","symbol":"REI","decimals":18},"infoURL":"https://rei.network/","shortName":"REI","chainId":47805,"networkId":47805,"explorers":[{"name":"rei-scan","url":"https://scan.rei.network","standard":"none"}]},{"name":"Energi Testnet","chain":"NRG","rpc":["https://nodeapi.test.energi.network"],"faucets":[],"nativeCurrency":{"name":"Energi","symbol":"NRG","decimals":18},"infoURL":"https://www.energi.world/","shortName":"tnrg","chainId":49797,"networkId":49797,"slip44":49797},{"name":"DFK Chain","chain":"DFK","icon":"dfk","network":"mainnet","rpc":["https://subnets.avax.network/defi-kingdoms/dfk-chain/rpc"],"faucets":[],"nativeCurrency":{"name":"Jewel","symbol":"JEWEL","decimals":18},"infoURL":"https://defikingdoms.com","shortName":"DFK","chainId":53935,"networkId":53935,"explorers":[{"name":"ethernal","url":"https://explorer.dfkchain.com","icon":"ethereum","standard":"none"}]},{"name":"REI Chain Mainnet","chain":"REI","icon":"reichain","rpc":["https://rei-rpc.moonrhythm.io"],"faucets":["http://kururu.finance/faucet?chainId=55555"],"nativeCurrency":{"name":"Rei","symbol":"REI","decimals":18},"infoURL":"https://reichain.io","shortName":"rei","chainId":55555,"networkId":55555,"explorers":[{"name":"reiscan","url":"https://reiscan.com","standard":"EIP3091"}]},{"name":"REI Chain Testnet","chain":"REI","icon":"reichain","rpc":["https://rei-testnet-rpc.moonrhythm.io"],"faucets":["http://kururu.finance/faucet?chainId=55556"],"nativeCurrency":{"name":"tRei","symbol":"tREI","decimals":18},"infoURL":"https://reichain.io","shortName":"trei","chainId":55556,"networkId":55556,"explorers":[{"name":"reiscan","url":"https://testnet.reiscan.com","standard":"EIP3091"}]},{"name":"Thinkium Testnet Chain 0","chain":"Thinkium","rpc":["https://test.thinkiumrpc.net/"],"faucets":["https://www.thinkiumdev.net/faucet"],"nativeCurrency":{"name":"TKM","symbol":"TKM","decimals":18},"infoURL":"https://thinkium.net/","shortName":"TKM-test0","chainId":60000,"networkId":60000,"explorers":[{"name":"thinkiumscan","url":"https://test0.thinkiumscan.net","standard":"EIP3091"}]},{"name":"Thinkium Testnet Chain 1","chain":"Thinkium","rpc":["https://test1.thinkiumrpc.net/"],"faucets":["https://www.thinkiumdev.net/faucet"],"nativeCurrency":{"name":"TKM","symbol":"TKM","decimals":18},"infoURL":"https://thinkium.net/","shortName":"TKM-test1","chainId":60001,"networkId":60001,"explorers":[{"name":"thinkiumscan","url":"https://test1.thinkiumscan.net","standard":"EIP3091"}]},{"name":"Thinkium Testnet Chain 2","chain":"Thinkium","rpc":["https://test2.thinkiumrpc.net/"],"faucets":["https://www.thinkiumdev.net/faucet"],"nativeCurrency":{"name":"TKM","symbol":"TKM","decimals":18},"infoURL":"https://thinkium.net/","shortName":"TKM-test2","chainId":60002,"networkId":60002,"explorers":[{"name":"thinkiumscan","url":"https://test2.thinkiumscan.net","standard":"EIP3091"}]},{"name":"Thinkium Testnet Chain 103","chain":"Thinkium","rpc":["https://test103.thinkiumrpc.net/"],"faucets":["https://www.thinkiumdev.net/faucet"],"nativeCurrency":{"name":"TKM","symbol":"TKM","decimals":18},"infoURL":"https://thinkium.net/","shortName":"TKM-test103","chainId":60103,"networkId":60103,"explorers":[{"name":"thinkiumscan","url":"https://test103.thinkiumscan.net","standard":"EIP3091"}]},{"name":"Celo Baklava Testnet","chainId":62320,"shortName":"BKLV","chain":"CELO","networkId":62320,"nativeCurrency":{"name":"CELO","symbol":"CELO","decimals":18},"rpc":["https://baklava-forno.celo-testnet.org"],"faucets":["https://docs.google.com/forms/d/e/1FAIpQLSdfr1BwUTYepVmmvfVUDRCwALejZ-TUva2YujNpvrEmPAX2pg/viewform","https://cauldron.pretoriaresearchlab.io/baklava-faucet"],"infoURL":"https://docs.celo.org/"},{"name":"eCredits Mainnet","chain":"ECS","network":"mainnet","rpc":["https://rpc.ecredits.com"],"faucets":[],"nativeCurrency":{"name":"eCredits","symbol":"ECS","decimals":18},"infoURL":"https://ecredits.com","shortName":"ecs","chainId":63000,"networkId":63000,"explorers":[{"name":"eCredits MainNet Explorer","url":"https://explorer.ecredits.com","standard":"EIP3091"}]},{"name":"eCredits Testnet","chain":"ECS","network":"testnet","rpc":["https://rpc.tst.ecredits.com"],"faucets":["https://faucet.tst.ecredits.com"],"nativeCurrency":{"name":"eCredits","symbol":"ECS","decimals":18},"infoURL":"https://ecredits.com","shortName":"ecs-testnet","chainId":63001,"networkId":63001,"explorers":[{"name":"eCredits TestNet Explorer","url":"https://explorer.tst.ecredits.com","standard":"EIP3091"}]},{"name":"Thinkium Mainnet Chain 0","chain":"Thinkium","rpc":["https://proxy.thinkiumrpc.net/"],"faucets":[],"nativeCurrency":{"name":"TKM","symbol":"TKM","decimals":18},"infoURL":"https://thinkium.net/","shortName":"TKM0","chainId":70000,"networkId":70000,"explorers":[{"name":"thinkiumscan","url":"https://chain0.thinkiumscan.net","standard":"EIP3091"}]},{"name":"Thinkium Mainnet Chain 1","chain":"Thinkium","rpc":["https://proxy1.thinkiumrpc.net/"],"faucets":[],"nativeCurrency":{"name":"TKM","symbol":"TKM","decimals":18},"infoURL":"https://thinkium.net/","shortName":"TKM1","chainId":70001,"networkId":70001,"explorers":[{"name":"thinkiumscan","url":"https://chain1.thinkiumscan.net","standard":"EIP3091"}]},{"name":"Thinkium Mainnet Chain 2","chain":"Thinkium","rpc":["https://proxy2.thinkiumrpc.net/"],"faucets":[],"nativeCurrency":{"name":"TKM","symbol":"TKM","decimals":18},"infoURL":"https://thinkium.net/","shortName":"TKM2","chainId":70002,"networkId":70002,"explorers":[{"name":"thinkiumscan","url":"https://chain2.thinkiumscan.net","standard":"EIP3091"}]},{"name":"Thinkium Mainnet Chain 103","chain":"Thinkium","rpc":["https://proxy103.thinkiumrpc.net/"],"faucets":[],"nativeCurrency":{"name":"TKM","symbol":"TKM","decimals":18},"infoURL":"https://thinkium.net/","shortName":"TKM103","chainId":70103,"networkId":70103,"explorers":[{"name":"thinkiumscan","url":"https://chain103.thinkiumscan.net","standard":"EIP3091"}]},{"name":"Polyjuice Testnet","chain":"CKB","icon":"polyjuice","rpc":["https://godwoken-testnet-web3-rpc.ckbapp.dev","ws://godwoken-testnet-web3-rpc.ckbapp.dev/ws"],"faucets":["https://faucet.nervos.org/"],"nativeCurrency":{"name":"CKB","symbol":"CKB","decimals":8},"infoURL":"https://github.com/nervosnetwork/godwoken","shortName":"ckb","chainId":71393,"networkId":1},{"name":"Energy Web Volta Testnet","chain":"Volta","rpc":["https://volta-rpc.energyweb.org","wss://volta-rpc.energyweb.org/ws"],"faucets":["https://voltafaucet.energyweb.org"],"nativeCurrency":{"name":"Volta Token","symbol":"VT","decimals":18},"infoURL":"https://energyweb.org","shortName":"vt","chainId":73799,"networkId":73799},{"name":"Firenze test network","chain":"ETH","rpc":["https://ethnode.primusmoney.com/firenze"],"faucets":[],"nativeCurrency":{"name":"Firenze Ether","symbol":"FIN","decimals":18},"infoURL":"https://primusmoney.com","shortName":"firenze","chainId":78110,"networkId":78110},{"name":"Mumbai","title":"Polygon Testnet Mumbai","chain":"Polygon","rpc":["https://matic-mumbai.chainstacklabs.com","https://rpc-mumbai.maticvigil.com","https://matic-testnet-archive-rpc.bwarelabs.com"],"faucets":["https://faucet.polygon.technology/"],"nativeCurrency":{"name":"MATIC","symbol":"MATIC","decimals":18},"infoURL":"https://polygon.technology/","shortName":"maticmum","chainId":80001,"networkId":80001,"explorers":[{"name":"polygonscan","url":"https://mumbai.polygonscan.com","standard":"EIP3091"}]},{"name":"UB Smart Chain(testnet)","chain":"USC","network":"testnet","rpc":["https://testnet.rpc.uschain.network"],"faucets":[],"nativeCurrency":{"name":"UBC","symbol":"UBC","decimals":18},"infoURL":"https://www.ubchain.site","shortName":"usctest","chainId":99998,"networkId":99998},{"name":"UB Smart Chain","chain":"USC","network":"mainnet","rpc":["https://rpc.uschain.network"],"faucets":[],"nativeCurrency":{"name":"UBC","symbol":"UBC","decimals":18},"infoURL":"https://www.ubchain.site/","shortName":"usc","chainId":99999,"networkId":99999},{"name":"QuarkChain Mainnet Root","chain":"QuarkChain","rpc":["http://jrpc.mainnet.quarkchain.io:38391/"],"faucets":[],"nativeCurrency":{"name":"QKC","symbol":"QKC","decimals":18},"infoURL":"https://www.quarkchain.io/","shortName":"qkc-r","chainId":100000,"networkId":100000},{"name":"QuarkChain Mainnet Shard 0","chain":"QuarkChain","rpc":["https://mainnet-s0-ethapi.quarkchain.io","http://eth-jrpc.mainnet.quarkchain.io:39000/"],"faucets":[],"nativeCurrency":{"name":"QKC","symbol":"QKC","decimals":18},"infoURL":"https://www.quarkchain.io/","shortName":"qkc-s0","chainId":100001,"networkId":100001,"parent":{"chain":"eip155-100000","type":"shard"},"explorers":[{"name":"quarkchain-mainnet","url":"https://mainnet.quarkchain.io/0","standard":"EIP3091"}]},{"name":"QuarkChain Mainnet Shard 1","chain":"QuarkChain","rpc":["https://mainnet-s1-ethapi.quarkchain.io","http://eth-jrpc.mainnet.quarkchain.io:39001/"],"faucets":[],"nativeCurrency":{"name":"QKC","symbol":"QKC","decimals":18},"infoURL":"https://www.quarkchain.io/","shortName":"qkc-s1","chainId":100002,"networkId":100002,"parent":{"chain":"eip155-100000","type":"shard"},"explorers":[{"name":"quarkchain-mainnet","url":"https://mainnet.quarkchain.io/1","standard":"EIP3091"}]},{"name":"QuarkChain Mainnet Shard 2","chain":"QuarkChain","rpc":["https://mainnet-s2-ethapi.quarkchain.io","http://eth-jrpc.mainnet.quarkchain.io:39002/"],"faucets":[],"nativeCurrency":{"name":"QKC","symbol":"QKC","decimals":18},"infoURL":"https://www.quarkchain.io/","shortName":"qkc-s2","chainId":100003,"networkId":100003,"parent":{"chain":"eip155-100000","type":"shard"},"explorers":[{"name":"quarkchain-mainnet","url":"https://mainnet.quarkchain.io/2","standard":"EIP3091"}]},{"name":"QuarkChain Mainnet Shard 3","chain":"QuarkChain","rpc":["https://mainnet-s3-ethapi.quarkchain.io","http://eth-jrpc.mainnet.quarkchain.io:39003/"],"faucets":[],"nativeCurrency":{"name":"QKC","symbol":"QKC","decimals":18},"infoURL":"https://www.quarkchain.io/","shortName":"qkc-s3","chainId":100004,"networkId":100004,"parent":{"chain":"eip155-100000","type":"shard"},"explorers":[{"name":"quarkchain-mainnet","url":"https://mainnet.quarkchain.io/3","standard":"EIP3091"}]},{"name":"QuarkChain Mainnet Shard 4","chain":"QuarkChain","rpc":["https://mainnet-s4-ethapi.quarkchain.io","http://eth-jrpc.mainnet.quarkchain.io:39004/"],"faucets":[],"nativeCurrency":{"name":"QKC","symbol":"QKC","decimals":18},"infoURL":"https://www.quarkchain.io/","shortName":"qkc-s4","chainId":100005,"networkId":100005,"parent":{"chain":"eip155-100000","type":"shard"},"explorers":[{"name":"quarkchain-mainnet","url":"https://mainnet.quarkchain.io/4","standard":"EIP3091"}]},{"name":"QuarkChain Mainnet Shard 5","chain":"QuarkChain","rpc":["https://mainnet-s5-ethapi.quarkchain.io","http://eth-jrpc.mainnet.quarkchain.io:39005/"],"faucets":[],"nativeCurrency":{"name":"QKC","symbol":"QKC","decimals":18},"infoURL":"https://www.quarkchain.io/","shortName":"qkc-s5","chainId":100006,"networkId":100006,"parent":{"chain":"eip155-100000","type":"shard"},"explorers":[{"name":"quarkchain-mainnet","url":"https://mainnet.quarkchain.io/5","standard":"EIP3091"}]},{"name":"QuarkChain Mainnet Shard 6","chain":"QuarkChain","rpc":["https://mainnet-s6-ethapi.quarkchain.io","http://eth-jrpc.mainnet.quarkchain.io:39006/"],"faucets":[],"nativeCurrency":{"name":"QKC","symbol":"QKC","decimals":18},"infoURL":"https://www.quarkchain.io/","shortName":"qkc-s6","chainId":100007,"networkId":100007,"parent":{"chain":"eip155-100000","type":"shard"},"explorers":[{"name":"quarkchain-mainnet","url":"https://mainnet.quarkchain.io/6","standard":"EIP3091"}]},{"name":"QuarkChain Mainnet Shard 7","chain":"QuarkChain","rpc":["https://mainnet-s7-ethapi.quarkchain.io","http://eth-jrpc.mainnet.quarkchain.io:39007/"],"faucets":[],"nativeCurrency":{"name":"QKC","symbol":"QKC","decimals":18},"infoURL":"https://www.quarkchain.io/","shortName":"qkc-s7","chainId":100008,"networkId":100008,"parent":{"chain":"eip155-100000","type":"shard"},"explorers":[{"name":"quarkchain-mainnet","url":"https://mainnet.quarkchain.io/7","standard":"EIP3091"}]},{"name":"BROChain Mainnet","chain":"BRO","network":"mainnet","rpc":["https://rpc.brochain.org","http://rpc.brochain.org","https://rpc.brochain.org/mainnet","http://rpc.brochain.org/mainnet"],"faucets":[],"nativeCurrency":{"name":"Brother","symbol":"BRO","decimals":18},"infoURL":"https://brochain.org","shortName":"bro","chainId":108801,"networkId":108801,"explorers":[{"name":"BROChain Explorer","url":"https://explorer.brochain.org","standard":"EIP3091"}]},{"name":"QuarkChain Devnet Root","chain":"QuarkChain","rpc":["http://jrpc.devnet.quarkchain.io:38391/"],"faucets":[],"nativeCurrency":{"name":"QKC","symbol":"QKC","decimals":18},"infoURL":"https://www.quarkchain.io/","shortName":"qkc-d-r","chainId":110000,"networkId":110000},{"name":"QuarkChain Devnet Shard 0","chain":"QuarkChain","rpc":["https://devnet-s0-ethapi.quarkchain.io","http://eth-jrpc.devnet.quarkchain.io:39900/"],"faucets":[],"nativeCurrency":{"name":"QKC","symbol":"QKC","decimals":18},"infoURL":"https://www.quarkchain.io/","shortName":"qkc-d-s0","chainId":110001,"networkId":110001,"parent":{"chain":"eip155-110000","type":"shard"},"explorers":[{"name":"quarkchain-devnet","url":"https://devnet.quarkchain.io/0","standard":"EIP3091"}]},{"name":"QuarkChain Devnet Shard 1","chain":"QuarkChain","rpc":["https://devnet-s1-ethapi.quarkchain.io","http://eth-jrpc.devnet.quarkchain.io:39901/"],"faucets":[],"nativeCurrency":{"name":"QKC","symbol":"QKC","decimals":18},"infoURL":"https://www.quarkchain.io/","shortName":"qkc-d-s1","chainId":110002,"networkId":110002,"parent":{"chain":"eip155-110000","type":"shard"},"explorers":[{"name":"quarkchain-devnet","url":"https://devnet.quarkchain.io/1","standard":"EIP3091"}]},{"name":"QuarkChain Devnet Shard 2","chain":"QuarkChain","rpc":["https://devnet-s2-ethapi.quarkchain.io","http://eth-jrpc.devnet.quarkchain.io:39902/"],"faucets":[],"nativeCurrency":{"name":"QKC","symbol":"QKC","decimals":18},"infoURL":"https://www.quarkchain.io/","shortName":"qkc-d-s2","chainId":110003,"networkId":110003,"parent":{"chain":"eip155-110000","type":"shard"},"explorers":[{"name":"quarkchain-devnet","url":"https://devnet.quarkchain.io/2","standard":"EIP3091"}]},{"name":"QuarkChain Devnet Shard 3","chain":"QuarkChain","rpc":["https://devnet-s3-ethapi.quarkchain.io","http://eth-jrpc.devnet.quarkchain.io:39903/"],"faucets":[],"nativeCurrency":{"name":"QKC","symbol":"QKC","decimals":18},"infoURL":"https://www.quarkchain.io/","shortName":"qkc-d-s3","chainId":110004,"networkId":110004,"parent":{"chain":"eip155-110000","type":"shard"},"explorers":[{"name":"quarkchain-devnet","url":"https://devnet.quarkchain.io/3","standard":"EIP3091"}]},{"name":"QuarkChain Devnet Shard 4","chain":"QuarkChain","rpc":["https://devnet-s4-ethapi.quarkchain.io","http://eth-jrpc.devnet.quarkchain.io:39904/"],"faucets":[],"nativeCurrency":{"name":"QKC","symbol":"QKC","decimals":18},"infoURL":"https://www.quarkchain.io/","shortName":"qkc-d-s4","chainId":110005,"networkId":110005,"parent":{"chain":"eip155-110000","type":"shard"},"explorers":[{"name":"quarkchain-devnet","url":"https://devnet.quarkchain.io/4","standard":"EIP3091"}]},{"name":"QuarkChain Devnet Shard 5","chain":"QuarkChain","rpc":["https://devnet-s5-ethapi.quarkchain.io","http://eth-jrpc.devnet.quarkchain.io:39905/"],"faucets":[],"nativeCurrency":{"name":"QKC","symbol":"QKC","decimals":18},"infoURL":"https://www.quarkchain.io/","shortName":"qkc-d-s5","chainId":110006,"networkId":110006,"parent":{"chain":"eip155-110000","type":"shard"},"explorers":[{"name":"quarkchain-devnet","url":"https://devnet.quarkchain.io/5","standard":"EIP3091"}]},{"name":"QuarkChain Devnet Shard 6","chain":"QuarkChain","rpc":["https://devnet-s6-ethapi.quarkchain.io","http://eth-jrpc.devnet.quarkchain.io:39906/"],"faucets":[],"nativeCurrency":{"name":"QKC","symbol":"QKC","decimals":18},"infoURL":"https://www.quarkchain.io/","shortName":"qkc-d-s6","chainId":110007,"networkId":110007,"parent":{"chain":"eip155-110000","type":"shard"},"explorers":[{"name":"quarkchain-devnet","url":"https://devnet.quarkchain.io/6","standard":"EIP3091"}]},{"name":"QuarkChain Devnet Shard 7","chain":"QuarkChain","rpc":["https://devnet-s7-ethapi.quarkchain.io","http://eth-jrpc.devnet.quarkchain.io:39907/"],"faucets":[],"nativeCurrency":{"name":"QKC","symbol":"QKC","decimals":18},"infoURL":"https://www.quarkchain.io/","shortName":"qkc-d-s7","chainId":110008,"networkId":110008,"parent":{"chain":"eip155-110000","type":"shard"},"explorers":[{"name":"quarkchain-devnet","url":"https://devnet.quarkchain.io/7","standard":"EIP3091"}]},{"name":"Milkomeda C1 Testnet","chain":"milkTAda","icon":"milkomeda","network":"testnet","rpc":["https://rpc-devnet-cardano-evm.c1.milkomeda.com","wss://rpc-devnet-cardano-evm.c1.milkomeda.com"],"faucets":[],"nativeCurrency":{"name":"milkTAda","symbol":"milkTAda","decimals":18},"infoURL":"https://milkomeda.com","shortName":"milkTAda","chainId":200101,"networkId":200101,"explorers":[{"name":"Blockscout","url":"https://explorer-devnet-cardano-evm.c1.milkomeda.com","standard":"none"}]},{"name":"Akroma","chain":"AKA","rpc":["https://remote.akroma.io"],"faucets":[],"nativeCurrency":{"name":"Akroma Ether","symbol":"AKA","decimals":18},"infoURL":"https://akroma.io","shortName":"aka","chainId":200625,"networkId":200625,"slip44":200625},{"name":"Alaya Mainnet","chain":"Alaya","rpc":["https://openapi.alaya.network/rpc","wss://openapi.alaya.network/ws"],"faucets":[],"nativeCurrency":{"name":"ATP","symbol":"atp","decimals":18},"infoURL":"https://www.alaya.network/","shortName":"alaya","chainId":201018,"networkId":1,"icon":"alaya","explorers":[{"name":"alaya explorer","url":"https://scan.alaya.network","standard":"none"}]},{"name":"Alaya Dev Testnet","chain":"Alaya","rpc":["https://devnetopenapi.alaya.network/rpc","wss://devnetopenapi.alaya.network/ws"],"faucets":["https://faucet.alaya.network/faucet/?id=f93426c0887f11eb83b900163e06151c"],"nativeCurrency":{"name":"ATP","symbol":"atp","decimals":18},"infoURL":"https://www.alaya.network/","shortName":"alayadev","chainId":201030,"networkId":1,"icon":"alaya","explorers":[{"name":"alaya explorer","url":"https://devnetscan.alaya.network","standard":"none"}]},{"name":"PlatON Mainnet","chain":"PlatON","network":"mainnet","rpc":["https://openapi.platon.network/rpc","wss://openapi.platon.network/ws"],"faucets":[],"nativeCurrency":{"name":"LAT","symbol":"lat","decimals":18},"infoURL":"https://www.platon.network","shortName":"platon","chainId":210425,"networkId":1,"icon":"platon","explorers":[{"name":"PlatON explorer","url":"https://scan.platon.network","standard":"none"}]},{"name":"Haymo Testnet","chain":"tHYM","network":"testnet","rpc":["https://testnet1.haymo.network"],"faucets":[],"nativeCurrency":{"name":"HAYMO","symbol":"HYM","decimals":18},"infoURL":"https://haymoswap.web.app/","shortName":"hym","chainId":234666,"networkId":234666},{"name":"ARTIS sigma1","chain":"ARTIS","rpc":["https://rpc.sigma1.artis.network"],"faucets":[],"nativeCurrency":{"name":"ARTIS sigma1 Ether","symbol":"ATS","decimals":18},"infoURL":"https://artis.eco","shortName":"ats","chainId":246529,"networkId":246529,"slip44":246529},{"name":"ARTIS Testnet tau1","chain":"ARTIS","rpc":["https://rpc.tau1.artis.network"],"faucets":[],"nativeCurrency":{"name":"ARTIS tau1 Ether","symbol":"tATS","decimals":18},"infoURL":"https://artis.network","shortName":"atstau","chainId":246785,"networkId":246785},{"name":"Social Smart Chain Mainnet","chain":"SoChain","rpc":["https://socialsmartchain.digitalnext.business"],"faucets":[],"nativeCurrency":{"name":"SoChain","symbol":"$OC","decimals":18},"infoURL":"https://digitalnext.business/SocialSmartChain","shortName":"SoChain","chainId":281121,"networkId":281121,"explorers":[]},{"name":"Polis Testnet","chain":"Sparta","icon":"polis","rpc":["https://sparta-rpc.polis.tech"],"faucets":["https://faucet.polis.tech"],"nativeCurrency":{"name":"tPolis","symbol":"tPOLIS","decimals":18},"infoURL":"https://polis.tech","shortName":"sparta","chainId":333888,"networkId":333888},{"name":"Polis Mainnet","chain":"Olympus","icon":"polis","rpc":["https://rpc.polis.tech"],"faucets":["https://faucet.polis.tech"],"nativeCurrency":{"name":"Polis","symbol":"POLIS","decimals":18},"infoURL":"https://polis.tech","shortName":"olympus","chainId":333999,"networkId":333999},{"name":"Arbitrum Rinkeby","title":"Arbitrum Testnet Rinkeby","chainId":421611,"shortName":"arb-rinkeby","chain":"ETH","networkId":421611,"nativeCurrency":{"name":"Arbitrum Rinkeby Ether","symbol":"ARETH","decimals":18},"rpc":["https://rinkeby.arbitrum.io/rpc","wss://rinkeby.arbitrum.io/ws"],"faucets":["http://fauceth.komputing.org?chain=421611&amp;address=${ADDRESS}"],"infoURL":"https://arbitrum.io","explorers":[{"name":"arbitrum-rinkeby","url":"https://rinkeby-explorer.arbitrum.io","standard":"EIP3091"}],"parent":{"type":"L2","chain":"eip155-4","bridges":[{"url":"https://bridge.arbitrum.io"}]}},{"name":"Weelink Testnet","chain":"WLK","rpc":["https://weelinknode1c.gw002.oneitfarm.com"],"faucets":["https://faucet.weelink.gw002.oneitfarm.com"],"nativeCurrency":{"name":"Weelink Chain Token","symbol":"tWLK","decimals":18},"infoURL":"https://weelink.cloud","shortName":"wlkt","chainId":444900,"networkId":444900,"explorers":[{"name":"weelink-testnet","url":"https://weelink.cloud/#/blockView/overview","standard":"none"}]},{"name":"Vision - Vpioneer Test Chain","chain":"Vision-Vpioneer","rpc":["https://vpioneer.infragrid.v.network/ethereum/compatible"],"faucets":["https://vpioneerfaucet.visionscan.org"],"nativeCurrency":{"name":"VS","symbol":"VS","decimals":18},"infoURL":"https://visionscan.org","shortName":"vpioneer","chainId":666666,"networkId":666666,"slip44":60},{"name":"Vision - Mainnet","chain":"Vision","rpc":["https://infragrid.v.network/ethereum/compatible"],"faucets":[],"nativeCurrency":{"name":"VS","symbol":"VS","decimals":18},"infoURL":"https://www.v.network","explorers":[{"name":"Visionscan","url":"https://www.visionscan.org","standard":"EIP3091"}],"shortName":"vision","chainId":888888,"networkId":888888,"slip44":60},{"name":"Eluvio Content Fabric","chain":"Eluvio","rpc":["https://host-76-74-28-226.contentfabric.io/eth/","https://host-76-74-28-232.contentfabric.io/eth/","https://host-76-74-29-2.contentfabric.io/eth/","https://host-76-74-29-8.contentfabric.io/eth/","https://host-76-74-29-34.contentfabric.io/eth/","https://host-76-74-29-35.contentfabric.io/eth/","https://host-154-14-211-98.contentfabric.io/eth/","https://host-154-14-192-66.contentfabric.io/eth/","https://host-60-240-133-202.contentfabric.io/eth/","https://host-64-235-250-98.contentfabric.io/eth/"],"faucets":[],"nativeCurrency":{"name":"ELV","symbol":"ELV","decimals":18},"infoURL":"https://eluv.io","shortName":"elv","chainId":955305,"networkId":955305,"slip44":1011,"explorers":[{"name":"blockscout","url":"https://explorer.eluv.io","standard":"EIP3091"}]},{"name":"Etho Protocol","chain":"ETHO","rpc":["https://rpc.ethoprotocol.com"],"faucets":[],"nativeCurrency":{"name":"Etho Protocol","symbol":"ETHO","decimals":18},"infoURL":"https://ethoprotocol.com","shortName":"etho","chainId":1313114,"networkId":1313114,"slip44":1313114,"explorers":[{"name":"blockscout","url":"https://explorer.ethoprotocol.com","standard":"none"}]},{"name":"Xerom","chain":"XERO","rpc":["https://rpc.xerom.org"],"faucets":[],"nativeCurrency":{"name":"Xerom Ether","symbol":"XERO","decimals":18},"infoURL":"https://xerom.org","shortName":"xero","chainId":1313500,"networkId":1313500},{"name":"Kintsugi","title":"Kintsugi merge testnet","chain":"ETH","rpc":["https://rpc.kintsugi.themerge.dev"],"faucets":["http://fauceth.komputing.org?chain=1337702&amp;address=${ADDRESS}","https://faucet.kintsugi.themerge.dev"],"nativeCurrency":{"name":"kintsugi Ethere","symbol":"kiETH","decimals":18},"infoURL":"https://kintsugi.themerge.dev/","shortName":"kintsugi","chainId":1337702,"networkId":1337702,"explorers":[{"name":"kintsugi explorer","url":"https://explorer.kintsugi.themerge.dev","standard":"EIP3091"}]},{"name":"PlatON Dev Testnet","chain":"PlatON","rpc":["https://devnetopenapi.platon.network/rpc","wss://devnetopenapi.platon.network/ws"],"faucets":["https://faucet.platon.network/faucet/?id=e5d32df10aee11ec911142010a667c03"],"nativeCurrency":{"name":"LAT","symbol":"lat","decimals":18},"infoURL":"https://www.platon.network","shortName":"platondev","chainId":2203181,"networkId":1,"icon":"platon","explorers":[{"name":"PlatON explorer","url":"https://devnetscan.platon.network","standard":"none"}]},{"name":"Musicoin","chain":"MUSIC","rpc":["https://mewapi.musicoin.tw"],"faucets":[],"nativeCurrency":{"name":"Musicoin","symbol":"MUSIC","decimals":18},"infoURL":"https://musicoin.tw","shortName":"music","chainId":7762959,"networkId":7762959,"slip44":184},{"name":"Sepolia","title":"Ethereum Testnet Sepolia","chain":"ETH","rpc":[],"faucets":["http://fauceth.komputing.org?chain=11155111&amp;address=${ADDRESS}"],"nativeCurrency":{"name":"Sepolia Ether","symbol":"SEP","decimals":18},"infoURL":"https://sepolia.otterscan.io","shortName":"sep","chainId":11155111,"networkId":11155111,"explorers":[{"name":"otterscan-sepolia","url":"https://sepolia.otterscan.io","standard":"EIP3091"}]},{"name":"PepChain Churchill","chain":"PEP","rpc":["https://churchill-rpc.pepchain.io"],"faucets":[],"nativeCurrency":{"name":"PepChain Churchill Ether","symbol":"TPEP","decimals":18},"infoURL":"https://pepchain.io","shortName":"tpep","chainId":13371337,"networkId":13371337},{"name":"IOLite","chain":"ILT","rpc":["https://net.iolite.io"],"faucets":[],"nativeCurrency":{"name":"IOLite Ether","symbol":"ILT","decimals":18},"infoURL":"https://iolite.io","shortName":"ilt","chainId":18289463,"networkId":18289463},{"name":"quarkblockchain","chain":"QKI","rpc":["https://hz.rpc.qkiscan.cn","https://jp.rpc.qkiscan.io"],"faucets":[],"nativeCurrency":{"name":"quarkblockchain Native Token","symbol":"QKI","decimals":18},"infoURL":"https://quarkblockchain.org/","shortName":"qki","chainId":20181205,"networkId":20181205},{"name":"Auxilium Network Mainnet","chain":"AUX","rpc":["https://rpc.auxilium.global"],"faucets":[],"nativeCurrency":{"name":"Auxilium coin","symbol":"AUX","decimals":18},"infoURL":"https://auxilium.global","shortName":"auxi","chainId":28945486,"networkId":28945486,"slip44":344},{"name":"Joys Digital Mainnet","chain":"JOYS","rpc":["https://node.joys.digital"],"faucets":[],"nativeCurrency":{"name":"JOYS","symbol":"JOYS","decimals":18},"infoURL":"https://joys.digital","shortName":"JOYS","chainId":35855456,"networkId":35855456},{"name":"Aquachain","chain":"AQUA","rpc":["https://c.onical.org","https://tx.aquacha.in/api"],"faucets":["https://aquacha.in/faucet"],"nativeCurrency":{"name":"Aquachain Ether","symbol":"AQUA","decimals":18},"infoURL":"https://aquachain.github.io","shortName":"aqua","chainId":61717561,"networkId":61717561,"slip44":61717561},{"name":"Joys Digital TestNet","chain":"TOYS","rpc":["https://toys.joys.cash/"],"faucets":["https://faucet.joys.digital/"],"nativeCurrency":{"name":"TOYS","symbol":"TOYS","decimals":18},"infoURL":"https://joys.digital","shortName":"TOYS","chainId":99415706,"networkId":99415706},{"name":"Gather Mainnet Network","chain":"GTH","rpc":["https://mainnet.gather.network"],"faucets":[],"nativeCurrency":{"name":"Gather","symbol":"GTH","decimals":18},"infoURL":"https://gather.network","shortName":"GTH","chainId":192837465,"networkId":192837465,"explorers":[{"name":"Blockscout","url":"https://explorer.gather.network","standard":"none"}]},{"name":"Neon EVM DevNet","chain":"Solana","rpc":["https://proxy.devnet.neonlabs.org/solana"],"faucets":["https://neonswap.live/#/get-tokens"],"nativeCurrency":{"name":"Neon","symbol":"NEON","decimals":18},"infoURL":"https://neon-labs.org/","shortName":"neonevm-devnet","chainId":245022926,"networkId":245022926},{"name":"Neon EVM MainNet","chain":"Solana","rpc":["https://proxy.mainnet.neonlabs.org/solana"],"faucets":[],"nativeCurrency":{"name":"Neon","symbol":"NEON","decimals":18},"infoURL":"https://neon-labs.org/","shortName":"neonevm-mainnet","chainId":245022934,"networkId":245022934},{"name":"Neon EVM TestNet","chain":"Solana","rpc":["https://proxy.testnet.neonlabs.org/solana"],"faucets":[],"nativeCurrency":{"name":"Neon","symbol":"NEON","decimals":18},"infoURL":"https://neon-labs.org/","shortName":"neonevm-testnet","chainId":245022940,"networkId":245022940},{"name":"OneLedger Mainnet","chain":"OLT","icon":"oneledger","rpc":["https://mainnet-rpc.oneledger.network"],"faucets":[],"nativeCurrency":{"name":"OLT","symbol":"OLT","decimals":18},"infoURL":"https://oneledger.io","shortName":"oneledger","chainId":311752642,"networkId":311752642,"explorers":[{"name":"OneLedger Block Explorer","url":"https://mainnet-explorer.oneledger.network","standard":"EIP3091"}]},{"name":"Gather Testnet Network","chain":"GTH","rpc":["https://testnet.gather.network"],"faucets":[],"nativeCurrency":{"name":"Gather","symbol":"GTH","decimals":18},"infoURL":"https://gather.network","shortName":"tGTH","chainId":356256156,"networkId":356256156,"explorers":[{"name":"Blockscout","url":"https://testnet-explorer.gather.network","standard":"none"}]},{"name":"Gather Devnet Network","chain":"GTH","rpc":["https://devnet.gather.network"],"faucets":[],"nativeCurrency":{"name":"Gather","symbol":"GTH","decimals":18},"infoURL":"https://gather.network","shortName":"dGTH","chainId":486217935,"networkId":486217935,"explorers":[{"name":"Blockscout","url":"https://devnet-explorer.gather.network","standard":"none"}]},{"name":"IPOS Network","chain":"IPOS","rpc":["https://rpc.iposlab.com","https://rpc2.iposlab.com"],"faucets":[],"nativeCurrency":{"name":"IPOS Network Ether","symbol":"IPOS","decimals":18},"infoURL":"https://iposlab.com","shortName":"ipos","chainId":1122334455,"networkId":1122334455},{"name":"Aurora Mainnet","chain":"NEAR","rpc":["https://mainnet.aurora.dev"],"faucets":[],"nativeCurrency":{"name":"Ether","symbol":"ETH","decimals":18},"infoURL":"https://aurora.dev","shortName":"aurora","chainId":1313161554,"networkId":1313161554,"explorers":[{"name":"aurorascan.dev","url":"https://aurorascan.dev","standard":"EIP3091"}]},{"name":"Aurora Testnet","chain":"NEAR","rpc":["https://testnet.aurora.dev/"],"faucets":[],"nativeCurrency":{"name":"Ether","symbol":"ETH","decimals":18},"infoURL":"https://aurora.dev","shortName":"aurora-testnet","chainId":1313161555,"networkId":1313161555,"explorers":[{"name":"aurorascan.dev","url":"https://testnet.aurorascan.dev","standard":"EIP3091"}]},{"name":"Aurora Betanet","chain":"NEAR","rpc":["https://betanet.aurora.dev/"],"faucets":[],"nativeCurrency":{"name":"Ether","symbol":"ETH","decimals":18},"infoURL":"https://aurora.dev","shortName":"aurora-betanet","chainId":1313161556,"networkId":1313161556},{"name":"Harmony Mainnet Shard 0","chain":"Harmony","rpc":["https://api.harmony.one"],"faucets":["https://free-online-app.com/faucet-for-eth-evm-chains/"],"nativeCurrency":{"name":"ONE","symbol":"ONE","decimals":18},"infoURL":"https://www.harmony.one/","shortName":"hmy-s0","chainId":1666600000,"networkId":1666600000,"explorers":[{"name":"Harmony Block Explorer","url":"https://explorer.harmony.one","standard":"EIP3091"}]},{"name":"Harmony Mainnet Shard 1","chain":"Harmony","rpc":["https://s1.api.harmony.one"],"faucets":[],"nativeCurrency":{"name":"ONE","symbol":"ONE","decimals":18},"infoURL":"https://www.harmony.one/","shortName":"hmy-s1","chainId":1666600001,"networkId":1666600001},{"name":"Harmony Mainnet Shard 2","chain":"Harmony","rpc":["https://s2.api.harmony.one"],"faucets":[],"nativeCurrency":{"name":"ONE","symbol":"ONE","decimals":18},"infoURL":"https://www.harmony.one/","shortName":"hmy-s2","chainId":1666600002,"networkId":1666600002},{"name":"Harmony Mainnet Shard 3","chain":"Harmony","rpc":["https://s3.api.harmony.one"],"faucets":[],"nativeCurrency":{"name":"ONE","symbol":"ONE","decimals":18},"infoURL":"https://www.harmony.one/","shortName":"hmy-s3","chainId":1666600003,"networkId":1666600003},{"name":"Harmony Testnet Shard 0","chain":"Harmony","rpc":["https://api.s0.b.hmny.io"],"faucets":["https://faucet.pops.one"],"nativeCurrency":{"name":"ONE","symbol":"ONE","decimals":18},"infoURL":"https://www.harmony.one/","shortName":"hmy-b-s0","chainId":1666700000,"networkId":1666700000,"explorers":[{"name":"Harmony Testnet Block Explorer","url":"https://explorer.pops.one","standard":"EIP3091"}]},{"name":"Harmony Testnet Shard 1","chain":"Harmony","rpc":["https://api.s1.b.hmny.io"],"faucets":[],"nativeCurrency":{"name":"ONE","symbol":"ONE","decimals":18},"infoURL":"https://www.harmony.one/","shortName":"hmy-b-s1","chainId":1666700001,"networkId":1666700001},{"name":"Harmony Testnet Shard 2","chain":"Harmony","rpc":["https://api.s2.b.hmny.io"],"faucets":[],"nativeCurrency":{"name":"ONE","symbol":"ONE","decimals":18},"infoURL":"https://www.harmony.one/","shortName":"hmy-b-s2","chainId":1666700002,"networkId":1666700002},{"name":"Harmony Testnet Shard 3","chain":"Harmony","rpc":["https://api.s3.b.hmny.io"],"faucets":[],"nativeCurrency":{"name":"ONE","symbol":"ONE","decimals":18},"infoURL":"https://www.harmony.one/","shortName":"hmy-b-s3","chainId":1666700003,"networkId":1666700003},{"name":"DataHopper","chain":"HOP","rpc":["https://23.92.21.121:8545"],"faucets":[],"nativeCurrency":{"name":"DataHoppers","symbol":"HOP","decimals":18},"infoURL":"https://www.DataHopper.com","shortName":"hop","chainId":2021121117,"networkId":2021121117},{"name":"Pirl","chain":"PIRL","rpc":["https://wallrpc.pirl.io"],"faucets":[],"nativeCurrency":{"name":"Pirl Ether","symbol":"PIRL","decimals":18},"infoURL":"https://pirl.io","shortName":"pirl","chainId":3125659152,"networkId":3125659152,"slip44":164},{"name":"OneLedger Testnet Frankenstein","chain":"OLT","icon":"oneledger","rpc":["https://frankenstein-rpc.oneledger.network"],"faucets":["https://frankenstein-faucet.oneledger.network"],"nativeCurrency":{"name":"OLT","symbol":"OLT","decimals":18},"infoURL":"https://oneledger.io","shortName":"frankenstein","chainId":4216137055,"networkId":4216137055,"explorers":[{"name":"OneLedger Block Explorer","url":"https://frankenstein-explorer.oneledger.network","standard":"EIP3091"}]},{"name":"Palm Testnet","chain":"Palm","icon":"palm","rpc":["https://palm-testnet.infura.io/v3/{INFURA_API_KEY}"],"faucets":[],"nativeCurrency":{"name":"PALM","symbol":"PALM","decimals":18},"infoURL":"https://palm.io","shortName":"tpalm","chainId":11297108099,"networkId":11297108099,"explorers":[{"name":"Palm Testnet Explorer","url":"https://explorer.palm-uat.xyz","standard":"EIP3091","icon":"palm"}]},{"name":"Palm","chain":"Palm","icon":"palm","rpc":["https://palm-mainnet.infura.io/v3/{INFURA_API_KEY}"],"faucets":[],"nativeCurrency":{"name":"PALM","symbol":"PALM","decimals":18},"infoURL":"https://palm.io","shortName":"palm","chainId":11297108109,"networkId":11297108109,"explorers":[{"name":"Palm Explorer","url":"https://explorer.palm.io","standard":"EIP3091","icon":"palm"}]},{"name":"Ntity Mainnet","chain":"Ntity","rpc":["https://rpc.ntity.io"],"faucets":[],"nativeCurrency":{"name":"Ntity","symbol":"NTT","decimals":18},"infoURL":"https://ntity.io","shortName":"ntt","chainId":197710212030,"networkId":197710212030,"icon":"ntity","explorers":[{"name":"Ntity Blockscout","url":"https://blockscout.ntity.io","icon":"ntity","standard":"EIP3091"}]},{"name":"Haradev Testnet","chain":"Ntity","rpc":["https://blockchain.haradev.com"],"faucets":[],"nativeCurrency":{"name":"Ntity Haradev","symbol":"NTTH","decimals":18},"infoURL":"https://ntity.io","shortName":"ntt-haradev","chainId":197710212031,"networkId":197710212031,"icon":"ntity","explorers":[{"name":"Ntity Haradev Blockscout","url":"https://blockscout.haradev.com","icon":"ntity","standard":"EIP3091"}]},{"name":"Molereum Network","chain":"ETH","rpc":["https://molereum.jdubedition.com"],"faucets":[],"nativeCurrency":{"name":"Molereum Ether","symbol":"MOLE","decimals":18},"infoURL":"https://github.com/Jdubedition/molereum","shortName":"mole","chainId":6022140761023,"networkId":6022140761023},{"name":"Godwoken Testnet (V1)","chain":"GWT","rpc":["https://godwoken-testnet-web3-v1-rpc.ckbapp.dev"],"faucets":["https://homura.github.io/light-godwoken"],"nativeCurrency":{"name":"CKB","symbol":"CKB","decimals":8},"infoURL":"https://www.nervos.org","shortName":"gw-testnet-v1","chainId":868455272153094,"networkId":868455272153094,"explorers":[{"name":"GWScan Block Explorer","url":"https://v1.aggron.gwscan.com","standard":"none"}]}]</v>
      </c>
    </row>
    <row r="154">
      <c r="A154" s="2" t="str">
        <f>IFERROR(__xludf.DUMMYFUNCTION("""COMPUTED_VALUE"""),"dcmp")</f>
        <v>dcmp</v>
      </c>
      <c r="B154" s="3" t="str">
        <f>IFERROR(__xludf.DUMMYFUNCTION("""COMPUTED_VALUE"""),"https://github.com/bermufine/dcmp")</f>
        <v>https://github.com/bermufine/dcmp</v>
      </c>
      <c r="C154" s="2">
        <f>IFERROR(__xludf.DUMMYFUNCTION("""COMPUTED_VALUE"""),57.0)</f>
        <v>57</v>
      </c>
      <c r="D154" s="2" t="str">
        <f>IFERROR(__xludf.DUMMYFUNCTION("""COMPUTED_VALUE"""),"Não especificada")</f>
        <v>Não especificada</v>
      </c>
      <c r="E154" s="2" t="str">
        <f>IFERROR(__xludf.DUMMYFUNCTION("""COMPUTED_VALUE"""),"{""categories"":[{""name"":""Movies"",""videos"":[{""description"":""La Radio-Télévision nationale congolaise est créée en 1945. Elle prend le nom de « Office zaïrois de radiodiffusion et de télévision (OZRT) » à l'époque du Zaïre de 1971 à 1997, elle éta"&amp;"it d'ailleurs la seule agence zaïroise à diffuser sur les ondes hertziennes depuis la loi de 1972. Elle a pris son nom actuel le 17 mai 1997, à la suite de l'arrivée au pouvoir d'AFDL, le parti de Laurent-Désiré Kabila."",""sources"":[""http://178.33.237."&amp;"146/rtnc1.m3u8""],""subtitle"":""By Radio Télévision Nationale Congolaise"",""thumb"":""https://od.lk/s/M18yNDU0Njk2MjZf/RTNC.jpegg"",""title"":""RTNC""},{""description"":""Tele Congo est une chaine nationale du congo brazza en diffusant des emissions, in"&amp;"formations, sports,  theatres, musique et autres...."",""sources"":[""https://stream.mmsiptv.com/droid/rtnc/playlist.m3u8""],""subtitle"":""By Channel"",""thumb"":""https://od.lk/s/M18yNTkxODYwMjFf/telecongo.jpg"",""title"":""TELE CONGO TV / BRAZZAVILLE"""&amp;"},{""description"":""Bein Sports 1 est une chaine televisee sportives"",""sources"":[""https://stream.mmsiptv.com/droid/bein1/playlist.m3u8""],""subtitle"":""By Channel"",""thumb"":""https://od.lk/s/M18yNTkxODU4MzBf/beinone.png"",""title"":""BEIN SPORT 1 "&amp;"/ SPORTS""},{""description"":""Bein Sport 2 est une chaine televisee sportives"",""sources"":[""https://stream.mmsiptv.com/droid/bein2/playlist.m3u8""],""subtitle"":""By Channel"",""thumb"":""https://od.lk/s/M18yNTkxODU4MThf/beintwo.png"",""title"":""BEIN"&amp;" SPORT 2  / SPORTS""},{""description"":""Bein Sport 3 est une chaine televisee sportives"",""sources"":[""https://stream.mmsiptv.com/droid/bein3/playlist.m3u8""],""subtitle"":""By Channel"",""thumb"":""https://od.lk/s/M18yNTkxODU4MDZf/beintree.png"",""tit"&amp;"le"":""BEIN SPORTS 3 / SPORTS""},{""description"":""La Radio-Télévision nationale congolaise est créée en 1945. Elle prend le nom de « Office zaïrois de radiodiffusion et de télévision (OZRT) » à l'époque du Zaïre de 1971 à 1997, elle était d'ailleurs la "&amp;"seule agence zaïroise à diffuser sur les ondes hertziennes depuis la loi de 1972. Elle a pris son nom actuel le 17 mai 1997, à la suite de l'arrivée au pouvoir d'AFDL, le parti de Laurent-Désiré Kabila."",""sources"":[""https://stream.mmsiptv.com/droid/rt"&amp;"nc/playlist.m3u8""],""subtitle"":""By Radio Télévision Nationale Congolaise"",""https://od.lk/s/M18yNDU0Nzc4NDZf/rtnc3.png"",""title"":""RTNC 1 / RDC (lien2)""},{""description"":""Canal Plus Sports 1 est une chaine televisee sportives"",""sources"":[""htt"&amp;"ps://stream.mmsiptv.com/droid/cpsport/playlist.m3u8""],""subtitle"":""By Channel"",""thumb"":""https://od.lk/s/M18yNTkxODczMzhf/canalsport.png"",""title"":""CANAL +  1 / SPORTS""},{""description"":""Canal Plus Sports 2 est une chaine televisee sportives."&amp;""",""sources"":[""https://stream.mmsiptv.com/droid/cplus/playlist.m3u8""],""subtitle"":""By Channel"",""thumb"":""https://od.lk/s/M18yNTkxODczMzlf/canalsporttwoo.jpg"",""title"":""CANAL +  2 / SPORTS""},{""description"":""RMC 1 est une chaine televisee sp"&amp;"ortuive"",""sources"":[""https://stream.mmsiptv.com/droid/rmc1/playlist.m3u8""],""subtitle"":""By Channel"",""thumb"":""https://od.lk/s/M18yNTkxODc2MjBf/rmcone.png"",""title"":""RMC 1 / SPORTS""},{""description"":""RMC 2 est une chaine televisee sportuive"&amp;""",""sources"":[""https://stream.mmsiptv.com/droid/rmc2/playlist.m3u8""],""subtitle"":""By Channel"",""thumb"":""https://od.lk/s/M18yNTkxODc2MzVf/rmctwo.png"",""title"":""RMC 2 / SPORTS""},{""description"":""RMC 3 est une chaine televisee sportuive"",""so"&amp;"urces"":[""https://stream.mmsiptv.com/droid/rmc3/playlist.m3u8""],""subtitle"":""By Channel"",""thumb"":""https://od.lk/s/M18yNTkxODc2NDVf/rmctree.png"",""title"":""RMC 3 / SPORTS""},{""description"":""RMC 4 est une chaine televisee sportuive"",""sources"&amp;""":[""https://stream.mmsiptv.com/droid/rmc4/playlist.m3u8""],""subtitle"":""By Channel"",""thumb"":""https://od.lk/s/M18yNTkxODc2NTFf/rmcfour.png"",""title"":""RMC 4 / SPORTS""},{""description"":""EuroSports 1 est une chaine televisee sportives"",""source"&amp;"s"":[""https://stream.mmsiptv.com/droid/eurosport2/playlist.m3u""],""subtitle"":""By Channel"",""thumb"":""https://od.lk/s/M18yNTkxODgxOTlf/eurone.png"",""title"":""EUROSPORTS 1 / SPORTS""},{""description"":""EuroSports 2 est une chaine televisee sportive"&amp;"s"",""sources"":[""https://stream.mmsiptv.com/droid/eurosport1/playlist.m3u8""],""subtitle"":""By Channel"",""thumb"":""https://od.lk/s/M18yNTkxODgxNTdf/eurotwo.jpg"",""title"":""EUROSPORTS 2 / SPORTS""},{""description"":""EuroSports 3 est une chaine tele"&amp;"visee sportives"",""sources"":[""http://stream.tvtap.live:8081/live/eurosport1.stream/playlist.m3u8""],""subtitle"":""By Channel"",""thumb"":""https://od.lk/s/M18yNTkxODgxODJf/eurotree.jpg"",""title"":""EUROSPORTS 3 / SPORTS""},{""description"":""EuroSpor"&amp;"ts 4 est une chaine televisee sportives"",""sources"":[""http://stream.tvtap.live:8081/live/es-eurosport2.stream/playlist.m3u8""],""subtitle"":""By Channel"",""https://od.lk/s/M18yNTkxODgxMzJf/eurofour.png"",""title"":""EUROSPORTS 4 / SPORTS""},{""descrip"&amp;"tion"":""L'Equipe est une chaine televisee sportives emettant en France"",""sources"":[""https://stream.mmsiptv.com/droid/equipe/playlist.m3u8""],""subtitle"":""By Channel"",""thumb"":""https://od.lk/s/M18yNTkxODg0ODhf/equipe.png"",""title"":""L'EQUIPE TV"&amp;" / SPORTS""},{""description"":""Sky Sport est une chaine televisee sportives"",""sources"":[""http://stream.tvtap.live:8081/live/skysports-premier-league.stream/playlist.m3u8""],""subtitle"":""By Channel"",""thumb"":""https://od.lk/s/M18yNTkxODg2MjNf/skys"&amp;"port.jpg"",""title"":""SKY SPORTS / SPORTS""},{""description"":""Azam Sports 1 Tanzanie est l'une des chaines privées que l'on retrouve en tanzanie, possédant des émissions Sportives variées"",""sources"":[""https://1446000130.rsc.cdn77.org/1446000130/ind"&amp;"ex.m3u8""],""subtitle"":""By Channel"",""thumb"":""https://od.lk/s/M18yNDg1NzQwMjJf/azam.jpg"",""title"":""AZAM SPORTS / TANZANIA""},{""description"":""ADSPORTS 1 est une chaine televisee sportives emettant a Dubai"",""sources"":[""http://admdn1.cdn.mango"&amp;"molo.com/adsports1/smil:adsports1.stream.smil/playlist.m3u8""],""subtitle"":""By Channel"",""thumb"":""https://od.lk/s/M18yNTkxODg4OTlf/adone.jpg"",""title"":""ADSPORTS 1 / SPORTS""},{""description"":""ADSPORTS 2 est une chaine televisee sportives emettan"&amp;"t a Dubai"",""sources"":[""http://admdn5.cdn.mangomolo.com/adsports2/smil:adsports2.stream.smil/playlist.m3u8""],""subtitle"":""By Channel"",""thumb"":""https://od.lk/s/M18yNTkxODg5MjFf/adtwo.jpg"",""title"":""ADSPORTS 2 / SPORTS""},{""description"":""ADS"&amp;"PORTS 3 est une chaine televisee sportives emettant a Dubai"",""sources"":[""http://admdn3.cdn.mangomolo.com/adsports3/smil:adsports3.stream.smil/playlist.m3u8""],""subtitle"":""By Channel"",""thumb"":""https://od.lk/s/M18yNTkxODg5NTBf/adtree.jpg"",""titl"&amp;"e"":""ADSPORTS 3 / SPORTS""},{""description"":""MAV TV est une chaine televisee sportives emettant a Dubai"",""sources"":[""https://mavtv-mavtvglobal-1-gb.samsung.wurl.com/manifest/playlist.m3u8""],""subtitle"":""By Channel"",""thumb"":""https://od.lk/s/M"&amp;"18yNTkxODkzNTZf/mavtv.png"",""title"":""MAV TV / SPORTS""},{""description"":""NollyWood TV est une chaine televisee qui diffuse que des film et series  Africains surtout beaucoup plus nigerians"",""sources"":[""https://stream.mmsiptv.com/droid/nollywoodfr"&amp;"/playlist.m3u8""],""subtitle"":""By Channel"",""thumb"":""https://od.lk/s/M18yNTkxODk3MDhf/nollywood.jpg"",""title"":""NOLLYWOOD TV / NOVELAS""},{""description"":""AfricaWood TV est une chaine televisee qui diffuse que des film et series  Africains surtou"&amp;"t beaucoup plus nigerians"",""sources"":[""https://stream.mmsiptv.com/droid/africawood/playlist.m3u8""],""subtitle"":""By Channel"",""thumb"":""https://od.lk/s/M18yNDg1Nzc2ODJf/vision4.jpg"",""title"":""AFRICAWOOD TV / NOVELAS""},{""description"":""NOVELA"&amp;"S  TV 1 est une chaine televisee qui diffuse que des series mexicaines, bresiliens, phillipinesn et autres...."",""sources"":[""https://stream.mmsiptv.com/droid/novelas/playlist.m3u8""],""subtitle"":""By Channel"",""thumb"":""https://od.lk/s/M18yNTkxOTAwM"&amp;"DFf/novelasone.jpg"",""title"":""NOVELAS TV 1 / SERIE""},{""description"":""RTI 2 est une chaine televisee ivoiriens qui diffuse que des informations, musiques, series mexicaines, bresiliens, phillipinesn et autres...."",""sources"":[""https://stream.mmsi"&amp;"ptv.com/droid/rti2/playlist.m3u8""],""subtitle"":""By Channel"",""thumb"":""https://od.lk/s/M18yNTkxODU4NDdf/rtid.jpg"",""title"":""RTI 2 / COTE D'IVOIRE""},{""description"":""NOVELAS TV est la chaine qui diffuset des Series Mexicaines, Philipiennes et Br"&amp;"esiliennes...."",""sources"":[""https://stormcast-telenovelatv-1-fr.samsung.wurl.com/manifest/playlist.m3u8""],""subtitle"":""By Channel"",""thumb"":""https://od.lk/s/M18yNTQyMjA4MDVf/novelastv.jpg"",""title"":""NOVELAS TV{""description"":""NW INFOS est l"&amp;"a chaine du togo en diffusant des Informations Emissions et autres...."",""sources"":[""https://hls.newworldtv.com/nw-info/video/live_1024x576.m3u8""],""subtitle"":""By Channel"",""thumb"":""https://od.lk/s/M18yNTQyMjY0NzNf/nwInfos.jpg"",""title"":""NW IN"&amp;"FOS TV / TOGO""},{""description"":""NW Muzik est la chaine du togo en diffusant des musiques Africaine et autres...."",""sources"":[""https://hls.newworldtv.com/nw-muzik/video/live_1024x576.m3u8""],""subtitle"":""By Channel"",""thumb"":""https://od.lk/s/M"&amp;"18yNTQyMjY0NTZf/nwMuzik.webp"",""title"":""NW MUZIK TV / TOGO""},{""description"":""Al Hadath est la chaine du Lybie en diffusant des Emissions ainsi que des infos, musique et autres...."",""sources"":[""https://master.starmena-cloud.com/hls/hd.m3u8""],"""&amp;"subtitle"":""By Channel"",""thumb"":""https://od.lk/s/M18yNTQyMjcxNDBf/alhad.png"",""title"":""AL HADATH TV / LYBIE""},{""description"":""Vox Of Africa est la chaine des americains qui emette a Brazzaville en diffusant des informations et autres...."",""s"&amp;"ources"":[""https://voa-lh.akamaihd.net/i/voa_mpls_tvmc3_3@320295/master.m3u8""],""subtitle"":""By Channel"",""thumb"":""https://od.lk/s/M18yNTQyMjY1NDFf/VOX_AFRICA.jpg"",""title"":""VOX OF AFRICA TV""},{""description"":""Resurrection TV est l'une des cha"&amp;"ines privées Chretienne que l'on retrouve dans la ville d'ACCRA, possédant des émissions variées"",""sources"":[""http://rtmp.ottdemo.rrsat.com/rrsatrtv1/rrsatrtvmulti.smil/chunklist.m3u8""],""subtitle"":""By Channel"",""thumb"":""https://od.lk/s/M18yNDg1"&amp;"NzczODRf/mychannel.jpg"",""title"":""RESURRECTION TV / GHANA""},{""description"":""CDIRECT TV est la chaîne une chaîne généraliste présente une vitrine positive du Congo, conçoit des programmes inédits et innovants qui s'adressent aux congolais résidents,"&amp;" la diaspora congolaise, ainsi qu'à l'ensemble des africains francophones à travers le monde entier. Sa ligne éditoriale est axée sur les deux Congo décomplexé, un Congo qui va de l'avant et gagne !."",""sources"":[""http://cms-streamaniak.top/Cdirect/CDI"&amp;"RECT/index.m3u8""],""subtitle"":""By Channel"",""thumb"":""https://cdirect.tv/assets/img/logo-cdirect.ico"",""title"":""CDIRECT TV / Kinshasa-Brazzaville""},{""description"":""DBM TV ou digital black Music est une Chaîne TV à thématique musicale, DBM a po"&amp;"ur vocation de révéler et promouvoir la musique Afro Urbaine, qu’elle soit d’Afrique ou d’ailleurs info@dbm-tv.com. ."",""sources"":[""https://dbmtv.vedge.infomaniak.com/livecast/smil:dbmtv.smil/manifest.m3u8""],""subtitle"":""By Channel"",""thumb"":""htt"&amp;"ps://www.dbm-tv.fr/wp-content/uploads/2017/12/logo-dbm.png"",""title"":""DBM TV / Music ""},{""description"":""La LUMIÈRE, ministère Chrétien pour annoncer l’évangile de Jésus Christ partout dans le monde, toucher changer et sauver des vies par la puissan"&amp;"ce de la parole de DIEU avec des enseignements prédications adorations louanges partages de prières, d’exhortations et de témoignages"",""sources"":[""https://video1.getstreamhosting.com:1936/8248/8248/playlist.m3u8""],""subtitle"":""By Channel"",""thumb"&amp;""":""https://cdn.shortpixel.ai/client/q_glossy,ret_img,w_124,h_124/https://telepack.net/wp-content/uploads/2020/05/lumiere-tv.png"",""title"":""La Lumiere TV / Gospel""},{""description"":""La Télévision Togolaise (TVT) est le nom de l'unique chaîne de tél"&amp;"évision publique togolaise, Crée depuis 1979."",""sources"":[""http://54.38.92.12/tvt.m3u8""],""subtitle"":""By Google"",""thumb"":""https://amp.live-tv-channels.org/pt-data/uploads/logo/tg-tv.jpg"",""title"":""Télévision Togolais""},{""description"":""CR"&amp;"TV est un service de radio et de télévision contrôlé par le gouvernement au Cameroun. Cela a commencé sous le nom de Cameroon Television (CTV) et a ensuite fusionné avec le service de radio pour devenir CRTV. Il couvre l'ensemble des dix régions du Camero"&amp;"un, ce qui en fait le diffuseur indomptable parmi plusieurs chaînes de télévision privées du pays. Sa couverture des événements est généralement considérée comme pro-gouvernementale. Les programmes de la CRTV comprennent des documentaires, des magazines, "&amp;"des analyses d'actualités et des séries importées d'Asie et du Brésil.."",""sources"":[""http://178.33.237.146/crtv.m3u8""],""subtitle"":""By Channel"",""thumb"":""http://www.cameroonconcordnews.com/wp-content/uploads/2018/03/CRTV-new.jpg"",""title"":""Ca"&amp;"meroune Radio Télévision""},{""description"":""Impact TV c'est une premiere Chaine televisee chretienne diffusant au Burkina-Fasso sur satelite innauguree le 07/03/2008 par Marie Sophie."",""sources"":[""https://edge10.vedge.infomaniak.com/livecast/impact"&amp;"tele/chunklist_w973675047.m3u8""],""subtitle"":""By Channel"",""thumb"":""https://i1.wp.com/www.livetvliveradio.com/wp-content/uploads/2017/07/impact-tv.jpg?fit=259%2C194"",""title"":""Impact TV / Burkina Fasso""},{""description"":""Kigali Channel 2 ( Là "&amp;"pour vous) est une chaine televisee Rwandaise emmetant a Kigali. KC2 se diversite par sa diffusion des emitions exceptionnelle ainsi que des films nouveautes et plein d'autres."",""sources"":[""https://5c46fa289c89f.streamlock.net/kc2/kc2/chunklist.m3u8"""&amp;"],""subtitle"":""By Channel"",""thumb"":""https://encrypted-tbn0.gstatic.com/images?q=tbn%3AANd9GcQfQjI8jUhMPReWg0MOdw1xpAAXMP7YAuZKBg&amp;usqp=CAU"",""title"":""KC2 TV / Rwanda""},{""description"":""Equinox est une chaîne de télévision basée au Cameroun. Peu"&amp;" de temps après son lancement, il est devenu l'un des critiques les plus virulents du régime de Paul Biya. La station était connue pour avoir diffusé des images en direct d'une manifestation politique contre le changement constitutionnel au Cameroun qui f"&amp;"avorisait le maintien au pouvoir du président Biya après 2011, alors qu'il lui était interdit par la Constitution de se présenter à nouveau. La télévision appartient au magnat des affaires de la région ouest du Cameroun, Severin Tchounke, qui possède égal"&amp;"ement un quotidien critique, La Nouvelle Expression."",""sources"":[""http://178.33.237.146/equinoxetv.m3u8""],""subtitle"":""By Channel"",""thumb"":""https://camer-press.com/wp-content/uploads/2020/04/Equinoxe-Tv.jpg"",""title"":""Equinoxetv""},{""descri"&amp;"ption"":""Rwanda Télévision (RTV) est la premiere chaîne public du Rwanda qui fournit des informations et des divertissements quotidiens au public rwandais en trois langues: anglais, français et kinyarwanda géré par l'industrie de la télévision rwandaise "&amp;", mais ce derniere est composée de 12 chaînes de télévision dont 84% télévisions sont détenues par des privés (10 sur 12) tandis que 8% appartiennent respectivement à des organisations publiques et religieuses. L'Agence nationale de radiodiffusion rwandai"&amp;"se."",""sources"":[""https://5c46fa289c89f.streamlock.net/rtv/rtv/playlist.m3u8""],""subtitle"":""By Channel"",""thumb"":""https://maps.prodafrica.com/wp-content/uploads/2020/03/10191_RBA_002.png"",""title"":""RTV""},{""description"":""IBN TV est un radio"&amp;"diffuseur islamique de télévision et de radio qui transmet IBN TV et Radio Maarifa de Dar es Salaam et Tanga respectivement. Il a été crée sous la direction de la Fondation Al Itrah et a été diffusé officiellement depuis Mars 2003. IBN TV est un média pri"&amp;"vé qui a commencé après la libéralisation de l’industrie des médias en Tanzanie. IBN TV est la première chaîne islamique en Tanzanie. Il couvre presque toute la région de Dar es Salaam, Tanga, Arusha et Mwanza. IBN TV diffuse en quatre langues différentes"&amp;", à savoir l’anglais, le swahili, le gujarati et l’ourdou."",""sources"":[""http://138.68.138.119:8080/low/5a8993709ea19/index.m3u8""],""subtitle"":""By Channel"",""thumb"":""http://www.alitrah.co.tz/wp-content/uploads/sites/3/2015/10/ibntvafrica.png"","""&amp;"title"":""IBN TV""},{""description"":""RTB est une chaîne de télévision publique générale dirigée par l’Établissement public d’État. Son siège social est situé dans la capitale du Burkina Faso, à Ouagadougou. Il est diffusé en direct à la télévision terre"&amp;"stre et sur Internet. Cette chaîne africaine diffuse des nouvelles télévisées en Français. Mais en général, les flashs de nouvelles sont dans la langue nationale comme Lobiri, Bwamu, Gulmancéma ainsi que Bissa. RTB offre un programme avec de nombreux maga"&amp;"zines sur le sport, l’économie, la culture, la santé et la jeunesse."",""sources"":[""https://edge8.vedge.infomaniak.com/livecast/ik:rtbtvlive1/manifest.m3u8""],""subtitle"":""By Channel"",""thumb"":""https://upload.wikimedia.org/wikipedia/en/c/c0/RTB_Suk"&amp;"maindera.png"",""title"":""Radio Television Burkina Fasso""},{""description"":""Eri-TV est une chaîne de télévision érythréenne appartenant à l'État. Basée dans la capitale du pays, Asmara, elle diffuse 24 heures sur 24. La station propose des bulletins d"&amp;"'information 24 heures sur 24, des émissions-débats et des programmes culturels et éducatifs. Eri-TV a une large base d'audience en dehors de l'Érythrée, que la chaîne publique reconnaît et utilise pour communiquer avec les Érythréens vivant à l'étranger."&amp;" Le réseau compte environ 1 à 2 millions de téléspectateurs par semaine. Eri-TV reconnaît la culture minoritaire érythréenne et a largement adopté un partage de temps égal entre chacune des langues parlées du pays."",""sources"":[""http://217.182.137.206/"&amp;"eri.m3u8""],""subtitle"":""By Channel"",""thumb"":""https://eri.tv/images/eri-tv-live.png"",""title"":""ERITRIE TV""},{""description"":""Créée au Sénégal par le GROUPE D-MEDIA, SENTV, 1ère Chaîne Urbaine au Sénégal, consacre sa programmation au traitement"&amp;" de l'actualité nationale et internationale et à la culture urbaine sénégalaise et africaine en générale. Elle émet sur hertzien depuis 2009 et est désormais disponible sur satellite via le bouquet Canal + Afrique et les bouquets IPTV à l'international. U"&amp;"ne chaîne généraliste et orientée urbaine, constituant ainsi une offre originale et unique au Sénégal. Une part importante de ses programmes est constituée par des rendez-vous d’actualité sur une rythmique quotidienne et des émissions phares orientées Soc"&amp;"iété et Divertissement."",""sources"":[""http://46.105.114.82/tfm_senegal.m3u8""],""subtitle"":""By Channel"",""thumb"":""https://www.xalat.info/wp-content/uploads/2019/02/maxresdefault-2.jpg"",""title"":""SENEGAL TV""},{""description"":""RTB diffuse des "&amp;"emissions ainsi que les Sports, Musique, Culture et Films d'Action."",""sources"":[""http://46.105.114.82/rtb1.m3u8""],""subtitle"":""By Channel"",""thumb"":""https://live-tv-channels.org/pt-data/uploads/logo/bf-rtb-tv-8682.jpg"",""title"":""RTB""},{""des"&amp;"cription"":""LEEEKO est un ensemble de médias web radio et tv, créé le 1er Decembre 2016 par Serges OLUBI, passionné de musiques. LEEEKO diffuse une diversité des musique telsque: Rhumba, Zouk, Ndombolo, Rnb, Classic, Jazz et autres à travers l'Afrique."""&amp;",""sources"":[""http://livetvsteam.com:1935/leeeko/leeeko/chunklist.m3u8""],""subtitle"":""By Channel"",""thumb"":""https://is2-ssl.mzstatic.com/image/thumb/Purple113/v4/c9/76/95/c9769524-8604-49ac-108e-efca1d025a99/source/512x512bb.jpg"",""title"":""LEEK"&amp;"O MUSIQUE TV""},{""description"":""La Radio Télévision Guinéenne (RTG), l’un des premiers organes de presse public du pays, est absente dans plusieurs villes de l’intérieur du pays. Et ce après 42 ans depuis sa création. Par endroits, les signaux de la RT"&amp;"G sont totalement absents depuis plusieurs années. Par contre, dans certaines préfectures, malgré la réception des signaux, faute d’énergie, les populations sont privées des émissions de la RTG, a-t-on constaté."",""sources"":[""http://178.33.237.146/rtg."&amp;"m3u8""],""subtitle"":""By Blender Channel"",""thumb"":""http://maliactu.info/wp-content/uploads/2019/08/rtg-radio-television-guineenne.png"",""title"":""Radio Television Guinéenne ""},{""description"":""MTA Africa 1 (anciennement MTA Africa) est la quatri"&amp;"ème chaîne de télévision par satellite du réseau MTA International. Il a été lancé début août 2016, diffusant spécifiquement pour les téléspectateurs africains, à travers l'Afrique et l'Europe. La chaîne a été créée sous les auspices de Mirza Masroor Ahma"&amp;"d, le chef spirituel de la communauté musulmane Ahmadiyya. MTA Africa est géré et financé volontairement par les Ahmadis."",""sources"":[""https://ooyalahd2-f.akamaihd.net/i/mtaengaudio_delivery@138280/index_3000_av-p.m3u8""],""subtitle"":""By Blender Cha"&amp;"nnel"",""thumb"":""https://pbs.twimg.com/profile_images/950498775893774338/XKhzDO2.jpg"",""title"":""MTA AFRICA""},{""description"":""L’Office de Radiodiffusion et Télévision du Bénin (ORTB) est le service public de l’audiovisuel du Bénin. C’est un établi"&amp;"ssement public à caractères social, culturel et scientifique doté de la personnalité morale et de l’autonomie financière. ORTB, pas sans vous !/ Tél: +229 21 30 00 48/ Whatsapp: +229 69 70 55 55/ Email: contact@ortb.bj"",""sources"":[""http://51.77.223.83"&amp;"/ortb.m3u8""],""subtitle"":""By Channel"",""thumb"":""https://www.lavoixduconsommateur.org/images/services/1533219563.jpg"",""title"":""ORTB / Bénin""},{""description"":""Dream Channel est une chaine télévisée ematant au cameroune qui diffuse de la musiqu"&amp;"e de toutes tendances."",""sources"":[""http://connectiktv.ddns.net:5000/dreamchannel/dreamchannel/chunklist.m3u8""],""subtitle"":""By Channel"",""thumb"":""https://connectik.tv/wp-content/uploads/2019/06/c1b45634-2f8c-47e7-8849-e6d7ea620465-300x169.jpg"""&amp;",""title"":""DREAM CHANNEL TV / Cameroune""},{""description"":""Canal Algérie est la deuxième chaîne de télévision nationale grand public algérienne. La chaîne fait partie du groupe EPTV qui comprend également TV1, TV3, TV4, TV5, TV6 et TV7. C'est une cha"&amp;"îne francophone. La chaîne diffuse ses programmes 24h / 24 et 7j / 7 via différentes plateformes et partout dans le monde."",""sources"":[""http://46.105.114.82/canal_algerie.m3u8""],""subtitle"":""By Channel"",""thumb"":""https://upload.wikimedia.org/wik"&amp;"ipedia/commons/thumb/2/22/Logo_Canal_Algerie.svg/800px-Logo_Canal_Algerie.svg.png"",""title"":""Canal Algerie""},{""description"":""Radio Télévision Sénegalaise est une station de radio diffusée sur le réseau de Radiodiffusion Télévision Sénégalaise (RTS1"&amp;" HD) de Dakar, au Sénégal, fournissant des informations, des sports, des débats, des émissions en direct et des informations sur la culture ainsi que la musique."",""sources"":[""http://46.105.114.82/rts1.m3u8""],""subtitle"":""By Channel"",""thumb"":""ht"&amp;"tps://lh3.googleusercontent.com/VZyPxURRRo-C0lEWHggT8C-dDJvFNFTVxKrn1yKUNROoT85XnOl9VcmM5HFzyRDwvgs"",""title"":""Radio Télévision Sénegalaise 1 HD""},{""description"":""Kalsan est une chaîne de télévision Somalienne dont le siège est à Londres. Elle a co"&amp;"mmencé à diffuser en 2013. La chaîne est axée sur les Somaliens. La programmation est principalement axée sur les actualités et les divertissements."",""sources"":[""http://cdn.mediavisionuae.com:1935/live/kalsantv.stream/chunklist.m3u8""],""subtitle"":"""&amp;"By Channel"",""thumb"":""https://xogdoonnews.net/wp-content/uploads/2017/11/kalsan-tv.jpg"",""title"":""KALSAN TV / Somalie""},{""description"":""One Africa Television est une chaine de television namibien crée en 2003 et couvrant à l'origine uniquement W"&amp;"indhoek, Rehoboth et Okahandja, One Africa Television a connu une croissance significative, avec son signal diffusé via 29 émetteurs analogiques à travers la Namibie. En 2013, One Africa Television a rejoint l'ère numérique, et la chaîne est depuis dispon"&amp;"ible sur le réseau de télévision numérique terrestre de la Namibian Broadcasting Corporation (Channel 301) ainsi que sur la plateforme DStv Namibia de MultiChoice (Channel 284) ainsi que sur le réseau numérique terrestre GoTV de MultiChoice. Président du "&amp;"groupe d'Africa Television, Paul van Schalkwyk, a été tué dans un accident d'avion le 10 mars 2014."",""sources"":[""https://za-tv2a-wowza-origin02.akamaized.net/oneafrica/smil:oneafrica/playlist.m3u8""],""subtitle"":""By Channel"",""thumb"":""https://new"&amp;"eralive.na/uploads/2016/11/Untitled-1.jpg"",""title"":""ONE AFRICA TV / Namibia""},{""description"":""VISION4 TV est une chaine television panafricanisme Camerounais crée en 2008. qui diffuse des Émissions hauts de gamme telsque : Afro Café, Matinale info"&amp;"s, le journal d'afrique, tour d'horizon, journal de 12, women's story, The 6h00 pm news, Let's talk, Meeting point le grand live, le grand journal de 20h, santé spirituelle, sport time, Arrêt majeur, Au cœur du mystère, parole d'artistes, Femme attitude, "&amp;"Panafritude, Rendez-vous santé, afro zik, Club d'élites, Plateau du Jaguar, Dimanche bonheur, face aux dinosaures. Vision 4 Le Groupe Anecdote Vision 4 TV, Satelite FM, Africa Express Siège social : Yaoundé - Cameroun (Nsam) Secrétariat PDG : Tel : +237 2"&amp;"42 71 88 13 / Fax : +237 222 31 67 81 Service de l'information : Tel : +237 242 71 87 68 Yaoundé Centre B.P 25070 Cameroun"",""sources"":[""http://cdnamd-hls-globecast.akamaized.net/live/ramdisk/vision4/hls_video/index.m3u8""],""subtitle"":""By Channel"","&amp;"""thumb"":""https://upload.wikimedia.org/wikipedia/commons/thumb/9/94/Vision_4.jpg/600px-Vision_4.jpg"",""title"":""VISION 4""},{""description"":""Nago TV is a Haitian television channel 100% devoted to music videos(Compass, Rap Creole, Racine)."",""sourc"&amp;"es"":[""http://haititivi.com:8088/haititv/tele6NY/index.m3u8""],""subtitle"":""By Channel"",""thumb"":""https://lh3.googleusercontent.com/GdAVtX7AU8834RaKoUC4c3itv2A_R1k8XATBf26G_IgQKnvxEtAew0cJOr_kWOpWkpY"",""title"":""NAGO TV / Haiti""},{""description"""&amp;":""Lagos Television has been a trail blazer right from inception. Apart from being the first TV station outside the NTA family, the station took the Nigerian TV industry by storm in the early 80s with the introduction of a 60-hour non stop weekend from 7p"&amp;"m on Fridays till 7am on Mondays. The then Lagos weekend Television was the first marathon TV station in Africa. It’s unprecedented public approval transformed TV viewership especially within the Lagos precinct and brought a change in the call sign LTV/LW"&amp;"T."",""sources"":[""http://185.105.4.193:1935/ltv/myStream/playlist.m3u8""],""subtitle"":""By Channel"",""thumb"":""https://www.lagostelevision.com/wp-content/uploads/2015/10/logo.png"",""title"":""Lagos Television""},{""description"":""Emmanuel TV is the"&amp;" television station of The Synagogue, Church Of All Nations, broadcasting 24/7 around the globe via satellite and on the internet. The purpose of Emmanuel TV is to preach the Good News to all mankind. That is what we are born for, living for and what we s"&amp;"hall die for. Emmanuel TV is committed to changing lives, changing nations and changing the whole world through the Gospel of our Lord Jesus Christ. Jesus Christ is the inspiration behind Emmanuel TV; as such, God’s purpose is our purpose."",""sources"":["&amp;"""https://api.new.livestream.com/accounts/23202872/events/7200883/live.m3u8""],""subtitle"":""By Channel"",""thumb"":""https://scoan-website-emmanueltv.netdna-ssl.com/wp-content/blogs.dir/12/files/2016/09/emmanuel_tv_icon.png"",""title"":""Emmanuel TV""},"&amp;"{""description"":""Addis TV is a City Channel based in Addis Ababa, Ethiopia, which broadcasts News and Programs 24/7."",""sources"":[""https://rrsatrtmp.tulix.tv/addis1/addis1multi.smil/playlist.m3u8""],""subtitle"":""By Channel"",""thumb"":""https://et."&amp;"heytv.org/wp-content/uploads/2019/04/Addis-webtvonlive-com.jpg"",""title"":""Addis TV / Ethiopia""},{""description"":""Resurrection TV is a Christian based station aimed at uplifting your soul with an unadulterated word of God. it ensures a distinction be"&amp;"tween sin and righteousness."",""sources"":[""http://rtmp.ottdemo.rrsat.com/rrsatrtv1/rrsatrtvmulti.smil/chunklist.m3u8""],""subtitle"":""By Channel"",""thumb"":""https://i.pinimg.com/564x/9e/f5/ae/9ef5aeb5c1ddd05a20d27faaf5d9b931.jpg"",""title"":""Résurr"&amp;"ection TV/ Ghana""},{""description"":""CTV frique est une television camerounaise basee a yaounde."",""sources"":[""http://connectiktv.ddns.me:8080/ctv-africa/index.m3u8""],""subtitle"":""By Channel"",""thumb"":""http://connectik.tv/wp-content/uploads/202"&amp;"0/01/CTV-1-300x212.jpeg"",""title"":""CTV AFRICA""},{""description"":""BEL TV est une station de télévision haïtienne qui diffuse sur le web via diverses plateformes et par câble. Notre vision est de créer une télévision standard dont la qualité du progra"&amp;"mme est aussi instructive que divertissante. À cote de cette vision, BEL TV s’est fixé pour mission de promouvoir la Culture haïtienne, à savoir le Cinéma, la musique, la littérature et bien plus encore, ce à travers la Caraïbe et le monde entier. BEL TV "&amp;"c’est une toute autre façon de faire la télé."",""sources"":[""http://connectiktv.ddns.me:8080/afriqueplustv/index.m3u8""],""subtitle"":""By Channel"",""thumb"":""http://connectik.tv/wp-content/uploads/2019/07/NEW-LOGO0047_00000_00000-300x169.png"",""titl"&amp;"e"":""AFRICA PLUS TV ""},{""description"":""1 ok."",""sources"":[""http://connectiktv.ddns.me:8080/mygospel/index.m3u8""],""subtitle"":""By Channel"",""thumb"":""http://connectik.tv/wp-content/uploads/2020/05/mygospel-300x140.png"",""title"":""MY GOSPEL T"&amp;"V""},{""description"":""2 ok."",""sources"":[""http://connectiktv.ddns.me:8080/media-prime/index.m3u8""],""subtitle"":""By Channel"",""thumb"":""http://connectik.tv/wp-content/uploads/2020/05/myprime15-300x140.png"",""title"":""MEDIA PRIME TV""},{""descri"&amp;"ption"":""3 ok."",""sources"":[""http://connectiktv.ddns.me:8080/mymusic/index.m3u8""],""subtitle"":""By Channel"",""thumb"":""http://connectik.tv/wp-content/uploads/2020/05/mymusic1.png"",""title"":""MY MUSIC TV ""},{""description"":""4 ok."",""sources"""&amp;":[""http://connectiktv.ddns.me:8080/mymovie-en/index.m3u8""],""subtitle"":""By Channel"",""thumb"":""http://connectik.tv/wp-content/uploads/2020/05/myenglish-300x140.png"",""title"":""MY MOVIE TV / English""},{""description"":""5 ok."",""sources"":[""http"&amp;"://connectiktv.ddns.me:8080/mymovie-fr/index.m3u8""],""subtitle"":""By Channel"",""thumb"":""http://connectik.tv/wp-content/uploads/2020/05/myfresh-300x140.png"",""title"":""MY MOVIE TV / Francais""},{""description"":""6 ok"",""sources"":[""http://connect"&amp;"iktv.ddns.me:8080/bikutsitv/index.m3u8""],""subtitle"":""By Channel"",""thumb"":""http://connectik.tv/wp-content/uploads/2019/09/bikutsi-300x63.jpeg"",""title"":""BIKUTSI TV""},{""description"":""7 ok."",""sources"":[""http://connectiktv.ddns.me:8080/cam1"&amp;"0tv/index.m3u8""],""subtitle"":""By Channel"",""thumb"":""http://connectik.tv/wp-content/uploads/2020/07/CAM10-REVUE.jpg"",""title"":""CAM 10 TV / Cameroune""},{""description"":""8 ok."",""sources"":[""http://connectiktv.ddns.me:8080/leadergospel/index.m3"&amp;"u8""],""subtitle"":""By Channel"",""thumb"":""http://connectik.tv/wp-content/uploads/2020/05/leader-cable.jpg"",""title"":""LEADER GOSPEL TV / Religion""},{""description"":""9 ok."",""sources"":[""http://connectiktv.ddns.me:8080/vstv/index.m3u8""],""subti"&amp;"tle"":""By Channel"",""thumb"":""http://connectik.tv/wp-content/uploads/2020/05/VS-TV-300x168.jpg"",""title"":""VS tv""},{""description"":""10 0k."",""sources"":[""http://connectiktv.ddns.me:8080/mytv/index.m3u8""],""subtitle"":""By Channel"",""thumb"":"""&amp;"http://connectik.tv/wp-content/uploads/2019/04/mytv-channel-hd-300x169.jpg"",""title"":""MY TV CHANNEL""},{""description"":""Radio Tele Puissance est une chaine chrétienne qui diffuse en direct des programmes chrétien avec des vidéos et des films Gospel d"&amp;"e premier ordre, des documentaires. radio Tele Puissance est une station très divertissante.."",""sources"":[""https://video1.getstreamhosting.com:1936/8560/8560/chunklist.m3u8""],""subtitle"":""By Channel"",""thumb"":""https://radioendirect.net/assets/im"&amp;"ages/radio/item/119251.jpg"",""title"":""Radio Tele Puissance""},{""description"":""Christ live est une chaine télévision de divertissement chrétienne disponible sur le satellite."",""sources"":[""https://raw.githubusercontent.com/exodiver/IPTV/master/M3U"&amp;"8/Token/Cliv.m3u8""],""subtitle"":""By Channel"",""thumb"":""http://www.centraltv.fr/wp-content/uploads/christ-tv_logo.jpg"",""title"":""CHRIST TV / Religion""},{""description"":""QTV Gambia is the First Private Television Station"",""sources"":[""https:/"&amp;"/player.qtv.gm/hls/live.stream.m3u8""],""subtitle"":""By Channel"",""thumb"":""https://standard.gm/wp-content/uploads/2020/08/QTV-696x495.jpg"",""title"":""QTV / Gambia""},{""description"":""TVM International, or TVM Internacional, is the international ch"&amp;"annel of Mozambique's national TV broadcaster, Televisão de Moçambique (TVM), broadcasting for 24 hours per day. The channel will showcase local programming featuring Mozambican culture, tourism and sports."",""sources"":[""http://196.28.226.121:1935/live"&amp;"/smil:Channel2.smil/chunklist_b714000_slpor.m3u8""],""subtitle"":""By Channel"",""thumb"":""https://clubofmozambique.com/wp-content/uploads/2020/03/tvmint.rm.jpg"",""title"":""TVM Internacional""},{""description"":""K24 TV est une chaine de télévision gén"&amp;"éraliste Kényane fondée en 2007 basé à Longonot Place, P. O. Box 49640 Kijabe St Tél : +254 20 2124801. K24 TV diffuse sur la télévision terrestre et en streaming sur Dailymotion et sur son site internet.."",""sources"":[""https://raw.githubusercontent.co"&amp;"m/exodiver/IPTV/master/M3U8/Token/K24.m3u8""],""subtitle"":""By Channel"",""thumb"":""http://www.centraltv.fr/wp-content/uploads/k24-tv_logo.jpg"",""title"":""K24 TV / Kenya""},{""description"":""Afrobeat tv is a division of kaycee records .Kaycee Records"&amp;" is an independent record label established in the United Kingdom, and Nigeria Owned by Kennedy Kesidi Richard from Oguta in Imo State Nigeria .Afro beat tv is the new musical innovation to promote African art and and as a platform to promote and create a"&amp;"wareness for up coming African artist all around the globe"",""sources"":[""http://connectiktv.ddns.net:8080/afrobit/index.m3u8""],""subtitle"":""By Channel"",""thumb"":""http://connectik.tv/wp-content/uploads/2019/05/AFROBIT-png-300x168.png"",""title"":"&amp;"""AFROBITS / Music""},{""description"":""Dunamis International Gospel Centre (DIGC) Jos Central is a powerfully anointed church, where God's Presence and power are saving, healing and restoring human destinies and dignities! Located in Alheri, Jos, Platea"&amp;"u State with HQT in Abuja Nigeria. Dunamis (Doo'na-mis) is the Greek word that means POWER."",""sources"":[""https://christianworld.ashttp9.visionip.tv/live/visiontvuk-religion-dunamistv-SD/chunklist.m3u8""],""subtitle"":""By Channel"",""thumb"":""https:/"&amp;"/live-tv-channels.org/pt-data/uploads/logo/ng-dunamis-tv-2163-300x225.jpg"",""title"":""DUNAMIS TV / Religion""},{""description"":""France tv sport, c’est d’abord l’actualité de TOUS les sports. De l’analyse en temps réel, du live ou encore des replays vi"&amp;"déo sont disponibles à tout moment. Enrichissez votre expérience et plongez au cœur de l'actualité du sport."",""sources"":[""https://streamserv.mytvchain.com/sportenfrance/SP1564435593_720p/playlist.m3u8""],""subtitle"":""By Channel"",""thumb"":""https:/"&amp;"/liberador.net/media/images/FranceTv_Sport.max-640x640.jpg"",""title"":""SPORTS FRANCE TV""},{""description"":""Darut Tarbiyah La télévision en direct du Réseau islamique de Trinité-et-Tobago Chaîne de télévision religieuse / Darut Tarbiyah Le Réseau isla"&amp;"mique (T.I.N.) est une chaîne de télévision câblée locale de Trinité-et-Tobago diffusant des programmes islamiques. La station est transportée sur le canal 96 ou 116 sur le système de câble Flow Trinidad. DARUT TARBIYAH - LE RÉSEAU ISLAMIQUE. Darut Tarbiy"&amp;"ah Drive, Ramgoolie Trace North, Cunupia, Trinidad Antilles. Tél: (868) 693-1722, 693-1393"",""sources"":[""http://162.244.81.145:2215/live/livestream/playlist.m3u8""],""subtitle"":""By Channel"",""thumb"":""http://theislamicnetwork.org/wp-content/uploads"&amp;"/musicpro/bd-uploads/logo_logo_TIN-Logo-White-Text.png"",""title"":""THE ISLAMIC NETWORK""},{""description"":""D Sports HD est une chaine qui se fcalise sur les Sports en General : WWE, BOX, Football: Ligue brésilienne, Super League chinoise, Ligue portug"&amp;"aise, Major League Soccer (USA) Courses hippiques: courses quotidiennes diffusées en direct du Royaume-Uni et d'Irlande Golf: British Open (The Open Championship), US Open, PGA Championship, LPGA Motorsports: NASCAR, Championnat du Monde de Rallycross FIA"&amp;" Rugby: 6 Nations Rugby Cyclisme: Tour de France (propriété d'Eurosport)."",""sources"":[""http://jiocgehub.jio.ril.com/Dsports_HD/Dsports_HD.m3u8?fluxustv.m3u8""],""subtitle"":""By Channel"",""thumb"":""https://kccl.tv/sites/default/files/dsportjpg.jpg"""&amp;",""title"":""D Sports TV""},{""description"":""Africa Sports TV est la première chaîne francophone d’information en continue de sport en Afrique. C’est un média fédérateur des sports africains. On parle de compétition locales, des ligues nationales sur to"&amp;"utes les disciplines du continent, dont le basketball, le football, la lutte… Il y aura beaucoup de lutte, qui prend un essor important sur le continent. Il y a tout un lobby autour de la lutte. Africa Sports TV est disponible Sur Le Canal 56 de la BbOX –"&amp;" Sur Le Canal 614 du Bouquet Africain Max de TV ORANGE."",""sources"":[""https://strhls.streamakaci.tv/str_africasportstv_africasportstv/str_africasportstv_multi/str_africasportstv_africasportstv/str_africasportstv_player_1080p/chunks.m3u8""],""subtitle"""&amp;":""By Channel"",""thumb"":""https://pbs.twimg.com/profile_images/1215646342812401668/SOnvVloX_400x400.jpg"",""title"":""Africa Sports TV""},{""description"":""Real Madrid TV est une chaîne de télévision numérique gratuite, exploitée par le Real Madrid, sp"&amp;"écialisée dans le club de football espagnol. La chaîne est disponible en espagnol et en anglais. Il est situé à Ciudad Real Madrid à Valdebebas (Madrid), le centre de formation du Real Madrid."",""sources"":[""http://rmtv24hweblive-lh.akamaihd.net/i/rmtv2"&amp;"4hwebes_1@300661/index_3_av-b.m3u8""],""subtitle"":""By Channel"",""thumb"":""https://files.cults3d.com/uploaders/13539675/illustration-file/9c08780f-eb52-427b-aad7-b0a8c0fb83a1/real_madrid_ref1_large.JPG"",""title"":""Real Madrid TV""},{""description"":"&amp;"""Real Madrid Club de Fútbol, ce qui signifie Royal Madrid Football Club), communément appelé Real Madrid, est un club de football professionnel espagnol basé à Madrid. Fondé le 6 mars 1902 sous le nom de Madrid Football Club, le club porte traditionnelle"&amp;"ment un maillot blanc à domicile depuis sa création. Le mot réel est espagnol pour royal et a été accordé au club par le roi Alfonso XIII en 1920 avec la couronne royale dans l'emblème. L'équipe a disputé ses matchs à domicile dans le stade Santiago Berna"&amp;"béu d'une capacité de 81 044 places au centre-ville de Madrid depuis 1947."",""sources"":[""http://rmtv24hweblive-lh.akamaihd.net/i/rmtv24hweben_1@300662/master.m3u8""],""subtitle"":""By Channel"",""thumb"":""https://i.pinimg.com/564x/e4/de/18/e4de1869c0e"&amp;"ba3beab9ffc9d01660e65.jpg"",""title"":""Real Madrid TV""},{""description"":"" EPT SPORTS HD est la nouvelle chaîne exclusivement sportive de l’audiovisuel public, ERT Sports HD, sa première officielle à 06h00 le matin du samedi 9 février 2019."",""sources"&amp;""":[""https://ert-live.siliconweb.com/media/ert_sports/ert_sportshigh.m3u8""],""subtitle"":""By Channel"",""thumb"":""https://png.pngitem.com/pimgs/s/681-6814150_ert-sports-hd-logo-ert-sports-hd-hd.png"",""title"":""EPT Sports HD""},{""description"":""Spo"&amp;"rts Tonight Live, branded simply as Sports Tonight, was a British television show and channel, owned by VISION247 based in Central London. It was launched online on 29 August 2011."",""sources"":[""http://sports.ashttp9.visionip.tv/live/visiontvuk-sports-"&amp;"sportstonightlive-hsslive-25f-4x3-SD/chunklist.m3u8""],""subtitle"":""By Channel"",""thumb"":""https://embeddedplayer.visionip.tv/portals/Sports_Tonight_Live/Sports_Tonight_Live/overlay_logos/Sports%20Tonight%20Live-plBackground-1308.png"",""title"":""Spo"&amp;"rts Tonight""},{""description"":""Arryadia HD TV est une chaîne sportive de télévision publique marocaine. Il fait partie du groupe public SNRT avec Al Aoula, Athaqafia, Al Maghribia, Assadissa, Aflam TV, Tamazight TV et Laayoune TV. La chaîne a été lancé"&amp;"e le 16 septembre 2006. Arryadia est le diffuseur officiel de la ligue marocaine Botola."",""sources"":[""http://cdn-hls.globecast.tv/live/ramdisk/arriadia/hls_snrt/index.m3u8""],""subtitle"":""By Channel"",""thumb"":""https://4.bp.blogspot.com/-lnh_8LWuX"&amp;"aw/WZ09LDkMsZI/AAAAAAAAEeI/9FKtxdQjbl4UVqmZjqN4R-fE9uOLG2ccQCLcBGAs/s1600/FB_IMG_1503465850383.jpg"",""title"":""Arryadia TV / Maroc""},{""description"":""Assadissa TV est une chaîne de télévision publique marocaine dédiée aux affaires religieuses. Il fai"&amp;"t partie du groupe public SNRT avec Al Aoula, Arryadia, Athaqafia, Al Maghribia, Aflam TV, Tamazight TV et Laayoune TV. La chaîne a été lancée le 3 novembre 2005. Outre les lectures du Coran, il existe également des programmes de services religieux, de dé"&amp;"bats et de documentaires. Il est diffusé tous les jours de 2h00 à 23h00. Le samedi, il est de 6h00 à 21h00."",""sources"":[""http://cdn-hls.globecast.tv/live/ramdisk/assadissa/hls_snrt/index.m3u8""],""subtitle"":""By Channel"",""thumb"":""https://upload.w"&amp;"ikimedia.org/wikipedia/commons/7/7e/Assadissa.png"",""title"":""Assadissa TV/ Maroc""},{""description"":""Al Aoula, anciennement appelée TVM (Télévision marocaine, arabe: ??????? ????????), est la première chaîne de télévision publique marocaine. Il fait "&amp;"partie du groupe public SNRT avec Arryadia, Athaqafia, Al Maghribia, Assadissa, Aflam TV, Tamazight TV et Laayoune TV. Le réseau diffuse des programmes en arabe, berbère, français et espagnol. Son siège est situé à Rabat. Lancé en 1962, Al Aoula a été le "&amp;"premier réseau de télévision à produire et à diffuser ses propres programmes dans le pays. En 1962, il a commencé des émissions en couleur."",""sources"":[""http://cdn-hls.globecast.tv/live/ramdisk/al_aoula_inter/hls_snrt/index.m3u8""],""subtitle"":""By C"&amp;"hannel"",""thumb"":""https://live.staticflickr.com/1853/44065447112_7a93bb434f.jpg"",""title"":""Al Aoula TV/ Maroc""},{""description"":""2M TV est une chaîne de télévision marocaine gratuite. Il a été créé par le conglomérat royal, ONA, avant d'être en p"&amp;"artie vendu à l'État marocain. 20,7% de 2M appartiennent à la société holding de Mohammed VI SNI. Alors qu'environ 60% sont contrôlés par l'État marocain. Il est basé à Casablanca. Il est disponible gratuitement localement sur signal numérique avec une co"&amp;"uverture sur tout le Maroc et sur la télévision par satellite via Globecast, Nilesat et Arabsat. 2M propose des services en arabe, français et berbère."",""sources"":[""https://cdnamd-hls-globecast.akamaized.net/live/ramdisk/2m_monde/hls_video_ts/2m_monde"&amp;".m3u8""],""subtitle"":""By Channel"",""thumb"":""https://caidal.ma/wp-content/uploads/2019/04/ob_febd69_2-m-maroc-en-ligne.jpg"",""title"":""2M TV / Maroc""},{""description"":""La chaîne Al Magharibia diffuse des programmes politiques, sociaux et économiq"&amp;"ues depuis sa base privée de Londres. La chaîne est diffusée en arabe et s'adresse aux pays du Mahgreb, l'Algérie en particulier. Le ton d'Al Magharibia est fermement basé sur un discours politique et idéologique. Le ton d'Al Magharibia est fermement basé"&amp;" sur un discours politique et idéologique."",""sources"":[""https://cdnamd-hls-globecast.akamaized.net/live/ramdisk/al_maghribia_snrt/hls_snrt/index.m3u8""],""subtitle"":""By Channel"",""thumb"":""https://cdn.sat.tv/wp-content/uploads/2016/05/SNRT-AlMaghr"&amp;"ibia.png"",""title"":""Al maghribia TV / Maroc""},{""description"":""Athaqafia TV est une chaîne gratuite disponible sur le satellite Hotbird et propose une gamme de programmes allant des documentaires et des programmes éducatifs ainsi que de la musique, "&amp;"des dessins animés et des divertissements familiaux. La chaîne s'adresse principalement aux familles et est diffusée principalement en arabe mais parfois en langue française et berbère. La chaîne a été créée par la société de production marocaine apparten"&amp;"ant à l'État, SNRT."",""sources"":[""http://cdn-hls.globecast.tv/live/ramdisk/arrabiaa/hls_snrt/index.m3u8""],""subtitle"":""By Channel"",""thumb"":""https://cdn.sat.tv/wp-content/uploads/2016/05/SNRTAThaqafia.png"",""title"":""Athaqafia TV / Maroc""},{"""&amp;"description"":""Tele Maroc est la nouvelle chaîne satellitaire généraliste marocaine créée par rachid Niny. Siège à Madrid. « C’est donc une chaéne de télévision légalement espagnole avec un contenu marocain."",""sources"":[""https://api.new.livestream.co"&amp;"m/accounts/27130247/events/8196478/live.m3u8""],""subtitle"":""By Channel"",""thumb"":""https://i.pinimg.com/564x/9e/1d/b5/9e1db51201d4debce634f6e8b44a2424.jpg"",""title"":""Tele Maroc""},{""description"":""Tamazinght TV est une chaîne de télévision publi"&amp;"que marocaine créée le 6 janvier 2010, propriété de la Société nationale de radiodiffusion et de télévision. La chaîne a pour objectif la promotion et la préservation de la culture amazighe au Maroc et dans la région de l'Afrique du Nord. en langue berbèr"&amp;"e. 70% en tashelhit, tarifit et tamazight (les 3 variantes du berbère du Maroc), le reste en arabe."",""sources"":[""https://cdnamd-hls-globecast.akamaized.net/live/ramdisk/tamazight_tv8_snrt/hls_snrt/index.m3u8""],""subtitle"":""By Channel"",""thumb"":"""&amp;"http://hub.tv-ark.org.uk/images/International/international_images/morocco_images/tamazight/Tamazight_TV_ident4_060912a.jpg"",""title"":""Tamazight TV / Maroc""},{""description"":""EMCI TV est une chaîne de télévision chrétienne évangélique francophone. L"&amp;"es studios de la chaîne se trouvent dans la ville de Québec, Canada. Le contenu de la programmation est assez varié et provient de divers pays francophones d’Afrique, d’Europe et d’Amérique. Des clips musicaux, des enseignements bibliques, des prédication"&amp;"s, la Bible en vidéo, des temps de prière, des reportages, des documentaires, des films ainsi que des séries y sont présentés."",""sources"":[""https://emci-fr-hls.akamaized.net/hls/live/2007265/emcifrhls/index.m3u8""],""subtitle"":""By Channel"",""thumb"&amp;""":""https://www.enseignemoi-files.com/site/view/images/dyn-cache/pages/image/img/23/62/1522940482_236277_1200x630x1.f.jpg?v=2018021301"",""title"":""EMCI TV / Religion""},{""description"":""CIS TV est une chaine tv guinéen consacré au sport et à la cultu"&amp;"re. basée à Conakry, fondé en 2016 par Mamadou Antonio Souaré. CIS TV est diffuse via le satellite Fréquence Tv 3689: Symbole 1083: Satelite eutelsat 10a ZONES DE DIFFUSION : tiers d'Afrique."",""sources"":[""http://51.81.109.113:1935/CDNLIVE/CISTV/playli"&amp;"st.m3u8""],""subtitle"":""By Channel"",""thumb"":""https://www.senegal7.com/wp-content/uploads/2019/03/f9180cb9286c49c4f3a6c793798b9ddf.png"",""title"":""CIS TV / Guinee""},{""description"":""Faso TV est une initiative de Magic Communication et Médias, un"&amp;"e société à responsabilité limitée basée à Ouagadougou, capitale du Burkina Faso. C’est une chaîne de télévision en ligne destinée à l’événementiel. Nous entendons par événementiel toutes manifestations ou activités à caractère culturel, économique, éduca"&amp;"tif ou sportif dont l’objectif est de susciter la mobilisation, l’adhésion, l’engouement de la population ou d’un public cible au plan local, national ou international. Autrement dit, notre stratégie éditoriale consiste à faire la promotion de toutes acti"&amp;"vités qui contribuent au développement socio-économique et culturel, à l’éducation, au divertissement et au bien être de la population burkinabé et de sa diaspora."",""sources"":[""https://playtv4kpro.com:5443/LiveApp/streams/163893638025530331068059.m3u8"&amp;"""],""subtitle"":""By Channel"",""thumb"":""https://fasotv.net/wp-content/uploads/2019/10/logo-final-sans-slogan.png"",""title"":""FASO TV / Burkina Fasso ""},{""description"":""Plex tv une chaîne généraliste spécialisé dans la retransmissions des événeme"&amp;"nt. émission et qui diffuse aussi des films, musiques, divertissement, sport, magasine etc et une multitude de programme en haute définition."",""sources"":[""http://connectiktv.ddns.net:5000/plextv/@plextv/playlist.m3u8""],""subtitle"":""By Channel"",""t"&amp;"humb"":""https://www.lifetimepremiumaccounts.com/wp-content/uploads/2019/03/plex-logo.jpg"",""title"":""PLEX TV / ""},{""description"":""PLAY TV est une chaine de télévision musicale Camerounaise basée à Yaoundé, elle diffuse un programme 100% musicale la"&amp;" musique d’ici et d’ailleurs en haute définition.."",""sources"":[""http://connectiktv.ddns.net:5000/playtv/@playtv/playlist.m3u8""],""subtitle"":""By Channel"",""thumb"":""http://connectik.tv/wp-content/uploads/2019/04/logo-play-tv-300x113.jpg"",""title"&amp;""":""PLAT TV / Cameroune ""},{""description"":""TVR Rennes 35 Bretagne est une chaîne de télévision locale née en mars 1987 sous le nom de TV Rennes. TVR Rennes 35 Bretagne fut inaugurée à son lancement par le président de la République, elle fut la premi"&amp;"ère télévision locale créée en France elle est diffusée Canal 35 sur la TNT / Canal 30 sur Orange, Freebox et BBox / Canal 95 sur Numéricable et en direct streaming sur son site Internet."",""sources"":[""https://streamtv.cdn.dvmr.fr/TVR/ngrp:tvr.stream_a"&amp;"ll/master.m3u8""],""subtitle"":""By Channel"",""thumb"":""https://w0.pngwave.com/png/890/19/tvr-tv-rennes-35-logo-television-channel-tvr-t350-png-clip-art.png"",""title"":""Rennes TV / France Sports ""},{""description"":""Chaîne franco-marocaine basée à T"&amp;"anger et destinée au Maghreb. Programmation culturelle avec information, reportages et documentaires. En arabe et en Français. Fin 2010, elle a également commencé à diffuser à la télévision analogique terrestre au Maroc, en plus de la télévision numérique"&amp;" par satellite. Il a été rebaptisé Medi 1 TV."",""sources"":[""http://streaming.medi1tv.com/live/Medi1tvmaghreb.sdp/chunklist.m3u8""],""subtitle"":""By Channel"",""thumb"":""http://www.logotypes101.com/logos/807/C85CC3231EAD10CEC61C182C7DED072D/medi1tvlog"&amp;"o.png"",""title"":""Medi 1 TV / Maroc""},{""description"":""M24 Television est la chaîne d’info en continu de l’agence marocaine de presse (MAP). Une chaîne qui couvre l’actualité marocaine et internationale. Une chaîne fidèle aux valeurs de la MAP qui es"&amp;"t le premier producteur d'information au Maroc. Le fil de la MAP se décline en cinq langues : Arabe, Amazighe, Français, Anglais et Espagnol. la MAP présente dans toutes les régions du Royaume et dans les cinq continents, elle fournit tous les médias en i"&amp;"nformations, reportages, analyses et portraits."",""sources"":[""https://www.m24tv.ma/live/smil:OutStream1.smil/chunklist.m3u8""],""subtitle"":""By Channel"",""thumb"":""https://is5-ssl.mzstatic.com/image/thumb/Purple114/v4/e4/c6/3e/e4c63e4e-b8ff-a14e-cac"&amp;"d-3593f09c1f78/source/512x512bb.jpg"",""title"":""M24 TV / Maroc""},{""description"":""La chaîne Al Magharibia diffuse des programmes politiques, sociaux et économiques depuis sa base privée de Londres. La chaîne est diffusée en arabe et s'adresse aux pay"&amp;"s du Mahgreb, l'Algérie en particulier. Le ton d'Al Magharibia est fermement basé sur un discours politique et idéologique. Le ton d'Al Magharibia est fermement basé sur un discours politique et idéologique."",""sources"":[""https://cdnamd-hls-globecast.a"&amp;"kamaized.net/live/ramdisk/al_maghribia_snrt/hls_snrt/index.m3u8""],""subtitle"":""By Channel"",""thumb"":""https://cdn.sat.tv/wp-content/uploads/2016/05/SNRT-AlMaghribia.png"",""title"":""Al maghribia TV / Maroc""},{""description"":""Athaqafia TV est une "&amp;"chaîne gratuite disponible sur le satellite Hotbird et propose une gamme de programmes allant des documentaires et des programmes éducatifs ainsi que de la musique, des dessins animés et des divertissements familiaux. La chaîne s'adresse principalement au"&amp;"x familles et est diffusée principalement en arabe mais parfois en langue française et berbère. La chaîne a été créée par la société de production marocaine appartenant à l'État, SNRT."",""sources"":[""http://cdn-hls.globecast.tv/live/ramdisk/arrabiaa/hls"&amp;"_snrt/index.m3u8""],""subtitle"":""By Channel"",""thumb"":""https://cdn.sat.tv/wp-content/uploads/2016/05/SNRTAThaqafia.png"",""title"":""Athaqafia TV / Maroc""},{""description"":""Al-Fath channel is the property of Sheikh Ahmed Awad Abdo, and is consider"&amp;"ed the satellite channel of the Islamic religious channels that follow the Sunnah, and offers a series of programs interpretation for the Quran Al-Kareem, and many true prophetic and the CEO is Prof. Ahmed Abdou Awad, the Islamic Scholar."",""sources"":["&amp;"""https://svs.itworkscdn.net/alfatehlive/fatehtv/playlist.m3u8""],""subtitle"":""By Channel"",""thumb"":""https://live-tv-channels.org/pt-data/uploads/logo/eg-alfath-tv.jpg"",""title"":""Al Fath TV / Egypte""},{""description"":""Al Hayah started broadcast"&amp;"ing in 2008 during the last years of Mubarak's rule, which saw a revival in the ownership of the media. It was founded by businessman El Sayed El Badawi as part of Al Hayah Channels Network. El Badawi assumed the presidency of the Wafd Party from May 2010"&amp;" until March 2018. El Badawi is one of the businessmen who played political roles in addition to owning media outlets, such as Al Dostor (link to profile). "",""sources"":[""http://media.islamexplained.com:1935/live/_definst_mp4:ahme.stream_360p/playlist."&amp;"m3u8""],""subtitle"":""By Channel"",""thumb"":""https://i.pinimg.com/474x/76/1a/a4/761aa46eb54c24d21ca5866f21442426.jpg"",""title"":""Al hayat TV / Maroc""},{""description"":""The El Sharq channel broadcasts Various programs, from Egypt country in the Ara"&amp;"bic language, last updated time on March 25, 2016. El Sharq which considered to view as a Free to air satellite TV channel."",""sources"":[""https://mn-nl.mncdn.com/elsharq_live/live/playlist.m3u8""],""subtitle"":""By Channel"",""thumb"":""https://egytvs."&amp;"com/wp-content/uploads/2014/06/al-sharq-200x75.jpg"",""title"":""Al sharq TV / Maroc""},{""description"":""Guinée TV1 est une chaine de télévision généraliste Guinéenne basée à Conakry. Elle diffuse de la musique des informations des documentaires. des pr"&amp;"ogrammes religieux et autre."",""sources"":[""https://playtv4kpro.com:5443/LiveApp/streams/664825404798849938149128.m3u8""],""subtitle"":""By Channel"",""thumb"":""https://gtv1love.com/wp-content/uploads/2019/10/logo4.png"",""title"":""GUINEE TV / Guinee "&amp;"""},{""description"":""Inooro TV chaînes de télévision généraliste Kényane en langue Kikuyu lancé le 26 octobre 2015. Elle diffuse 24 heures sur 24. Inooro TV est une chaine du groupe Royal Media Services (RMS)."",""sources"":[""https://vidcdn.vidgyor.com"&amp;"/inoorotv-origin/liveabr/playlist.m3u8""],""subtitle"":""By Channel"",""thumb"":""https://royalmedia.s3.amazonaws.com/wp-content/uploads/2019/10/inoorotv.jpg"",""title"":""INOORO TV / Kenya ""},{""description"":""Citizen TV Kenya est une station nationale"&amp;" Kényane détenue par Royal Media Services Ltd.Elle diffuse principalement en anglais et en swahili. Elle a été lancé en 1999 et relancé en Juin 2006 c’est la station de télévision avec la plus forte croissance au Kenya avec un fort accent sur ??la program"&amp;"mation locale Basé au Communication Centre,Maalim Juma Road,Off Dennis Pritt Road, Nairobi, 7498-00300."",""sources"":[""https://vidcdn.vidgyor.com/citizentv-origin/liveabr/playlist.m3u8""],""subtitle"":""By Channel"",""thumb"":""https://www.innocirc.com/"&amp;"wp-content/uploads/2017/07/citizen.jpg"",""title"":""CITIZEN TV / Kenya ""},{""description"":""RTJ TV ( Radio Télévision Jeune ) est une chaine de télévision culturel Sénégalaise. Elle diffuse des programme de divertissement( WatZapp le Zapping), Musique "&amp;"(playlist Mix Afro Mix Zouk Mix Hip Hop Musique sénégalaise), bien être, documentaire, Émission éducatif qui consiste à joindre l’utile à l’agréable à travers l'éducation des enfants, interviews ect."",""sources"":[""http://public.acangroup.org:1935/outpu"&amp;"t/rtjtv.stream/playlist.m3u8""],""subtitle"":""By Channel"",""thumb"":""http://rtjtv.com/images/rtjtv.png"",""title"":""RTJ TV / Senegal""},{""description"":""Mouride tv est une chaine de télévision généraliste sénégalaise basé à touba, Senegal. Mouride t"&amp;"v c’est la télévision base au coeur des événement mourides magal, thiante, wakhtane, khassaide, kourel en direct.."",""sources"":[""http://51.81.109.113:1935/Livemouridetv/mouridetv/playlist.m3u8""],""subtitle"":""By Channel"",""thumb"":""https://live-tv-"&amp;"channels.org/pt-data/uploads/logo/sn-mouride-tv.jpg"",""title"":""MOURIDE TV / Senegal""},{""description"":""ANN TV est une chaîne d’Informations générales et de Divertissement. Elle est produite par JUUF COMMUNICATION et diffusée sur le site d’informatio"&amp;"ns générales multimédia ANN. La plateforme ANN comporte un journal en ligne (ANN), une WebRadio (ANN FM) et une WebTV (ANN TV)."",""sources"":[""http://vod.acangroup.org:1935/output/anntv.stream/playlist.m3u8""],""subtitle"":""By Channel"",""thumb"":""htt"&amp;"ps://an-news.com/wp-content/uploads/2019/05/aan.png"",""title"":""ANN TV / Senegal""},{""description"":""Louga TV est une chaine culturelle et religieuse Senegalaise qui se veut attractive et objective. En temps réel, elle produit des vidéos de qualité qu"&amp;"i tiennent compte de la spécificité de l’information et de la crédibilité de ses sources. Également, l’équipe technique et rédactionnelle est constituée de techniciens chevronnés aux compétences avérées. Dans son approche des enjeux de l’information capit"&amp;"ale, la chaine louga tv offre des vidéos qui informent, forment et transforment le citoyen dans l’approche de son monde en devenir.."",""sources"":[""http://ira.dyndns.tv:8080/live/louga/CAnhiMtR6C/1708.m3u8""],""subtitle"":""By Channel"",""thumb"":""http"&amp;"s://i.ytimg.com/vi/3Gnt2_SndXw/maxresdefault.jpg"",""title"":""LOUGA TV / Senegal""},{""description"":""Dieu TV est une chaine de télévision généraliste chrétienne pour la Francophonie.Elle proclame la Bonne Nouvelle du Salut en Jésus-Christ pour atteindr"&amp;"e les 400 millions de Francophones dans le monde. Fondée en 2007. Dieu TV diffuse sur le Satellite Eutelsat 5WA (Europe et Afrique du Nord), et le Satellite Amos 5 et en streaming sur son site interne"",""sources"":[""https://katapy.hs.llnwd.net/dieutvwza"&amp;"1/DIEUTVLIVE/smil:dieutv.smil/playlist.m3u8""],""subtitle"":""By Channel"",""thumb"":""https://live-tv-channels.org/pt-data/uploads/logo/fr-dieu-tv.jpg"",""title"":""DIEU TV / Religion ""},{""description"":""Radio Télévision Hirondelle : La nouvelle coule"&amp;"ur du Sud. Elle diffuse des émissions pour divers catégories nouvelles locales, nationales et internationales le sport du monde Entier la musique et videos clips Promotions des artistes Locaux."",""sources"":[""http://play.acwstream.com:2000/live/acw_01/i"&amp;"ndex.m3u8""],""subtitle"":""By Channel"",""thumb"":""https://radiotelehirondelle.com/wp-content/uploads/2020/08/logo.png"",""title"":""HIRONDELLE TV""},{""description"":""BEL TV est une station de télévision haïtienne qui diffuse sur le web via diverses p"&amp;"lateformes et par câble. Notre vision est de créer une télévision standard dont la qualité du programme est aussi instructive que divertissante. À cote de cette vision, BEL TV s’est fixé pour mission de promouvoir la Culture haïtienne, à savoir le Cinéma,"&amp;" la musique, la littérature et bien plus encore, ce à travers la Caraïbe et le monde entier. BEL TV c’est une toute autre façon de faire la télé."",""sources"":[""https://hbiptv.live/player/sakchotv/index.m3u8""],""subtitle"":""By Channel"",""thumb"":""ht"&amp;"tps://image.roku.com/developer_channels/prod/1de97a21d9bd773a115a5467974be0b859d1157256316bd1e72ed48965c0191a.png"",""title"":""BEL TV / Haiti ""},{""description"":""The Middle East Broadcasting Center (MBC) Group is the first private free-to-air satellit"&amp;"e broadcasting company in the Arab World. It was launched in London in 1991 and later moved to its headquarters in Dubai in 2002. MBC Group provides multiple channels of information, interaction and entertainment. MBC Group includes 10 television channels"&amp;": MBC1 (general family entertainment via terrestrial), MBC2 and MBC MAX (24-hour movies), MBC3 (children’s entertainment), MBC4 (entertainment for new Arab women via terrestrial)."",""sources"":[""https://shls-masr-prod.shahid.net/masr-prod.m3u8""],""subt"&amp;"itle"":""By Channel"",""thumb"":""https://upload.wikimedia.org/wikipedia/commons/7/7c/MBC_Masr_Logo.png"",""title"":""MBC MSR 1 / Egypte""},{""description"":""The Middle East Broadcasting Center (MBC) Group is the first private free-to-air satellite broad"&amp;"casting company in the Arab World. It was launched in London in 1991 and later moved to its headquarters in Dubai in 2002. MBC Group provides multiple channels of information, interaction and entertainment. MBC Group includes 10 television channels: MBC1 "&amp;"(general family entertainment via terrestrial), MBC2 and MBC MAX (24-hour movies), MBC3 (children’s entertainment), MBC4 (entertainment for new Arab women via terrestrial)."",""sources"":[""https://shls-masr2-prod.shahid.net/masr2-prod.m3u8""],""subtitle"&amp;""":""By Channel"",""thumb"":""https://i.pinimg.com/564x/01/3c/21/013c218c3ce9b3cfc883bdcdb121e5e6.jpg"",""title"":""MBC MSR 2 / Egypte""},{""description"":""Mekameleen TV is an Egyptian opposition TV Channel. It is based in Istanbul. It's known to be supp"&amp;"ortive of the Muslim Brotherhood"",""sources"":[""https://mn-nl.mncdn.com/mekameleen/smil:mekameleentv.smil/playlist.m3u8""],""subtitle"":""By Channel"",""thumb"":""https://i.pinimg.com/564x/12/5b/1f/125b1febb8ada3a4f83475c2643adeb7.jpg"",""title"":""Meka"&amp;"meleen TV / Egypte""},{""description"":""The Kingdome Sat is television from Egypte founded in 2009 by Dr. Michael Yousef, the KingdomSat channel aims to introduce written teachings from the East and West to complement the vision given by God to the loss "&amp;"of the faraway and to encourage believers in the Middle East and North Africa region."",""sources"":[""https://bcovlive-a.akamaihd.net/87f7c114719b4646b7c4263c26515cf3/eu-central-1/6008340466001/profile_0/chunklist.m3u8""],""subtitle"":""By Channel"",""th"&amp;"umb"":""https://live-tv-channels.org/pt-data/uploads/logo/eg-kingdom-sat-channe.jpg"",""title"":""The Kingdom Sat TV / Egypt""},{""description"":""D5 TV Music est une nouvelle chaîne de télévision musicale internationale, elle est dédiée aux musiques et a"&amp;"ux cultures urbaines du monde entier (Rap, R&amp;B, Hip-Hop, Pop, Rai, Naija, Olschool etc.) ciblant un public très large. D5Music entend devenir la chaîne référence musicale des 5 continents"",""sources"":[""https://www.rti.ci/direct_rti2.html""],""subtitle"&amp;""":""By Channel"",""thumb"":""https://d5music.tv/wp-content/uploads/2020/07/cropped-LOGO-D5-MUSIC-BLANCROUGE_carre-192x192.png"",""title"":""RTI 2 TV""},{""description"":""A2iTV la chaine 100% immigration Senegalais, qui est née de la synergie de personne"&amp;"s qui ont décidé d’ unir leur force, leur compétence et leur ressources matérielles et financiéres pour participer avec l’aide des nouvelles technologies à informer sur l’ immigration ."",""sources"":[""http://51.158.31.93:1935/a2itv/myStream/playlist.m3u"&amp;"8""],""subtitle"":""By Channel"",""thumb"":""http://www.centraltv.fr/wp-content/uploads/A2itv_logo.jpg"",""title"":""A2i TV / Senegal""},{""description"":""A2i music est une chaine culturelle destinée à la Diaspora avec des programmes musicales et des dra"&amp;"matiques. A2i music couvre aussi les autres parties du monde, notament les Etats Unis, le Canada, l’Asie, etc. à travers les boitiers Roku fournis par AfricaAstv, Acantv, My African pack de Invevo et Sénégal."",""sources"":[""http://51.158.31.93:1935/a2it"&amp;"vtwo/myStream/playlist.m3u8""],""subtitle"":""By Channel"",""thumb"":""http://www.centraltv.fr/wp-content/uploads/a2i-music_logo.jpg"",""title"":""A2i TV / Music ""},{""description"":""A2i tv Relegion est une chaine culturelle destinée à la Diasporat sene"&amp;"galais avec des programme chretiens."",""sources"":[""http://51.158.31.93:1935/a2itvthree/myStream/playlist.m3u8""],""subtitle"":""By Channel"",""thumb"":""https://lh3.googleusercontent.com/wwumXcAbY83D0q-NgUv2veS-p54FJTq6LAvsPRwYwWo-70ggeDkCM1VdhqhibRQNk"&amp;"4o=s180-rw"",""title"":""A2i TV / Religion ""},{""description"":""Love World Plus TV is your Christian faith and lifestyle channel destined to bring a new level of dynamism into Christian television programming through satellite and the internet. The reac"&amp;"h of LoveWorld Plus is limitless."",""sources"":[""http://hls.live.metacdn.com/2450C7/bedkcjfty/lwplus_628.m3u8""],""subtitle"":""By Channel"",""thumb"":""https://d3c5pcohbexzc4.cloudfront.net/videos/thumbs/be214-loveworldplus.jpg"",""title"":""Love World"&amp;" Plus TV""},{""description"":""A2i naija est une nouvelle chaîne de télévision musicale internationale, elle est dédiée aux musiques et aux cultures urbaines du monde entier (Rap, R&amp;B, Hip-Hop, Pop, Rai, Naija, Olschool etc.) ciblant un public très large."&amp;" D5Music entend devenir la chaîne référence musicale des 5 continents"",""sources"":[""http://51.158.31.93:1935/devtv/myStream/playlist.m3u8""],""subtitle"":""By Channel"",""thumb"":""https://image.winudf.com/v2/image/YTVjZW50cy5hMmlfc2NyZWVuXzVfMTUxNTk5N"&amp;"TEyNl8wNTQ/screen-5.jpg?fakeurl=1&amp;type=.jpg"",""title"":""A2i / naija Music""},{""description"":""BOK TV is an online and public access variety show and the show's log line what would happen if In Living Color and The Daily Show had a bastard child! BOKTV"&amp;" is what would happen and he show is split into segments: MONOLOGUE, SKETCH, ROUND TABLE, COMMERCIAL, BLACK TWITTER. create a platform of discourse that encourages exchange as opposed to polarity, and to showcase the talents of the host and other cast mem"&amp;"bers."",""sources"":[""http://boktv.interworks.in:1935/live/boktv/playlist.m3u8""],""subtitle"":""By Channel"",""thumb"":""https://bokradio.co.za/wp-content/uploads/2017/07/button_cameratv.jpg"",""title"":""BOK TV""},{""description"":""Salt TV is a Christ"&amp;"ian television channel station from Uganda. Salt TV is based in Kampala. Matthew 5:13-16 (NKJV) Believers Are Salt and Light 13 You are the salt of the earth, but if the salt loses its flavor, how shall it be seasoned? It is then good for nothing but to b"&amp;"e thrown out and trampled underfoot by men."",""sources"":[""http://dcunilive38-lh.akamaihd.net/i/dclive_1@692676/index_150_av-p.m3u8""],""subtitle"":""By Channel"",""thumb"":""https://www.saltmedia.ug/images/NOV/SALT-TV.jpg"",""title"":""Salt TV/ Uganda"&amp;"""},{""description"":""TFM is Senegal’s privately-owned television channel.Owned by Senegalese musician Youssou N Dour, who owns a major media group in Dakar."",""sources"":[""http://46.105.114.82/tfm_senegal.m3u8""],""subtitle"":""By Channel"",""thumb"":"&amp;"""https://3.bp.blogspot.com/-eyo4UyKqjlI/WWTobvXxLqI/AAAAAAAAB_g/BFn1KiR6vcYQMilgX4nWhGJHbHMEP_l0ACLcBGAs/s1600/tfm%2Bsenegal.png"",""title"":""TFM TV/ Senegal""},{""description"":""Africa tv1 est une télévision africaine qui travaille pour aider les peup"&amp;"les a se communiquer avec DIEU et surtout sensibiliser les Africains musulmans de partout."",""sources"":[""http://africatv.live.net.sa:1935/live/africatv/playlist.m3u8""],""subtitle"":""By Channel"",""thumb"":""http://www.africagroup.tv/img/bgTV1.png"","&amp;"""title"":""Africa TV 1""},{""description"":""Africa tv2 est une télévision africaine qui travaille pour aider les peuples a se communiquer avec DIEU et surtout sensibiliser les Africains musulmans de partout."",""sources"":[""http://africatv.live.net.sa:"&amp;"1935/live/africatv2/playlist.m3u8""],""subtitle"":""By Channel"",""thumb"":""http://www.africagroup.tv/img/bgTV2.png"",""title"":""Africa TV 2""},{""description"":""Africa tv3 est une télévision africaine qui travaille pour aider les peuples a se communiq"&amp;"uer avec DIEU et surtout sensibiliser les Africains de langue haoussa."",""sources"":[""http://africatv.live.net.sa:1935/live/africatv3/playlist.m3u8""],""subtitle"":""By Channel"",""thumb"":""https://www.africagroup.tv/img/bgTV3.png"",""title"":""Africa "&amp;"TV 3""},{""description"":""La télévision nationale tunisienne 1 est la chaîne publique nationale tunisienne. Il a été officiellement lancé le 31 mai 1966, mais diffuse des programmes pilotes de manière irrégulière depuis octobre 1965, puis régulièrement d"&amp;"epuis janvier 1966 et s’appelle la radio et la télévision tunisienne (ATT). Elle est devenue Channel 7 en 1992 et Tunisia 7 en 1997, mais elle est restée une filiale de la Société tunisienne de radio et de télévision jusqu’en 2008, a conservé le siège qu’"&amp;"elle partageait et la Société tunisienne de télévision avec ses chaînes de télévision nationales tunisiennes et La Tunisie 21 plus tard connue sous le nom de Télévision nationale tunisienne 2 est devenue son nouveau siège. Après le déclenchement de la rév"&amp;"olution populaire tunisienne et la défection de zine El Abidine Ben Ali du pays, il est devenu Télévision nationale tunisienne."",""sources"":[""http://54.36.122.126/tunisie1.m3u8""],""subtitle"":""By Channel."",""thumb"":""https://www.histoiredesfax.com/"&amp;"wp-content/uploads/2015/11/Television-nationale-watania.jpg"",""title"":""TUNISIA 1""},{""description"":""Sahel TV est la plateforme unique, ouverte à la société civile, aux citoyens et à l'autorité locale de la ville et de sa région pour leur permettre d"&amp;"e s’exprimer librement, proposer leurs idées et accéder à toutes les informations économiques, environnementale, culturelle, sportive. Vos idées et vos propositions sont les bienvenues."",""sources"":[""http://142.44.214.231:1935/saheltv/myStream/playlist"&amp;".m3u8""],""subtitle"":""By Channel"",""thumb"":""https://mobiletv.mobibase.com/html/logo/hd/channel_ld_747.png"",""title"":""SAHEL TV / Tunisie""},{""description"":""NIGERIA TELEVISION AUTORTEAutorité a commencé sous le nom de Western Nigerian Television "&amp;"Services (WNTV), qui a transmis ses premiers signaux au peuple nigérian et à toute l'Afrique le 31 octobre 1959. Au début de 1962, les trois gouvernements régionaux qui existaient au Nigéria avaient mis en place le Service de télévision nigérian (NTS). Té"&amp;"lévision ont été créés et en 1976, l'Autorité de la télévision nigériane est née en tant que seule entité responsable de Diffusion télévisée au Nigéria."",""sources"":[""http://54.38.93.93/nta.m3u8""],""subtitle"":""By Channel"",""thumb"":""https://static"&amp;".squarespace.com/static/53d2a092e4b0125510bfe57d/53d2a2c6e4b018cd23e33d7b/53d2a2c6e4b018cd23e33f6f/1362042333867/1000w/nta.jpg"",""title"":""NTA TV / Nigeria""},{""description"":""ESPACE TV est une télévision basée à Conakry dans la commune de Matoto Kond"&amp;"eboungny au bord de l'autoroute Fidèle Castro (République de Guinée). La télé diffuse des informations du pays et du monde en temps réel. Des magazines axés sur les réalités des terroirs et des séries de divertissement. Détenue par le groupe Hadafo Médias"&amp;", cette chaîne est la première du pays en terme d'audience; selon le rapport de Stat view international en 2019."",""sources"":[""http://46.105.114.82/espacetv.m3u8""],""subtitle"":""By Channel"",""thumb"":""https://lh3.googleusercontent.com/ric-bS2gzvt-U"&amp;"yrhBIEdWENN9U-fL9Bnlhv12GEYSzSkZFWEIr7hc74k83kfLPqZDk0"",""title"":""Espace TV / Guinée""},{""description"":"" Movies Now is an Indian high-definition television channel featuring Hollywood films. It was launched on 19 December 2010 with a picture quality"&amp;" of 1080i and 5.1 surround sound. The channel is owned by The Times Group. It has exclusive content licensing from films produced or distributed by MGM and has content licensing from Universal Studios, Walt Disney Studios, Marvel Studios, 20th Century Stu"&amp;"dios, Warner Bros and Paramount Pictures."",""sources"":[""https://timesnow.airtel.tv/live/MN_pull/master.m3u8""],""subtitle"":""By Channel"",""thumb"":""https://upload.wikimedia.org/wikipedia/en/4/49/Movies_Now_logo.png"",""title"":""Movies Now HD""},{"""&amp;"description"":""Tunisie Immobilier TV, la première chaîne de l’immobilier en Tunisie Vous présente toutes les semaines, les actualités immobilières et économiques en Tunisie et dans le monde à travers des reportages.contact; E-mail:tunisieimmob@planet.tn/"&amp;" Tel:(+216) 71 894500."",""sources"":[""https://5ac31d8a4c9af.streamlock.net/tunimmob/myStream/chunklist.m3u8""],""subtitle"":""By Channel"",""thumb"":""https://i2.wp.com/www.tunisieimmobiliertv.net/wp-content/uploads/2016/10/fb.jpg?fit=1024%2C500&amp;ssl=1"""&amp;",""title"":""Tunisie Immobilier TV""}]}]}")</f>
        <v>{"categories":[{"name":"Movies","videos":[{"description":"La Radio-Télévision nationale congolaise est créée en 1945. Elle prend le nom de « Office zaïrois de radiodiffusion et de télévision (OZRT) » à l'époque du Zaïre de 1971 à 1997, elle était d'ailleurs la seule agence zaïroise à diffuser sur les ondes hertziennes depuis la loi de 1972. Elle a pris son nom actuel le 17 mai 1997, à la suite de l'arrivée au pouvoir d'AFDL, le parti de Laurent-Désiré Kabila.","sources":["http://178.33.237.146/rtnc1.m3u8"],"subtitle":"By Radio Télévision Nationale Congolaise","thumb":"https://od.lk/s/M18yNDU0Njk2MjZf/RTNC.jpegg","title":"RTNC"},{"description":"Tele Congo est une chaine nationale du congo brazza en diffusant des emissions, informations, sports,  theatres, musique et autres....","sources":["https://stream.mmsiptv.com/droid/rtnc/playlist.m3u8"],"subtitle":"By Channel","thumb":"https://od.lk/s/M18yNTkxODYwMjFf/telecongo.jpg","title":"TELE CONGO TV / BRAZZAVILLE"},{"description":"Bein Sports 1 est une chaine televisee sportives","sources":["https://stream.mmsiptv.com/droid/bein1/playlist.m3u8"],"subtitle":"By Channel","thumb":"https://od.lk/s/M18yNTkxODU4MzBf/beinone.png","title":"BEIN SPORT 1 / SPORTS"},{"description":"Bein Sport 2 est une chaine televisee sportives","sources":["https://stream.mmsiptv.com/droid/bein2/playlist.m3u8"],"subtitle":"By Channel","thumb":"https://od.lk/s/M18yNTkxODU4MThf/beintwo.png","title":"BEIN SPORT 2  / SPORTS"},{"description":"Bein Sport 3 est une chaine televisee sportives","sources":["https://stream.mmsiptv.com/droid/bein3/playlist.m3u8"],"subtitle":"By Channel","thumb":"https://od.lk/s/M18yNTkxODU4MDZf/beintree.png","title":"BEIN SPORTS 3 / SPORTS"},{"description":"La Radio-Télévision nationale congolaise est créée en 1945. Elle prend le nom de « Office zaïrois de radiodiffusion et de télévision (OZRT) » à l'époque du Zaïre de 1971 à 1997, elle était d'ailleurs la seule agence zaïroise à diffuser sur les ondes hertziennes depuis la loi de 1972. Elle a pris son nom actuel le 17 mai 1997, à la suite de l'arrivée au pouvoir d'AFDL, le parti de Laurent-Désiré Kabila.","sources":["https://stream.mmsiptv.com/droid/rtnc/playlist.m3u8"],"subtitle":"By Radio Télévision Nationale Congolaise","https://od.lk/s/M18yNDU0Nzc4NDZf/rtnc3.png","title":"RTNC 1 / RDC (lien2)"},{"description":"Canal Plus Sports 1 est une chaine televisee sportives","sources":["https://stream.mmsiptv.com/droid/cpsport/playlist.m3u8"],"subtitle":"By Channel","thumb":"https://od.lk/s/M18yNTkxODczMzhf/canalsport.png","title":"CANAL +  1 / SPORTS"},{"description":"Canal Plus Sports 2 est une chaine televisee sportives.","sources":["https://stream.mmsiptv.com/droid/cplus/playlist.m3u8"],"subtitle":"By Channel","thumb":"https://od.lk/s/M18yNTkxODczMzlf/canalsporttwoo.jpg","title":"CANAL +  2 / SPORTS"},{"description":"RMC 1 est une chaine televisee sportuive","sources":["https://stream.mmsiptv.com/droid/rmc1/playlist.m3u8"],"subtitle":"By Channel","thumb":"https://od.lk/s/M18yNTkxODc2MjBf/rmcone.png","title":"RMC 1 / SPORTS"},{"description":"RMC 2 est une chaine televisee sportuive","sources":["https://stream.mmsiptv.com/droid/rmc2/playlist.m3u8"],"subtitle":"By Channel","thumb":"https://od.lk/s/M18yNTkxODc2MzVf/rmctwo.png","title":"RMC 2 / SPORTS"},{"description":"RMC 3 est une chaine televisee sportuive","sources":["https://stream.mmsiptv.com/droid/rmc3/playlist.m3u8"],"subtitle":"By Channel","thumb":"https://od.lk/s/M18yNTkxODc2NDVf/rmctree.png","title":"RMC 3 / SPORTS"},{"description":"RMC 4 est une chaine televisee sportuive","sources":["https://stream.mmsiptv.com/droid/rmc4/playlist.m3u8"],"subtitle":"By Channel","thumb":"https://od.lk/s/M18yNTkxODc2NTFf/rmcfour.png","title":"RMC 4 / SPORTS"},{"description":"EuroSports 1 est une chaine televisee sportives","sources":["https://stream.mmsiptv.com/droid/eurosport2/playlist.m3u"],"subtitle":"By Channel","thumb":"https://od.lk/s/M18yNTkxODgxOTlf/eurone.png","title":"EUROSPORTS 1 / SPORTS"},{"description":"EuroSports 2 est une chaine televisee sportives","sources":["https://stream.mmsiptv.com/droid/eurosport1/playlist.m3u8"],"subtitle":"By Channel","thumb":"https://od.lk/s/M18yNTkxODgxNTdf/eurotwo.jpg","title":"EUROSPORTS 2 / SPORTS"},{"description":"EuroSports 3 est une chaine televisee sportives","sources":["http://stream.tvtap.live:8081/live/eurosport1.stream/playlist.m3u8"],"subtitle":"By Channel","thumb":"https://od.lk/s/M18yNTkxODgxODJf/eurotree.jpg","title":"EUROSPORTS 3 / SPORTS"},{"description":"EuroSports 4 est une chaine televisee sportives","sources":["http://stream.tvtap.live:8081/live/es-eurosport2.stream/playlist.m3u8"],"subtitle":"By Channel","https://od.lk/s/M18yNTkxODgxMzJf/eurofour.png","title":"EUROSPORTS 4 / SPORTS"},{"description":"L'Equipe est une chaine televisee sportives emettant en France","sources":["https://stream.mmsiptv.com/droid/equipe/playlist.m3u8"],"subtitle":"By Channel","thumb":"https://od.lk/s/M18yNTkxODg0ODhf/equipe.png","title":"L'EQUIPE TV / SPORTS"},{"description":"Sky Sport est une chaine televisee sportives","sources":["http://stream.tvtap.live:8081/live/skysports-premier-league.stream/playlist.m3u8"],"subtitle":"By Channel","thumb":"https://od.lk/s/M18yNTkxODg2MjNf/skysport.jpg","title":"SKY SPORTS / SPORTS"},{"description":"Azam Sports 1 Tanzanie est l'une des chaines privées que l'on retrouve en tanzanie, possédant des émissions Sportives variées","sources":["https://1446000130.rsc.cdn77.org/1446000130/index.m3u8"],"subtitle":"By Channel","thumb":"https://od.lk/s/M18yNDg1NzQwMjJf/azam.jpg","title":"AZAM SPORTS / TANZANIA"},{"description":"ADSPORTS 1 est une chaine televisee sportives emettant a Dubai","sources":["http://admdn1.cdn.mangomolo.com/adsports1/smil:adsports1.stream.smil/playlist.m3u8"],"subtitle":"By Channel","thumb":"https://od.lk/s/M18yNTkxODg4OTlf/adone.jpg","title":"ADSPORTS 1 / SPORTS"},{"description":"ADSPORTS 2 est une chaine televisee sportives emettant a Dubai","sources":["http://admdn5.cdn.mangomolo.com/adsports2/smil:adsports2.stream.smil/playlist.m3u8"],"subtitle":"By Channel","thumb":"https://od.lk/s/M18yNTkxODg5MjFf/adtwo.jpg","title":"ADSPORTS 2 / SPORTS"},{"description":"ADSPORTS 3 est une chaine televisee sportives emettant a Dubai","sources":["http://admdn3.cdn.mangomolo.com/adsports3/smil:adsports3.stream.smil/playlist.m3u8"],"subtitle":"By Channel","thumb":"https://od.lk/s/M18yNTkxODg5NTBf/adtree.jpg","title":"ADSPORTS 3 / SPORTS"},{"description":"MAV TV est une chaine televisee sportives emettant a Dubai","sources":["https://mavtv-mavtvglobal-1-gb.samsung.wurl.com/manifest/playlist.m3u8"],"subtitle":"By Channel","thumb":"https://od.lk/s/M18yNTkxODkzNTZf/mavtv.png","title":"MAV TV / SPORTS"},{"description":"NollyWood TV est une chaine televisee qui diffuse que des film et series  Africains surtout beaucoup plus nigerians","sources":["https://stream.mmsiptv.com/droid/nollywoodfr/playlist.m3u8"],"subtitle":"By Channel","thumb":"https://od.lk/s/M18yNTkxODk3MDhf/nollywood.jpg","title":"NOLLYWOOD TV / NOVELAS"},{"description":"AfricaWood TV est une chaine televisee qui diffuse que des film et series  Africains surtout beaucoup plus nigerians","sources":["https://stream.mmsiptv.com/droid/africawood/playlist.m3u8"],"subtitle":"By Channel","thumb":"https://od.lk/s/M18yNDg1Nzc2ODJf/vision4.jpg","title":"AFRICAWOOD TV / NOVELAS"},{"description":"NOVELAS  TV 1 est une chaine televisee qui diffuse que des series mexicaines, bresiliens, phillipinesn et autres....","sources":["https://stream.mmsiptv.com/droid/novelas/playlist.m3u8"],"subtitle":"By Channel","thumb":"https://od.lk/s/M18yNTkxOTAwMDFf/novelasone.jpg","title":"NOVELAS TV 1 / SERIE"},{"description":"RTI 2 est une chaine televisee ivoiriens qui diffuse que des informations, musiques, series mexicaines, bresiliens, phillipinesn et autres....","sources":["https://stream.mmsiptv.com/droid/rti2/playlist.m3u8"],"subtitle":"By Channel","thumb":"https://od.lk/s/M18yNTkxODU4NDdf/rtid.jpg","title":"RTI 2 / COTE D'IVOIRE"},{"description":"NOVELAS TV est la chaine qui diffuset des Series Mexicaines, Philipiennes et Bresiliennes....","sources":["https://stormcast-telenovelatv-1-fr.samsung.wurl.com/manifest/playlist.m3u8"],"subtitle":"By Channel","thumb":"https://od.lk/s/M18yNTQyMjA4MDVf/novelastv.jpg","title":"NOVELAS TV{"description":"NW INFOS est la chaine du togo en diffusant des Informations Emissions et autres....","sources":["https://hls.newworldtv.com/nw-info/video/live_1024x576.m3u8"],"subtitle":"By Channel","thumb":"https://od.lk/s/M18yNTQyMjY0NzNf/nwInfos.jpg","title":"NW INFOS TV / TOGO"},{"description":"NW Muzik est la chaine du togo en diffusant des musiques Africaine et autres....","sources":["https://hls.newworldtv.com/nw-muzik/video/live_1024x576.m3u8"],"subtitle":"By Channel","thumb":"https://od.lk/s/M18yNTQyMjY0NTZf/nwMuzik.webp","title":"NW MUZIK TV / TOGO"},{"description":"Al Hadath est la chaine du Lybie en diffusant des Emissions ainsi que des infos, musique et autres....","sources":["https://master.starmena-cloud.com/hls/hd.m3u8"],"subtitle":"By Channel","thumb":"https://od.lk/s/M18yNTQyMjcxNDBf/alhad.png","title":"AL HADATH TV / LYBIE"},{"description":"Vox Of Africa est la chaine des americains qui emette a Brazzaville en diffusant des informations et autres....","sources":["https://voa-lh.akamaihd.net/i/voa_mpls_tvmc3_3@320295/master.m3u8"],"subtitle":"By Channel","thumb":"https://od.lk/s/M18yNTQyMjY1NDFf/VOX_AFRICA.jpg","title":"VOX OF AFRICA TV"},{"description":"Resurrection TV est l'une des chaines privées Chretienne que l'on retrouve dans la ville d'ACCRA, possédant des émissions variées","sources":["http://rtmp.ottdemo.rrsat.com/rrsatrtv1/rrsatrtvmulti.smil/chunklist.m3u8"],"subtitle":"By Channel","thumb":"https://od.lk/s/M18yNDg1NzczODRf/mychannel.jpg","title":"RESURRECTION TV / GHANA"},{"description":"CDIRECT TV est la chaîne une chaîne généraliste présente une vitrine positive du Congo, conçoit des programmes inédits et innovants qui s'adressent aux congolais résidents, la diaspora congolaise, ainsi qu'à l'ensemble des africains francophones à travers le monde entier. Sa ligne éditoriale est axée sur les deux Congo décomplexé, un Congo qui va de l'avant et gagne !.","sources":["http://cms-streamaniak.top/Cdirect/CDIRECT/index.m3u8"],"subtitle":"By Channel","thumb":"https://cdirect.tv/assets/img/logo-cdirect.ico","title":"CDIRECT TV / Kinshasa-Brazzaville"},{"description":"DBM TV ou digital black Music est une Chaîne TV à thématique musicale, DBM a pour vocation de révéler et promouvoir la musique Afro Urbaine, qu’elle soit d’Afrique ou d’ailleurs info@dbm-tv.com. .","sources":["https://dbmtv.vedge.infomaniak.com/livecast/smil:dbmtv.smil/manifest.m3u8"],"subtitle":"By Channel","thumb":"https://www.dbm-tv.fr/wp-content/uploads/2017/12/logo-dbm.png","title":"DBM TV / Music "},{"description":"La LUMIÈRE, ministère Chrétien pour annoncer l’évangile de Jésus Christ partout dans le monde, toucher changer et sauver des vies par la puissance de la parole de DIEU avec des enseignements prédications adorations louanges partages de prières, d’exhortations et de témoignages","sources":["https://video1.getstreamhosting.com:1936/8248/8248/playlist.m3u8"],"subtitle":"By Channel","thumb":"https://cdn.shortpixel.ai/client/q_glossy,ret_img,w_124,h_124/https://telepack.net/wp-content/uploads/2020/05/lumiere-tv.png","title":"La Lumiere TV / Gospel"},{"description":"La Télévision Togolaise (TVT) est le nom de l'unique chaîne de télévision publique togolaise, Crée depuis 1979.","sources":["http://54.38.92.12/tvt.m3u8"],"subtitle":"By Google","thumb":"https://amp.live-tv-channels.org/pt-data/uploads/logo/tg-tv.jpg","title":"Télévision Togolais"},{"description":"CRTV est un service de radio et de télévision contrôlé par le gouvernement au Cameroun. Cela a commencé sous le nom de Cameroon Television (CTV) et a ensuite fusionné avec le service de radio pour devenir CRTV. Il couvre l'ensemble des dix régions du Cameroun, ce qui en fait le diffuseur indomptable parmi plusieurs chaînes de télévision privées du pays. Sa couverture des événements est généralement considérée comme pro-gouvernementale. Les programmes de la CRTV comprennent des documentaires, des magazines, des analyses d'actualités et des séries importées d'Asie et du Brésil..","sources":["http://178.33.237.146/crtv.m3u8"],"subtitle":"By Channel","thumb":"http://www.cameroonconcordnews.com/wp-content/uploads/2018/03/CRTV-new.jpg","title":"Cameroune Radio Télévision"},{"description":"Impact TV c'est une premiere Chaine televisee chretienne diffusant au Burkina-Fasso sur satelite innauguree le 07/03/2008 par Marie Sophie.","sources":["https://edge10.vedge.infomaniak.com/livecast/impacttele/chunklist_w973675047.m3u8"],"subtitle":"By Channel","thumb":"https://i1.wp.com/www.livetvliveradio.com/wp-content/uploads/2017/07/impact-tv.jpg?fit=259%2C194","title":"Impact TV / Burkina Fasso"},{"description":"Kigali Channel 2 ( Là pour vous) est une chaine televisee Rwandaise emmetant a Kigali. KC2 se diversite par sa diffusion des emitions exceptionnelle ainsi que des films nouveautes et plein d'autres.","sources":["https://5c46fa289c89f.streamlock.net/kc2/kc2/chunklist.m3u8"],"subtitle":"By Channel","thumb":"https://encrypted-tbn0.gstatic.com/images?q=tbn%3AANd9GcQfQjI8jUhMPReWg0MOdw1xpAAXMP7YAuZKBg&amp;usqp=CAU","title":"KC2 TV / Rwanda"},{"description":"Equinox est une chaîne de télévision basée au Cameroun. Peu de temps après son lancement, il est devenu l'un des critiques les plus virulents du régime de Paul Biya. La station était connue pour avoir diffusé des images en direct d'une manifestation politique contre le changement constitutionnel au Cameroun qui favorisait le maintien au pouvoir du président Biya après 2011, alors qu'il lui était interdit par la Constitution de se présenter à nouveau. La télévision appartient au magnat des affaires de la région ouest du Cameroun, Severin Tchounke, qui possède également un quotidien critique, La Nouvelle Expression.","sources":["http://178.33.237.146/equinoxetv.m3u8"],"subtitle":"By Channel","thumb":"https://camer-press.com/wp-content/uploads/2020/04/Equinoxe-Tv.jpg","title":"Equinoxetv"},{"description":"Rwanda Télévision (RTV) est la premiere chaîne public du Rwanda qui fournit des informations et des divertissements quotidiens au public rwandais en trois langues: anglais, français et kinyarwanda géré par l'industrie de la télévision rwandaise , mais ce derniere est composée de 12 chaînes de télévision dont 84% télévisions sont détenues par des privés (10 sur 12) tandis que 8% appartiennent respectivement à des organisations publiques et religieuses. L'Agence nationale de radiodiffusion rwandaise.","sources":["https://5c46fa289c89f.streamlock.net/rtv/rtv/playlist.m3u8"],"subtitle":"By Channel","thumb":"https://maps.prodafrica.com/wp-content/uploads/2020/03/10191_RBA_002.png","title":"RTV"},{"description":"IBN TV est un radiodiffuseur islamique de télévision et de radio qui transmet IBN TV et Radio Maarifa de Dar es Salaam et Tanga respectivement. Il a été crée sous la direction de la Fondation Al Itrah et a été diffusé officiellement depuis Mars 2003. IBN TV est un média privé qui a commencé après la libéralisation de l’industrie des médias en Tanzanie. IBN TV est la première chaîne islamique en Tanzanie. Il couvre presque toute la région de Dar es Salaam, Tanga, Arusha et Mwanza. IBN TV diffuse en quatre langues différentes, à savoir l’anglais, le swahili, le gujarati et l’ourdou.","sources":["http://138.68.138.119:8080/low/5a8993709ea19/index.m3u8"],"subtitle":"By Channel","thumb":"http://www.alitrah.co.tz/wp-content/uploads/sites/3/2015/10/ibntvafrica.png","title":"IBN TV"},{"description":"RTB est une chaîne de télévision publique générale dirigée par l’Établissement public d’État. Son siège social est situé dans la capitale du Burkina Faso, à Ouagadougou. Il est diffusé en direct à la télévision terrestre et sur Internet. Cette chaîne africaine diffuse des nouvelles télévisées en Français. Mais en général, les flashs de nouvelles sont dans la langue nationale comme Lobiri, Bwamu, Gulmancéma ainsi que Bissa. RTB offre un programme avec de nombreux magazines sur le sport, l’économie, la culture, la santé et la jeunesse.","sources":["https://edge8.vedge.infomaniak.com/livecast/ik:rtbtvlive1/manifest.m3u8"],"subtitle":"By Channel","thumb":"https://upload.wikimedia.org/wikipedia/en/c/c0/RTB_Sukmaindera.png","title":"Radio Television Burkina Fasso"},{"description":"Eri-TV est une chaîne de télévision érythréenne appartenant à l'État. Basée dans la capitale du pays, Asmara, elle diffuse 24 heures sur 24. La station propose des bulletins d'information 24 heures sur 24, des émissions-débats et des programmes culturels et éducatifs. Eri-TV a une large base d'audience en dehors de l'Érythrée, que la chaîne publique reconnaît et utilise pour communiquer avec les Érythréens vivant à l'étranger. Le réseau compte environ 1 à 2 millions de téléspectateurs par semaine. Eri-TV reconnaît la culture minoritaire érythréenne et a largement adopté un partage de temps égal entre chacune des langues parlées du pays.","sources":["http://217.182.137.206/eri.m3u8"],"subtitle":"By Channel","thumb":"https://eri.tv/images/eri-tv-live.png","title":"ERITRIE TV"},{"description":"Créée au Sénégal par le GROUPE D-MEDIA, SENTV, 1ère Chaîne Urbaine au Sénégal, consacre sa programmation au traitement de l'actualité nationale et internationale et à la culture urbaine sénégalaise et africaine en générale. Elle émet sur hertzien depuis 2009 et est désormais disponible sur satellite via le bouquet Canal + Afrique et les bouquets IPTV à l'international. Une chaîne généraliste et orientée urbaine, constituant ainsi une offre originale et unique au Sénégal. Une part importante de ses programmes est constituée par des rendez-vous d’actualité sur une rythmique quotidienne et des émissions phares orientées Société et Divertissement.","sources":["http://46.105.114.82/tfm_senegal.m3u8"],"subtitle":"By Channel","thumb":"https://www.xalat.info/wp-content/uploads/2019/02/maxresdefault-2.jpg","title":"SENEGAL TV"},{"description":"RTB diffuse des emissions ainsi que les Sports, Musique, Culture et Films d'Action.","sources":["http://46.105.114.82/rtb1.m3u8"],"subtitle":"By Channel","thumb":"https://live-tv-channels.org/pt-data/uploads/logo/bf-rtb-tv-8682.jpg","title":"RTB"},{"description":"LEEEKO est un ensemble de médias web radio et tv, créé le 1er Decembre 2016 par Serges OLUBI, passionné de musiques. LEEEKO diffuse une diversité des musique telsque: Rhumba, Zouk, Ndombolo, Rnb, Classic, Jazz et autres à travers l'Afrique.","sources":["http://livetvsteam.com:1935/leeeko/leeeko/chunklist.m3u8"],"subtitle":"By Channel","thumb":"https://is2-ssl.mzstatic.com/image/thumb/Purple113/v4/c9/76/95/c9769524-8604-49ac-108e-efca1d025a99/source/512x512bb.jpg","title":"LEEKO MUSIQUE TV"},{"description":"La Radio Télévision Guinéenne (RTG), l’un des premiers organes de presse public du pays, est absente dans plusieurs villes de l’intérieur du pays. Et ce après 42 ans depuis sa création. Par endroits, les signaux de la RTG sont totalement absents depuis plusieurs années. Par contre, dans certaines préfectures, malgré la réception des signaux, faute d’énergie, les populations sont privées des émissions de la RTG, a-t-on constaté.","sources":["http://178.33.237.146/rtg.m3u8"],"subtitle":"By Blender Channel","thumb":"http://maliactu.info/wp-content/uploads/2019/08/rtg-radio-television-guineenne.png","title":"Radio Television Guinéenne "},{"description":"MTA Africa 1 (anciennement MTA Africa) est la quatrième chaîne de télévision par satellite du réseau MTA International. Il a été lancé début août 2016, diffusant spécifiquement pour les téléspectateurs africains, à travers l'Afrique et l'Europe. La chaîne a été créée sous les auspices de Mirza Masroor Ahmad, le chef spirituel de la communauté musulmane Ahmadiyya. MTA Africa est géré et financé volontairement par les Ahmadis.","sources":["https://ooyalahd2-f.akamaihd.net/i/mtaengaudio_delivery@138280/index_3000_av-p.m3u8"],"subtitle":"By Blender Channel","thumb":"https://pbs.twimg.com/profile_images/950498775893774338/XKhzDO2.jpg","title":"MTA AFRICA"},{"description":"L’Office de Radiodiffusion et Télévision du Bénin (ORTB) est le service public de l’audiovisuel du Bénin. C’est un établissement public à caractères social, culturel et scientifique doté de la personnalité morale et de l’autonomie financière. ORTB, pas sans vous !/ Tél: +229 21 30 00 48/ Whatsapp: +229 69 70 55 55/ Email: contact@ortb.bj","sources":["http://51.77.223.83/ortb.m3u8"],"subtitle":"By Channel","thumb":"https://www.lavoixduconsommateur.org/images/services/1533219563.jpg","title":"ORTB / Bénin"},{"description":"Dream Channel est une chaine télévisée ematant au cameroune qui diffuse de la musique de toutes tendances.","sources":["http://connectiktv.ddns.net:5000/dreamchannel/dreamchannel/chunklist.m3u8"],"subtitle":"By Channel","thumb":"https://connectik.tv/wp-content/uploads/2019/06/c1b45634-2f8c-47e7-8849-e6d7ea620465-300x169.jpg","title":"DREAM CHANNEL TV / Cameroune"},{"description":"Canal Algérie est la deuxième chaîne de télévision nationale grand public algérienne. La chaîne fait partie du groupe EPTV qui comprend également TV1, TV3, TV4, TV5, TV6 et TV7. C'est une chaîne francophone. La chaîne diffuse ses programmes 24h / 24 et 7j / 7 via différentes plateformes et partout dans le monde.","sources":["http://46.105.114.82/canal_algerie.m3u8"],"subtitle":"By Channel","thumb":"https://upload.wikimedia.org/wikipedia/commons/thumb/2/22/Logo_Canal_Algerie.svg/800px-Logo_Canal_Algerie.svg.png","title":"Canal Algerie"},{"description":"Radio Télévision Sénegalaise est une station de radio diffusée sur le réseau de Radiodiffusion Télévision Sénégalaise (RTS1 HD) de Dakar, au Sénégal, fournissant des informations, des sports, des débats, des émissions en direct et des informations sur la culture ainsi que la musique.","sources":["http://46.105.114.82/rts1.m3u8"],"subtitle":"By Channel","thumb":"https://lh3.googleusercontent.com/VZyPxURRRo-C0lEWHggT8C-dDJvFNFTVxKrn1yKUNROoT85XnOl9VcmM5HFzyRDwvgs","title":"Radio Télévision Sénegalaise 1 HD"},{"description":"Kalsan est une chaîne de télévision Somalienne dont le siège est à Londres. Elle a commencé à diffuser en 2013. La chaîne est axée sur les Somaliens. La programmation est principalement axée sur les actualités et les divertissements.","sources":["http://cdn.mediavisionuae.com:1935/live/kalsantv.stream/chunklist.m3u8"],"subtitle":"By Channel","thumb":"https://xogdoonnews.net/wp-content/uploads/2017/11/kalsan-tv.jpg","title":"KALSAN TV / Somalie"},{"description":"One Africa Television est une chaine de television namibien crée en 2003 et couvrant à l'origine uniquement Windhoek, Rehoboth et Okahandja, One Africa Television a connu une croissance significative, avec son signal diffusé via 29 émetteurs analogiques à travers la Namibie. En 2013, One Africa Television a rejoint l'ère numérique, et la chaîne est depuis disponible sur le réseau de télévision numérique terrestre de la Namibian Broadcasting Corporation (Channel 301) ainsi que sur la plateforme DStv Namibia de MultiChoice (Channel 284) ainsi que sur le réseau numérique terrestre GoTV de MultiChoice. Président du groupe d'Africa Television, Paul van Schalkwyk, a été tué dans un accident d'avion le 10 mars 2014.","sources":["https://za-tv2a-wowza-origin02.akamaized.net/oneafrica/smil:oneafrica/playlist.m3u8"],"subtitle":"By Channel","thumb":"https://neweralive.na/uploads/2016/11/Untitled-1.jpg","title":"ONE AFRICA TV / Namibia"},{"description":"VISION4 TV est une chaine television panafricanisme Camerounais crée en 2008. qui diffuse des Émissions hauts de gamme telsque : Afro Café, Matinale infos, le journal d'afrique, tour d'horizon, journal de 12, women's story, The 6h00 pm news, Let's talk, Meeting point le grand live, le grand journal de 20h, santé spirituelle, sport time, Arrêt majeur, Au cœur du mystère, parole d'artistes, Femme attitude, Panafritude, Rendez-vous santé, afro zik, Club d'élites, Plateau du Jaguar, Dimanche bonheur, face aux dinosaures. Vision 4 Le Groupe Anecdote Vision 4 TV, Satelite FM, Africa Express Siège social : Yaoundé - Cameroun (Nsam) Secrétariat PDG : Tel : +237 242 71 88 13 / Fax : +237 222 31 67 81 Service de l'information : Tel : +237 242 71 87 68 Yaoundé Centre B.P 25070 Cameroun","sources":["http://cdnamd-hls-globecast.akamaized.net/live/ramdisk/vision4/hls_video/index.m3u8"],"subtitle":"By Channel","thumb":"https://upload.wikimedia.org/wikipedia/commons/thumb/9/94/Vision_4.jpg/600px-Vision_4.jpg","title":"VISION 4"},{"description":"Nago TV is a Haitian television channel 100% devoted to music videos(Compass, Rap Creole, Racine).","sources":["http://haititivi.com:8088/haititv/tele6NY/index.m3u8"],"subtitle":"By Channel","thumb":"https://lh3.googleusercontent.com/GdAVtX7AU8834RaKoUC4c3itv2A_R1k8XATBf26G_IgQKnvxEtAew0cJOr_kWOpWkpY","title":"NAGO TV / Haiti"},{"description":"Lagos Television has been a trail blazer right from inception. Apart from being the first TV station outside the NTA family, the station took the Nigerian TV industry by storm in the early 80s with the introduction of a 60-hour non stop weekend from 7pm on Fridays till 7am on Mondays. The then Lagos weekend Television was the first marathon TV station in Africa. It’s unprecedented public approval transformed TV viewership especially within the Lagos precinct and brought a change in the call sign LTV/LWT.","sources":["http://185.105.4.193:1935/ltv/myStream/playlist.m3u8"],"subtitle":"By Channel","thumb":"https://www.lagostelevision.com/wp-content/uploads/2015/10/logo.png","title":"Lagos Television"},{"description":"Emmanuel TV is the television station of The Synagogue, Church Of All Nations, broadcasting 24/7 around the globe via satellite and on the internet. The purpose of Emmanuel TV is to preach the Good News to all mankind. That is what we are born for, living for and what we shall die for. Emmanuel TV is committed to changing lives, changing nations and changing the whole world through the Gospel of our Lord Jesus Christ. Jesus Christ is the inspiration behind Emmanuel TV; as such, God’s purpose is our purpose.","sources":["https://api.new.livestream.com/accounts/23202872/events/7200883/live.m3u8"],"subtitle":"By Channel","thumb":"https://scoan-website-emmanueltv.netdna-ssl.com/wp-content/blogs.dir/12/files/2016/09/emmanuel_tv_icon.png","title":"Emmanuel TV"},{"description":"Addis TV is a City Channel based in Addis Ababa, Ethiopia, which broadcasts News and Programs 24/7.","sources":["https://rrsatrtmp.tulix.tv/addis1/addis1multi.smil/playlist.m3u8"],"subtitle":"By Channel","thumb":"https://et.heytv.org/wp-content/uploads/2019/04/Addis-webtvonlive-com.jpg","title":"Addis TV / Ethiopia"},{"description":"Resurrection TV is a Christian based station aimed at uplifting your soul with an unadulterated word of God. it ensures a distinction between sin and righteousness.","sources":["http://rtmp.ottdemo.rrsat.com/rrsatrtv1/rrsatrtvmulti.smil/chunklist.m3u8"],"subtitle":"By Channel","thumb":"https://i.pinimg.com/564x/9e/f5/ae/9ef5aeb5c1ddd05a20d27faaf5d9b931.jpg","title":"Résurrection TV/ Ghana"},{"description":"CTV frique est une television camerounaise basee a yaounde.","sources":["http://connectiktv.ddns.me:8080/ctv-africa/index.m3u8"],"subtitle":"By Channel","thumb":"http://connectik.tv/wp-content/uploads/2020/01/CTV-1-300x212.jpeg","title":"CTV AFRICA"},{"description":"BEL TV est une station de télévision haïtienne qui diffuse sur le web via diverses plateformes et par câble. Notre vision est de créer une télévision standard dont la qualité du programme est aussi instructive que divertissante. À cote de cette vision, BEL TV s’est fixé pour mission de promouvoir la Culture haïtienne, à savoir le Cinéma, la musique, la littérature et bien plus encore, ce à travers la Caraïbe et le monde entier. BEL TV c’est une toute autre façon de faire la télé.","sources":["http://connectiktv.ddns.me:8080/afriqueplustv/index.m3u8"],"subtitle":"By Channel","thumb":"http://connectik.tv/wp-content/uploads/2019/07/NEW-LOGO0047_00000_00000-300x169.png","title":"AFRICA PLUS TV "},{"description":"1 ok.","sources":["http://connectiktv.ddns.me:8080/mygospel/index.m3u8"],"subtitle":"By Channel","thumb":"http://connectik.tv/wp-content/uploads/2020/05/mygospel-300x140.png","title":"MY GOSPEL TV"},{"description":"2 ok.","sources":["http://connectiktv.ddns.me:8080/media-prime/index.m3u8"],"subtitle":"By Channel","thumb":"http://connectik.tv/wp-content/uploads/2020/05/myprime15-300x140.png","title":"MEDIA PRIME TV"},{"description":"3 ok.","sources":["http://connectiktv.ddns.me:8080/mymusic/index.m3u8"],"subtitle":"By Channel","thumb":"http://connectik.tv/wp-content/uploads/2020/05/mymusic1.png","title":"MY MUSIC TV "},{"description":"4 ok.","sources":["http://connectiktv.ddns.me:8080/mymovie-en/index.m3u8"],"subtitle":"By Channel","thumb":"http://connectik.tv/wp-content/uploads/2020/05/myenglish-300x140.png","title":"MY MOVIE TV / English"},{"description":"5 ok.","sources":["http://connectiktv.ddns.me:8080/mymovie-fr/index.m3u8"],"subtitle":"By Channel","thumb":"http://connectik.tv/wp-content/uploads/2020/05/myfresh-300x140.png","title":"MY MOVIE TV / Francais"},{"description":"6 ok","sources":["http://connectiktv.ddns.me:8080/bikutsitv/index.m3u8"],"subtitle":"By Channel","thumb":"http://connectik.tv/wp-content/uploads/2019/09/bikutsi-300x63.jpeg","title":"BIKUTSI TV"},{"description":"7 ok.","sources":["http://connectiktv.ddns.me:8080/cam10tv/index.m3u8"],"subtitle":"By Channel","thumb":"http://connectik.tv/wp-content/uploads/2020/07/CAM10-REVUE.jpg","title":"CAM 10 TV / Cameroune"},{"description":"8 ok.","sources":["http://connectiktv.ddns.me:8080/leadergospel/index.m3u8"],"subtitle":"By Channel","thumb":"http://connectik.tv/wp-content/uploads/2020/05/leader-cable.jpg","title":"LEADER GOSPEL TV / Religion"},{"description":"9 ok.","sources":["http://connectiktv.ddns.me:8080/vstv/index.m3u8"],"subtitle":"By Channel","thumb":"http://connectik.tv/wp-content/uploads/2020/05/VS-TV-300x168.jpg","title":"VS tv"},{"description":"10 0k.","sources":["http://connectiktv.ddns.me:8080/mytv/index.m3u8"],"subtitle":"By Channel","thumb":"http://connectik.tv/wp-content/uploads/2019/04/mytv-channel-hd-300x169.jpg","title":"MY TV CHANNEL"},{"description":"Radio Tele Puissance est une chaine chrétienne qui diffuse en direct des programmes chrétien avec des vidéos et des films Gospel de premier ordre, des documentaires. radio Tele Puissance est une station très divertissante..","sources":["https://video1.getstreamhosting.com:1936/8560/8560/chunklist.m3u8"],"subtitle":"By Channel","thumb":"https://radioendirect.net/assets/images/radio/item/119251.jpg","title":"Radio Tele Puissance"},{"description":"Christ live est une chaine télévision de divertissement chrétienne disponible sur le satellite.","sources":["https://raw.githubusercontent.com/exodiver/IPTV/master/M3U8/Token/Cliv.m3u8"],"subtitle":"By Channel","thumb":"http://www.centraltv.fr/wp-content/uploads/christ-tv_logo.jpg","title":"CHRIST TV / Religion"},{"description":"QTV Gambia is the First Private Television Station","sources":["https://player.qtv.gm/hls/live.stream.m3u8"],"subtitle":"By Channel","thumb":"https://standard.gm/wp-content/uploads/2020/08/QTV-696x495.jpg","title":"QTV / Gambia"},{"description":"TVM International, or TVM Internacional, is the international channel of Mozambique's national TV broadcaster, Televisão de Moçambique (TVM), broadcasting for 24 hours per day. The channel will showcase local programming featuring Mozambican culture, tourism and sports.","sources":["http://196.28.226.121:1935/live/smil:Channel2.smil/chunklist_b714000_slpor.m3u8"],"subtitle":"By Channel","thumb":"https://clubofmozambique.com/wp-content/uploads/2020/03/tvmint.rm.jpg","title":"TVM Internacional"},{"description":"K24 TV est une chaine de télévision généraliste Kényane fondée en 2007 basé à Longonot Place, P. O. Box 49640 Kijabe St Tél : +254 20 2124801. K24 TV diffuse sur la télévision terrestre et en streaming sur Dailymotion et sur son site internet..","sources":["https://raw.githubusercontent.com/exodiver/IPTV/master/M3U8/Token/K24.m3u8"],"subtitle":"By Channel","thumb":"http://www.centraltv.fr/wp-content/uploads/k24-tv_logo.jpg","title":"K24 TV / Kenya"},{"description":"Afrobeat tv is a division of kaycee records .Kaycee Records is an independent record label established in the United Kingdom, and Nigeria Owned by Kennedy Kesidi Richard from Oguta in Imo State Nigeria .Afro beat tv is the new musical innovation to promote African art and and as a platform to promote and create awareness for up coming African artist all around the globe","sources":["http://connectiktv.ddns.net:8080/afrobit/index.m3u8"],"subtitle":"By Channel","thumb":"http://connectik.tv/wp-content/uploads/2019/05/AFROBIT-png-300x168.png","title":"AFROBITS / Music"},{"description":"Dunamis International Gospel Centre (DIGC) Jos Central is a powerfully anointed church, where God's Presence and power are saving, healing and restoring human destinies and dignities! Located in Alheri, Jos, Plateau State with HQT in Abuja Nigeria. Dunamis (Doo'na-mis) is the Greek word that means POWER.","sources":["https://christianworld.ashttp9.visionip.tv/live/visiontvuk-religion-dunamistv-SD/chunklist.m3u8"],"subtitle":"By Channel","thumb":"https://live-tv-channels.org/pt-data/uploads/logo/ng-dunamis-tv-2163-300x225.jpg","title":"DUNAMIS TV / Religion"},{"description":"France tv sport, c’est d’abord l’actualité de TOUS les sports. De l’analyse en temps réel, du live ou encore des replays vidéo sont disponibles à tout moment. Enrichissez votre expérience et plongez au cœur de l'actualité du sport.","sources":["https://streamserv.mytvchain.com/sportenfrance/SP1564435593_720p/playlist.m3u8"],"subtitle":"By Channel","thumb":"https://liberador.net/media/images/FranceTv_Sport.max-640x640.jpg","title":"SPORTS FRANCE TV"},{"description":"Darut Tarbiyah La télévision en direct du Réseau islamique de Trinité-et-Tobago Chaîne de télévision religieuse / Darut Tarbiyah Le Réseau islamique (T.I.N.) est une chaîne de télévision câblée locale de Trinité-et-Tobago diffusant des programmes islamiques. La station est transportée sur le canal 96 ou 116 sur le système de câble Flow Trinidad. DARUT TARBIYAH - LE RÉSEAU ISLAMIQUE. Darut Tarbiyah Drive, Ramgoolie Trace North, Cunupia, Trinidad Antilles. Tél: (868) 693-1722, 693-1393","sources":["http://162.244.81.145:2215/live/livestream/playlist.m3u8"],"subtitle":"By Channel","thumb":"http://theislamicnetwork.org/wp-content/uploads/musicpro/bd-uploads/logo_logo_TIN-Logo-White-Text.png","title":"THE ISLAMIC NETWORK"},{"description":"D Sports HD est une chaine qui se fcalise sur les Sports en General : WWE, BOX, Football: Ligue brésilienne, Super League chinoise, Ligue portugaise, Major League Soccer (USA) Courses hippiques: courses quotidiennes diffusées en direct du Royaume-Uni et d'Irlande Golf: British Open (The Open Championship), US Open, PGA Championship, LPGA Motorsports: NASCAR, Championnat du Monde de Rallycross FIA Rugby: 6 Nations Rugby Cyclisme: Tour de France (propriété d'Eurosport).","sources":["http://jiocgehub.jio.ril.com/Dsports_HD/Dsports_HD.m3u8?fluxustv.m3u8"],"subtitle":"By Channel","thumb":"https://kccl.tv/sites/default/files/dsportjpg.jpg","title":"D Sports TV"},{"description":"Africa Sports TV est la première chaîne francophone d’information en continue de sport en Afrique. C’est un média fédérateur des sports africains. On parle de compétition locales, des ligues nationales sur toutes les disciplines du continent, dont le basketball, le football, la lutte… Il y aura beaucoup de lutte, qui prend un essor important sur le continent. Il y a tout un lobby autour de la lutte. Africa Sports TV est disponible Sur Le Canal 56 de la BbOX – Sur Le Canal 614 du Bouquet Africain Max de TV ORANGE.","sources":["https://strhls.streamakaci.tv/str_africasportstv_africasportstv/str_africasportstv_multi/str_africasportstv_africasportstv/str_africasportstv_player_1080p/chunks.m3u8"],"subtitle":"By Channel","thumb":"https://pbs.twimg.com/profile_images/1215646342812401668/SOnvVloX_400x400.jpg","title":"Africa Sports TV"},{"description":"Real Madrid TV est une chaîne de télévision numérique gratuite, exploitée par le Real Madrid, spécialisée dans le club de football espagnol. La chaîne est disponible en espagnol et en anglais. Il est situé à Ciudad Real Madrid à Valdebebas (Madrid), le centre de formation du Real Madrid.","sources":["http://rmtv24hweblive-lh.akamaihd.net/i/rmtv24hwebes_1@300661/index_3_av-b.m3u8"],"subtitle":"By Channel","thumb":"https://files.cults3d.com/uploaders/13539675/illustration-file/9c08780f-eb52-427b-aad7-b0a8c0fb83a1/real_madrid_ref1_large.JPG","title":"Real Madrid TV"},{"description":"Real Madrid Club de Fútbol, ce qui signifie Royal Madrid Football Club), communément appelé Real Madrid, est un club de football professionnel espagnol basé à Madrid. Fondé le 6 mars 1902 sous le nom de Madrid Football Club, le club porte traditionnellement un maillot blanc à domicile depuis sa création. Le mot réel est espagnol pour royal et a été accordé au club par le roi Alfonso XIII en 1920 avec la couronne royale dans l'emblème. L'équipe a disputé ses matchs à domicile dans le stade Santiago Bernabéu d'une capacité de 81 044 places au centre-ville de Madrid depuis 1947.","sources":["http://rmtv24hweblive-lh.akamaihd.net/i/rmtv24hweben_1@300662/master.m3u8"],"subtitle":"By Channel","thumb":"https://i.pinimg.com/564x/e4/de/18/e4de1869c0eba3beab9ffc9d01660e65.jpg","title":"Real Madrid TV"},{"description":" EPT SPORTS HD est la nouvelle chaîne exclusivement sportive de l’audiovisuel public, ERT Sports HD, sa première officielle à 06h00 le matin du samedi 9 février 2019.","sources":["https://ert-live.siliconweb.com/media/ert_sports/ert_sportshigh.m3u8"],"subtitle":"By Channel","thumb":"https://png.pngitem.com/pimgs/s/681-6814150_ert-sports-hd-logo-ert-sports-hd-hd.png","title":"EPT Sports HD"},{"description":"Sports Tonight Live, branded simply as Sports Tonight, was a British television show and channel, owned by VISION247 based in Central London. It was launched online on 29 August 2011.","sources":["http://sports.ashttp9.visionip.tv/live/visiontvuk-sports-sportstonightlive-hsslive-25f-4x3-SD/chunklist.m3u8"],"subtitle":"By Channel","thumb":"https://embeddedplayer.visionip.tv/portals/Sports_Tonight_Live/Sports_Tonight_Live/overlay_logos/Sports%20Tonight%20Live-plBackground-1308.png","title":"Sports Tonight"},{"description":"Arryadia HD TV est une chaîne sportive de télévision publique marocaine. Il fait partie du groupe public SNRT avec Al Aoula, Athaqafia, Al Maghribia, Assadissa, Aflam TV, Tamazight TV et Laayoune TV. La chaîne a été lancée le 16 septembre 2006. Arryadia est le diffuseur officiel de la ligue marocaine Botola.","sources":["http://cdn-hls.globecast.tv/live/ramdisk/arriadia/hls_snrt/index.m3u8"],"subtitle":"By Channel","thumb":"https://4.bp.blogspot.com/-lnh_8LWuXaw/WZ09LDkMsZI/AAAAAAAAEeI/9FKtxdQjbl4UVqmZjqN4R-fE9uOLG2ccQCLcBGAs/s1600/FB_IMG_1503465850383.jpg","title":"Arryadia TV / Maroc"},{"description":"Assadissa TV est une chaîne de télévision publique marocaine dédiée aux affaires religieuses. Il fait partie du groupe public SNRT avec Al Aoula, Arryadia, Athaqafia, Al Maghribia, Aflam TV, Tamazight TV et Laayoune TV. La chaîne a été lancée le 3 novembre 2005. Outre les lectures du Coran, il existe également des programmes de services religieux, de débats et de documentaires. Il est diffusé tous les jours de 2h00 à 23h00. Le samedi, il est de 6h00 à 21h00.","sources":["http://cdn-hls.globecast.tv/live/ramdisk/assadissa/hls_snrt/index.m3u8"],"subtitle":"By Channel","thumb":"https://upload.wikimedia.org/wikipedia/commons/7/7e/Assadissa.png","title":"Assadissa TV/ Maroc"},{"description":"Al Aoula, anciennement appelée TVM (Télévision marocaine, arabe: ??????? ????????), est la première chaîne de télévision publique marocaine. Il fait partie du groupe public SNRT avec Arryadia, Athaqafia, Al Maghribia, Assadissa, Aflam TV, Tamazight TV et Laayoune TV. Le réseau diffuse des programmes en arabe, berbère, français et espagnol. Son siège est situé à Rabat. Lancé en 1962, Al Aoula a été le premier réseau de télévision à produire et à diffuser ses propres programmes dans le pays. En 1962, il a commencé des émissions en couleur.","sources":["http://cdn-hls.globecast.tv/live/ramdisk/al_aoula_inter/hls_snrt/index.m3u8"],"subtitle":"By Channel","thumb":"https://live.staticflickr.com/1853/44065447112_7a93bb434f.jpg","title":"Al Aoula TV/ Maroc"},{"description":"2M TV est une chaîne de télévision marocaine gratuite. Il a été créé par le conglomérat royal, ONA, avant d'être en partie vendu à l'État marocain. 20,7% de 2M appartiennent à la société holding de Mohammed VI SNI. Alors qu'environ 60% sont contrôlés par l'État marocain. Il est basé à Casablanca. Il est disponible gratuitement localement sur signal numérique avec une couverture sur tout le Maroc et sur la télévision par satellite via Globecast, Nilesat et Arabsat. 2M propose des services en arabe, français et berbère.","sources":["https://cdnamd-hls-globecast.akamaized.net/live/ramdisk/2m_monde/hls_video_ts/2m_monde.m3u8"],"subtitle":"By Channel","thumb":"https://caidal.ma/wp-content/uploads/2019/04/ob_febd69_2-m-maroc-en-ligne.jpg","title":"2M TV / Maroc"},{"description":"La chaîne Al Magharibia diffuse des programmes politiques, sociaux et économiques depuis sa base privée de Londres. La chaîne est diffusée en arabe et s'adresse aux pays du Mahgreb, l'Algérie en particulier. Le ton d'Al Magharibia est fermement basé sur un discours politique et idéologique. Le ton d'Al Magharibia est fermement basé sur un discours politique et idéologique.","sources":["https://cdnamd-hls-globecast.akamaized.net/live/ramdisk/al_maghribia_snrt/hls_snrt/index.m3u8"],"subtitle":"By Channel","thumb":"https://cdn.sat.tv/wp-content/uploads/2016/05/SNRT-AlMaghribia.png","title":"Al maghribia TV / Maroc"},{"description":"Athaqafia TV est une chaîne gratuite disponible sur le satellite Hotbird et propose une gamme de programmes allant des documentaires et des programmes éducatifs ainsi que de la musique, des dessins animés et des divertissements familiaux. La chaîne s'adresse principalement aux familles et est diffusée principalement en arabe mais parfois en langue française et berbère. La chaîne a été créée par la société de production marocaine appartenant à l'État, SNRT.","sources":["http://cdn-hls.globecast.tv/live/ramdisk/arrabiaa/hls_snrt/index.m3u8"],"subtitle":"By Channel","thumb":"https://cdn.sat.tv/wp-content/uploads/2016/05/SNRTAThaqafia.png","title":"Athaqafia TV / Maroc"},{"description":"Tele Maroc est la nouvelle chaîne satellitaire généraliste marocaine créée par rachid Niny. Siège à Madrid. « C’est donc une chaéne de télévision légalement espagnole avec un contenu marocain.","sources":["https://api.new.livestream.com/accounts/27130247/events/8196478/live.m3u8"],"subtitle":"By Channel","thumb":"https://i.pinimg.com/564x/9e/1d/b5/9e1db51201d4debce634f6e8b44a2424.jpg","title":"Tele Maroc"},{"description":"Tamazinght TV est une chaîne de télévision publique marocaine créée le 6 janvier 2010, propriété de la Société nationale de radiodiffusion et de télévision. La chaîne a pour objectif la promotion et la préservation de la culture amazighe au Maroc et dans la région de l'Afrique du Nord. en langue berbère. 70% en tashelhit, tarifit et tamazight (les 3 variantes du berbère du Maroc), le reste en arabe.","sources":["https://cdnamd-hls-globecast.akamaized.net/live/ramdisk/tamazight_tv8_snrt/hls_snrt/index.m3u8"],"subtitle":"By Channel","thumb":"http://hub.tv-ark.org.uk/images/International/international_images/morocco_images/tamazight/Tamazight_TV_ident4_060912a.jpg","title":"Tamazight TV / Maroc"},{"description":"EMCI TV est une chaîne de télévision chrétienne évangélique francophone. Les studios de la chaîne se trouvent dans la ville de Québec, Canada. Le contenu de la programmation est assez varié et provient de divers pays francophones d’Afrique, d’Europe et d’Amérique. Des clips musicaux, des enseignements bibliques, des prédications, la Bible en vidéo, des temps de prière, des reportages, des documentaires, des films ainsi que des séries y sont présentés.","sources":["https://emci-fr-hls.akamaized.net/hls/live/2007265/emcifrhls/index.m3u8"],"subtitle":"By Channel","thumb":"https://www.enseignemoi-files.com/site/view/images/dyn-cache/pages/image/img/23/62/1522940482_236277_1200x630x1.f.jpg?v=2018021301","title":"EMCI TV / Religion"},{"description":"CIS TV est une chaine tv guinéen consacré au sport et à la culture. basée à Conakry, fondé en 2016 par Mamadou Antonio Souaré. CIS TV est diffuse via le satellite Fréquence Tv 3689: Symbole 1083: Satelite eutelsat 10a ZONES DE DIFFUSION : tiers d'Afrique.","sources":["http://51.81.109.113:1935/CDNLIVE/CISTV/playlist.m3u8"],"subtitle":"By Channel","thumb":"https://www.senegal7.com/wp-content/uploads/2019/03/f9180cb9286c49c4f3a6c793798b9ddf.png","title":"CIS TV / Guinee"},{"description":"Faso TV est une initiative de Magic Communication et Médias, une société à responsabilité limitée basée à Ouagadougou, capitale du Burkina Faso. C’est une chaîne de télévision en ligne destinée à l’événementiel. Nous entendons par événementiel toutes manifestations ou activités à caractère culturel, économique, éducatif ou sportif dont l’objectif est de susciter la mobilisation, l’adhésion, l’engouement de la population ou d’un public cible au plan local, national ou international. Autrement dit, notre stratégie éditoriale consiste à faire la promotion de toutes activités qui contribuent au développement socio-économique et culturel, à l’éducation, au divertissement et au bien être de la population burkinabé et de sa diaspora.","sources":["https://playtv4kpro.com:5443/LiveApp/streams/163893638025530331068059.m3u8"],"subtitle":"By Channel","thumb":"https://fasotv.net/wp-content/uploads/2019/10/logo-final-sans-slogan.png","title":"FASO TV / Burkina Fasso "},{"description":"Plex tv une chaîne généraliste spécialisé dans la retransmissions des événement. émission et qui diffuse aussi des films, musiques, divertissement, sport, magasine etc et une multitude de programme en haute définition.","sources":["http://connectiktv.ddns.net:5000/plextv/@plextv/playlist.m3u8"],"subtitle":"By Channel","thumb":"https://www.lifetimepremiumaccounts.com/wp-content/uploads/2019/03/plex-logo.jpg","title":"PLEX TV / "},{"description":"PLAY TV est une chaine de télévision musicale Camerounaise basée à Yaoundé, elle diffuse un programme 100% musicale la musique d’ici et d’ailleurs en haute définition..","sources":["http://connectiktv.ddns.net:5000/playtv/@playtv/playlist.m3u8"],"subtitle":"By Channel","thumb":"http://connectik.tv/wp-content/uploads/2019/04/logo-play-tv-300x113.jpg","title":"PLAT TV / Cameroune "},{"description":"TVR Rennes 35 Bretagne est une chaîne de télévision locale née en mars 1987 sous le nom de TV Rennes. TVR Rennes 35 Bretagne fut inaugurée à son lancement par le président de la République, elle fut la première télévision locale créée en France elle est diffusée Canal 35 sur la TNT / Canal 30 sur Orange, Freebox et BBox / Canal 95 sur Numéricable et en direct streaming sur son site Internet.","sources":["https://streamtv.cdn.dvmr.fr/TVR/ngrp:tvr.stream_all/master.m3u8"],"subtitle":"By Channel","thumb":"https://w0.pngwave.com/png/890/19/tvr-tv-rennes-35-logo-television-channel-tvr-t350-png-clip-art.png","title":"Rennes TV / France Sports "},{"description":"Chaîne franco-marocaine basée à Tanger et destinée au Maghreb. Programmation culturelle avec information, reportages et documentaires. En arabe et en Français. Fin 2010, elle a également commencé à diffuser à la télévision analogique terrestre au Maroc, en plus de la télévision numérique par satellite. Il a été rebaptisé Medi 1 TV.","sources":["http://streaming.medi1tv.com/live/Medi1tvmaghreb.sdp/chunklist.m3u8"],"subtitle":"By Channel","thumb":"http://www.logotypes101.com/logos/807/C85CC3231EAD10CEC61C182C7DED072D/medi1tvlogo.png","title":"Medi 1 TV / Maroc"},{"description":"M24 Television est la chaîne d’info en continu de l’agence marocaine de presse (MAP). Une chaîne qui couvre l’actualité marocaine et internationale. Une chaîne fidèle aux valeurs de la MAP qui est le premier producteur d'information au Maroc. Le fil de la MAP se décline en cinq langues : Arabe, Amazighe, Français, Anglais et Espagnol. la MAP présente dans toutes les régions du Royaume et dans les cinq continents, elle fournit tous les médias en informations, reportages, analyses et portraits.","sources":["https://www.m24tv.ma/live/smil:OutStream1.smil/chunklist.m3u8"],"subtitle":"By Channel","thumb":"https://is5-ssl.mzstatic.com/image/thumb/Purple114/v4/e4/c6/3e/e4c63e4e-b8ff-a14e-cacd-3593f09c1f78/source/512x512bb.jpg","title":"M24 TV / Maroc"},{"description":"La chaîne Al Magharibia diffuse des programmes politiques, sociaux et économiques depuis sa base privée de Londres. La chaîne est diffusée en arabe et s'adresse aux pays du Mahgreb, l'Algérie en particulier. Le ton d'Al Magharibia est fermement basé sur un discours politique et idéologique. Le ton d'Al Magharibia est fermement basé sur un discours politique et idéologique.","sources":["https://cdnamd-hls-globecast.akamaized.net/live/ramdisk/al_maghribia_snrt/hls_snrt/index.m3u8"],"subtitle":"By Channel","thumb":"https://cdn.sat.tv/wp-content/uploads/2016/05/SNRT-AlMaghribia.png","title":"Al maghribia TV / Maroc"},{"description":"Athaqafia TV est une chaîne gratuite disponible sur le satellite Hotbird et propose une gamme de programmes allant des documentaires et des programmes éducatifs ainsi que de la musique, des dessins animés et des divertissements familiaux. La chaîne s'adresse principalement aux familles et est diffusée principalement en arabe mais parfois en langue française et berbère. La chaîne a été créée par la société de production marocaine appartenant à l'État, SNRT.","sources":["http://cdn-hls.globecast.tv/live/ramdisk/arrabiaa/hls_snrt/index.m3u8"],"subtitle":"By Channel","thumb":"https://cdn.sat.tv/wp-content/uploads/2016/05/SNRTAThaqafia.png","title":"Athaqafia TV / Maroc"},{"description":"Al-Fath channel is the property of Sheikh Ahmed Awad Abdo, and is considered the satellite channel of the Islamic religious channels that follow the Sunnah, and offers a series of programs interpretation for the Quran Al-Kareem, and many true prophetic and the CEO is Prof. Ahmed Abdou Awad, the Islamic Scholar.","sources":["https://svs.itworkscdn.net/alfatehlive/fatehtv/playlist.m3u8"],"subtitle":"By Channel","thumb":"https://live-tv-channels.org/pt-data/uploads/logo/eg-alfath-tv.jpg","title":"Al Fath TV / Egypte"},{"description":"Al Hayah started broadcasting in 2008 during the last years of Mubarak's rule, which saw a revival in the ownership of the media. It was founded by businessman El Sayed El Badawi as part of Al Hayah Channels Network. El Badawi assumed the presidency of the Wafd Party from May 2010 until March 2018. El Badawi is one of the businessmen who played political roles in addition to owning media outlets, such as Al Dostor (link to profile). ","sources":["http://media.islamexplained.com:1935/live/_definst_mp4:ahme.stream_360p/playlist.m3u8"],"subtitle":"By Channel","thumb":"https://i.pinimg.com/474x/76/1a/a4/761aa46eb54c24d21ca5866f21442426.jpg","title":"Al hayat TV / Maroc"},{"description":"The El Sharq channel broadcasts Various programs, from Egypt country in the Arabic language, last updated time on March 25, 2016. El Sharq which considered to view as a Free to air satellite TV channel.","sources":["https://mn-nl.mncdn.com/elsharq_live/live/playlist.m3u8"],"subtitle":"By Channel","thumb":"https://egytvs.com/wp-content/uploads/2014/06/al-sharq-200x75.jpg","title":"Al sharq TV / Maroc"},{"description":"Guinée TV1 est une chaine de télévision généraliste Guinéenne basée à Conakry. Elle diffuse de la musique des informations des documentaires. des programmes religieux et autre.","sources":["https://playtv4kpro.com:5443/LiveApp/streams/664825404798849938149128.m3u8"],"subtitle":"By Channel","thumb":"https://gtv1love.com/wp-content/uploads/2019/10/logo4.png","title":"GUINEE TV / Guinee "},{"description":"Inooro TV chaînes de télévision généraliste Kényane en langue Kikuyu lancé le 26 octobre 2015. Elle diffuse 24 heures sur 24. Inooro TV est une chaine du groupe Royal Media Services (RMS).","sources":["https://vidcdn.vidgyor.com/inoorotv-origin/liveabr/playlist.m3u8"],"subtitle":"By Channel","thumb":"https://royalmedia.s3.amazonaws.com/wp-content/uploads/2019/10/inoorotv.jpg","title":"INOORO TV / Kenya "},{"description":"Citizen TV Kenya est une station nationale Kényane détenue par Royal Media Services Ltd.Elle diffuse principalement en anglais et en swahili. Elle a été lancé en 1999 et relancé en Juin 2006 c’est la station de télévision avec la plus forte croissance au Kenya avec un fort accent sur ??la programmation locale Basé au Communication Centre,Maalim Juma Road,Off Dennis Pritt Road, Nairobi, 7498-00300.","sources":["https://vidcdn.vidgyor.com/citizentv-origin/liveabr/playlist.m3u8"],"subtitle":"By Channel","thumb":"https://www.innocirc.com/wp-content/uploads/2017/07/citizen.jpg","title":"CITIZEN TV / Kenya "},{"description":"RTJ TV ( Radio Télévision Jeune ) est une chaine de télévision culturel Sénégalaise. Elle diffuse des programme de divertissement( WatZapp le Zapping), Musique (playlist Mix Afro Mix Zouk Mix Hip Hop Musique sénégalaise), bien être, documentaire, Émission éducatif qui consiste à joindre l’utile à l’agréable à travers l'éducation des enfants, interviews ect.","sources":["http://public.acangroup.org:1935/output/rtjtv.stream/playlist.m3u8"],"subtitle":"By Channel","thumb":"http://rtjtv.com/images/rtjtv.png","title":"RTJ TV / Senegal"},{"description":"Mouride tv est une chaine de télévision généraliste sénégalaise basé à touba, Senegal. Mouride tv c’est la télévision base au coeur des événement mourides magal, thiante, wakhtane, khassaide, kourel en direct..","sources":["http://51.81.109.113:1935/Livemouridetv/mouridetv/playlist.m3u8"],"subtitle":"By Channel","thumb":"https://live-tv-channels.org/pt-data/uploads/logo/sn-mouride-tv.jpg","title":"MOURIDE TV / Senegal"},{"description":"ANN TV est une chaîne d’Informations générales et de Divertissement. Elle est produite par JUUF COMMUNICATION et diffusée sur le site d’informations générales multimédia ANN. La plateforme ANN comporte un journal en ligne (ANN), une WebRadio (ANN FM) et une WebTV (ANN TV).","sources":["http://vod.acangroup.org:1935/output/anntv.stream/playlist.m3u8"],"subtitle":"By Channel","thumb":"https://an-news.com/wp-content/uploads/2019/05/aan.png","title":"ANN TV / Senegal"},{"description":"Louga TV est une chaine culturelle et religieuse Senegalaise qui se veut attractive et objective. En temps réel, elle produit des vidéos de qualité qui tiennent compte de la spécificité de l’information et de la crédibilité de ses sources. Également, l’équipe technique et rédactionnelle est constituée de techniciens chevronnés aux compétences avérées. Dans son approche des enjeux de l’information capitale, la chaine louga tv offre des vidéos qui informent, forment et transforment le citoyen dans l’approche de son monde en devenir..","sources":["http://ira.dyndns.tv:8080/live/louga/CAnhiMtR6C/1708.m3u8"],"subtitle":"By Channel","thumb":"https://i.ytimg.com/vi/3Gnt2_SndXw/maxresdefault.jpg","title":"LOUGA TV / Senegal"},{"description":"Dieu TV est une chaine de télévision généraliste chrétienne pour la Francophonie.Elle proclame la Bonne Nouvelle du Salut en Jésus-Christ pour atteindre les 400 millions de Francophones dans le monde. Fondée en 2007. Dieu TV diffuse sur le Satellite Eutelsat 5WA (Europe et Afrique du Nord), et le Satellite Amos 5 et en streaming sur son site interne","sources":["https://katapy.hs.llnwd.net/dieutvwza1/DIEUTVLIVE/smil:dieutv.smil/playlist.m3u8"],"subtitle":"By Channel","thumb":"https://live-tv-channels.org/pt-data/uploads/logo/fr-dieu-tv.jpg","title":"DIEU TV / Religion "},{"description":"Radio Télévision Hirondelle : La nouvelle couleur du Sud. Elle diffuse des émissions pour divers catégories nouvelles locales, nationales et internationales le sport du monde Entier la musique et videos clips Promotions des artistes Locaux.","sources":["http://play.acwstream.com:2000/live/acw_01/index.m3u8"],"subtitle":"By Channel","thumb":"https://radiotelehirondelle.com/wp-content/uploads/2020/08/logo.png","title":"HIRONDELLE TV"},{"description":"BEL TV est une station de télévision haïtienne qui diffuse sur le web via diverses plateformes et par câble. Notre vision est de créer une télévision standard dont la qualité du programme est aussi instructive que divertissante. À cote de cette vision, BEL TV s’est fixé pour mission de promouvoir la Culture haïtienne, à savoir le Cinéma, la musique, la littérature et bien plus encore, ce à travers la Caraïbe et le monde entier. BEL TV c’est une toute autre façon de faire la télé.","sources":["https://hbiptv.live/player/sakchotv/index.m3u8"],"subtitle":"By Channel","thumb":"https://image.roku.com/developer_channels/prod/1de97a21d9bd773a115a5467974be0b859d1157256316bd1e72ed48965c0191a.png","title":"BEL TV / Haiti "},{"description":"The Middle East Broadcasting Center (MBC) Group is the first private free-to-air satellite broadcasting company in the Arab World. It was launched in London in 1991 and later moved to its headquarters in Dubai in 2002. MBC Group provides multiple channels of information, interaction and entertainment. MBC Group includes 10 television channels: MBC1 (general family entertainment via terrestrial), MBC2 and MBC MAX (24-hour movies), MBC3 (children’s entertainment), MBC4 (entertainment for new Arab women via terrestrial).","sources":["https://shls-masr-prod.shahid.net/masr-prod.m3u8"],"subtitle":"By Channel","thumb":"https://upload.wikimedia.org/wikipedia/commons/7/7c/MBC_Masr_Logo.png","title":"MBC MSR 1 / Egypte"},{"description":"The Middle East Broadcasting Center (MBC) Group is the first private free-to-air satellite broadcasting company in the Arab World. It was launched in London in 1991 and later moved to its headquarters in Dubai in 2002. MBC Group provides multiple channels of information, interaction and entertainment. MBC Group includes 10 television channels: MBC1 (general family entertainment via terrestrial), MBC2 and MBC MAX (24-hour movies), MBC3 (children’s entertainment), MBC4 (entertainment for new Arab women via terrestrial).","sources":["https://shls-masr2-prod.shahid.net/masr2-prod.m3u8"],"subtitle":"By Channel","thumb":"https://i.pinimg.com/564x/01/3c/21/013c218c3ce9b3cfc883bdcdb121e5e6.jpg","title":"MBC MSR 2 / Egypte"},{"description":"Mekameleen TV is an Egyptian opposition TV Channel. It is based in Istanbul. It's known to be supportive of the Muslim Brotherhood","sources":["https://mn-nl.mncdn.com/mekameleen/smil:mekameleentv.smil/playlist.m3u8"],"subtitle":"By Channel","thumb":"https://i.pinimg.com/564x/12/5b/1f/125b1febb8ada3a4f83475c2643adeb7.jpg","title":"Mekameleen TV / Egypte"},{"description":"The Kingdome Sat is television from Egypte founded in 2009 by Dr. Michael Yousef, the KingdomSat channel aims to introduce written teachings from the East and West to complement the vision given by God to the loss of the faraway and to encourage believers in the Middle East and North Africa region.","sources":["https://bcovlive-a.akamaihd.net/87f7c114719b4646b7c4263c26515cf3/eu-central-1/6008340466001/profile_0/chunklist.m3u8"],"subtitle":"By Channel","thumb":"https://live-tv-channels.org/pt-data/uploads/logo/eg-kingdom-sat-channe.jpg","title":"The Kingdom Sat TV / Egypt"},{"description":"D5 TV Music est une nouvelle chaîne de télévision musicale internationale, elle est dédiée aux musiques et aux cultures urbaines du monde entier (Rap, R&amp;B, Hip-Hop, Pop, Rai, Naija, Olschool etc.) ciblant un public très large. D5Music entend devenir la chaîne référence musicale des 5 continents","sources":["https://www.rti.ci/direct_rti2.html"],"subtitle":"By Channel","thumb":"https://d5music.tv/wp-content/uploads/2020/07/cropped-LOGO-D5-MUSIC-BLANCROUGE_carre-192x192.png","title":"RTI 2 TV"},{"description":"A2iTV la chaine 100% immigration Senegalais, qui est née de la synergie de personnes qui ont décidé d’ unir leur force, leur compétence et leur ressources matérielles et financiéres pour participer avec l’aide des nouvelles technologies à informer sur l’ immigration .","sources":["http://51.158.31.93:1935/a2itv/myStream/playlist.m3u8"],"subtitle":"By Channel","thumb":"http://www.centraltv.fr/wp-content/uploads/A2itv_logo.jpg","title":"A2i TV / Senegal"},{"description":"A2i music est une chaine culturelle destinée à la Diaspora avec des programmes musicales et des dramatiques. A2i music couvre aussi les autres parties du monde, notament les Etats Unis, le Canada, l’Asie, etc. à travers les boitiers Roku fournis par AfricaAstv, Acantv, My African pack de Invevo et Sénégal.","sources":["http://51.158.31.93:1935/a2itvtwo/myStream/playlist.m3u8"],"subtitle":"By Channel","thumb":"http://www.centraltv.fr/wp-content/uploads/a2i-music_logo.jpg","title":"A2i TV / Music "},{"description":"A2i tv Relegion est une chaine culturelle destinée à la Diasporat senegalais avec des programme chretiens.","sources":["http://51.158.31.93:1935/a2itvthree/myStream/playlist.m3u8"],"subtitle":"By Channel","thumb":"https://lh3.googleusercontent.com/wwumXcAbY83D0q-NgUv2veS-p54FJTq6LAvsPRwYwWo-70ggeDkCM1VdhqhibRQNk4o=s180-rw","title":"A2i TV / Religion "},{"description":"Love World Plus TV is your Christian faith and lifestyle channel destined to bring a new level of dynamism into Christian television programming through satellite and the internet. The reach of LoveWorld Plus is limitless.","sources":["http://hls.live.metacdn.com/2450C7/bedkcjfty/lwplus_628.m3u8"],"subtitle":"By Channel","thumb":"https://d3c5pcohbexzc4.cloudfront.net/videos/thumbs/be214-loveworldplus.jpg","title":"Love World Plus TV"},{"description":"A2i naija est une nouvelle chaîne de télévision musicale internationale, elle est dédiée aux musiques et aux cultures urbaines du monde entier (Rap, R&amp;B, Hip-Hop, Pop, Rai, Naija, Olschool etc.) ciblant un public très large. D5Music entend devenir la chaîne référence musicale des 5 continents","sources":["http://51.158.31.93:1935/devtv/myStream/playlist.m3u8"],"subtitle":"By Channel","thumb":"https://image.winudf.com/v2/image/YTVjZW50cy5hMmlfc2NyZWVuXzVfMTUxNTk5NTEyNl8wNTQ/screen-5.jpg?fakeurl=1&amp;type=.jpg","title":"A2i / naija Music"},{"description":"BOK TV is an online and public access variety show and the show's log line what would happen if In Living Color and The Daily Show had a bastard child! BOKTV is what would happen and he show is split into segments: MONOLOGUE, SKETCH, ROUND TABLE, COMMERCIAL, BLACK TWITTER. create a platform of discourse that encourages exchange as opposed to polarity, and to showcase the talents of the host and other cast members.","sources":["http://boktv.interworks.in:1935/live/boktv/playlist.m3u8"],"subtitle":"By Channel","thumb":"https://bokradio.co.za/wp-content/uploads/2017/07/button_cameratv.jpg","title":"BOK TV"},{"description":"Salt TV is a Christian television channel station from Uganda. Salt TV is based in Kampala. Matthew 5:13-16 (NKJV) Believers Are Salt and Light 13 You are the salt of the earth, but if the salt loses its flavor, how shall it be seasoned? It is then good for nothing but to be thrown out and trampled underfoot by men.","sources":["http://dcunilive38-lh.akamaihd.net/i/dclive_1@692676/index_150_av-p.m3u8"],"subtitle":"By Channel","thumb":"https://www.saltmedia.ug/images/NOV/SALT-TV.jpg","title":"Salt TV/ Uganda"},{"description":"TFM is Senegal’s privately-owned television channel.Owned by Senegalese musician Youssou N Dour, who owns a major media group in Dakar.","sources":["http://46.105.114.82/tfm_senegal.m3u8"],"subtitle":"By Channel","thumb":"https://3.bp.blogspot.com/-eyo4UyKqjlI/WWTobvXxLqI/AAAAAAAAB_g/BFn1KiR6vcYQMilgX4nWhGJHbHMEP_l0ACLcBGAs/s1600/tfm%2Bsenegal.png","title":"TFM TV/ Senegal"},{"description":"Africa tv1 est une télévision africaine qui travaille pour aider les peuples a se communiquer avec DIEU et surtout sensibiliser les Africains musulmans de partout.","sources":["http://africatv.live.net.sa:1935/live/africatv/playlist.m3u8"],"subtitle":"By Channel","thumb":"http://www.africagroup.tv/img/bgTV1.png","title":"Africa TV 1"},{"description":"Africa tv2 est une télévision africaine qui travaille pour aider les peuples a se communiquer avec DIEU et surtout sensibiliser les Africains musulmans de partout.","sources":["http://africatv.live.net.sa:1935/live/africatv2/playlist.m3u8"],"subtitle":"By Channel","thumb":"http://www.africagroup.tv/img/bgTV2.png","title":"Africa TV 2"},{"description":"Africa tv3 est une télévision africaine qui travaille pour aider les peuples a se communiquer avec DIEU et surtout sensibiliser les Africains de langue haoussa.","sources":["http://africatv.live.net.sa:1935/live/africatv3/playlist.m3u8"],"subtitle":"By Channel","thumb":"https://www.africagroup.tv/img/bgTV3.png","title":"Africa TV 3"},{"description":"La télévision nationale tunisienne 1 est la chaîne publique nationale tunisienne. Il a été officiellement lancé le 31 mai 1966, mais diffuse des programmes pilotes de manière irrégulière depuis octobre 1965, puis régulièrement depuis janvier 1966 et s’appelle la radio et la télévision tunisienne (ATT). Elle est devenue Channel 7 en 1992 et Tunisia 7 en 1997, mais elle est restée une filiale de la Société tunisienne de radio et de télévision jusqu’en 2008, a conservé le siège qu’elle partageait et la Société tunisienne de télévision avec ses chaînes de télévision nationales tunisiennes et La Tunisie 21 plus tard connue sous le nom de Télévision nationale tunisienne 2 est devenue son nouveau siège. Après le déclenchement de la révolution populaire tunisienne et la défection de zine El Abidine Ben Ali du pays, il est devenu Télévision nationale tunisienne.","sources":["http://54.36.122.126/tunisie1.m3u8"],"subtitle":"By Channel.","thumb":"https://www.histoiredesfax.com/wp-content/uploads/2015/11/Television-nationale-watania.jpg","title":"TUNISIA 1"},{"description":"Sahel TV est la plateforme unique, ouverte à la société civile, aux citoyens et à l'autorité locale de la ville et de sa région pour leur permettre de s’exprimer librement, proposer leurs idées et accéder à toutes les informations économiques, environnementale, culturelle, sportive. Vos idées et vos propositions sont les bienvenues.","sources":["http://142.44.214.231:1935/saheltv/myStream/playlist.m3u8"],"subtitle":"By Channel","thumb":"https://mobiletv.mobibase.com/html/logo/hd/channel_ld_747.png","title":"SAHEL TV / Tunisie"},{"description":"NIGERIA TELEVISION AUTORTEAutorité a commencé sous le nom de Western Nigerian Television Services (WNTV), qui a transmis ses premiers signaux au peuple nigérian et à toute l'Afrique le 31 octobre 1959. Au début de 1962, les trois gouvernements régionaux qui existaient au Nigéria avaient mis en place le Service de télévision nigérian (NTS). Télévision ont été créés et en 1976, l'Autorité de la télévision nigériane est née en tant que seule entité responsable de Diffusion télévisée au Nigéria.","sources":["http://54.38.93.93/nta.m3u8"],"subtitle":"By Channel","thumb":"https://static.squarespace.com/static/53d2a092e4b0125510bfe57d/53d2a2c6e4b018cd23e33d7b/53d2a2c6e4b018cd23e33f6f/1362042333867/1000w/nta.jpg","title":"NTA TV / Nigeria"},{"description":"ESPACE TV est une télévision basée à Conakry dans la commune de Matoto Kondeboungny au bord de l'autoroute Fidèle Castro (République de Guinée). La télé diffuse des informations du pays et du monde en temps réel. Des magazines axés sur les réalités des terroirs et des séries de divertissement. Détenue par le groupe Hadafo Médias, cette chaîne est la première du pays en terme d'audience; selon le rapport de Stat view international en 2019.","sources":["http://46.105.114.82/espacetv.m3u8"],"subtitle":"By Channel","thumb":"https://lh3.googleusercontent.com/ric-bS2gzvt-UyrhBIEdWENN9U-fL9Bnlhv12GEYSzSkZFWEIr7hc74k83kfLPqZDk0","title":"Espace TV / Guinée"},{"description":" Movies Now is an Indian high-definition television channel featuring Hollywood films. It was launched on 19 December 2010 with a picture quality of 1080i and 5.1 surround sound. The channel is owned by The Times Group. It has exclusive content licensing from films produced or distributed by MGM and has content licensing from Universal Studios, Walt Disney Studios, Marvel Studios, 20th Century Studios, Warner Bros and Paramount Pictures.","sources":["https://timesnow.airtel.tv/live/MN_pull/master.m3u8"],"subtitle":"By Channel","thumb":"https://upload.wikimedia.org/wikipedia/en/4/49/Movies_Now_logo.png","title":"Movies Now HD"},{"description":"Tunisie Immobilier TV, la première chaîne de l’immobilier en Tunisie Vous présente toutes les semaines, les actualités immobilières et économiques en Tunisie et dans le monde à travers des reportages.contact; E-mail:tunisieimmob@planet.tn/ Tel:(+216) 71 894500.","sources":["https://5ac31d8a4c9af.streamlock.net/tunimmob/myStream/chunklist.m3u8"],"subtitle":"By Channel","thumb":"https://i2.wp.com/www.tunisieimmobiliertv.net/wp-content/uploads/2016/10/fb.jpg?fit=1024%2C500&amp;ssl=1","title":"Tunisie Immobilier TV"}]}]}</v>
      </c>
    </row>
    <row r="155">
      <c r="A155" s="2" t="str">
        <f>IFERROR(__xludf.DUMMYFUNCTION("""COMPUTED_VALUE"""),"Dissonity")</f>
        <v>Dissonity</v>
      </c>
      <c r="B155" s="3" t="str">
        <f>IFERROR(__xludf.DUMMYFUNCTION("""COMPUTED_VALUE"""),"https://github.com/Furnyr/Dissonity")</f>
        <v>https://github.com/Furnyr/Dissonity</v>
      </c>
      <c r="C155" s="2">
        <f>IFERROR(__xludf.DUMMYFUNCTION("""COMPUTED_VALUE"""),56.0)</f>
        <v>56</v>
      </c>
      <c r="D155" s="2" t="str">
        <f>IFERROR(__xludf.DUMMYFUNCTION("""COMPUTED_VALUE"""),"C#")</f>
        <v>C#</v>
      </c>
      <c r="E155" s="2" t="str">
        <f>IFERROR(__xludf.DUMMYFUNCTION("""COMPUTED_VALUE"""),"Open-source C# Unity implementation of the Discord Embedded App SDK")</f>
        <v>Open-source C# Unity implementation of the Discord Embedded App SDK</v>
      </c>
    </row>
    <row r="156">
      <c r="A156" s="2" t="str">
        <f>IFERROR(__xludf.DUMMYFUNCTION("""COMPUTED_VALUE"""),"Dissonity")</f>
        <v>Dissonity</v>
      </c>
      <c r="B156" s="3" t="str">
        <f>IFERROR(__xludf.DUMMYFUNCTION("""COMPUTED_VALUE"""),"https://github.com/Furnyr/Dissonity")</f>
        <v>https://github.com/Furnyr/Dissonity</v>
      </c>
      <c r="C156" s="2">
        <f>IFERROR(__xludf.DUMMYFUNCTION("""COMPUTED_VALUE"""),56.0)</f>
        <v>56</v>
      </c>
      <c r="D156" s="2" t="str">
        <f>IFERROR(__xludf.DUMMYFUNCTION("""COMPUTED_VALUE"""),"C#")</f>
        <v>C#</v>
      </c>
      <c r="E156" s="2" t="str">
        <f>IFERROR(__xludf.DUMMYFUNCTION("""COMPUTED_VALUE"""),"Open-source C# Unity implementation of the Discord Embedded App SDK")</f>
        <v>Open-source C# Unity implementation of the Discord Embedded App SDK</v>
      </c>
    </row>
    <row r="157">
      <c r="A157" s="2" t="str">
        <f>IFERROR(__xludf.DUMMYFUNCTION("""COMPUTED_VALUE"""),"python-dlipower")</f>
        <v>python-dlipower</v>
      </c>
      <c r="B157" s="3" t="str">
        <f>IFERROR(__xludf.DUMMYFUNCTION("""COMPUTED_VALUE"""),"https://github.com/dwighthubbard/python-dlipower")</f>
        <v>https://github.com/dwighthubbard/python-dlipower</v>
      </c>
      <c r="C157" s="2">
        <f>IFERROR(__xludf.DUMMYFUNCTION("""COMPUTED_VALUE"""),56.0)</f>
        <v>56</v>
      </c>
      <c r="D157" s="2" t="str">
        <f>IFERROR(__xludf.DUMMYFUNCTION("""COMPUTED_VALUE"""),"Python")</f>
        <v>Python</v>
      </c>
      <c r="E157" s="2" t="str">
        <f>IFERROR(__xludf.DUMMYFUNCTION("""COMPUTED_VALUE"""),"Python modules to manage Digital Loggers Web Power Switch")</f>
        <v>Python modules to manage Digital Loggers Web Power Switch</v>
      </c>
    </row>
    <row r="158">
      <c r="A158" s="2" t="str">
        <f>IFERROR(__xludf.DUMMYFUNCTION("""COMPUTED_VALUE"""),"thunderbit")</f>
        <v>thunderbit</v>
      </c>
      <c r="B158" s="3" t="str">
        <f>IFERROR(__xludf.DUMMYFUNCTION("""COMPUTED_VALUE"""),"https://github.com/thunderbit/thunderbit")</f>
        <v>https://github.com/thunderbit/thunderbit</v>
      </c>
      <c r="C158" s="2">
        <f>IFERROR(__xludf.DUMMYFUNCTION("""COMPUTED_VALUE"""),56.0)</f>
        <v>56</v>
      </c>
      <c r="D158" s="2" t="str">
        <f>IFERROR(__xludf.DUMMYFUNCTION("""COMPUTED_VALUE"""),"Java")</f>
        <v>Java</v>
      </c>
      <c r="E158" s="2" t="str">
        <f>IFERROR(__xludf.DUMMYFUNCTION("""COMPUTED_VALUE"""),"A web application for digital assets management.")</f>
        <v>A web application for digital assets management.</v>
      </c>
    </row>
    <row r="159">
      <c r="A159" s="2" t="str">
        <f>IFERROR(__xludf.DUMMYFUNCTION("""COMPUTED_VALUE"""),"Certificate-Locker-Management")</f>
        <v>Certificate-Locker-Management</v>
      </c>
      <c r="B159" s="3" t="str">
        <f>IFERROR(__xludf.DUMMYFUNCTION("""COMPUTED_VALUE"""),"https://github.com/thinakaranmanokaran/Certificate-Locker-Management")</f>
        <v>https://github.com/thinakaranmanokaran/Certificate-Locker-Management</v>
      </c>
      <c r="C159" s="2">
        <f>IFERROR(__xludf.DUMMYFUNCTION("""COMPUTED_VALUE"""),55.0)</f>
        <v>55</v>
      </c>
      <c r="D159" s="2" t="str">
        <f>IFERROR(__xludf.DUMMYFUNCTION("""COMPUTED_VALUE"""),"CSS")</f>
        <v>CSS</v>
      </c>
      <c r="E159" s="2" t="str">
        <f>IFERROR(__xludf.DUMMYFUNCTION("""COMPUTED_VALUE"""),"A secure web app 💻 for storing and managing certificates 🏅, built using PHP for the frontend and Python for backend encryption 🔐. Ensures safe storage of digital certificates, with features like password protection and file encryption 🔒.")</f>
        <v>A secure web app 💻 for storing and managing certificates 🏅, built using PHP for the frontend and Python for backend encryption 🔐. Ensures safe storage of digital certificates, with features like password protection and file encryption 🔒.</v>
      </c>
    </row>
    <row r="160">
      <c r="A160" s="2" t="str">
        <f>IFERROR(__xludf.DUMMYFUNCTION("""COMPUTED_VALUE"""),"hello-world")</f>
        <v>hello-world</v>
      </c>
      <c r="B160" s="3" t="str">
        <f>IFERROR(__xludf.DUMMYFUNCTION("""COMPUTED_VALUE"""),"https://github.com/Juneau-Empire/hello-world")</f>
        <v>https://github.com/Juneau-Empire/hello-world</v>
      </c>
      <c r="C160" s="2">
        <f>IFERROR(__xludf.DUMMYFUNCTION("""COMPUTED_VALUE"""),55.0)</f>
        <v>55</v>
      </c>
      <c r="D160" s="2" t="str">
        <f>IFERROR(__xludf.DUMMYFUNCTION("""COMPUTED_VALUE"""),"Não especificada")</f>
        <v>Não especificada</v>
      </c>
      <c r="E160" s="2" t="str">
        <f>IFERROR(__xludf.DUMMYFUNCTION("""COMPUTED_VALUE"""),"Host :204.61.63.40:443  Certificate:     Data:         Version: 3 (0x2)         Serial Number:             09:b8:74:e9:1b:e9:ff:b4:74:b1:3e:25:4d:27:4c:5d     Signature Algorithm: sha256WithRSAEncryption         Issuer: C=GB, ST=Greater Manchester, L=Salf"&amp;"ord, O=Sectigo Limited, CN=Sectigo RSA Organization Validation Secure Server CA         Validity             Not Before: May 29 00:00:00 2020 GMT             Not After : May 29 23:59:59 2021 GMT         Subject: C=US/postalCode=98004, ST=Washington, L=Bel"&amp;"levue/street=10885 NE 4th St, O=Puget Sound Energy, Inc., OU=Web, CN=pse.com         Subject Public Key Info:             Public Key Algorithm: rsaEncryption                 Public-Key: (2048 bit)                 Modulus:                     00:a1:53:5e:2"&amp;"d:8e:fb:6f:5c:11:66:8b:dd:ea:5d:                     fa:06:6f:78:a6:87:81:15:3a:3c:d0:84:05:d4:cc:                     25:7a:3d:96:7e:ca:78:12:1a:e6:28:44:61:2e:81:                     68:e4:df:d3:9f:76:29:1c:f4:74:ab:e8:f5:78:90:                     4c:2"&amp;"7:ed:1d:ea:0f:c8:8b:ac:da:1a:49:52:81:b6:                     f9:0f:87:7c:66:e3:60:31:32:cb:cf:7a:cd:62:5f:                     ad:96:99:85:8c:19:eb:bf:40:0e:c2:27:dc:2f:43:                     7e:a0:48:75:ec:fa:70:e4:27:fe:20:c6:f5:63:39:                "&amp;"     c9:0d:68:ac:dd:3a:21:ac:06:4e:da:21:ff:68:c5:                     67:bf:5f:c6:3b:2b:bd:3f:66:8e:a1:0c:6f:34:db:                     18:5a:8e:29:df:1f:ef:3d:41:57:a3:a7:0d:75:bd:                     7b:6b:f4:bc:50:4e:9d:37:01:b1:b3:35:88:67:bd:       "&amp;"              2e:1e:69:c3:68:26:fc:58:b1:98:f7:be:dc:30:e4:                     a3:39:87:5c:19:58:b1:ef:b5:06:2a:4d:2b:a6:e3:                     fd:81:b5:3a:9e:0b:13:9f:26:18:05:e0:89:30:20:                     16:1a:ff:aa:09:9b:31:de:08:51:49:27:52:d5:c"&amp;"d:                     4a:fd:6f:51:33:20:a4:ec:7c:01:60:57:61:f1:77:                     b5:a5                 Exponent: 65537 (0x10001)         X509v3 extensions:             X509v3 Authority Key Identifier:                  keyid:17:D9:D6:25:27:67:F9:31"&amp;":C2:49:43:D9:30:36:44:8C:6C:A9:4F:EB              X509v3 Subject Key Identifier:                  5E:3B:40:96:C6:2B:7C:F7:CD:54:5A:87:47:0C:97:7F:5D:2E:96:1B             X509v3 Key Usage: critical                 Digital Signature, Key Encipherment       "&amp;"      X509v3 Basic Constraints: critical                 CA:FALSE             X509v3 Extended Key Usage:                  TLS Web Server Authentication, TLS Web Client Authentication             X509v3 Certificate Policies:                  Policy: 1.3.6."&amp;"1.4.1.6449.1.2.1.3.4                   CPS: https://sectigo.com/CPS                 Policy: 2.23.140.1.2.2              X509v3 CRL Distribution Points:                   Full Name:                   URI:http://crl.sectigo.com/SectigoRSAOrganizationValidat"&amp;"ionSecureServerCA.crl              Authority Information Access:                  CA Issuers - URI:http://crt.sectigo.com/SectigoRSAOrganizationValidationSecureServerCA.crt                 OCSP - URI:http://ocsp.sectigo.com              1.3.6.1.4.1.11129."&amp;"2.4.2:                  ......u.}&gt;.....Uh$....R.y+..x...j.h.~"".....rb%.*.....F0D. .[e.Bj...a..8v#.Gq.k...h....U... ..A.a.+.%......P.\...7[.[.t..Uo..w.. .....l.s..."",..M^lO.=a.N/XM.....rb%.......H0F.!......e4....h....DI....r.??...8."".!..a8).|.7..y......"&amp;"..&lt;-vAq"".&lt;}.D..             X509v3 Subject Alternative Name:                  DNS:pse.com, DNS:www.prod.aws.pse.com, DNS:www.pse.com, DNS:wwwa.prod.aws.pse.com, DNS:wwwb.prod.aws.pse.com     Signature Algorithm: sha256WithRSAEncryption          8c:9e:a3:"&amp;"0a:af:cf:fc:4b:29:7f:b1:76:37:ff:68:dc:8f:c3:          ca:e9:d9:ad:19:ba:a5:b3:14:4a:01:cf:04:2c:3a:5c:e8:d2:          a9:94:8e:7b:9c:f1:4d:d6:39:d0:82:3f:4a:d8:8a:3a:b2:d5:          60:90:4b:81:47:15:16:dc:84:55:1d:84:9a:4d:5d:6a:1e:d1:          48:ef:73"&amp;":bb:c3:a0:18:a7:26:16:86:7d:19:f2:71:f5:00:8a:          82:3a:0f:9b:99:eb:af:75:8e:8e:7b:73:f3:11:d7:a5:7b:f3:          92:27:01:a4:d8:3c:f4:b2:12:8f:5a:b3:74:77:e4:a0:3e:dd:          f2:37:26:de:9e:24:d6:03:55:fe:40:24:7d:b7:f8:47:da:7a:          eb:0a:3"&amp;"e:e2:e7:3c:5c:85:21:d9:20:1c:ea:2b:5a:be:1d:7b:          e4:d8:1e:77:bd:0c:a0:24:2a:2e:ad:e1:0b:8e:b1:54:e4:8e:          31:09:b1:60:3b:58:74:4a:4f:b7:e7:6c:93:d0:2b:ab:4f:56:          0a:c0:0b:94:d2:a9:5f:ea:7c:e3:4d:ee:76:e7:b9:9f:2c:ca:          c7:04:"&amp;"db:25:09:14:37:da:34:9b:6a:5d:9d:98:55:c1:2e:bd:          e3:cf:3a:37:36:fe:f2:8d:2a:de:cc:23:79:c8:9b:aa:bb:82:          a6:f3:e7:8e Certificate is active Certificate:     Data:         Version: 3 (0x2)         Serial Number:             13:7d:53:9c:aa:7"&amp;"c:31:a9:a4:33:70:19:68:84:7a:8d     Signature Algorithm: sha384WithRSAEncryption         Issuer: C=US, ST=New Jersey, L=Jersey City, O=The USERTRUST Network, CN=USERTrust RSA Certification Authority         Validity             Not Before: Nov  2 00:00:00"&amp;" 2018 GMT             Not After : Dec 31 23:59:59 2030 GMT         Subject: C=GB, ST=Greater Manchester, L=Salford, O=Sectigo Limited, CN=Sectigo RSA Organization Validation Secure Server CA         Subject Public Key Info:             Public Key Algorith"&amp;"m: rsaEncryption                 Public-Key: (2048 bit)                 Modulus:                     00:9c:93:02:46:45:4a:52:48:92:fc:57:8d:f9:2d:                     ea:53:be:b3:2c:d5:d8:a8:a5:ec:5b:69:03:c0:1d:                     10:f6:59:33:de:fe:07:4"&amp;"8:a8:e8:8c:7a:67:4a:f1:                     f5:8d:c3:37:66:d0:32:91:f7:c4:9d:04:60:c4:b5:                     4a:e2:83:8b:a7:ae:26:d4:5d:3a:5e:f8:d1:16:71:                     bb:8a:bd:71:a2:7d:c8:ce:a2:60:24:b0:52:a0:3a:                     45:51:de:78:9"&amp;"3:6c:62:60:f1:e4:56:9c:b7:3b:f7:                     3c:55:d8:df:d5:7a:31:7c:35:7f:12:51:70:e1:2c:                     be:04:ac:cb:fa:4f:e1:7c:65:6a:c0:40:a7:d9:7c:                     a5:63:84:19:e1:f7:ca:ef:aa:b4:e8:58:5a:d9:99:                     e3:2"&amp;"6:df:8e:12:b2:b8:dc:33:b2:36:da:14:1d:96:                     58:42:40:6e:0b:22:85:1c:51:22:ae:c4:c8:06:45:                     6d:92:e6:67:b7:19:23:e4:d8:36:6b:85:d0:7f:c7:                     52:e3:cf:b0:75:01:e0:89:b4:a8:bf:8a:36:4e:a3:                "&amp;"     e0:6c:eb:84:41:ce:a5:2f:48:22:13:97:50:62:45:                     1e:09:a5:cc:9f:6c:57:70:40:06:db:20:e8:1b:d6:                     f3:93:8b:a7:32:9e:b7:44:15:09:d7:af:fd:7c:01:                     1c:db                 Exponent: 65537 (0x10001)     "&amp;"    X509v3 extensions:             X509v3 Authority Key Identifier:                  keyid:53:79:BF:5A:AA:2B:4A:CF:54:80:E1:D8:9B:C0:9D:F2:B2:03:66:CB              X509v3 Subject Key Identifier:                  17:D9:D6:25:27:67:F9:31:C2:49:43:D9:30:36:4"&amp;"4:8C:6C:A9:4F:EB             X509v3 Key Usage: critical                 Digital Signature, Certificate Sign, CRL Sign             X509v3 Basic Constraints: critical                 CA:TRUE, pathlen:0             X509v3 Extended Key Usage:                 "&amp;" TLS Web Server Authentication, TLS Web Client Authentication             X509v3 Certificate Policies:                  Policy: X509v3 Any Policy                 Policy: 2.23.140.1.2.2              X509v3 CRL Distribution Points:                   Full Na"&amp;"me:                   URI:http://crl.usertrust.com/USERTrustRSACertificationAuthority.crl              Authority Information Access:                  CA Issuers - URI:http://crt.usertrust.com/USERTrustRSAAddTrustCA.crt                 OCSP - URI:http://oc"&amp;"sp.usertrust.com      Signature Algorithm: sha384WithRSAEncryption          4e:13:40:96:c9:c3:e6:6e:5b:c0:e3:ba:f4:17:e1:ae:09:1f:          c9:bf:cb:0c:25:16:f2:73:53:b3:76:1a:b7:ab:48:06:d6:cd:          00:7c:20:45:43:45:6c:16:5a:1b:13:61:d7:49:ba:a4:02:"&amp;"a4:          ac:e8:ce:ce:2d:c9:2a:74:a3:dc:de:ae:ab:d0:68:36:f8:91:          af:3c:01:f7:77:d5:0b:cf:97:ab:eb:87:e7:15:a8:fa:30:5a:          61:71:20:b1:c0:43:c4:b9:8f:6d:8a:31:eb:15:36:24:fb:62:          d5:0b:9c:8f:e9:66:bd:e6:61:51:97:93:b6:1d:87:bd:b0"&amp;":b5:          6c:fe:a6:11:29:06:61:34:31:30:3d:20:27:73:51:d0:de:85:          83:d3:77:39:20:46:96:da:a7:c6:5a:16:27:85:b2:cf:4e:0f:          4e:8c:5c:be:be:38:00:f8:4b:f9:72:7b:d4:f2:7a:d7:a2:29:          85:d0:04:ba:d3:42:2c:51:88:52:2e:d1:3d:24:67:47:e"&amp;"c:55:          cc:1b:f4:ca:34:ea:26:c1:de:dd:c4:21:89:f6:ba:7b:32:1e:          8e:96:5e:84:45:38:cf:80:aa:37:69:8b:60:17:74:15:48:91:          9c:6d:f0:4e:a3:77:ca:1b:1c:48:fa:f9:cf:49:e8:5f:4f:85:          0a:e2:8f:90:1b:ab:70:4c:9a:eb:b7:a6:3f:b4:ac:5d:"&amp;"a4:5f:          cf:e6:d8:8a:96:90:f7:4f:26:81:60:76:5d:0f:24:77:91:b3:          2a:31:9f:16:5a:b2:5d:8c:1c:29:aa:48:9c:8e:6f:d3:78:40:          70:db:77:ec:dd:e3:d1:57:05:70:2d:e6:49:98:88:05:84:62:          05:70:56:76:86:39:4e:d3:22:6f:1d:fe:6d:f1:0e:b3"&amp;":62:c4:          3c:cb:c0:85:b9:61:1e:ba:e1:15:80:59:94:0c:ae:05:bb:8c:          7f:56:be:1c:d2:5a:bf:97:f2:6a:4c:b0:c6:70:76:b0:90:8d:          c1:0b:36:b9:11:d8:d6:28:5c:ea:4f:fe:24:b7:18:0a:9b:0c:          d0:c1:7c:5c:fb:69:bd:cc:a2:4d:c6:90:bc:a6:4d:f"&amp;"2:b1:ba:          d6:9a:67:5b:96:02:52:d0:82:f9:c4:0a:5c:0d:28:e0:3f:c8:          fa:95:95:89:d5:a4:be:49:6c:40:b2:3e:a8:6b:b8:d5:25:b2:          c4:fe:f1:d3:d7:e7:d6:dc:43:01:76:30:fb:3b:8b:5d:f7:4a:          89:7c:9a:35:be:fc:ca:f0:57:01:f0:8d:3f:a0:87:"&amp;"32:7b:47:          5a:97:4b:82:d2:66:c2:c4:2d:ea:3f:24:f4:a7:f9:a8:b9:e3:          6a:d9:18:61:a0:3b:8c:15 Certificate is active Certificate:     Data:         Version: 3 (0x2)         Serial Number:             01:fd:6d:30:fc:a3:ca:51:a8:1b:bc:64:0e:35:0"&amp;"3:2d     Signature Algorithm: sha384WithRSAEncryption         Issuer: C=US, ST=New Jersey, L=Jersey City, O=The USERTRUST Network, CN=USERTrust RSA Certification Authority         Validity             Not Before: Feb  1 00:00:00 2010 GMT             Not A"&amp;"fter : Jan 18 23:59:59 2038 GMT         Subject: C=US, ST=New Jersey, L=Jersey City, O=The USERTRUST Network, CN=USERTrust RSA Certification Authority         Subject Public Key Info:             Public Key Algorithm: rsaEncryption                 Public-"&amp;"Key: (4096 bit)                 Modulus:                 ")</f>
        <v>Host :204.61.63.40:443  Certificate:     Data:         Version: 3 (0x2)         Serial Number:             09:b8:74:e9:1b:e9:ff:b4:74:b1:3e:25:4d:27:4c:5d     Signature Algorithm: sha256WithRSAEncryption         Issuer: C=GB, ST=Greater Manchester, L=Salford, O=Sectigo Limited, CN=Sectigo RSA Organization Validation Secure Server CA         Validity             Not Before: May 29 00:00:00 2020 GMT             Not After : May 29 23:59:59 2021 GMT         Subject: C=US/postalCode=98004, ST=Washington, L=Bellevue/street=10885 NE 4th St, O=Puget Sound Energy, Inc., OU=Web, CN=pse.com         Subject Public Key Info:             Public Key Algorithm: rsaEncryption                 Public-Key: (2048 bit)                 Modulus:                     00:a1:53:5e:2d:8e:fb:6f:5c:11:66:8b:dd:ea:5d:                     fa:06:6f:78:a6:87:81:15:3a:3c:d0:84:05:d4:cc:                     25:7a:3d:96:7e:ca:78:12:1a:e6:28:44:61:2e:81:                     68:e4:df:d3:9f:76:29:1c:f4:74:ab:e8:f5:78:90:                     4c:27:ed:1d:ea:0f:c8:8b:ac:da:1a:49:52:81:b6:                     f9:0f:87:7c:66:e3:60:31:32:cb:cf:7a:cd:62:5f:                     ad:96:99:85:8c:19:eb:bf:40:0e:c2:27:dc:2f:43:                     7e:a0:48:75:ec:fa:70:e4:27:fe:20:c6:f5:63:39:                     c9:0d:68:ac:dd:3a:21:ac:06:4e:da:21:ff:68:c5:                     67:bf:5f:c6:3b:2b:bd:3f:66:8e:a1:0c:6f:34:db:                     18:5a:8e:29:df:1f:ef:3d:41:57:a3:a7:0d:75:bd:                     7b:6b:f4:bc:50:4e:9d:37:01:b1:b3:35:88:67:bd:                     2e:1e:69:c3:68:26:fc:58:b1:98:f7:be:dc:30:e4:                     a3:39:87:5c:19:58:b1:ef:b5:06:2a:4d:2b:a6:e3:                     fd:81:b5:3a:9e:0b:13:9f:26:18:05:e0:89:30:20:                     16:1a:ff:aa:09:9b:31:de:08:51:49:27:52:d5:cd:                     4a:fd:6f:51:33:20:a4:ec:7c:01:60:57:61:f1:77:                     b5:a5                 Exponent: 65537 (0x10001)         X509v3 extensions:             X509v3 Authority Key Identifier:                  keyid:17:D9:D6:25:27:67:F9:31:C2:49:43:D9:30:36:44:8C:6C:A9:4F:EB              X509v3 Subject Key Identifier:                  5E:3B:40:96:C6:2B:7C:F7:CD:54:5A:87:47:0C:97:7F:5D:2E:96:1B             X509v3 Key Usage: critical                 Digital Signature, Key Encipherment             X509v3 Basic Constraints: critical                 CA:FALSE             X509v3 Extended Key Usage:                  TLS Web Server Authentication, TLS Web Client Authentication             X509v3 Certificate Policies:                  Policy: 1.3.6.1.4.1.6449.1.2.1.3.4                   CPS: https://sectigo.com/CPS                 Policy: 2.23.140.1.2.2              X509v3 CRL Distribution Points:                   Full Name:                   URI:http://crl.sectigo.com/SectigoRSAOrganizationValidationSecureServerCA.crl              Authority Information Access:                  CA Issuers - URI:http://crt.sectigo.com/SectigoRSAOrganizationValidationSecureServerCA.crt                 OCSP - URI:http://ocsp.sectigo.com              1.3.6.1.4.1.11129.2.4.2:                  ......u.}&gt;.....Uh$....R.y+..x...j.h.~".....rb%.*.....F0D. .[e.Bj...a..8v#.Gq.k...h....U... ..A.a.+.%......P.\...7[.[.t..Uo..w.. .....l.s...",..M^lO.=a.N/XM.....rb%.......H0F.!......e4....h....DI....r.??...8.".!..a8).|.7..y........&lt;-vAq".&lt;}.D..             X509v3 Subject Alternative Name:                  DNS:pse.com, DNS:www.prod.aws.pse.com, DNS:www.pse.com, DNS:wwwa.prod.aws.pse.com, DNS:wwwb.prod.aws.pse.com     Signature Algorithm: sha256WithRSAEncryption          8c:9e:a3:0a:af:cf:fc:4b:29:7f:b1:76:37:ff:68:dc:8f:c3:          ca:e9:d9:ad:19:ba:a5:b3:14:4a:01:cf:04:2c:3a:5c:e8:d2:          a9:94:8e:7b:9c:f1:4d:d6:39:d0:82:3f:4a:d8:8a:3a:b2:d5:          60:90:4b:81:47:15:16:dc:84:55:1d:84:9a:4d:5d:6a:1e:d1:          48:ef:73:bb:c3:a0:18:a7:26:16:86:7d:19:f2:71:f5:00:8a:          82:3a:0f:9b:99:eb:af:75:8e:8e:7b:73:f3:11:d7:a5:7b:f3:          92:27:01:a4:d8:3c:f4:b2:12:8f:5a:b3:74:77:e4:a0:3e:dd:          f2:37:26:de:9e:24:d6:03:55:fe:40:24:7d:b7:f8:47:da:7a:          eb:0a:3e:e2:e7:3c:5c:85:21:d9:20:1c:ea:2b:5a:be:1d:7b:          e4:d8:1e:77:bd:0c:a0:24:2a:2e:ad:e1:0b:8e:b1:54:e4:8e:          31:09:b1:60:3b:58:74:4a:4f:b7:e7:6c:93:d0:2b:ab:4f:56:          0a:c0:0b:94:d2:a9:5f:ea:7c:e3:4d:ee:76:e7:b9:9f:2c:ca:          c7:04:db:25:09:14:37:da:34:9b:6a:5d:9d:98:55:c1:2e:bd:          e3:cf:3a:37:36:fe:f2:8d:2a:de:cc:23:79:c8:9b:aa:bb:82:          a6:f3:e7:8e Certificate is active Certificate:     Data:         Version: 3 (0x2)         Serial Number:             13:7d:53:9c:aa:7c:31:a9:a4:33:70:19:68:84:7a:8d     Signature Algorithm: sha384WithRSAEncryption         Issuer: C=US, ST=New Jersey, L=Jersey City, O=The USERTRUST Network, CN=USERTrust RSA Certification Authority         Validity             Not Before: Nov  2 00:00:00 2018 GMT             Not After : Dec 31 23:59:59 2030 GMT         Subject: C=GB, ST=Greater Manchester, L=Salford, O=Sectigo Limited, CN=Sectigo RSA Organization Validation Secure Server CA         Subject Public Key Info:             Public Key Algorithm: rsaEncryption                 Public-Key: (2048 bit)                 Modulus:                     00:9c:93:02:46:45:4a:52:48:92:fc:57:8d:f9:2d:                     ea:53:be:b3:2c:d5:d8:a8:a5:ec:5b:69:03:c0:1d:                     10:f6:59:33:de:fe:07:48:a8:e8:8c:7a:67:4a:f1:                     f5:8d:c3:37:66:d0:32:91:f7:c4:9d:04:60:c4:b5:                     4a:e2:83:8b:a7:ae:26:d4:5d:3a:5e:f8:d1:16:71:                     bb:8a:bd:71:a2:7d:c8:ce:a2:60:24:b0:52:a0:3a:                     45:51:de:78:93:6c:62:60:f1:e4:56:9c:b7:3b:f7:                     3c:55:d8:df:d5:7a:31:7c:35:7f:12:51:70:e1:2c:                     be:04:ac:cb:fa:4f:e1:7c:65:6a:c0:40:a7:d9:7c:                     a5:63:84:19:e1:f7:ca:ef:aa:b4:e8:58:5a:d9:99:                     e3:26:df:8e:12:b2:b8:dc:33:b2:36:da:14:1d:96:                     58:42:40:6e:0b:22:85:1c:51:22:ae:c4:c8:06:45:                     6d:92:e6:67:b7:19:23:e4:d8:36:6b:85:d0:7f:c7:                     52:e3:cf:b0:75:01:e0:89:b4:a8:bf:8a:36:4e:a3:                     e0:6c:eb:84:41:ce:a5:2f:48:22:13:97:50:62:45:                     1e:09:a5:cc:9f:6c:57:70:40:06:db:20:e8:1b:d6:                     f3:93:8b:a7:32:9e:b7:44:15:09:d7:af:fd:7c:01:                     1c:db                 Exponent: 65537 (0x10001)         X509v3 extensions:             X509v3 Authority Key Identifier:                  keyid:53:79:BF:5A:AA:2B:4A:CF:54:80:E1:D8:9B:C0:9D:F2:B2:03:66:CB              X509v3 Subject Key Identifier:                  17:D9:D6:25:27:67:F9:31:C2:49:43:D9:30:36:44:8C:6C:A9:4F:EB             X509v3 Key Usage: critical                 Digital Signature, Certificate Sign, CRL Sign             X509v3 Basic Constraints: critical                 CA:TRUE, pathlen:0             X509v3 Extended Key Usage:                  TLS Web Server Authentication, TLS Web Client Authentication             X509v3 Certificate Policies:                  Policy: X509v3 Any Policy                 Policy: 2.23.140.1.2.2              X509v3 CRL Distribution Points:                   Full Name:                   URI:http://crl.usertrust.com/USERTrustRSACertificationAuthority.crl              Authority Information Access:                  CA Issuers - URI:http://crt.usertrust.com/USERTrustRSAAddTrustCA.crt                 OCSP - URI:http://ocsp.usertrust.com      Signature Algorithm: sha384WithRSAEncryption          4e:13:40:96:c9:c3:e6:6e:5b:c0:e3:ba:f4:17:e1:ae:09:1f:          c9:bf:cb:0c:25:16:f2:73:53:b3:76:1a:b7:ab:48:06:d6:cd:          00:7c:20:45:43:45:6c:16:5a:1b:13:61:d7:49:ba:a4:02:a4:          ac:e8:ce:ce:2d:c9:2a:74:a3:dc:de:ae:ab:d0:68:36:f8:91:          af:3c:01:f7:77:d5:0b:cf:97:ab:eb:87:e7:15:a8:fa:30:5a:          61:71:20:b1:c0:43:c4:b9:8f:6d:8a:31:eb:15:36:24:fb:62:          d5:0b:9c:8f:e9:66:bd:e6:61:51:97:93:b6:1d:87:bd:b0:b5:          6c:fe:a6:11:29:06:61:34:31:30:3d:20:27:73:51:d0:de:85:          83:d3:77:39:20:46:96:da:a7:c6:5a:16:27:85:b2:cf:4e:0f:          4e:8c:5c:be:be:38:00:f8:4b:f9:72:7b:d4:f2:7a:d7:a2:29:          85:d0:04:ba:d3:42:2c:51:88:52:2e:d1:3d:24:67:47:ec:55:          cc:1b:f4:ca:34:ea:26:c1:de:dd:c4:21:89:f6:ba:7b:32:1e:          8e:96:5e:84:45:38:cf:80:aa:37:69:8b:60:17:74:15:48:91:          9c:6d:f0:4e:a3:77:ca:1b:1c:48:fa:f9:cf:49:e8:5f:4f:85:          0a:e2:8f:90:1b:ab:70:4c:9a:eb:b7:a6:3f:b4:ac:5d:a4:5f:          cf:e6:d8:8a:96:90:f7:4f:26:81:60:76:5d:0f:24:77:91:b3:          2a:31:9f:16:5a:b2:5d:8c:1c:29:aa:48:9c:8e:6f:d3:78:40:          70:db:77:ec:dd:e3:d1:57:05:70:2d:e6:49:98:88:05:84:62:          05:70:56:76:86:39:4e:d3:22:6f:1d:fe:6d:f1:0e:b3:62:c4:          3c:cb:c0:85:b9:61:1e:ba:e1:15:80:59:94:0c:ae:05:bb:8c:          7f:56:be:1c:d2:5a:bf:97:f2:6a:4c:b0:c6:70:76:b0:90:8d:          c1:0b:36:b9:11:d8:d6:28:5c:ea:4f:fe:24:b7:18:0a:9b:0c:          d0:c1:7c:5c:fb:69:bd:cc:a2:4d:c6:90:bc:a6:4d:f2:b1:ba:          d6:9a:67:5b:96:02:52:d0:82:f9:c4:0a:5c:0d:28:e0:3f:c8:          fa:95:95:89:d5:a4:be:49:6c:40:b2:3e:a8:6b:b8:d5:25:b2:          c4:fe:f1:d3:d7:e7:d6:dc:43:01:76:30:fb:3b:8b:5d:f7:4a:          89:7c:9a:35:be:fc:ca:f0:57:01:f0:8d:3f:a0:87:32:7b:47:          5a:97:4b:82:d2:66:c2:c4:2d:ea:3f:24:f4:a7:f9:a8:b9:e3:          6a:d9:18:61:a0:3b:8c:15 Certificate is active Certificate:     Data:         Version: 3 (0x2)         Serial Number:             01:fd:6d:30:fc:a3:ca:51:a8:1b:bc:64:0e:35:03:2d     Signature Algorithm: sha384WithRSAEncryption         Issuer: C=US, ST=New Jersey, L=Jersey City, O=The USERTRUST Network, CN=USERTrust RSA Certification Authority         Validity             Not Before: Feb  1 00:00:00 2010 GMT             Not After : Jan 18 23:59:59 2038 GMT         Subject: C=US, ST=New Jersey, L=Jersey City, O=The USERTRUST Network, CN=USERTrust RSA Certification Authority         Subject Public Key Info:             Public Key Algorithm: rsaEncryption                 Public-Key: (4096 bit)                 Modulus:                 </v>
      </c>
    </row>
    <row r="161">
      <c r="A161" s="2" t="str">
        <f>IFERROR(__xludf.DUMMYFUNCTION("""COMPUTED_VALUE"""),"GalleryServer")</f>
        <v>GalleryServer</v>
      </c>
      <c r="B161" s="3" t="str">
        <f>IFERROR(__xludf.DUMMYFUNCTION("""COMPUTED_VALUE"""),"https://github.com/rdogmartin/GalleryServer")</f>
        <v>https://github.com/rdogmartin/GalleryServer</v>
      </c>
      <c r="C161" s="2">
        <f>IFERROR(__xludf.DUMMYFUNCTION("""COMPUTED_VALUE"""),54.0)</f>
        <v>54</v>
      </c>
      <c r="D161" s="2" t="str">
        <f>IFERROR(__xludf.DUMMYFUNCTION("""COMPUTED_VALUE"""),"JavaScript")</f>
        <v>JavaScript</v>
      </c>
      <c r="E161" s="2" t="str">
        <f>IFERROR(__xludf.DUMMYFUNCTION("""COMPUTED_VALUE"""),"Digital Asset Management web application written with ASP.NET/C#/WebForms.")</f>
        <v>Digital Asset Management web application written with ASP.NET/C#/WebForms.</v>
      </c>
    </row>
    <row r="162">
      <c r="A162" s="2" t="str">
        <f>IFERROR(__xludf.DUMMYFUNCTION("""COMPUTED_VALUE"""),"oobee-desktop")</f>
        <v>oobee-desktop</v>
      </c>
      <c r="B162" s="3" t="str">
        <f>IFERROR(__xludf.DUMMYFUNCTION("""COMPUTED_VALUE"""),"https://github.com/GovTechSG/oobee-desktop")</f>
        <v>https://github.com/GovTechSG/oobee-desktop</v>
      </c>
      <c r="C162" s="2">
        <f>IFERROR(__xludf.DUMMYFUNCTION("""COMPUTED_VALUE"""),54.0)</f>
        <v>54</v>
      </c>
      <c r="D162" s="2" t="str">
        <f>IFERROR(__xludf.DUMMYFUNCTION("""COMPUTED_VALUE"""),"HTML")</f>
        <v>HTML</v>
      </c>
      <c r="E162" s="2" t="str">
        <f>IFERROR(__xludf.DUMMYFUNCTION("""COMPUTED_VALUE"""),"Oobee Desktop (formerly Purple A11y) is a customisable, automated web accessibility testing tool that allows software development teams to find and fix accessibility problems to improve persons with disabilities (PWDs) access to digital services.")</f>
        <v>Oobee Desktop (formerly Purple A11y) is a customisable, automated web accessibility testing tool that allows software development teams to find and fix accessibility problems to improve persons with disabilities (PWDs) access to digital services.</v>
      </c>
    </row>
    <row r="163">
      <c r="A163" s="2" t="str">
        <f>IFERROR(__xludf.DUMMYFUNCTION("""COMPUTED_VALUE"""),"beets")</f>
        <v>beets</v>
      </c>
      <c r="B163" s="3" t="str">
        <f>IFERROR(__xludf.DUMMYFUNCTION("""COMPUTED_VALUE"""),"https://github.com/brandongregoryscott/beets")</f>
        <v>https://github.com/brandongregoryscott/beets</v>
      </c>
      <c r="C163" s="2">
        <f>IFERROR(__xludf.DUMMYFUNCTION("""COMPUTED_VALUE"""),53.0)</f>
        <v>53</v>
      </c>
      <c r="D163" s="2" t="str">
        <f>IFERROR(__xludf.DUMMYFUNCTION("""COMPUTED_VALUE"""),"TypeScript")</f>
        <v>TypeScript</v>
      </c>
      <c r="E163" s="2" t="str">
        <f>IFERROR(__xludf.DUMMYFUNCTION("""COMPUTED_VALUE"""),"Web-based DAW (Digital Audio Workstation) written in React for making music.")</f>
        <v>Web-based DAW (Digital Audio Workstation) written in React for making music.</v>
      </c>
    </row>
    <row r="164">
      <c r="A164" s="2" t="str">
        <f>IFERROR(__xludf.DUMMYFUNCTION("""COMPUTED_VALUE"""),"A-Smart-Framework-for-Digital-Gold-Investment-and-Asset-Tracking")</f>
        <v>A-Smart-Framework-for-Digital-Gold-Investment-and-Asset-Tracking</v>
      </c>
      <c r="B164" s="3" t="str">
        <f>IFERROR(__xludf.DUMMYFUNCTION("""COMPUTED_VALUE"""),"https://github.com/abrarahamed007/A-Smart-Framework-for-Digital-Gold-Investment-and-Asset-Tracking")</f>
        <v>https://github.com/abrarahamed007/A-Smart-Framework-for-Digital-Gold-Investment-and-Asset-Tracking</v>
      </c>
      <c r="C164" s="2">
        <f>IFERROR(__xludf.DUMMYFUNCTION("""COMPUTED_VALUE"""),53.0)</f>
        <v>53</v>
      </c>
      <c r="D164" s="2" t="str">
        <f>IFERROR(__xludf.DUMMYFUNCTION("""COMPUTED_VALUE"""),"HTML")</f>
        <v>HTML</v>
      </c>
      <c r="E164" s="2" t="str">
        <f>IFERROR(__xludf.DUMMYFUNCTION("""COMPUTED_VALUE"""),"A web-based academic prototype that simulates digital gold investment and asset tracking with a simple UI and conceptual AI assistance.")</f>
        <v>A web-based academic prototype that simulates digital gold investment and asset tracking with a simple UI and conceptual AI assistance.</v>
      </c>
    </row>
    <row r="165">
      <c r="A165" s="2" t="str">
        <f>IFERROR(__xludf.DUMMYFUNCTION("""COMPUTED_VALUE"""),"shinage-server")</f>
        <v>shinage-server</v>
      </c>
      <c r="B165" s="3" t="str">
        <f>IFERROR(__xludf.DUMMYFUNCTION("""COMPUTED_VALUE"""),"https://github.com/michz/shinage-server")</f>
        <v>https://github.com/michz/shinage-server</v>
      </c>
      <c r="C165" s="2">
        <f>IFERROR(__xludf.DUMMYFUNCTION("""COMPUTED_VALUE"""),52.0)</f>
        <v>52</v>
      </c>
      <c r="D165" s="2" t="str">
        <f>IFERROR(__xludf.DUMMYFUNCTION("""COMPUTED_VALUE"""),"PHP")</f>
        <v>PHP</v>
      </c>
      <c r="E165" s="2" t="str">
        <f>IFERROR(__xludf.DUMMYFUNCTION("""COMPUTED_VALUE"""),"PHP based server side software for web based digital signage systems.")</f>
        <v>PHP based server side software for web based digital signage systems.</v>
      </c>
    </row>
    <row r="166">
      <c r="A166" s="2" t="str">
        <f>IFERROR(__xludf.DUMMYFUNCTION("""COMPUTED_VALUE"""),"Block-Breaker-Original")</f>
        <v>Block-Breaker-Original</v>
      </c>
      <c r="B166" s="3" t="str">
        <f>IFERROR(__xludf.DUMMYFUNCTION("""COMPUTED_VALUE"""),"https://github.com/CompleteUnityDeveloper/Block-Breaker-Original")</f>
        <v>https://github.com/CompleteUnityDeveloper/Block-Breaker-Original</v>
      </c>
      <c r="C166" s="2">
        <f>IFERROR(__xludf.DUMMYFUNCTION("""COMPUTED_VALUE"""),51.0)</f>
        <v>51</v>
      </c>
      <c r="D166" s="2" t="str">
        <f>IFERROR(__xludf.DUMMYFUNCTION("""COMPUTED_VALUE"""),"C#")</f>
        <v>C#</v>
      </c>
      <c r="E166" s="2" t="str">
        <f>IFERROR(__xludf.DUMMYFUNCTION("""COMPUTED_VALUE"""),"Arkanoid clone build as part of the Complete Unity C# Developer 2D course (http://gdev.tv/cudgithub)")</f>
        <v>Arkanoid clone build as part of the Complete Unity C# Developer 2D course (http://gdev.tv/cudgithub)</v>
      </c>
    </row>
    <row r="167">
      <c r="A167" s="2" t="str">
        <f>IFERROR(__xludf.DUMMYFUNCTION("""COMPUTED_VALUE"""),"clash-of-clones")</f>
        <v>clash-of-clones</v>
      </c>
      <c r="B167" s="3" t="str">
        <f>IFERROR(__xludf.DUMMYFUNCTION("""COMPUTED_VALUE"""),"https://github.com/alexnaraghi/clash-of-clones")</f>
        <v>https://github.com/alexnaraghi/clash-of-clones</v>
      </c>
      <c r="C167" s="2">
        <f>IFERROR(__xludf.DUMMYFUNCTION("""COMPUTED_VALUE"""),51.0)</f>
        <v>51</v>
      </c>
      <c r="D167" s="2" t="str">
        <f>IFERROR(__xludf.DUMMYFUNCTION("""COMPUTED_VALUE"""),"C#")</f>
        <v>C#</v>
      </c>
      <c r="E167" s="2" t="str">
        <f>IFERROR(__xludf.DUMMYFUNCTION("""COMPUTED_VALUE"""),"A Clash Royale style Unity game for Vive/WebGL.")</f>
        <v>A Clash Royale style Unity game for Vive/WebGL.</v>
      </c>
    </row>
    <row r="168">
      <c r="A168" s="2" t="str">
        <f>IFERROR(__xludf.DUMMYFUNCTION("""COMPUTED_VALUE"""),"com.bananaparty.behaviortree")</f>
        <v>com.bananaparty.behaviortree</v>
      </c>
      <c r="B168" s="3" t="str">
        <f>IFERROR(__xludf.DUMMYFUNCTION("""COMPUTED_VALUE"""),"https://github.com/forcepusher/com.bananaparty.behaviortree")</f>
        <v>https://github.com/forcepusher/com.bananaparty.behaviortree</v>
      </c>
      <c r="C168" s="2">
        <f>IFERROR(__xludf.DUMMYFUNCTION("""COMPUTED_VALUE"""),51.0)</f>
        <v>51</v>
      </c>
      <c r="D168" s="2" t="str">
        <f>IFERROR(__xludf.DUMMYFUNCTION("""COMPUTED_VALUE"""),"C#")</f>
        <v>C#</v>
      </c>
      <c r="E168" s="2" t="str">
        <f>IFERROR(__xludf.DUMMYFUNCTION("""COMPUTED_VALUE"""),"Unity package. Fully cross-platform Behavior Tree.")</f>
        <v>Unity package. Fully cross-platform Behavior Tree.</v>
      </c>
    </row>
    <row r="169">
      <c r="A169" s="2" t="str">
        <f>IFERROR(__xludf.DUMMYFUNCTION("""COMPUTED_VALUE"""),"Block-Breaker-Original")</f>
        <v>Block-Breaker-Original</v>
      </c>
      <c r="B169" s="3" t="str">
        <f>IFERROR(__xludf.DUMMYFUNCTION("""COMPUTED_VALUE"""),"https://github.com/CompleteUnityDeveloper/Block-Breaker-Original")</f>
        <v>https://github.com/CompleteUnityDeveloper/Block-Breaker-Original</v>
      </c>
      <c r="C169" s="2">
        <f>IFERROR(__xludf.DUMMYFUNCTION("""COMPUTED_VALUE"""),51.0)</f>
        <v>51</v>
      </c>
      <c r="D169" s="2" t="str">
        <f>IFERROR(__xludf.DUMMYFUNCTION("""COMPUTED_VALUE"""),"C#")</f>
        <v>C#</v>
      </c>
      <c r="E169" s="2" t="str">
        <f>IFERROR(__xludf.DUMMYFUNCTION("""COMPUTED_VALUE"""),"Arkanoid clone build as part of the Complete Unity C# Developer 2D course (http://gdev.tv/cudgithub)")</f>
        <v>Arkanoid clone build as part of the Complete Unity C# Developer 2D course (http://gdev.tv/cudgithub)</v>
      </c>
    </row>
    <row r="170">
      <c r="A170" s="2" t="str">
        <f>IFERROR(__xludf.DUMMYFUNCTION("""COMPUTED_VALUE"""),"xPOURY4-recon")</f>
        <v>xPOURY4-recon</v>
      </c>
      <c r="B170" s="3" t="str">
        <f>IFERROR(__xludf.DUMMYFUNCTION("""COMPUTED_VALUE"""),"https://github.com/xPOURY4/xPOURY4-recon")</f>
        <v>https://github.com/xPOURY4/xPOURY4-recon</v>
      </c>
      <c r="C170" s="2">
        <f>IFERROR(__xludf.DUMMYFUNCTION("""COMPUTED_VALUE"""),51.0)</f>
        <v>51</v>
      </c>
      <c r="D170" s="2" t="str">
        <f>IFERROR(__xludf.DUMMYFUNCTION("""COMPUTED_VALUE"""),"Python")</f>
        <v>Python</v>
      </c>
      <c r="E170" s="2" t="str">
        <f>IFERROR(__xludf.DUMMYFUNCTION("""COMPUTED_VALUE"""),"Elite Cyber Intelligence &amp; Digital Forensics Platform - Next-gen OSINT framework for cybersecurity professionals and ethical hackers🔥 with web-interface")</f>
        <v>Elite Cyber Intelligence &amp; Digital Forensics Platform - Next-gen OSINT framework for cybersecurity professionals and ethical hackers🔥 with web-interface</v>
      </c>
    </row>
    <row r="171">
      <c r="A171" s="2" t="str">
        <f>IFERROR(__xludf.DUMMYFUNCTION("""COMPUTED_VALUE"""),"Smart-Attendance-Web-App")</f>
        <v>Smart-Attendance-Web-App</v>
      </c>
      <c r="B171" s="3" t="str">
        <f>IFERROR(__xludf.DUMMYFUNCTION("""COMPUTED_VALUE"""),"https://github.com/Yuva1117/Smart-Attendance-Web-App")</f>
        <v>https://github.com/Yuva1117/Smart-Attendance-Web-App</v>
      </c>
      <c r="C171" s="2">
        <f>IFERROR(__xludf.DUMMYFUNCTION("""COMPUTED_VALUE"""),51.0)</f>
        <v>51</v>
      </c>
      <c r="D171" s="2" t="str">
        <f>IFERROR(__xludf.DUMMYFUNCTION("""COMPUTED_VALUE"""),"PHP")</f>
        <v>PHP</v>
      </c>
      <c r="E171" s="2" t="str">
        <f>IFERROR(__xludf.DUMMYFUNCTION("""COMPUTED_VALUE"""),"**Smart Attendance Web App** is a simple web-based system that helps teachers manage student attendance digitally. It allows an admin to add students, mark daily attendance as present or absent, and view attendance records. This system reduces paperwork, "&amp;"saves time, and ensures accurate attendance management using a database")</f>
        <v>**Smart Attendance Web App** is a simple web-based system that helps teachers manage student attendance digitally. It allows an admin to add students, mark daily attendance as present or absent, and view attendance records. This system reduces paperwork, saves time, and ensures accurate attendance management using a database</v>
      </c>
    </row>
    <row r="172">
      <c r="A172" s="2" t="str">
        <f>IFERROR(__xludf.DUMMYFUNCTION("""COMPUTED_VALUE"""),"3DAmsterdam")</f>
        <v>3DAmsterdam</v>
      </c>
      <c r="B172" s="3" t="str">
        <f>IFERROR(__xludf.DUMMYFUNCTION("""COMPUTED_VALUE"""),"https://github.com/Amsterdam/3DAmsterdam")</f>
        <v>https://github.com/Amsterdam/3DAmsterdam</v>
      </c>
      <c r="C172" s="2">
        <f>IFERROR(__xludf.DUMMYFUNCTION("""COMPUTED_VALUE"""),51.0)</f>
        <v>51</v>
      </c>
      <c r="D172" s="2" t="str">
        <f>IFERROR(__xludf.DUMMYFUNCTION("""COMPUTED_VALUE"""),"C#")</f>
        <v>C#</v>
      </c>
      <c r="E172" s="2" t="str">
        <f>IFERROR(__xludf.DUMMYFUNCTION("""COMPUTED_VALUE"""),"Repository for the 3D Amsterdam Unity viewer project")</f>
        <v>Repository for the 3D Amsterdam Unity viewer project</v>
      </c>
    </row>
    <row r="173">
      <c r="A173" s="2" t="str">
        <f>IFERROR(__xludf.DUMMYFUNCTION("""COMPUTED_VALUE"""),"digital-canada-ca")</f>
        <v>digital-canada-ca</v>
      </c>
      <c r="B173" s="3" t="str">
        <f>IFERROR(__xludf.DUMMYFUNCTION("""COMPUTED_VALUE"""),"https://github.com/cds-snc/digital-canada-ca")</f>
        <v>https://github.com/cds-snc/digital-canada-ca</v>
      </c>
      <c r="C173" s="2">
        <f>IFERROR(__xludf.DUMMYFUNCTION("""COMPUTED_VALUE"""),49.0)</f>
        <v>49</v>
      </c>
      <c r="D173" s="2" t="str">
        <f>IFERROR(__xludf.DUMMYFUNCTION("""COMPUTED_VALUE"""),"JavaScript")</f>
        <v>JavaScript</v>
      </c>
      <c r="E173" s="2" t="str">
        <f>IFERROR(__xludf.DUMMYFUNCTION("""COMPUTED_VALUE"""),"Website for the Canadian Digital Service / Site Web du Service numérique canadien")</f>
        <v>Website for the Canadian Digital Service / Site Web du Service numérique canadien</v>
      </c>
    </row>
    <row r="174">
      <c r="A174" s="2" t="str">
        <f>IFERROR(__xludf.DUMMYFUNCTION("""COMPUTED_VALUE"""),"TEI-Simple")</f>
        <v>TEI-Simple</v>
      </c>
      <c r="B174" s="3" t="str">
        <f>IFERROR(__xludf.DUMMYFUNCTION("""COMPUTED_VALUE"""),"https://github.com/TEIC/TEI-Simple")</f>
        <v>https://github.com/TEIC/TEI-Simple</v>
      </c>
      <c r="C174" s="2">
        <f>IFERROR(__xludf.DUMMYFUNCTION("""COMPUTED_VALUE"""),49.0)</f>
        <v>49</v>
      </c>
      <c r="D174" s="2" t="str">
        <f>IFERROR(__xludf.DUMMYFUNCTION("""COMPUTED_VALUE"""),"HTML")</f>
        <v>HTML</v>
      </c>
      <c r="E174" s="2" t="str">
        <f>IFERROR(__xludf.DUMMYFUNCTION("""COMPUTED_VALUE"""),"Legacy Repository: TEI SimplePrint now merged into TEI Repository. Originally TEI Simple aimed to define a new highly-constrained and  prescriptive subset of the Text Encoding Initiative (TEI) Guidelines suited to the representation of early modern and mo"&amp;"dern books, a formally-defined set of processing model rules that enable web applications to easily present and analyze the encoded texts, mapping to other ontologies, and processes to describe the encoding status and richness of a TEI digital text.")</f>
        <v>Legacy Repository: TEI SimplePrint now merged into TEI Repository. Originally TEI Simple aimed to define a new highly-constrained and  prescriptive subset of the Text Encoding Initiative (TEI) Guidelines suited to the representation of early modern and modern books, a formally-defined set of processing model rules that enable web applications to easily present and analyze the encoded texts, mapping to other ontologies, and processes to describe the encoding status and richness of a TEI digital text.</v>
      </c>
    </row>
    <row r="175">
      <c r="A175" s="2" t="str">
        <f>IFERROR(__xludf.DUMMYFUNCTION("""COMPUTED_VALUE"""),"thing.js")</f>
        <v>thing.js</v>
      </c>
      <c r="B175" s="3" t="str">
        <f>IFERROR(__xludf.DUMMYFUNCTION("""COMPUTED_VALUE"""),"https://github.com/uinosoft/thing.js")</f>
        <v>https://github.com/uinosoft/thing.js</v>
      </c>
      <c r="C175" s="2">
        <f>IFERROR(__xludf.DUMMYFUNCTION("""COMPUTED_VALUE"""),49.0)</f>
        <v>49</v>
      </c>
      <c r="D175" s="2" t="str">
        <f>IFERROR(__xludf.DUMMYFUNCTION("""COMPUTED_VALUE"""),"Não especificada")</f>
        <v>Não especificada</v>
      </c>
      <c r="E175" s="2" t="str">
        <f>IFERROR(__xludf.DUMMYFUNCTION("""COMPUTED_VALUE"""),"ThingJS is a web3d engine designed to help developers build ""Digital Twin Visualization"" applications more efficiently.")</f>
        <v>ThingJS is a web3d engine designed to help developers build "Digital Twin Visualization" applications more efficiently.</v>
      </c>
    </row>
    <row r="176">
      <c r="A176" s="2" t="str">
        <f>IFERROR(__xludf.DUMMYFUNCTION("""COMPUTED_VALUE"""),"buzzyblog")</f>
        <v>buzzyblog</v>
      </c>
      <c r="B176" s="3" t="str">
        <f>IFERROR(__xludf.DUMMYFUNCTION("""COMPUTED_VALUE"""),"https://github.com/buzzycloud/buzzyblog")</f>
        <v>https://github.com/buzzycloud/buzzyblog</v>
      </c>
      <c r="C176" s="2">
        <f>IFERROR(__xludf.DUMMYFUNCTION("""COMPUTED_VALUE"""),48.0)</f>
        <v>48</v>
      </c>
      <c r="D176" s="2" t="str">
        <f>IFERROR(__xludf.DUMMYFUNCTION("""COMPUTED_VALUE"""),"JavaScript")</f>
        <v>JavaScript</v>
      </c>
      <c r="E176" s="2" t="str">
        <f>IFERROR(__xludf.DUMMYFUNCTION("""COMPUTED_VALUE"""),"React + WordPress REST API, a new endeavor to provide a better experience to content creators, web masters and digital marketers, etc")</f>
        <v>React + WordPress REST API, a new endeavor to provide a better experience to content creators, web masters and digital marketers, etc</v>
      </c>
    </row>
    <row r="177">
      <c r="A177" s="2" t="str">
        <f>IFERROR(__xludf.DUMMYFUNCTION("""COMPUTED_VALUE"""),"Unity-WebGL-3D-Chat")</f>
        <v>Unity-WebGL-3D-Chat</v>
      </c>
      <c r="B177" s="3" t="str">
        <f>IFERROR(__xludf.DUMMYFUNCTION("""COMPUTED_VALUE"""),"https://github.com/hecomi/Unity-WebGL-3D-Chat")</f>
        <v>https://github.com/hecomi/Unity-WebGL-3D-Chat</v>
      </c>
      <c r="C177" s="2">
        <f>IFERROR(__xludf.DUMMYFUNCTION("""COMPUTED_VALUE"""),47.0)</f>
        <v>47</v>
      </c>
      <c r="D177" s="2" t="str">
        <f>IFERROR(__xludf.DUMMYFUNCTION("""COMPUTED_VALUE"""),"JavaScript")</f>
        <v>JavaScript</v>
      </c>
      <c r="E177" s="2" t="str">
        <f>IFERROR(__xludf.DUMMYFUNCTION("""COMPUTED_VALUE"""),"Unity5 WebGL x Socket.IO = Online 3D Chat on the web browser!")</f>
        <v>Unity5 WebGL x Socket.IO = Online 3D Chat on the web browser!</v>
      </c>
    </row>
    <row r="178">
      <c r="A178" s="2" t="str">
        <f>IFERROR(__xludf.DUMMYFUNCTION("""COMPUTED_VALUE"""),"Websocket-Smart-Card-Signer")</f>
        <v>Websocket-Smart-Card-Signer</v>
      </c>
      <c r="B178" s="3" t="str">
        <f>IFERROR(__xludf.DUMMYFUNCTION("""COMPUTED_VALUE"""),"https://github.com/damianofalcioni/Websocket-Smart-Card-Signer")</f>
        <v>https://github.com/damianofalcioni/Websocket-Smart-Card-Signer</v>
      </c>
      <c r="C178" s="2">
        <f>IFERROR(__xludf.DUMMYFUNCTION("""COMPUTED_VALUE"""),47.0)</f>
        <v>47</v>
      </c>
      <c r="D178" s="2" t="str">
        <f>IFERROR(__xludf.DUMMYFUNCTION("""COMPUTED_VALUE"""),"Java")</f>
        <v>Java</v>
      </c>
      <c r="E178" s="2" t="str">
        <f>IFERROR(__xludf.DUMMYFUNCTION("""COMPUTED_VALUE"""),"Websocket based (NO APPLET) Smart Card Digital Signature Framework")</f>
        <v>Websocket based (NO APPLET) Smart Card Digital Signature Framework</v>
      </c>
    </row>
    <row r="179">
      <c r="A179" s="2" t="str">
        <f>IFERROR(__xludf.DUMMYFUNCTION("""COMPUTED_VALUE"""),"web-eid.js")</f>
        <v>web-eid.js</v>
      </c>
      <c r="B179" s="3" t="str">
        <f>IFERROR(__xludf.DUMMYFUNCTION("""COMPUTED_VALUE"""),"https://github.com/web-eid/web-eid.js")</f>
        <v>https://github.com/web-eid/web-eid.js</v>
      </c>
      <c r="C179" s="2">
        <f>IFERROR(__xludf.DUMMYFUNCTION("""COMPUTED_VALUE"""),47.0)</f>
        <v>47</v>
      </c>
      <c r="D179" s="2" t="str">
        <f>IFERROR(__xludf.DUMMYFUNCTION("""COMPUTED_VALUE"""),"TypeScript")</f>
        <v>TypeScript</v>
      </c>
      <c r="E179" s="2" t="str">
        <f>IFERROR(__xludf.DUMMYFUNCTION("""COMPUTED_VALUE"""),"Add secure authentication and digital signing with electronic ID smart cards to web apps with the Web eID JavaScript library")</f>
        <v>Add secure authentication and digital signing with electronic ID smart cards to web apps with the Web eID JavaScript library</v>
      </c>
    </row>
    <row r="180">
      <c r="A180" s="2" t="str">
        <f>IFERROR(__xludf.DUMMYFUNCTION("""COMPUTED_VALUE"""),"AWS-Basic-for-Beginners")</f>
        <v>AWS-Basic-for-Beginners</v>
      </c>
      <c r="B180" s="3" t="str">
        <f>IFERROR(__xludf.DUMMYFUNCTION("""COMPUTED_VALUE"""),"https://github.com/javonn13/AWS-Basic-for-Beginners")</f>
        <v>https://github.com/javonn13/AWS-Basic-for-Beginners</v>
      </c>
      <c r="C180" s="2">
        <f>IFERROR(__xludf.DUMMYFUNCTION("""COMPUTED_VALUE"""),47.0)</f>
        <v>47</v>
      </c>
      <c r="D180" s="2" t="str">
        <f>IFERROR(__xludf.DUMMYFUNCTION("""COMPUTED_VALUE"""),"Não especificada")</f>
        <v>Não especificada</v>
      </c>
      <c r="E180" s="2" t="str">
        <f>IFERROR(__xludf.DUMMYFUNCTION("""COMPUTED_VALUE"""),"This course will teach you AWS basics right through to advanced cloud computing concepts.  Ideal for beginners - absolutely no cloud computing experience is required!  There are lots of hands-on exercises using an AWS free tier account to give you practic"&amp;"al experience with Amazon Web Services.   Visual slides and animations will help you gain a deep understanding of Cloud Computing.  This is the perfect course for Beginners to the Cloud who want to learn the fundamentals of AWS - putting you in the perfec"&amp;"t position to launch your AWS Certification journey and career in cloud computing.  👍 Download the course code and files here: https://digitalcloud.training/aws-bas... 👍 Access your free Guide to AWS Certifications (ebook) here: https://digitalcloud.tra"&amp;"ining/aws-fre...  🎥 Course developed by Neal Davis - Founder of Digital Cloud Training 🔗 Check out the Digital Cloud Training YouTube channel: https://www.youtube.com/c/digitalclou...  ⭐️ Course Contents ⭐️  (00:00:00) Course Introduction   Section 1 - "&amp;"AWS Basics (00:00:53) Introduction (00:01:19) Amazon Web Services Overview (00:04:26) AWS Global Infrastructure (00:07:35) AWS Pricing (00:15:37) Setup your AWS Free Tier Account (00:21:19) Create a Billing Alarm (00:27:34) IAM Overview (00:32:47) Create "&amp;"IAM User and Group (00:37:38) Amazon Virtual Private Cloud (VPC) (00:48:36) Security Groups and Network ACLs (00:58:40) AWS Public and Private Services (01:00:51) Install the AWS Command Line Interface   Section 2 - Amazon Elastic Compute Cloud (EC2) (01:"&amp;"02:08) Introduction (01:02:36) Amazon EC2 Overview (01:08:00) Launching an Amazon EC2 Instance (01:16:42) Connecting to Amazon EC2 Instances (01:27:48) Create a Website Using User Data (01:33:52) Using Access Keys with EC2 (01:34:50) Using IAM Roles with "&amp;"EC2 (01:39:05) Scale Elastically with Amazon EC2 Auto Scaling (01:47:47) Create a Target Tracking Scaling Policy (01:55:43) Add Load Balancing with Amazon ELB   Section 3 - AWS Storage Services (02:09:52) Introduction (02:10:28) AWS Storage Services Overv"&amp;"iew (02:12:40) Create an Attach EBS Volume (02:20:47) Instance Store Volumes (02:23:34) EBS Snapshots and AMIs (02:31:38) Create Amazon EFS File System (02:40:26) Amazon S3 Create Bucket and Make Public (02:47:32) Working with S3 Objects from the AWS CLI "&amp;"  Section 4 - AWS Databases (02:52:49) Introduction (02:53:28) Amazon RDS Overview (02:59:52) Create Amazon RDS Multi-AZ (03:10:35) Add an Amazon RDS Read Replica (03:16:18) Install WordPress on EC2 with RDS Database (03:23:56) Amazon DynamoDB   Section 5"&amp;" - Automation on AWS (03:34:34) Introduction (03:35:34) How to Deploy Infrastructure Using AWS CloudFormation (03:37:36) Create Simple Stacks with AWS CloudFormation (03:47:52) Create Complex Stack with AWS CloudFormation  (03:56:45) Deploy an Application"&amp;" Using AWS Elastic Beanstalk   Section 6 - DevOps on AWS (04:02:00) Introduction (04:02:43) Continuous Integration and Continuous Delivery (CI/CD) (04:05:55) AWS CodePipeline with AWS Elastic Beanstalk (04:15:26) Create AWS CodeStar Project   Section 7 - "&amp;"DNS Services and Content Delivery (04:25:47) Introduction (04:26:23) Amazon Route 53 Overview and Routing Policies (04:30:22) Register Domain Using Route 53 (04:35:44) Create Amazon CloudFront Distribution with S3 Static Website (04:44:30) Add an SSL/TLS "&amp;"Certificate and Route 53 Alias Record   Section 8 - Docker Containers and Serverless Computing (04:53:35) Introduction (04:54:34) Docker Containers on Amazon ECS (05:06:06) Serverless with AWS Lambda   Section 9 - Application Integration and Loose Couplin"&amp;"g (05:13:12) Introduction (05:14:01) Amazon SNS and Amazon SQS (05:16:32) AWS Lambda to Amazon SQS Event Source Mapping (05:22:49) Serverless Application - Amazon SQS, SNS, and Lambda  🔗 Digital Cloud Training: https://digitalcloud.training/ 🔗 LinkedIn:"&amp;" https://www.linkedin.com/in/nealkdavis/ 🔗 Twitter: https://twitter.com/nealkdavis 🔗 Instagram: https://www.instagram.com/digitalclou...  👍 AWS Cloud Practitioner - https://digitalcloud.training/amazon-... 👍 AWS Solutions Architect Associate - https:/"&amp;"/digitalcloud.training/amazon-...")</f>
        <v>This course will teach you AWS basics right through to advanced cloud computing concepts.  Ideal for beginners - absolutely no cloud computing experience is required!  There are lots of hands-on exercises using an AWS free tier account to give you practical experience with Amazon Web Services.   Visual slides and animations will help you gain a deep understanding of Cloud Computing.  This is the perfect course for Beginners to the Cloud who want to learn the fundamentals of AWS - putting you in the perfect position to launch your AWS Certification journey and career in cloud computing.  👍 Download the course code and files here: https://digitalcloud.training/aws-bas... 👍 Access your free Guide to AWS Certifications (ebook) here: https://digitalcloud.training/aws-fre...  🎥 Course developed by Neal Davis - Founder of Digital Cloud Training 🔗 Check out the Digital Cloud Training YouTube channel: https://www.youtube.com/c/digitalclou...  ⭐️ Course Contents ⭐️  (00:00:00) Course Introduction   Section 1 - AWS Basics (00:00:53) Introduction (00:01:19) Amazon Web Services Overview (00:04:26) AWS Global Infrastructure (00:07:35) AWS Pricing (00:15:37) Setup your AWS Free Tier Account (00:21:19) Create a Billing Alarm (00:27:34) IAM Overview (00:32:47) Create IAM User and Group (00:37:38) Amazon Virtual Private Cloud (VPC) (00:48:36) Security Groups and Network ACLs (00:58:40) AWS Public and Private Services (01:00:51) Install the AWS Command Line Interface   Section 2 - Amazon Elastic Compute Cloud (EC2) (01:02:08) Introduction (01:02:36) Amazon EC2 Overview (01:08:00) Launching an Amazon EC2 Instance (01:16:42) Connecting to Amazon EC2 Instances (01:27:48) Create a Website Using User Data (01:33:52) Using Access Keys with EC2 (01:34:50) Using IAM Roles with EC2 (01:39:05) Scale Elastically with Amazon EC2 Auto Scaling (01:47:47) Create a Target Tracking Scaling Policy (01:55:43) Add Load Balancing with Amazon ELB   Section 3 - AWS Storage Services (02:09:52) Introduction (02:10:28) AWS Storage Services Overview (02:12:40) Create an Attach EBS Volume (02:20:47) Instance Store Volumes (02:23:34) EBS Snapshots and AMIs (02:31:38) Create Amazon EFS File System (02:40:26) Amazon S3 Create Bucket and Make Public (02:47:32) Working with S3 Objects from the AWS CLI   Section 4 - AWS Databases (02:52:49) Introduction (02:53:28) Amazon RDS Overview (02:59:52) Create Amazon RDS Multi-AZ (03:10:35) Add an Amazon RDS Read Replica (03:16:18) Install WordPress on EC2 with RDS Database (03:23:56) Amazon DynamoDB   Section 5 - Automation on AWS (03:34:34) Introduction (03:35:34) How to Deploy Infrastructure Using AWS CloudFormation (03:37:36) Create Simple Stacks with AWS CloudFormation (03:47:52) Create Complex Stack with AWS CloudFormation  (03:56:45) Deploy an Application Using AWS Elastic Beanstalk   Section 6 - DevOps on AWS (04:02:00) Introduction (04:02:43) Continuous Integration and Continuous Delivery (CI/CD) (04:05:55) AWS CodePipeline with AWS Elastic Beanstalk (04:15:26) Create AWS CodeStar Project   Section 7 - DNS Services and Content Delivery (04:25:47) Introduction (04:26:23) Amazon Route 53 Overview and Routing Policies (04:30:22) Register Domain Using Route 53 (04:35:44) Create Amazon CloudFront Distribution with S3 Static Website (04:44:30) Add an SSL/TLS Certificate and Route 53 Alias Record   Section 8 - Docker Containers and Serverless Computing (04:53:35) Introduction (04:54:34) Docker Containers on Amazon ECS (05:06:06) Serverless with AWS Lambda   Section 9 - Application Integration and Loose Coupling (05:13:12) Introduction (05:14:01) Amazon SNS and Amazon SQS (05:16:32) AWS Lambda to Amazon SQS Event Source Mapping (05:22:49) Serverless Application - Amazon SQS, SNS, and Lambda  🔗 Digital Cloud Training: https://digitalcloud.training/ 🔗 LinkedIn: https://www.linkedin.com/in/nealkdavis/ 🔗 Twitter: https://twitter.com/nealkdavis 🔗 Instagram: https://www.instagram.com/digitalclou...  👍 AWS Cloud Practitioner - https://digitalcloud.training/amazon-... 👍 AWS Solutions Architect Associate - https://digitalcloud.training/amazon-...</v>
      </c>
    </row>
    <row r="181">
      <c r="A181" s="2" t="str">
        <f>IFERROR(__xludf.DUMMYFUNCTION("""COMPUTED_VALUE"""),"viewshare")</f>
        <v>viewshare</v>
      </c>
      <c r="B181" s="3" t="str">
        <f>IFERROR(__xludf.DUMMYFUNCTION("""COMPUTED_VALUE"""),"https://github.com/LibraryOfCongress/viewshare")</f>
        <v>https://github.com/LibraryOfCongress/viewshare</v>
      </c>
      <c r="C181" s="2">
        <f>IFERROR(__xludf.DUMMYFUNCTION("""COMPUTED_VALUE"""),45.0)</f>
        <v>45</v>
      </c>
      <c r="D181" s="2" t="str">
        <f>IFERROR(__xludf.DUMMYFUNCTION("""COMPUTED_VALUE"""),"JavaScript")</f>
        <v>JavaScript</v>
      </c>
      <c r="E181" s="2" t="str">
        <f>IFERROR(__xludf.DUMMYFUNCTION("""COMPUTED_VALUE"""),"A web application developed by Zepheira for the Library of Congress National Digital Information Infrastructure and Preservation Program (NDIIPP) which allows users to create and share embeddable interfaces to digital cultural heritage collections. A proj"&amp;"ect of the Library of Congress; the project was retired in March 2018. Note: project members may work on both official Library of Congress projects and non-LC projects.")</f>
        <v>A web application developed by Zepheira for the Library of Congress National Digital Information Infrastructure and Preservation Program (NDIIPP) which allows users to create and share embeddable interfaces to digital cultural heritage collections. A project of the Library of Congress; the project was retired in March 2018. Note: project members may work on both official Library of Congress projects and non-LC projects.</v>
      </c>
    </row>
    <row r="182">
      <c r="A182" s="2" t="str">
        <f>IFERROR(__xludf.DUMMYFUNCTION("""COMPUTED_VALUE"""),"Unity3D_Robotics_Sorting_Machine")</f>
        <v>Unity3D_Robotics_Sorting_Machine</v>
      </c>
      <c r="B182" s="3" t="str">
        <f>IFERROR(__xludf.DUMMYFUNCTION("""COMPUTED_VALUE"""),"https://github.com/rparak/Unity3D_Robotics_Sorting_Machine")</f>
        <v>https://github.com/rparak/Unity3D_Robotics_Sorting_Machine</v>
      </c>
      <c r="C182" s="2">
        <f>IFERROR(__xludf.DUMMYFUNCTION("""COMPUTED_VALUE"""),45.0)</f>
        <v>45</v>
      </c>
      <c r="D182" s="2" t="str">
        <f>IFERROR(__xludf.DUMMYFUNCTION("""COMPUTED_VALUE"""),"C")</f>
        <v>C</v>
      </c>
      <c r="E182" s="2" t="str">
        <f>IFERROR(__xludf.DUMMYFUNCTION("""COMPUTED_VALUE"""),"A digital-twin of the sorting machine integrated into the Unity3D development platform.")</f>
        <v>A digital-twin of the sorting machine integrated into the Unity3D development platform.</v>
      </c>
    </row>
    <row r="183">
      <c r="A183" s="2" t="str">
        <f>IFERROR(__xludf.DUMMYFUNCTION("""COMPUTED_VALUE"""),"Unity3D_Robotics_Sorting_Machine")</f>
        <v>Unity3D_Robotics_Sorting_Machine</v>
      </c>
      <c r="B183" s="3" t="str">
        <f>IFERROR(__xludf.DUMMYFUNCTION("""COMPUTED_VALUE"""),"https://github.com/rparak/Unity3D_Robotics_Sorting_Machine")</f>
        <v>https://github.com/rparak/Unity3D_Robotics_Sorting_Machine</v>
      </c>
      <c r="C183" s="2">
        <f>IFERROR(__xludf.DUMMYFUNCTION("""COMPUTED_VALUE"""),45.0)</f>
        <v>45</v>
      </c>
      <c r="D183" s="2" t="str">
        <f>IFERROR(__xludf.DUMMYFUNCTION("""COMPUTED_VALUE"""),"C")</f>
        <v>C</v>
      </c>
      <c r="E183" s="2" t="str">
        <f>IFERROR(__xludf.DUMMYFUNCTION("""COMPUTED_VALUE"""),"A digital-twin of the sorting machine integrated into the Unity3D development platform.")</f>
        <v>A digital-twin of the sorting machine integrated into the Unity3D development platform.</v>
      </c>
    </row>
    <row r="184">
      <c r="A184" s="2" t="str">
        <f>IFERROR(__xludf.DUMMYFUNCTION("""COMPUTED_VALUE"""),"digital-resources")</f>
        <v>digital-resources</v>
      </c>
      <c r="B184" s="3" t="str">
        <f>IFERROR(__xludf.DUMMYFUNCTION("""COMPUTED_VALUE"""),"https://github.com/ViorelMocanu/digital-resources")</f>
        <v>https://github.com/ViorelMocanu/digital-resources</v>
      </c>
      <c r="C184" s="2">
        <f>IFERROR(__xludf.DUMMYFUNCTION("""COMPUTED_VALUE"""),44.0)</f>
        <v>44</v>
      </c>
      <c r="D184" s="2" t="str">
        <f>IFERROR(__xludf.DUMMYFUNCTION("""COMPUTED_VALUE"""),"Astro")</f>
        <v>Astro</v>
      </c>
      <c r="E184" s="2" t="str">
        <f>IFERROR(__xludf.DUMMYFUNCTION("""COMPUTED_VALUE"""),"A web-based version of the digital resources document found in https://bit.ly/vio-digital")</f>
        <v>A web-based version of the digital resources document found in https://bit.ly/vio-digital</v>
      </c>
    </row>
    <row r="185">
      <c r="A185" s="2" t="str">
        <f>IFERROR(__xludf.DUMMYFUNCTION("""COMPUTED_VALUE"""),"DCC-green-pass-decoder")</f>
        <v>DCC-green-pass-decoder</v>
      </c>
      <c r="B185" s="3" t="str">
        <f>IFERROR(__xludf.DUMMYFUNCTION("""COMPUTED_VALUE"""),"https://github.com/floysh/DCC-green-pass-decoder")</f>
        <v>https://github.com/floysh/DCC-green-pass-decoder</v>
      </c>
      <c r="C185" s="2">
        <f>IFERROR(__xludf.DUMMYFUNCTION("""COMPUTED_VALUE"""),44.0)</f>
        <v>44</v>
      </c>
      <c r="D185" s="2" t="str">
        <f>IFERROR(__xludf.DUMMYFUNCTION("""COMPUTED_VALUE"""),"JavaScript")</f>
        <v>JavaScript</v>
      </c>
      <c r="E185" s="2" t="str">
        <f>IFERROR(__xludf.DUMMYFUNCTION("""COMPUTED_VALUE"""),"A simple web app to decode EU Digital Covid Certificate/Green Pass QR codes.")</f>
        <v>A simple web app to decode EU Digital Covid Certificate/Green Pass QR codes.</v>
      </c>
    </row>
    <row r="186">
      <c r="A186" s="2" t="str">
        <f>IFERROR(__xludf.DUMMYFUNCTION("""COMPUTED_VALUE"""),"anthem")</f>
        <v>anthem</v>
      </c>
      <c r="B186" s="3" t="str">
        <f>IFERROR(__xludf.DUMMYFUNCTION("""COMPUTED_VALUE"""),"https://github.com/anthem-audio/anthem")</f>
        <v>https://github.com/anthem-audio/anthem</v>
      </c>
      <c r="C186" s="2">
        <f>IFERROR(__xludf.DUMMYFUNCTION("""COMPUTED_VALUE"""),44.0)</f>
        <v>44</v>
      </c>
      <c r="D186" s="2" t="str">
        <f>IFERROR(__xludf.DUMMYFUNCTION("""COMPUTED_VALUE"""),"Dart")</f>
        <v>Dart</v>
      </c>
      <c r="E186" s="2" t="str">
        <f>IFERROR(__xludf.DUMMYFUNCTION("""COMPUTED_VALUE"""),"A modern digital audio workstation for Windows, macOS, Linux, and web.")</f>
        <v>A modern digital audio workstation for Windows, macOS, Linux, and web.</v>
      </c>
    </row>
    <row r="187">
      <c r="A187" s="2" t="str">
        <f>IFERROR(__xludf.DUMMYFUNCTION("""COMPUTED_VALUE"""),"NC.js")</f>
        <v>NC.js</v>
      </c>
      <c r="B187" s="3" t="str">
        <f>IFERROR(__xludf.DUMMYFUNCTION("""COMPUTED_VALUE"""),"https://github.com/steptools/NC.js")</f>
        <v>https://github.com/steptools/NC.js</v>
      </c>
      <c r="C187" s="2">
        <f>IFERROR(__xludf.DUMMYFUNCTION("""COMPUTED_VALUE"""),43.0)</f>
        <v>43</v>
      </c>
      <c r="D187" s="2" t="str">
        <f>IFERROR(__xludf.DUMMYFUNCTION("""COMPUTED_VALUE"""),"JavaScript")</f>
        <v>JavaScript</v>
      </c>
      <c r="E187" s="2" t="str">
        <f>IFERROR(__xludf.DUMMYFUNCTION("""COMPUTED_VALUE"""),"Web interface for the Digital Thread")</f>
        <v>Web interface for the Digital Thread</v>
      </c>
    </row>
    <row r="188">
      <c r="A188" s="2" t="str">
        <f>IFERROR(__xludf.DUMMYFUNCTION("""COMPUTED_VALUE"""),"digitalpalireader")</f>
        <v>digitalpalireader</v>
      </c>
      <c r="B188" s="3" t="str">
        <f>IFERROR(__xludf.DUMMYFUNCTION("""COMPUTED_VALUE"""),"https://github.com/digitalpalireader/digitalpalireader")</f>
        <v>https://github.com/digitalpalireader/digitalpalireader</v>
      </c>
      <c r="C188" s="2">
        <f>IFERROR(__xludf.DUMMYFUNCTION("""COMPUTED_VALUE"""),43.0)</f>
        <v>43</v>
      </c>
      <c r="D188" s="2" t="str">
        <f>IFERROR(__xludf.DUMMYFUNCTION("""COMPUTED_VALUE"""),"JavaScript")</f>
        <v>JavaScript</v>
      </c>
      <c r="E188" s="2" t="str">
        <f>IFERROR(__xludf.DUMMYFUNCTION("""COMPUTED_VALUE"""),"A downloadable web application for immersive study of the Pāli language and the Tipitaka.")</f>
        <v>A downloadable web application for immersive study of the Pāli language and the Tipitaka.</v>
      </c>
    </row>
    <row r="189">
      <c r="A189" s="2" t="str">
        <f>IFERROR(__xludf.DUMMYFUNCTION("""COMPUTED_VALUE"""),"Raspberry-Pi-Kiosk-Display-System")</f>
        <v>Raspberry-Pi-Kiosk-Display-System</v>
      </c>
      <c r="B189" s="3" t="str">
        <f>IFERROR(__xludf.DUMMYFUNCTION("""COMPUTED_VALUE"""),"https://github.com/TOLDOTECHNIK/Raspberry-Pi-Kiosk-Display-System")</f>
        <v>https://github.com/TOLDOTECHNIK/Raspberry-Pi-Kiosk-Display-System</v>
      </c>
      <c r="C189" s="2">
        <f>IFERROR(__xludf.DUMMYFUNCTION("""COMPUTED_VALUE"""),43.0)</f>
        <v>43</v>
      </c>
      <c r="D189" s="2" t="str">
        <f>IFERROR(__xludf.DUMMYFUNCTION("""COMPUTED_VALUE"""),"Shell")</f>
        <v>Shell</v>
      </c>
      <c r="E189" s="2" t="str">
        <f>IFERROR(__xludf.DUMMYFUNCTION("""COMPUTED_VALUE"""),"Transform your Raspberry Pi into a professional kiosk display with hardware-accelerated graphics, Wayland compositor, and Chromium browser - perfect for digital signage, info screens, and web-based displays.")</f>
        <v>Transform your Raspberry Pi into a professional kiosk display with hardware-accelerated graphics, Wayland compositor, and Chromium browser - perfect for digital signage, info screens, and web-based displays.</v>
      </c>
    </row>
    <row r="190">
      <c r="A190" s="2" t="str">
        <f>IFERROR(__xludf.DUMMYFUNCTION("""COMPUTED_VALUE"""),"CityOfLight")</f>
        <v>CityOfLight</v>
      </c>
      <c r="B190" s="3" t="str">
        <f>IFERROR(__xludf.DUMMYFUNCTION("""COMPUTED_VALUE"""),"https://github.com/iliassarbout/CityOfLight")</f>
        <v>https://github.com/iliassarbout/CityOfLight</v>
      </c>
      <c r="C190" s="2">
        <f>IFERROR(__xludf.DUMMYFUNCTION("""COMPUTED_VALUE"""),43.0)</f>
        <v>43</v>
      </c>
      <c r="D190" s="2" t="str">
        <f>IFERROR(__xludf.DUMMYFUNCTION("""COMPUTED_VALUE"""),"Jupyter Notebook")</f>
        <v>Jupyter Notebook</v>
      </c>
      <c r="E190" s="2" t="str">
        <f>IFERROR(__xludf.DUMMYFUNCTION("""COMPUTED_VALUE"""),"City of Light (COL) is a geospatially faithful, Unity-based digital twin of Paris enabling high-performance embodied simulation for AI and XR research.")</f>
        <v>City of Light (COL) is a geospatially faithful, Unity-based digital twin of Paris enabling high-performance embodied simulation for AI and XR research.</v>
      </c>
    </row>
    <row r="191">
      <c r="A191" s="2" t="str">
        <f>IFERROR(__xludf.DUMMYFUNCTION("""COMPUTED_VALUE"""),"TVSeriesRenamer")</f>
        <v>TVSeriesRenamer</v>
      </c>
      <c r="B191" s="3" t="str">
        <f>IFERROR(__xludf.DUMMYFUNCTION("""COMPUTED_VALUE"""),"https://github.com/meermanr/TVSeriesRenamer")</f>
        <v>https://github.com/meermanr/TVSeriesRenamer</v>
      </c>
      <c r="C191" s="2">
        <f>IFERROR(__xludf.DUMMYFUNCTION("""COMPUTED_VALUE"""),41.0)</f>
        <v>41</v>
      </c>
      <c r="D191" s="2" t="str">
        <f>IFERROR(__xludf.DUMMYFUNCTION("""COMPUTED_VALUE"""),"Perl")</f>
        <v>Perl</v>
      </c>
      <c r="E191" s="2" t="str">
        <f>IFERROR(__xludf.DUMMYFUNCTION("""COMPUTED_VALUE"""),"Script for renaming files in a digital video collection. Automatically fetches episode titles from the web.")</f>
        <v>Script for renaming files in a digital video collection. Automatically fetches episode titles from the web.</v>
      </c>
    </row>
    <row r="192">
      <c r="A192" s="2" t="str">
        <f>IFERROR(__xludf.DUMMYFUNCTION("""COMPUTED_VALUE"""),"unity-now")</f>
        <v>unity-now</v>
      </c>
      <c r="B192" s="3" t="str">
        <f>IFERROR(__xludf.DUMMYFUNCTION("""COMPUTED_VALUE"""),"https://github.com/skibitsky/unity-now")</f>
        <v>https://github.com/skibitsky/unity-now</v>
      </c>
      <c r="C192" s="2">
        <f>IFERROR(__xludf.DUMMYFUNCTION("""COMPUTED_VALUE"""),39.0)</f>
        <v>39</v>
      </c>
      <c r="D192" s="2" t="str">
        <f>IFERROR(__xludf.DUMMYFUNCTION("""COMPUTED_VALUE"""),"C#")</f>
        <v>C#</v>
      </c>
      <c r="E192" s="2" t="str">
        <f>IFERROR(__xludf.DUMMYFUNCTION("""COMPUTED_VALUE"""),"▲ Vercel Now plugin for Unity. Deploy WebGL builds with ease")</f>
        <v>▲ Vercel Now plugin for Unity. Deploy WebGL builds with ease</v>
      </c>
    </row>
    <row r="193">
      <c r="A193" s="2" t="str">
        <f>IFERROR(__xludf.DUMMYFUNCTION("""COMPUTED_VALUE"""),"Unity-PythonNet")</f>
        <v>Unity-PythonNet</v>
      </c>
      <c r="B193" s="3" t="str">
        <f>IFERROR(__xludf.DUMMYFUNCTION("""COMPUTED_VALUE"""),"https://github.com/shiena/Unity-PythonNet")</f>
        <v>https://github.com/shiena/Unity-PythonNet</v>
      </c>
      <c r="C193" s="2">
        <f>IFERROR(__xludf.DUMMYFUNCTION("""COMPUTED_VALUE"""),37.0)</f>
        <v>37</v>
      </c>
      <c r="D193" s="2" t="str">
        <f>IFERROR(__xludf.DUMMYFUNCTION("""COMPUTED_VALUE"""),"Python")</f>
        <v>Python</v>
      </c>
      <c r="E193" s="2" t="str">
        <f>IFERROR(__xludf.DUMMYFUNCTION("""COMPUTED_VALUE"""),"Sem descrição")</f>
        <v>Sem descrição</v>
      </c>
    </row>
    <row r="194">
      <c r="A194" s="2" t="str">
        <f>IFERROR(__xludf.DUMMYFUNCTION("""COMPUTED_VALUE"""),"TextureCombiner")</f>
        <v>TextureCombiner</v>
      </c>
      <c r="B194" s="3" t="str">
        <f>IFERROR(__xludf.DUMMYFUNCTION("""COMPUTED_VALUE"""),"https://github.com/maxartz15/TextureCombiner")</f>
        <v>https://github.com/maxartz15/TextureCombiner</v>
      </c>
      <c r="C194" s="2">
        <f>IFERROR(__xludf.DUMMYFUNCTION("""COMPUTED_VALUE"""),32.0)</f>
        <v>32</v>
      </c>
      <c r="D194" s="2" t="str">
        <f>IFERROR(__xludf.DUMMYFUNCTION("""COMPUTED_VALUE"""),"C#")</f>
        <v>C#</v>
      </c>
      <c r="E194" s="2" t="str">
        <f>IFERROR(__xludf.DUMMYFUNCTION("""COMPUTED_VALUE"""),"Combine multiple textures into one!")</f>
        <v>Combine multiple textures into one!</v>
      </c>
    </row>
    <row r="195">
      <c r="A195" s="2" t="str">
        <f>IFERROR(__xludf.DUMMYFUNCTION("""COMPUTED_VALUE"""),"DigitalTwinFactory")</f>
        <v>DigitalTwinFactory</v>
      </c>
      <c r="B195" s="3" t="str">
        <f>IFERROR(__xludf.DUMMYFUNCTION("""COMPUTED_VALUE"""),"https://github.com/Xudarker/DigitalTwinFactory")</f>
        <v>https://github.com/Xudarker/DigitalTwinFactory</v>
      </c>
      <c r="C195" s="2">
        <f>IFERROR(__xludf.DUMMYFUNCTION("""COMPUTED_VALUE"""),32.0)</f>
        <v>32</v>
      </c>
      <c r="D195" s="2" t="str">
        <f>IFERROR(__xludf.DUMMYFUNCTION("""COMPUTED_VALUE"""),"Não especificada")</f>
        <v>Não especificada</v>
      </c>
      <c r="E195" s="2" t="str">
        <f>IFERROR(__xludf.DUMMYFUNCTION("""COMPUTED_VALUE"""),"unity3d卫星车间数字孪生")</f>
        <v>unity3d卫星车间数字孪生</v>
      </c>
    </row>
    <row r="196">
      <c r="A196" s="2" t="str">
        <f>IFERROR(__xludf.DUMMYFUNCTION("""COMPUTED_VALUE"""),"GEMINI")</f>
        <v>GEMINI</v>
      </c>
      <c r="B196" s="3" t="str">
        <f>IFERROR(__xludf.DUMMYFUNCTION("""COMPUTED_VALUE"""),"https://github.com/WEKIT-ECS/GEMINI")</f>
        <v>https://github.com/WEKIT-ECS/GEMINI</v>
      </c>
      <c r="C196" s="2">
        <f>IFERROR(__xludf.DUMMYFUNCTION("""COMPUTED_VALUE"""),31.0)</f>
        <v>31</v>
      </c>
      <c r="D196" s="2" t="str">
        <f>IFERROR(__xludf.DUMMYFUNCTION("""COMPUTED_VALUE"""),"C#")</f>
        <v>C#</v>
      </c>
      <c r="E196" s="2" t="str">
        <f>IFERROR(__xludf.DUMMYFUNCTION("""COMPUTED_VALUE"""),"A Unity framework for the creation of Digital Twins.")</f>
        <v>A Unity framework for the creation of Digital Twins.</v>
      </c>
    </row>
    <row r="197">
      <c r="A197" s="2" t="str">
        <f>IFERROR(__xludf.DUMMYFUNCTION("""COMPUTED_VALUE"""),"unity-arduboat-sim")</f>
        <v>unity-arduboat-sim</v>
      </c>
      <c r="B197" s="3" t="str">
        <f>IFERROR(__xludf.DUMMYFUNCTION("""COMPUTED_VALUE"""),"https://github.com/chrisdalke/unity-arduboat-sim")</f>
        <v>https://github.com/chrisdalke/unity-arduboat-sim</v>
      </c>
      <c r="C197" s="2">
        <f>IFERROR(__xludf.DUMMYFUNCTION("""COMPUTED_VALUE"""),31.0)</f>
        <v>31</v>
      </c>
      <c r="D197" s="3" t="str">
        <f>IFERROR(__xludf.DUMMYFUNCTION("""COMPUTED_VALUE"""),"ASP.NET")</f>
        <v>ASP.NET</v>
      </c>
      <c r="E197" s="2" t="str">
        <f>IFERROR(__xludf.DUMMYFUNCTION("""COMPUTED_VALUE"""),"Unity simulation of an ArduRover boogie board boat. Digital twin to https://github.com/chrisdalke/boogie-board-rover")</f>
        <v>Unity simulation of an ArduRover boogie board boat. Digital twin to https://github.com/chrisdalke/boogie-board-rover</v>
      </c>
    </row>
    <row r="198">
      <c r="A198" s="2" t="str">
        <f>IFERROR(__xludf.DUMMYFUNCTION("""COMPUTED_VALUE"""),"Digital-Twin-of-a-Traffic-Scene-Using-RSU-and-AWSIM")</f>
        <v>Digital-Twin-of-a-Traffic-Scene-Using-RSU-and-AWSIM</v>
      </c>
      <c r="B198" s="3" t="str">
        <f>IFERROR(__xludf.DUMMYFUNCTION("""COMPUTED_VALUE"""),"https://github.com/rzninvo/Digital-Twin-of-a-Traffic-Scene-Using-RSU-and-AWSIM")</f>
        <v>https://github.com/rzninvo/Digital-Twin-of-a-Traffic-Scene-Using-RSU-and-AWSIM</v>
      </c>
      <c r="C198" s="2">
        <f>IFERROR(__xludf.DUMMYFUNCTION("""COMPUTED_VALUE"""),30.0)</f>
        <v>30</v>
      </c>
      <c r="D198" s="2" t="str">
        <f>IFERROR(__xludf.DUMMYFUNCTION("""COMPUTED_VALUE"""),"Python")</f>
        <v>Python</v>
      </c>
      <c r="E198" s="2" t="str">
        <f>IFERROR(__xludf.DUMMYFUNCTION("""COMPUTED_VALUE"""),"B. Sc. Thesis concerning the semi-automatic creation of a digital twin of a traffic scene near Amirkabir University of Technology")</f>
        <v>B. Sc. Thesis concerning the semi-automatic creation of a digital twin of a traffic scene near Amirkabir University of Technology</v>
      </c>
    </row>
    <row r="199">
      <c r="A199" s="2" t="str">
        <f>IFERROR(__xludf.DUMMYFUNCTION("""COMPUTED_VALUE"""),"DigitalTwin_Unity_ProductionLineSystem")</f>
        <v>DigitalTwin_Unity_ProductionLineSystem</v>
      </c>
      <c r="B199" s="3" t="str">
        <f>IFERROR(__xludf.DUMMYFUNCTION("""COMPUTED_VALUE"""),"https://github.com/SuYuuuuuu/DigitalTwin_Unity_ProductionLineSystem")</f>
        <v>https://github.com/SuYuuuuuu/DigitalTwin_Unity_ProductionLineSystem</v>
      </c>
      <c r="C199" s="2">
        <f>IFERROR(__xludf.DUMMYFUNCTION("""COMPUTED_VALUE"""),28.0)</f>
        <v>28</v>
      </c>
      <c r="D199" s="2" t="str">
        <f>IFERROR(__xludf.DUMMYFUNCTION("""COMPUTED_VALUE"""),"C#")</f>
        <v>C#</v>
      </c>
      <c r="E199" s="2" t="str">
        <f>IFERROR(__xludf.DUMMYFUNCTION("""COMPUTED_VALUE"""),"这是一款基于unity的手机生产线数字孪生，只包含了Unity客户端部分")</f>
        <v>这是一款基于unity的手机生产线数字孪生，只包含了Unity客户端部分</v>
      </c>
    </row>
    <row r="200">
      <c r="A200" s="2" t="str">
        <f>IFERROR(__xludf.DUMMYFUNCTION("""COMPUTED_VALUE"""),"UniTaskWebSocket")</f>
        <v>UniTaskWebSocket</v>
      </c>
      <c r="B200" s="3" t="str">
        <f>IFERROR(__xludf.DUMMYFUNCTION("""COMPUTED_VALUE"""),"https://github.com/Iblis/UniTaskWebSocket")</f>
        <v>https://github.com/Iblis/UniTaskWebSocket</v>
      </c>
      <c r="C200" s="2">
        <f>IFERROR(__xludf.DUMMYFUNCTION("""COMPUTED_VALUE"""),27.0)</f>
        <v>27</v>
      </c>
      <c r="D200" s="2" t="str">
        <f>IFERROR(__xludf.DUMMYFUNCTION("""COMPUTED_VALUE"""),"C#")</f>
        <v>C#</v>
      </c>
      <c r="E200" s="2" t="str">
        <f>IFERROR(__xludf.DUMMYFUNCTION("""COMPUTED_VALUE"""),"Small Package for Unity that wraps WebSockets (System.Net.WebSockets and jslib-bridged WebSockets used in WebGL) in an Interface that returns UniTasks")</f>
        <v>Small Package for Unity that wraps WebSockets (System.Net.WebSockets and jslib-bridged WebSockets used in WebGL) in an Interface that returns UniTasks</v>
      </c>
    </row>
    <row r="201">
      <c r="A201" s="2" t="str">
        <f>IFERROR(__xludf.DUMMYFUNCTION("""COMPUTED_VALUE"""),"UniTaskWebSocket")</f>
        <v>UniTaskWebSocket</v>
      </c>
      <c r="B201" s="3" t="str">
        <f>IFERROR(__xludf.DUMMYFUNCTION("""COMPUTED_VALUE"""),"https://github.com/Iblis/UniTaskWebSocket")</f>
        <v>https://github.com/Iblis/UniTaskWebSocket</v>
      </c>
      <c r="C201" s="2">
        <f>IFERROR(__xludf.DUMMYFUNCTION("""COMPUTED_VALUE"""),27.0)</f>
        <v>27</v>
      </c>
      <c r="D201" s="2" t="str">
        <f>IFERROR(__xludf.DUMMYFUNCTION("""COMPUTED_VALUE"""),"C#")</f>
        <v>C#</v>
      </c>
      <c r="E201" s="2" t="str">
        <f>IFERROR(__xludf.DUMMYFUNCTION("""COMPUTED_VALUE"""),"Small Package for Unity that wraps WebSockets (System.Net.WebSockets and jslib-bridged WebSockets used in WebGL) in an Interface that returns UniTasks")</f>
        <v>Small Package for Unity that wraps WebSockets (System.Net.WebSockets and jslib-bridged WebSockets used in WebGL) in an Interface that returns UniTasks</v>
      </c>
    </row>
    <row r="202">
      <c r="A202" s="2" t="str">
        <f>IFERROR(__xludf.DUMMYFUNCTION("""COMPUTED_VALUE"""),"UniTaskWebSocket")</f>
        <v>UniTaskWebSocket</v>
      </c>
      <c r="B202" s="3" t="str">
        <f>IFERROR(__xludf.DUMMYFUNCTION("""COMPUTED_VALUE"""),"https://github.com/Iblis/UniTaskWebSocket")</f>
        <v>https://github.com/Iblis/UniTaskWebSocket</v>
      </c>
      <c r="C202" s="2">
        <f>IFERROR(__xludf.DUMMYFUNCTION("""COMPUTED_VALUE"""),27.0)</f>
        <v>27</v>
      </c>
      <c r="D202" s="2" t="str">
        <f>IFERROR(__xludf.DUMMYFUNCTION("""COMPUTED_VALUE"""),"C#")</f>
        <v>C#</v>
      </c>
      <c r="E202" s="2" t="str">
        <f>IFERROR(__xludf.DUMMYFUNCTION("""COMPUTED_VALUE"""),"Small Package for Unity that wraps WebSockets (System.Net.WebSockets and jslib-bridged WebSockets used in WebGL) in an Interface that returns UniTasks")</f>
        <v>Small Package for Unity that wraps WebSockets (System.Net.WebSockets and jslib-bridged WebSockets used in WebGL) in an Interface that returns UniTasks</v>
      </c>
    </row>
    <row r="203">
      <c r="A203" s="2" t="str">
        <f>IFERROR(__xludf.DUMMYFUNCTION("""COMPUTED_VALUE"""),"BaR-Motion-Workshop")</f>
        <v>BaR-Motion-Workshop</v>
      </c>
      <c r="B203" s="3" t="str">
        <f>IFERROR(__xludf.DUMMYFUNCTION("""COMPUTED_VALUE"""),"https://github.com/rparak/BaR-Motion-Workshop")</f>
        <v>https://github.com/rparak/BaR-Motion-Workshop</v>
      </c>
      <c r="C203" s="2">
        <f>IFERROR(__xludf.DUMMYFUNCTION("""COMPUTED_VALUE"""),25.0)</f>
        <v>25</v>
      </c>
      <c r="D203" s="2" t="str">
        <f>IFERROR(__xludf.DUMMYFUNCTION("""COMPUTED_VALUE"""),"C")</f>
        <v>C</v>
      </c>
      <c r="E203" s="2" t="str">
        <f>IFERROR(__xludf.DUMMYFUNCTION("""COMPUTED_VALUE"""),"Workshop focused on motion control, visualization, digital-twin and augmented reality.")</f>
        <v>Workshop focused on motion control, visualization, digital-twin and augmented reality.</v>
      </c>
    </row>
    <row r="204">
      <c r="A204" s="2" t="str">
        <f>IFERROR(__xludf.DUMMYFUNCTION("""COMPUTED_VALUE"""),"Nethereum.Unity.Webgl")</f>
        <v>Nethereum.Unity.Webgl</v>
      </c>
      <c r="B204" s="3" t="str">
        <f>IFERROR(__xludf.DUMMYFUNCTION("""COMPUTED_VALUE"""),"https://github.com/Nethereum/Nethereum.Unity.Webgl")</f>
        <v>https://github.com/Nethereum/Nethereum.Unity.Webgl</v>
      </c>
      <c r="C204" s="2">
        <f>IFERROR(__xludf.DUMMYFUNCTION("""COMPUTED_VALUE"""),24.0)</f>
        <v>24</v>
      </c>
      <c r="D204" s="2" t="str">
        <f>IFERROR(__xludf.DUMMYFUNCTION("""COMPUTED_VALUE"""),"JavaScript")</f>
        <v>JavaScript</v>
      </c>
      <c r="E204" s="2" t="str">
        <f>IFERROR(__xludf.DUMMYFUNCTION("""COMPUTED_VALUE"""),"Nethereum Unity Webgl sample starter (Currently using Metamask)")</f>
        <v>Nethereum Unity Webgl sample starter (Currently using Metamask)</v>
      </c>
    </row>
    <row r="205">
      <c r="A205" s="2" t="str">
        <f>IFERROR(__xludf.DUMMYFUNCTION("""COMPUTED_VALUE"""),"Laser-Defender-Original")</f>
        <v>Laser-Defender-Original</v>
      </c>
      <c r="B205" s="3" t="str">
        <f>IFERROR(__xludf.DUMMYFUNCTION("""COMPUTED_VALUE"""),"https://github.com/CompleteUnityDeveloper/Laser-Defender-Original")</f>
        <v>https://github.com/CompleteUnityDeveloper/Laser-Defender-Original</v>
      </c>
      <c r="C205" s="2">
        <f>IFERROR(__xludf.DUMMYFUNCTION("""COMPUTED_VALUE"""),24.0)</f>
        <v>24</v>
      </c>
      <c r="D205" s="2" t="str">
        <f>IFERROR(__xludf.DUMMYFUNCTION("""COMPUTED_VALUE"""),"C#")</f>
        <v>C#</v>
      </c>
      <c r="E205" s="2" t="str">
        <f>IFERROR(__xludf.DUMMYFUNCTION("""COMPUTED_VALUE"""),"2D space invaders clone built as part of Complete Unity C# Developer 2D course (http://gdev.tv/cudgithub)")</f>
        <v>2D space invaders clone built as part of Complete Unity C# Developer 2D course (http://gdev.tv/cudgithub)</v>
      </c>
    </row>
    <row r="206">
      <c r="A206" s="2" t="str">
        <f>IFERROR(__xludf.DUMMYFUNCTION("""COMPUTED_VALUE"""),"Laser-Defender-Original")</f>
        <v>Laser-Defender-Original</v>
      </c>
      <c r="B206" s="3" t="str">
        <f>IFERROR(__xludf.DUMMYFUNCTION("""COMPUTED_VALUE"""),"https://github.com/CompleteUnityDeveloper/Laser-Defender-Original")</f>
        <v>https://github.com/CompleteUnityDeveloper/Laser-Defender-Original</v>
      </c>
      <c r="C206" s="2">
        <f>IFERROR(__xludf.DUMMYFUNCTION("""COMPUTED_VALUE"""),24.0)</f>
        <v>24</v>
      </c>
      <c r="D206" s="2" t="str">
        <f>IFERROR(__xludf.DUMMYFUNCTION("""COMPUTED_VALUE"""),"C#")</f>
        <v>C#</v>
      </c>
      <c r="E206" s="2" t="str">
        <f>IFERROR(__xludf.DUMMYFUNCTION("""COMPUTED_VALUE"""),"2D space invaders clone built as part of Complete Unity C# Developer 2D course (http://gdev.tv/cudgithub)")</f>
        <v>2D space invaders clone built as part of Complete Unity C# Developer 2D course (http://gdev.tv/cudgithub)</v>
      </c>
    </row>
    <row r="207">
      <c r="A207" s="2" t="str">
        <f>IFERROR(__xludf.DUMMYFUNCTION("""COMPUTED_VALUE"""),"ChromeAppBuilder")</f>
        <v>ChromeAppBuilder</v>
      </c>
      <c r="B207" s="3" t="str">
        <f>IFERROR(__xludf.DUMMYFUNCTION("""COMPUTED_VALUE"""),"https://github.com/iBicha/ChromeAppBuilder")</f>
        <v>https://github.com/iBicha/ChromeAppBuilder</v>
      </c>
      <c r="C207" s="2">
        <f>IFERROR(__xludf.DUMMYFUNCTION("""COMPUTED_VALUE"""),24.0)</f>
        <v>24</v>
      </c>
      <c r="D207" s="2" t="str">
        <f>IFERROR(__xludf.DUMMYFUNCTION("""COMPUTED_VALUE"""),"C#")</f>
        <v>C#</v>
      </c>
      <c r="E207" s="2" t="str">
        <f>IFERROR(__xludf.DUMMYFUNCTION("""COMPUTED_VALUE"""),"Chrome app builder is an editor extension for Unity to export games as google chrome apps.")</f>
        <v>Chrome app builder is an editor extension for Unity to export games as google chrome apps.</v>
      </c>
    </row>
    <row r="208">
      <c r="A208" s="2" t="str">
        <f>IFERROR(__xludf.DUMMYFUNCTION("""COMPUTED_VALUE"""),"com.bananaparty.webutility")</f>
        <v>com.bananaparty.webutility</v>
      </c>
      <c r="B208" s="3" t="str">
        <f>IFERROR(__xludf.DUMMYFUNCTION("""COMPUTED_VALUE"""),"https://github.com/forcepusher/com.bananaparty.webutility")</f>
        <v>https://github.com/forcepusher/com.bananaparty.webutility</v>
      </c>
      <c r="C208" s="2">
        <f>IFERROR(__xludf.DUMMYFUNCTION("""COMPUTED_VALUE"""),24.0)</f>
        <v>24</v>
      </c>
      <c r="D208" s="2" t="str">
        <f>IFERROR(__xludf.DUMMYFUNCTION("""COMPUTED_VALUE"""),"C#")</f>
        <v>C#</v>
      </c>
      <c r="E208" s="2" t="str">
        <f>IFERROR(__xludf.DUMMYFUNCTION("""COMPUTED_VALUE"""),"Unity package. Tools for fixing issues in the WebGL platform.")</f>
        <v>Unity package. Tools for fixing issues in the WebGL platform.</v>
      </c>
    </row>
    <row r="209">
      <c r="A209" s="2" t="str">
        <f>IFERROR(__xludf.DUMMYFUNCTION("""COMPUTED_VALUE"""),"Meteor3DEditor")</f>
        <v>Meteor3DEditor</v>
      </c>
      <c r="B209" s="3" t="str">
        <f>IFERROR(__xludf.DUMMYFUNCTION("""COMPUTED_VALUE"""),"https://github.com/nikonikoCW/Meteor3DEditor")</f>
        <v>https://github.com/nikonikoCW/Meteor3DEditor</v>
      </c>
      <c r="C209" s="2">
        <f>IFERROR(__xludf.DUMMYFUNCTION("""COMPUTED_VALUE"""),22.0)</f>
        <v>22</v>
      </c>
      <c r="D209" s="2" t="str">
        <f>IFERROR(__xludf.DUMMYFUNCTION("""COMPUTED_VALUE"""),"JavaScript")</f>
        <v>JavaScript</v>
      </c>
      <c r="E209" s="2" t="str">
        <f>IFERROR(__xludf.DUMMYFUNCTION("""COMPUTED_VALUE"""),"基于 Three.js 和 Vue3 的三维引擎低代码编辑开发平台，专注于数字孪生和物联网数据大屏可视化开发。A low-code editing and development platform for 3D engines based on Three.js and Vue3, focusing on digital twin and IoT data visualization on large screens.")</f>
        <v>基于 Three.js 和 Vue3 的三维引擎低代码编辑开发平台，专注于数字孪生和物联网数据大屏可视化开发。A low-code editing and development platform for 3D engines based on Three.js and Vue3, focusing on digital twin and IoT data visualization on large screens.</v>
      </c>
    </row>
    <row r="210">
      <c r="A210" s="2" t="str">
        <f>IFERROR(__xludf.DUMMYFUNCTION("""COMPUTED_VALUE"""),"UnityGrpcWeb")</f>
        <v>UnityGrpcWeb</v>
      </c>
      <c r="B210" s="3" t="str">
        <f>IFERROR(__xludf.DUMMYFUNCTION("""COMPUTED_VALUE"""),"https://github.com/transformsai/UnityGrpcWeb")</f>
        <v>https://github.com/transformsai/UnityGrpcWeb</v>
      </c>
      <c r="C210" s="2">
        <f>IFERROR(__xludf.DUMMYFUNCTION("""COMPUTED_VALUE"""),20.0)</f>
        <v>20</v>
      </c>
      <c r="D210" s="2" t="str">
        <f>IFERROR(__xludf.DUMMYFUNCTION("""COMPUTED_VALUE"""),"C#")</f>
        <v>C#</v>
      </c>
      <c r="E210" s="2" t="str">
        <f>IFERROR(__xludf.DUMMYFUNCTION("""COMPUTED_VALUE"""),"Allows using https://github.com/grpc/grpc-dotnet/ with Unity WebGL")</f>
        <v>Allows using https://github.com/grpc/grpc-dotnet/ with Unity WebGL</v>
      </c>
    </row>
    <row r="211">
      <c r="A211" s="2" t="str">
        <f>IFERROR(__xludf.DUMMYFUNCTION("""COMPUTED_VALUE"""),"CapybaraAdventure")</f>
        <v>CapybaraAdventure</v>
      </c>
      <c r="B211" s="3" t="str">
        <f>IFERROR(__xludf.DUMMYFUNCTION("""COMPUTED_VALUE"""),"https://github.com/revenkogrisha/CapybaraAdventure")</f>
        <v>https://github.com/revenkogrisha/CapybaraAdventure</v>
      </c>
      <c r="C211" s="2">
        <f>IFERROR(__xludf.DUMMYFUNCTION("""COMPUTED_VALUE"""),20.0)</f>
        <v>20</v>
      </c>
      <c r="D211" s="2" t="str">
        <f>IFERROR(__xludf.DUMMYFUNCTION("""COMPUTED_VALUE"""),"C#")</f>
        <v>C#</v>
      </c>
      <c r="E211" s="2" t="str">
        <f>IFERROR(__xludf.DUMMYFUNCTION("""COMPUTED_VALUE"""),"Endless game about Capybaras for Android &amp; Web made with Unity")</f>
        <v>Endless game about Capybaras for Android &amp; Web made with Unity</v>
      </c>
    </row>
    <row r="212">
      <c r="A212" s="2" t="str">
        <f>IFERROR(__xludf.DUMMYFUNCTION("""COMPUTED_VALUE"""),"digital_twin_BIM_IoT")</f>
        <v>digital_twin_BIM_IoT</v>
      </c>
      <c r="B212" s="3" t="str">
        <f>IFERROR(__xludf.DUMMYFUNCTION("""COMPUTED_VALUE"""),"https://github.com/mac999/digital_twin_BIM_IoT")</f>
        <v>https://github.com/mac999/digital_twin_BIM_IoT</v>
      </c>
      <c r="C212" s="2">
        <f>IFERROR(__xludf.DUMMYFUNCTION("""COMPUTED_VALUE"""),19.0)</f>
        <v>19</v>
      </c>
      <c r="D212" s="2" t="str">
        <f>IFERROR(__xludf.DUMMYFUNCTION("""COMPUTED_VALUE"""),"JavaScript")</f>
        <v>JavaScript</v>
      </c>
      <c r="E212" s="2" t="str">
        <f>IFERROR(__xludf.DUMMYFUNCTION("""COMPUTED_VALUE"""),"digital twin based building env management etc")</f>
        <v>digital twin based building env management etc</v>
      </c>
    </row>
    <row r="213">
      <c r="A213" s="2" t="str">
        <f>IFERROR(__xludf.DUMMYFUNCTION("""COMPUTED_VALUE"""),"ABB-IRB120_DigitalTwin")</f>
        <v>ABB-IRB120_DigitalTwin</v>
      </c>
      <c r="B213" s="3" t="str">
        <f>IFERROR(__xludf.DUMMYFUNCTION("""COMPUTED_VALUE"""),"https://github.com/Conglin-Li/ABB-IRB120_DigitalTwin")</f>
        <v>https://github.com/Conglin-Li/ABB-IRB120_DigitalTwin</v>
      </c>
      <c r="C213" s="2">
        <f>IFERROR(__xludf.DUMMYFUNCTION("""COMPUTED_VALUE"""),19.0)</f>
        <v>19</v>
      </c>
      <c r="D213" s="2" t="str">
        <f>IFERROR(__xludf.DUMMYFUNCTION("""COMPUTED_VALUE"""),"C#")</f>
        <v>C#</v>
      </c>
      <c r="E213" s="2" t="str">
        <f>IFERROR(__xludf.DUMMYFUNCTION("""COMPUTED_VALUE"""),"Based on the IRB120 robotic arm model provided by ABB's official website, use Maya to integrate the model and import it into Unity; use RobotStudio and the actual robotic arm as the server to provide data sources for the twin robotic arms and drive the tw"&amp;"in robotic arms to move.")</f>
        <v>Based on the IRB120 robotic arm model provided by ABB's official website, use Maya to integrate the model and import it into Unity; use RobotStudio and the actual robotic arm as the server to provide data sources for the twin robotic arms and drive the twin robotic arms to move.</v>
      </c>
    </row>
    <row r="214">
      <c r="A214" s="2" t="str">
        <f>IFERROR(__xludf.DUMMYFUNCTION("""COMPUTED_VALUE"""),"Reachy2-UnityDigitalTwin")</f>
        <v>Reachy2-UnityDigitalTwin</v>
      </c>
      <c r="B214" s="3" t="str">
        <f>IFERROR(__xludf.DUMMYFUNCTION("""COMPUTED_VALUE"""),"https://github.com/pollen-robotics/Reachy2-UnityDigitalTwin")</f>
        <v>https://github.com/pollen-robotics/Reachy2-UnityDigitalTwin</v>
      </c>
      <c r="C214" s="2">
        <f>IFERROR(__xludf.DUMMYFUNCTION("""COMPUTED_VALUE"""),18.0)</f>
        <v>18</v>
      </c>
      <c r="D214" s="2" t="str">
        <f>IFERROR(__xludf.DUMMYFUNCTION("""COMPUTED_VALUE"""),"C#")</f>
        <v>C#</v>
      </c>
      <c r="E214" s="2" t="str">
        <f>IFERROR(__xludf.DUMMYFUNCTION("""COMPUTED_VALUE"""),"Reachy2 Unity package to mirror a real or fake robot's state")</f>
        <v>Reachy2 Unity package to mirror a real or fake robot's state</v>
      </c>
    </row>
    <row r="215">
      <c r="A215" s="2" t="str">
        <f>IFERROR(__xludf.DUMMYFUNCTION("""COMPUTED_VALUE"""),"R2mvE04WindTurbineProject")</f>
        <v>R2mvE04WindTurbineProject</v>
      </c>
      <c r="B215" s="3" t="str">
        <f>IFERROR(__xludf.DUMMYFUNCTION("""COMPUTED_VALUE"""),"https://github.com/RoadToTheMetaverse/R2mvE04WindTurbineProject")</f>
        <v>https://github.com/RoadToTheMetaverse/R2mvE04WindTurbineProject</v>
      </c>
      <c r="C215" s="2">
        <f>IFERROR(__xludf.DUMMYFUNCTION("""COMPUTED_VALUE"""),18.0)</f>
        <v>18</v>
      </c>
      <c r="D215" s="2" t="str">
        <f>IFERROR(__xludf.DUMMYFUNCTION("""COMPUTED_VALUE"""),"C#")</f>
        <v>C#</v>
      </c>
      <c r="E215" s="2" t="str">
        <f>IFERROR(__xludf.DUMMYFUNCTION("""COMPUTED_VALUE"""),"Episode 4 - How to bring your real-time digital twin data into Unity")</f>
        <v>Episode 4 - How to bring your real-time digital twin data into Unity</v>
      </c>
    </row>
    <row r="216">
      <c r="A216" s="2" t="str">
        <f>IFERROR(__xludf.DUMMYFUNCTION("""COMPUTED_VALUE"""),"Cannonballs")</f>
        <v>Cannonballs</v>
      </c>
      <c r="B216" s="3" t="str">
        <f>IFERROR(__xludf.DUMMYFUNCTION("""COMPUTED_VALUE"""),"https://github.com/engincandanabas/Cannonballs")</f>
        <v>https://github.com/engincandanabas/Cannonballs</v>
      </c>
      <c r="C216" s="2">
        <f>IFERROR(__xludf.DUMMYFUNCTION("""COMPUTED_VALUE"""),16.0)</f>
        <v>16</v>
      </c>
      <c r="D216" s="2" t="str">
        <f>IFERROR(__xludf.DUMMYFUNCTION("""COMPUTED_VALUE"""),"C#")</f>
        <v>C#</v>
      </c>
      <c r="E216" s="2" t="str">
        <f>IFERROR(__xludf.DUMMYFUNCTION("""COMPUTED_VALUE"""),"Cannonball game with Unity. Webgl and Android.")</f>
        <v>Cannonball game with Unity. Webgl and Android.</v>
      </c>
    </row>
    <row r="217">
      <c r="A217" s="2" t="str">
        <f>IFERROR(__xludf.DUMMYFUNCTION("""COMPUTED_VALUE"""),"guidance-for-industrial-digital-twin-on-aws")</f>
        <v>guidance-for-industrial-digital-twin-on-aws</v>
      </c>
      <c r="B217" s="3" t="str">
        <f>IFERROR(__xludf.DUMMYFUNCTION("""COMPUTED_VALUE"""),"https://github.com/aws-solutions-library-samples/guidance-for-industrial-digital-twin-on-aws")</f>
        <v>https://github.com/aws-solutions-library-samples/guidance-for-industrial-digital-twin-on-aws</v>
      </c>
      <c r="C217" s="2">
        <f>IFERROR(__xludf.DUMMYFUNCTION("""COMPUTED_VALUE"""),15.0)</f>
        <v>15</v>
      </c>
      <c r="D217" s="2" t="str">
        <f>IFERROR(__xludf.DUMMYFUNCTION("""COMPUTED_VALUE"""),"Python")</f>
        <v>Python</v>
      </c>
      <c r="E217" s="2" t="str">
        <f>IFERROR(__xludf.DUMMYFUNCTION("""COMPUTED_VALUE"""),"This Guidance provides a set of artifacts that will guide customers in building a production monitoring architecture with AWS IoT TwinMaker and supporting services. ")</f>
        <v>This Guidance provides a set of artifacts that will guide customers in building a production monitoring architecture with AWS IoT TwinMaker and supporting services. </v>
      </c>
    </row>
    <row r="218">
      <c r="A218" s="2" t="str">
        <f>IFERROR(__xludf.DUMMYFUNCTION("""COMPUTED_VALUE"""),"Server-Client-Unity")</f>
        <v>Server-Client-Unity</v>
      </c>
      <c r="B218" s="3" t="str">
        <f>IFERROR(__xludf.DUMMYFUNCTION("""COMPUTED_VALUE"""),"https://github.com/nhathuy7996/Server-Client-Unity")</f>
        <v>https://github.com/nhathuy7996/Server-Client-Unity</v>
      </c>
      <c r="C218" s="2">
        <f>IFERROR(__xludf.DUMMYFUNCTION("""COMPUTED_VALUE"""),14.0)</f>
        <v>14</v>
      </c>
      <c r="D218" s="2" t="str">
        <f>IFERROR(__xludf.DUMMYFUNCTION("""COMPUTED_VALUE"""),"C#")</f>
        <v>C#</v>
      </c>
      <c r="E218" s="2" t="str">
        <f>IFERROR(__xludf.DUMMYFUNCTION("""COMPUTED_VALUE"""),"project demo connect client - server dùng unity (tương thích webGL, PC, mobile)")</f>
        <v>project demo connect client - server dùng unity (tương thích webGL, PC, mobile)</v>
      </c>
    </row>
    <row r="219">
      <c r="A219" s="2" t="str">
        <f>IFERROR(__xludf.DUMMYFUNCTION("""COMPUTED_VALUE"""),"City-Simulator")</f>
        <v>City-Simulator</v>
      </c>
      <c r="B219" s="3" t="str">
        <f>IFERROR(__xludf.DUMMYFUNCTION("""COMPUTED_VALUE"""),"https://github.com/Faezeh-Rezaei/City-Simulator")</f>
        <v>https://github.com/Faezeh-Rezaei/City-Simulator</v>
      </c>
      <c r="C219" s="2">
        <f>IFERROR(__xludf.DUMMYFUNCTION("""COMPUTED_VALUE"""),14.0)</f>
        <v>14</v>
      </c>
      <c r="D219" s="2" t="str">
        <f>IFERROR(__xludf.DUMMYFUNCTION("""COMPUTED_VALUE"""),"C#")</f>
        <v>C#</v>
      </c>
      <c r="E219" s="2" t="str">
        <f>IFERROR(__xludf.DUMMYFUNCTION("""COMPUTED_VALUE"""),"City Simulator, Digital twin of a city in Unity 3D")</f>
        <v>City Simulator, Digital twin of a city in Unity 3D</v>
      </c>
    </row>
    <row r="220">
      <c r="A220" s="2" t="str">
        <f>IFERROR(__xludf.DUMMYFUNCTION("""COMPUTED_VALUE"""),"Unity3D-WebGL-Interface")</f>
        <v>Unity3D-WebGL-Interface</v>
      </c>
      <c r="B220" s="3" t="str">
        <f>IFERROR(__xludf.DUMMYFUNCTION("""COMPUTED_VALUE"""),"https://github.com/hoverdroids/Unity3D-WebGL-Interface")</f>
        <v>https://github.com/hoverdroids/Unity3D-WebGL-Interface</v>
      </c>
      <c r="C220" s="2">
        <f>IFERROR(__xludf.DUMMYFUNCTION("""COMPUTED_VALUE"""),13.0)</f>
        <v>13</v>
      </c>
      <c r="D220" s="2" t="str">
        <f>IFERROR(__xludf.DUMMYFUNCTION("""COMPUTED_VALUE"""),"C#")</f>
        <v>C#</v>
      </c>
      <c r="E220" s="2" t="str">
        <f>IFERROR(__xludf.DUMMYFUNCTION("""COMPUTED_VALUE"""),"A library for communicating with Unity3D WebGL builds that use C# and javascript (via a .jslib)")</f>
        <v>A library for communicating with Unity3D WebGL builds that use C# and javascript (via a .jslib)</v>
      </c>
    </row>
    <row r="221">
      <c r="A221" s="2" t="str">
        <f>IFERROR(__xludf.DUMMYFUNCTION("""COMPUTED_VALUE"""),"Unity3D-WebGL-Interface")</f>
        <v>Unity3D-WebGL-Interface</v>
      </c>
      <c r="B221" s="3" t="str">
        <f>IFERROR(__xludf.DUMMYFUNCTION("""COMPUTED_VALUE"""),"https://github.com/hoverdroids/Unity3D-WebGL-Interface")</f>
        <v>https://github.com/hoverdroids/Unity3D-WebGL-Interface</v>
      </c>
      <c r="C221" s="2">
        <f>IFERROR(__xludf.DUMMYFUNCTION("""COMPUTED_VALUE"""),13.0)</f>
        <v>13</v>
      </c>
      <c r="D221" s="2" t="str">
        <f>IFERROR(__xludf.DUMMYFUNCTION("""COMPUTED_VALUE"""),"C#")</f>
        <v>C#</v>
      </c>
      <c r="E221" s="2" t="str">
        <f>IFERROR(__xludf.DUMMYFUNCTION("""COMPUTED_VALUE"""),"A library for communicating with Unity3D WebGL builds that use C# and javascript (via a .jslib)")</f>
        <v>A library for communicating with Unity3D WebGL builds that use C# and javascript (via a .jslib)</v>
      </c>
    </row>
    <row r="222">
      <c r="A222" s="2" t="str">
        <f>IFERROR(__xludf.DUMMYFUNCTION("""COMPUTED_VALUE"""),"unity-sabae")</f>
        <v>unity-sabae</v>
      </c>
      <c r="B222" s="3" t="str">
        <f>IFERROR(__xludf.DUMMYFUNCTION("""COMPUTED_VALUE"""),"https://github.com/araobp/unity-sabae")</f>
        <v>https://github.com/araobp/unity-sabae</v>
      </c>
      <c r="C222" s="2">
        <f>IFERROR(__xludf.DUMMYFUNCTION("""COMPUTED_VALUE"""),13.0)</f>
        <v>13</v>
      </c>
      <c r="D222" s="2" t="str">
        <f>IFERROR(__xludf.DUMMYFUNCTION("""COMPUTED_VALUE"""),"C#")</f>
        <v>C#</v>
      </c>
      <c r="E222" s="2" t="str">
        <f>IFERROR(__xludf.DUMMYFUNCTION("""COMPUTED_VALUE"""),"Virtual tour in a digital twin of Sabae city in Japan")</f>
        <v>Virtual tour in a digital twin of Sabae city in Japan</v>
      </c>
    </row>
    <row r="223">
      <c r="A223" s="2" t="str">
        <f>IFERROR(__xludf.DUMMYFUNCTION("""COMPUTED_VALUE"""),"com.bananaparty.yandexmetrica")</f>
        <v>com.bananaparty.yandexmetrica</v>
      </c>
      <c r="B223" s="3" t="str">
        <f>IFERROR(__xludf.DUMMYFUNCTION("""COMPUTED_VALUE"""),"https://github.com/forcepusher/com.bananaparty.yandexmetrica")</f>
        <v>https://github.com/forcepusher/com.bananaparty.yandexmetrica</v>
      </c>
      <c r="C223" s="2">
        <f>IFERROR(__xludf.DUMMYFUNCTION("""COMPUTED_VALUE"""),13.0)</f>
        <v>13</v>
      </c>
      <c r="D223" s="2" t="str">
        <f>IFERROR(__xludf.DUMMYFUNCTION("""COMPUTED_VALUE"""),"HTML")</f>
        <v>HTML</v>
      </c>
      <c r="E223" s="2" t="str">
        <f>IFERROR(__xludf.DUMMYFUNCTION("""COMPUTED_VALUE"""),"Unity package. Yandex Metrica SDK for the WebGL platform.")</f>
        <v>Unity package. Yandex Metrica SDK for the WebGL platform.</v>
      </c>
    </row>
    <row r="224">
      <c r="A224" s="2" t="str">
        <f>IFERROR(__xludf.DUMMYFUNCTION("""COMPUTED_VALUE"""),"Unity3D-WebGL-Interface")</f>
        <v>Unity3D-WebGL-Interface</v>
      </c>
      <c r="B224" s="3" t="str">
        <f>IFERROR(__xludf.DUMMYFUNCTION("""COMPUTED_VALUE"""),"https://github.com/hoverdroids/Unity3D-WebGL-Interface")</f>
        <v>https://github.com/hoverdroids/Unity3D-WebGL-Interface</v>
      </c>
      <c r="C224" s="2">
        <f>IFERROR(__xludf.DUMMYFUNCTION("""COMPUTED_VALUE"""),13.0)</f>
        <v>13</v>
      </c>
      <c r="D224" s="2" t="str">
        <f>IFERROR(__xludf.DUMMYFUNCTION("""COMPUTED_VALUE"""),"C#")</f>
        <v>C#</v>
      </c>
      <c r="E224" s="2" t="str">
        <f>IFERROR(__xludf.DUMMYFUNCTION("""COMPUTED_VALUE"""),"A library for communicating with Unity3D WebGL builds that use C# and javascript (via a .jslib)")</f>
        <v>A library for communicating with Unity3D WebGL builds that use C# and javascript (via a .jslib)</v>
      </c>
    </row>
    <row r="225">
      <c r="A225" s="2" t="str">
        <f>IFERROR(__xludf.DUMMYFUNCTION("""COMPUTED_VALUE"""),"unity-sabae")</f>
        <v>unity-sabae</v>
      </c>
      <c r="B225" s="3" t="str">
        <f>IFERROR(__xludf.DUMMYFUNCTION("""COMPUTED_VALUE"""),"https://github.com/araobp/unity-sabae")</f>
        <v>https://github.com/araobp/unity-sabae</v>
      </c>
      <c r="C225" s="2">
        <f>IFERROR(__xludf.DUMMYFUNCTION("""COMPUTED_VALUE"""),13.0)</f>
        <v>13</v>
      </c>
      <c r="D225" s="2" t="str">
        <f>IFERROR(__xludf.DUMMYFUNCTION("""COMPUTED_VALUE"""),"C#")</f>
        <v>C#</v>
      </c>
      <c r="E225" s="2" t="str">
        <f>IFERROR(__xludf.DUMMYFUNCTION("""COMPUTED_VALUE"""),"Virtual tour in a digital twin of Sabae city in Japan")</f>
        <v>Virtual tour in a digital twin of Sabae city in Japan</v>
      </c>
    </row>
    <row r="226">
      <c r="A226" s="2" t="str">
        <f>IFERROR(__xludf.DUMMYFUNCTION("""COMPUTED_VALUE"""),"unity-sabae")</f>
        <v>unity-sabae</v>
      </c>
      <c r="B226" s="3" t="str">
        <f>IFERROR(__xludf.DUMMYFUNCTION("""COMPUTED_VALUE"""),"https://github.com/araobp/unity-sabae")</f>
        <v>https://github.com/araobp/unity-sabae</v>
      </c>
      <c r="C226" s="2">
        <f>IFERROR(__xludf.DUMMYFUNCTION("""COMPUTED_VALUE"""),13.0)</f>
        <v>13</v>
      </c>
      <c r="D226" s="2" t="str">
        <f>IFERROR(__xludf.DUMMYFUNCTION("""COMPUTED_VALUE"""),"C#")</f>
        <v>C#</v>
      </c>
      <c r="E226" s="2" t="str">
        <f>IFERROR(__xludf.DUMMYFUNCTION("""COMPUTED_VALUE"""),"Virtual tour in a digital twin of Sabae city in Japan")</f>
        <v>Virtual tour in a digital twin of Sabae city in Japan</v>
      </c>
    </row>
    <row r="227">
      <c r="A227" s="2" t="str">
        <f>IFERROR(__xludf.DUMMYFUNCTION("""COMPUTED_VALUE"""),"Unity-WEBGL-DeviceTypeDetector")</f>
        <v>Unity-WEBGL-DeviceTypeDetector</v>
      </c>
      <c r="B227" s="3" t="str">
        <f>IFERROR(__xludf.DUMMYFUNCTION("""COMPUTED_VALUE"""),"https://github.com/RimuruDev/Unity-WEBGL-DeviceTypeDetector")</f>
        <v>https://github.com/RimuruDev/Unity-WEBGL-DeviceTypeDetector</v>
      </c>
      <c r="C227" s="2">
        <f>IFERROR(__xludf.DUMMYFUNCTION("""COMPUTED_VALUE"""),12.0)</f>
        <v>12</v>
      </c>
      <c r="D227" s="2" t="str">
        <f>IFERROR(__xludf.DUMMYFUNCTION("""COMPUTED_VALUE"""),"C#")</f>
        <v>C#</v>
      </c>
      <c r="E227" s="2" t="str">
        <f>IFERROR(__xludf.DUMMYFUNCTION("""COMPUTED_VALUE"""),"DeviceTypeDetector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тестиров"&amp;"ать мобильные версии игр прямо в редакторе.")</f>
        <v>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тестировать мобильные версии игр прямо в редакторе.</v>
      </c>
    </row>
    <row r="228">
      <c r="A228" s="2" t="str">
        <f>IFERROR(__xludf.DUMMYFUNCTION("""COMPUTED_VALUE"""),"Unity-WEBGL-DeviceTypeDetector")</f>
        <v>Unity-WEBGL-DeviceTypeDetector</v>
      </c>
      <c r="B228" s="3" t="str">
        <f>IFERROR(__xludf.DUMMYFUNCTION("""COMPUTED_VALUE"""),"https://github.com/RimuruDev/Unity-WEBGL-DeviceTypeDetector")</f>
        <v>https://github.com/RimuruDev/Unity-WEBGL-DeviceTypeDetector</v>
      </c>
      <c r="C228" s="2">
        <f>IFERROR(__xludf.DUMMYFUNCTION("""COMPUTED_VALUE"""),12.0)</f>
        <v>12</v>
      </c>
      <c r="D228" s="2" t="str">
        <f>IFERROR(__xludf.DUMMYFUNCTION("""COMPUTED_VALUE"""),"C#")</f>
        <v>C#</v>
      </c>
      <c r="E228" s="2" t="str">
        <f>IFERROR(__xludf.DUMMYFUNCTION("""COMPUTED_VALUE"""),"DeviceTypeDetector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тестиров"&amp;"ать мобильные версии игр прямо в редакторе.")</f>
        <v>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тестировать мобильные версии игр прямо в редакторе.</v>
      </c>
    </row>
    <row r="229">
      <c r="A229" s="2" t="str">
        <f>IFERROR(__xludf.DUMMYFUNCTION("""COMPUTED_VALUE"""),"Unity-WebCamTexture-WebGL-Sample")</f>
        <v>Unity-WebCamTexture-WebGL-Sample</v>
      </c>
      <c r="B229" s="3" t="str">
        <f>IFERROR(__xludf.DUMMYFUNCTION("""COMPUTED_VALUE"""),"https://github.com/Kazuhito00/Unity-WebCamTexture-WebGL-Sample")</f>
        <v>https://github.com/Kazuhito00/Unity-WebCamTexture-WebGL-Sample</v>
      </c>
      <c r="C229" s="2">
        <f>IFERROR(__xludf.DUMMYFUNCTION("""COMPUTED_VALUE"""),12.0)</f>
        <v>12</v>
      </c>
      <c r="D229" s="2" t="str">
        <f>IFERROR(__xludf.DUMMYFUNCTION("""COMPUTED_VALUE"""),"C#")</f>
        <v>C#</v>
      </c>
      <c r="E229" s="2" t="str">
        <f>IFERROR(__xludf.DUMMYFUNCTION("""COMPUTED_VALUE"""),"UnityのWebカメラ入力をWebGLビルドしたサンプルです。")</f>
        <v>UnityのWebカメラ入力をWebGLビルドしたサンプルです。</v>
      </c>
    </row>
    <row r="230">
      <c r="A230" s="2" t="str">
        <f>IFERROR(__xludf.DUMMYFUNCTION("""COMPUTED_VALUE"""),"Digital-Twin-Unity")</f>
        <v>Digital-Twin-Unity</v>
      </c>
      <c r="B230" s="3" t="str">
        <f>IFERROR(__xludf.DUMMYFUNCTION("""COMPUTED_VALUE"""),"https://github.com/jsyishan/Digital-Twin-Unity")</f>
        <v>https://github.com/jsyishan/Digital-Twin-Unity</v>
      </c>
      <c r="C230" s="2">
        <f>IFERROR(__xludf.DUMMYFUNCTION("""COMPUTED_VALUE"""),12.0)</f>
        <v>12</v>
      </c>
      <c r="D230" s="2" t="str">
        <f>IFERROR(__xludf.DUMMYFUNCTION("""COMPUTED_VALUE"""),"C#")</f>
        <v>C#</v>
      </c>
      <c r="E230" s="2" t="str">
        <f>IFERROR(__xludf.DUMMYFUNCTION("""COMPUTED_VALUE"""),"Application of Digital Twin in Naval Simulation")</f>
        <v>Application of Digital Twin in Naval Simulation</v>
      </c>
    </row>
    <row r="231">
      <c r="A231" s="2" t="str">
        <f>IFERROR(__xludf.DUMMYFUNCTION("""COMPUTED_VALUE"""),"WebGlGameWithSignalRClient")</f>
        <v>WebGlGameWithSignalRClient</v>
      </c>
      <c r="B231" s="3" t="str">
        <f>IFERROR(__xludf.DUMMYFUNCTION("""COMPUTED_VALUE"""),"https://github.com/Mo-Rahemi/WebGlGameWithSignalRClient")</f>
        <v>https://github.com/Mo-Rahemi/WebGlGameWithSignalRClient</v>
      </c>
      <c r="C231" s="2">
        <f>IFERROR(__xludf.DUMMYFUNCTION("""COMPUTED_VALUE"""),11.0)</f>
        <v>11</v>
      </c>
      <c r="D231" s="2" t="str">
        <f>IFERROR(__xludf.DUMMYFUNCTION("""COMPUTED_VALUE"""),"JavaScript")</f>
        <v>JavaScript</v>
      </c>
      <c r="E231" s="2" t="str">
        <f>IFERROR(__xludf.DUMMYFUNCTION("""COMPUTED_VALUE"""),"unity Webgl game for communicating with asp.net core signalr server.")</f>
        <v>unity Webgl game for communicating with asp.net core signalr server.</v>
      </c>
    </row>
    <row r="232">
      <c r="A232" s="2" t="str">
        <f>IFERROR(__xludf.DUMMYFUNCTION("""COMPUTED_VALUE"""),"StaticFileOptionsExtender")</f>
        <v>StaticFileOptionsExtender</v>
      </c>
      <c r="B232" s="3" t="str">
        <f>IFERROR(__xludf.DUMMYFUNCTION("""COMPUTED_VALUE"""),"https://github.com/colinwilliams91/StaticFileOptionsExtender")</f>
        <v>https://github.com/colinwilliams91/StaticFileOptionsExtender</v>
      </c>
      <c r="C232" s="2">
        <f>IFERROR(__xludf.DUMMYFUNCTION("""COMPUTED_VALUE"""),11.0)</f>
        <v>11</v>
      </c>
      <c r="D232" s="2" t="str">
        <f>IFERROR(__xludf.DUMMYFUNCTION("""COMPUTED_VALUE"""),"C#")</f>
        <v>C#</v>
      </c>
      <c r="E232" s="2" t="str">
        <f>IFERROR(__xludf.DUMMYFUNCTION("""COMPUTED_VALUE"""),"A .NET library that extends the content-type/MIME-type mappings for serving static files which have been compressed.")</f>
        <v>A .NET library that extends the content-type/MIME-type mappings for serving static files which have been compressed.</v>
      </c>
    </row>
    <row r="233">
      <c r="A233" s="2" t="str">
        <f>IFERROR(__xludf.DUMMYFUNCTION("""COMPUTED_VALUE"""),"WebGlGameWithSignalRClient")</f>
        <v>WebGlGameWithSignalRClient</v>
      </c>
      <c r="B233" s="3" t="str">
        <f>IFERROR(__xludf.DUMMYFUNCTION("""COMPUTED_VALUE"""),"https://github.com/Mo-Rahemi/WebGlGameWithSignalRClient")</f>
        <v>https://github.com/Mo-Rahemi/WebGlGameWithSignalRClient</v>
      </c>
      <c r="C233" s="2">
        <f>IFERROR(__xludf.DUMMYFUNCTION("""COMPUTED_VALUE"""),11.0)</f>
        <v>11</v>
      </c>
      <c r="D233" s="2" t="str">
        <f>IFERROR(__xludf.DUMMYFUNCTION("""COMPUTED_VALUE"""),"JavaScript")</f>
        <v>JavaScript</v>
      </c>
      <c r="E233" s="2" t="str">
        <f>IFERROR(__xludf.DUMMYFUNCTION("""COMPUTED_VALUE"""),"unity Webgl game for communicating with asp.net core signalr server.")</f>
        <v>unity Webgl game for communicating with asp.net core signalr server.</v>
      </c>
    </row>
    <row r="234">
      <c r="A234" s="2" t="str">
        <f>IFERROR(__xludf.DUMMYFUNCTION("""COMPUTED_VALUE"""),"WebGlGameWithSignalRClient")</f>
        <v>WebGlGameWithSignalRClient</v>
      </c>
      <c r="B234" s="3" t="str">
        <f>IFERROR(__xludf.DUMMYFUNCTION("""COMPUTED_VALUE"""),"https://github.com/Mo-Rahemi/WebGlGameWithSignalRClient")</f>
        <v>https://github.com/Mo-Rahemi/WebGlGameWithSignalRClient</v>
      </c>
      <c r="C234" s="2">
        <f>IFERROR(__xludf.DUMMYFUNCTION("""COMPUTED_VALUE"""),11.0)</f>
        <v>11</v>
      </c>
      <c r="D234" s="2" t="str">
        <f>IFERROR(__xludf.DUMMYFUNCTION("""COMPUTED_VALUE"""),"JavaScript")</f>
        <v>JavaScript</v>
      </c>
      <c r="E234" s="2" t="str">
        <f>IFERROR(__xludf.DUMMYFUNCTION("""COMPUTED_VALUE"""),"unity Webgl game for communicating with asp.net core signalr server.")</f>
        <v>unity Webgl game for communicating with asp.net core signalr server.</v>
      </c>
    </row>
    <row r="235">
      <c r="A235" s="2" t="str">
        <f>IFERROR(__xludf.DUMMYFUNCTION("""COMPUTED_VALUE"""),"StaticFileOptionsExtender")</f>
        <v>StaticFileOptionsExtender</v>
      </c>
      <c r="B235" s="3" t="str">
        <f>IFERROR(__xludf.DUMMYFUNCTION("""COMPUTED_VALUE"""),"https://github.com/colinwilliams91/StaticFileOptionsExtender")</f>
        <v>https://github.com/colinwilliams91/StaticFileOptionsExtender</v>
      </c>
      <c r="C235" s="2">
        <f>IFERROR(__xludf.DUMMYFUNCTION("""COMPUTED_VALUE"""),11.0)</f>
        <v>11</v>
      </c>
      <c r="D235" s="2" t="str">
        <f>IFERROR(__xludf.DUMMYFUNCTION("""COMPUTED_VALUE"""),"C#")</f>
        <v>C#</v>
      </c>
      <c r="E235" s="2" t="str">
        <f>IFERROR(__xludf.DUMMYFUNCTION("""COMPUTED_VALUE"""),"A .NET library that extends the content-type/MIME-type mappings for serving static files which have been compressed.")</f>
        <v>A .NET library that extends the content-type/MIME-type mappings for serving static files which have been compressed.</v>
      </c>
    </row>
    <row r="236">
      <c r="A236" s="2" t="str">
        <f>IFERROR(__xludf.DUMMYFUNCTION("""COMPUTED_VALUE"""),"StaticFileOptionsExtender")</f>
        <v>StaticFileOptionsExtender</v>
      </c>
      <c r="B236" s="3" t="str">
        <f>IFERROR(__xludf.DUMMYFUNCTION("""COMPUTED_VALUE"""),"https://github.com/colinwilliams91/StaticFileOptionsExtender")</f>
        <v>https://github.com/colinwilliams91/StaticFileOptionsExtender</v>
      </c>
      <c r="C236" s="2">
        <f>IFERROR(__xludf.DUMMYFUNCTION("""COMPUTED_VALUE"""),11.0)</f>
        <v>11</v>
      </c>
      <c r="D236" s="2" t="str">
        <f>IFERROR(__xludf.DUMMYFUNCTION("""COMPUTED_VALUE"""),"C#")</f>
        <v>C#</v>
      </c>
      <c r="E236" s="2" t="str">
        <f>IFERROR(__xludf.DUMMYFUNCTION("""COMPUTED_VALUE"""),"A .NET library that extends the content-type/MIME-type mappings for serving static files which have been compressed.")</f>
        <v>A .NET library that extends the content-type/MIME-type mappings for serving static files which have been compressed.</v>
      </c>
    </row>
    <row r="237">
      <c r="A237" s="2" t="str">
        <f>IFERROR(__xludf.DUMMYFUNCTION("""COMPUTED_VALUE"""),"CsUnityWeb")</f>
        <v>CsUnityWeb</v>
      </c>
      <c r="B237" s="3" t="str">
        <f>IFERROR(__xludf.DUMMYFUNCTION("""COMPUTED_VALUE"""),"https://github.com/in0finite/CsUnityWeb")</f>
        <v>https://github.com/in0finite/CsUnityWeb</v>
      </c>
      <c r="C237" s="2">
        <f>IFERROR(__xludf.DUMMYFUNCTION("""COMPUTED_VALUE"""),10.0)</f>
        <v>10</v>
      </c>
      <c r="D237" s="2" t="str">
        <f>IFERROR(__xludf.DUMMYFUNCTION("""COMPUTED_VALUE"""),"JavaScript")</f>
        <v>JavaScript</v>
      </c>
      <c r="E237" s="2" t="str">
        <f>IFERROR(__xludf.DUMMYFUNCTION("""COMPUTED_VALUE"""),"CsUnity : Counter-Strike 2 map &amp; demo viewer on WebGL via Unity engine")</f>
        <v>CsUnity : Counter-Strike 2 map &amp; demo viewer on WebGL via Unity engine</v>
      </c>
    </row>
    <row r="238">
      <c r="A238" s="2" t="str">
        <f>IFERROR(__xludf.DUMMYFUNCTION("""COMPUTED_VALUE"""),"Unity3D_Robotics_ACOPOStrak")</f>
        <v>Unity3D_Robotics_ACOPOStrak</v>
      </c>
      <c r="B238" s="3" t="str">
        <f>IFERROR(__xludf.DUMMYFUNCTION("""COMPUTED_VALUE"""),"https://github.com/rparak/Unity3D_Robotics_ACOPOStrak")</f>
        <v>https://github.com/rparak/Unity3D_Robotics_ACOPOStrak</v>
      </c>
      <c r="C238" s="2">
        <f>IFERROR(__xludf.DUMMYFUNCTION("""COMPUTED_VALUE"""),10.0)</f>
        <v>10</v>
      </c>
      <c r="D238" s="2" t="str">
        <f>IFERROR(__xludf.DUMMYFUNCTION("""COMPUTED_VALUE"""),"Standard ML")</f>
        <v>Standard ML</v>
      </c>
      <c r="E238" s="2" t="str">
        <f>IFERROR(__xludf.DUMMYFUNCTION("""COMPUTED_VALUE"""),"A digital-twin of the ACOPOStrak transport system integrated into the Unity3D development platform.")</f>
        <v>A digital-twin of the ACOPOStrak transport system integrated into the Unity3D development platform.</v>
      </c>
    </row>
    <row r="239">
      <c r="A239" s="2" t="str">
        <f>IFERROR(__xludf.DUMMYFUNCTION("""COMPUTED_VALUE"""),"Unity3D_Robotics_ACOPOStrak")</f>
        <v>Unity3D_Robotics_ACOPOStrak</v>
      </c>
      <c r="B239" s="3" t="str">
        <f>IFERROR(__xludf.DUMMYFUNCTION("""COMPUTED_VALUE"""),"https://github.com/rparak/Unity3D_Robotics_ACOPOStrak")</f>
        <v>https://github.com/rparak/Unity3D_Robotics_ACOPOStrak</v>
      </c>
      <c r="C239" s="2">
        <f>IFERROR(__xludf.DUMMYFUNCTION("""COMPUTED_VALUE"""),10.0)</f>
        <v>10</v>
      </c>
      <c r="D239" s="2" t="str">
        <f>IFERROR(__xludf.DUMMYFUNCTION("""COMPUTED_VALUE"""),"Standard ML")</f>
        <v>Standard ML</v>
      </c>
      <c r="E239" s="2" t="str">
        <f>IFERROR(__xludf.DUMMYFUNCTION("""COMPUTED_VALUE"""),"A digital-twin of the ACOPOStrak transport system integrated into the Unity3D development platform.")</f>
        <v>A digital-twin of the ACOPOStrak transport system integrated into the Unity3D development platform.</v>
      </c>
    </row>
    <row r="240">
      <c r="A240" s="2" t="str">
        <f>IFERROR(__xludf.DUMMYFUNCTION("""COMPUTED_VALUE"""),"Unity-Barracuda-MobileNet-WebGL-Sample")</f>
        <v>Unity-Barracuda-MobileNet-WebGL-Sample</v>
      </c>
      <c r="B240" s="3" t="str">
        <f>IFERROR(__xludf.DUMMYFUNCTION("""COMPUTED_VALUE"""),"https://github.com/Kazuhito00/Unity-Barracuda-MobileNet-WebGL-Sample")</f>
        <v>https://github.com/Kazuhito00/Unity-Barracuda-MobileNet-WebGL-Sample</v>
      </c>
      <c r="C240" s="2">
        <f>IFERROR(__xludf.DUMMYFUNCTION("""COMPUTED_VALUE"""),9.0)</f>
        <v>9</v>
      </c>
      <c r="D240" s="2" t="str">
        <f>IFERROR(__xludf.DUMMYFUNCTION("""COMPUTED_VALUE"""),"Jupyter Notebook")</f>
        <v>Jupyter Notebook</v>
      </c>
      <c r="E240" s="2" t="str">
        <f>IFERROR(__xludf.DUMMYFUNCTION("""COMPUTED_VALUE"""),"Unity Barracudaを用いてMobileNet(画像クラス分類)をWebGL上で推論するサンプルです。")</f>
        <v>Unity Barracudaを用いてMobileNet(画像クラス分類)をWebGL上で推論するサンプルです。</v>
      </c>
    </row>
    <row r="241">
      <c r="A241" s="2" t="str">
        <f>IFERROR(__xludf.DUMMYFUNCTION("""COMPUTED_VALUE"""),"hakoniwa-digital-twin")</f>
        <v>hakoniwa-digital-twin</v>
      </c>
      <c r="B241" s="3" t="str">
        <f>IFERROR(__xludf.DUMMYFUNCTION("""COMPUTED_VALUE"""),"https://github.com/toppers/hakoniwa-digital-twin")</f>
        <v>https://github.com/toppers/hakoniwa-digital-twin</v>
      </c>
      <c r="C241" s="2">
        <f>IFERROR(__xludf.DUMMYFUNCTION("""COMPUTED_VALUE"""),9.0)</f>
        <v>9</v>
      </c>
      <c r="D241" s="2" t="str">
        <f>IFERROR(__xludf.DUMMYFUNCTION("""COMPUTED_VALUE"""),"Python")</f>
        <v>Python</v>
      </c>
      <c r="E241" s="2" t="str">
        <f>IFERROR(__xludf.DUMMYFUNCTION("""COMPUTED_VALUE"""),"This repository provides a demo environment where virtual drones and real robots (TB3) interact via the Hakoniwa framework, enabling seamless data sharing.")</f>
        <v>This repository provides a demo environment where virtual drones and real robots (TB3) interact via the Hakoniwa framework, enabling seamless data sharing.</v>
      </c>
    </row>
    <row r="242">
      <c r="A242" s="2" t="str">
        <f>IFERROR(__xludf.DUMMYFUNCTION("""COMPUTED_VALUE"""),"HoloCrane-V0-Unity-Demo")</f>
        <v>HoloCrane-V0-Unity-Demo</v>
      </c>
      <c r="B242" s="3" t="str">
        <f>IFERROR(__xludf.DUMMYFUNCTION("""COMPUTED_VALUE"""),"https://github.com/Plan-T42/HoloCrane-V0-Unity-Demo")</f>
        <v>https://github.com/Plan-T42/HoloCrane-V0-Unity-Demo</v>
      </c>
      <c r="C242" s="2">
        <f>IFERROR(__xludf.DUMMYFUNCTION("""COMPUTED_VALUE"""),9.0)</f>
        <v>9</v>
      </c>
      <c r="D242" s="2" t="str">
        <f>IFERROR(__xludf.DUMMYFUNCTION("""COMPUTED_VALUE"""),"C#")</f>
        <v>C#</v>
      </c>
      <c r="E242" s="2" t="str">
        <f>IFERROR(__xludf.DUMMYFUNCTION("""COMPUTED_VALUE"""),"A mixed reality interface running on Microsoft HoloLens 1 device for digital twin based industrial crane operation,")</f>
        <v>A mixed reality interface running on Microsoft HoloLens 1 device for digital twin based industrial crane operation,</v>
      </c>
    </row>
    <row r="243">
      <c r="A243" s="2" t="str">
        <f>IFERROR(__xludf.DUMMYFUNCTION("""COMPUTED_VALUE"""),"digital-twin-assginment")</f>
        <v>digital-twin-assginment</v>
      </c>
      <c r="B243" s="3" t="str">
        <f>IFERROR(__xludf.DUMMYFUNCTION("""COMPUTED_VALUE"""),"https://github.com/vjolavelikaj/digital-twin-assginment")</f>
        <v>https://github.com/vjolavelikaj/digital-twin-assginment</v>
      </c>
      <c r="C243" s="2">
        <f>IFERROR(__xludf.DUMMYFUNCTION("""COMPUTED_VALUE"""),9.0)</f>
        <v>9</v>
      </c>
      <c r="D243" s="2" t="str">
        <f>IFERROR(__xludf.DUMMYFUNCTION("""COMPUTED_VALUE"""),"C#")</f>
        <v>C#</v>
      </c>
      <c r="E243" s="2" t="str">
        <f>IFERROR(__xludf.DUMMYFUNCTION("""COMPUTED_VALUE"""),"Digital Twin with Unity")</f>
        <v>Digital Twin with Unity</v>
      </c>
    </row>
    <row r="244">
      <c r="A244" s="2" t="str">
        <f>IFERROR(__xludf.DUMMYFUNCTION("""COMPUTED_VALUE"""),"UnityDigitalTwinsDemo")</f>
        <v>UnityDigitalTwinsDemo</v>
      </c>
      <c r="B244" s="3" t="str">
        <f>IFERROR(__xludf.DUMMYFUNCTION("""COMPUTED_VALUE"""),"https://github.com/AmbiensVR/UnityDigitalTwinsDemo")</f>
        <v>https://github.com/AmbiensVR/UnityDigitalTwinsDemo</v>
      </c>
      <c r="C244" s="2">
        <f>IFERROR(__xludf.DUMMYFUNCTION("""COMPUTED_VALUE"""),9.0)</f>
        <v>9</v>
      </c>
      <c r="D244" s="2" t="str">
        <f>IFERROR(__xludf.DUMMYFUNCTION("""COMPUTED_VALUE"""),"ShaderLab")</f>
        <v>ShaderLab</v>
      </c>
      <c r="E244" s="2" t="str">
        <f>IFERROR(__xludf.DUMMYFUNCTION("""COMPUTED_VALUE"""),"Sem descrição")</f>
        <v>Sem descrição</v>
      </c>
    </row>
    <row r="245">
      <c r="A245" s="2" t="str">
        <f>IFERROR(__xludf.DUMMYFUNCTION("""COMPUTED_VALUE"""),"ColivriDigitalTwin")</f>
        <v>ColivriDigitalTwin</v>
      </c>
      <c r="B245" s="3" t="str">
        <f>IFERROR(__xludf.DUMMYFUNCTION("""COMPUTED_VALUE"""),"https://github.com/imagine-uniandes/ColivriDigitalTwin")</f>
        <v>https://github.com/imagine-uniandes/ColivriDigitalTwin</v>
      </c>
      <c r="C245" s="2">
        <f>IFERROR(__xludf.DUMMYFUNCTION("""COMPUTED_VALUE"""),9.0)</f>
        <v>9</v>
      </c>
      <c r="D245" s="2" t="str">
        <f>IFERROR(__xludf.DUMMYFUNCTION("""COMPUTED_VALUE"""),"C#")</f>
        <v>C#</v>
      </c>
      <c r="E245" s="2" t="str">
        <f>IFERROR(__xludf.DUMMYFUNCTION("""COMPUTED_VALUE"""),"Unity project that aims to create a digital replica of the Colivri laboratory at Uniandes")</f>
        <v>Unity project that aims to create a digital replica of the Colivri laboratory at Uniandes</v>
      </c>
    </row>
    <row r="246">
      <c r="A246" s="2" t="str">
        <f>IFERROR(__xludf.DUMMYFUNCTION("""COMPUTED_VALUE"""),"Vue3_Digital_Twin")</f>
        <v>Vue3_Digital_Twin</v>
      </c>
      <c r="B246" s="3" t="str">
        <f>IFERROR(__xludf.DUMMYFUNCTION("""COMPUTED_VALUE"""),"https://github.com/Ubik42/Vue3_Digital_Twin")</f>
        <v>https://github.com/Ubik42/Vue3_Digital_Twin</v>
      </c>
      <c r="C246" s="2">
        <f>IFERROR(__xludf.DUMMYFUNCTION("""COMPUTED_VALUE"""),9.0)</f>
        <v>9</v>
      </c>
      <c r="D246" s="2" t="str">
        <f>IFERROR(__xludf.DUMMYFUNCTION("""COMPUTED_VALUE"""),"Vue")</f>
        <v>Vue</v>
      </c>
      <c r="E246" s="2" t="str">
        <f>IFERROR(__xludf.DUMMYFUNCTION("""COMPUTED_VALUE"""),"基于WEB原生+Vue3+Typescript+WEBGL+three.JS+TVT.JS的数字孪生及在线编辑系统")</f>
        <v>基于WEB原生+Vue3+Typescript+WEBGL+three.JS+TVT.JS的数字孪生及在线编辑系统</v>
      </c>
    </row>
    <row r="247">
      <c r="A247" s="2" t="str">
        <f>IFERROR(__xludf.DUMMYFUNCTION("""COMPUTED_VALUE"""),"Digital-Twin-of-Wind-Turbine-Unity")</f>
        <v>Digital-Twin-of-Wind-Turbine-Unity</v>
      </c>
      <c r="B247" s="3" t="str">
        <f>IFERROR(__xludf.DUMMYFUNCTION("""COMPUTED_VALUE"""),"https://github.com/Parth673/Digital-Twin-of-Wind-Turbine-Unity")</f>
        <v>https://github.com/Parth673/Digital-Twin-of-Wind-Turbine-Unity</v>
      </c>
      <c r="C247" s="2">
        <f>IFERROR(__xludf.DUMMYFUNCTION("""COMPUTED_VALUE"""),8.0)</f>
        <v>8</v>
      </c>
      <c r="D247" s="2" t="str">
        <f>IFERROR(__xludf.DUMMYFUNCTION("""COMPUTED_VALUE"""),"Não especificada")</f>
        <v>Não especificada</v>
      </c>
      <c r="E247" s="2" t="str">
        <f>IFERROR(__xludf.DUMMYFUNCTION("""COMPUTED_VALUE"""),"Pratibimb is a digital twin of wind turbine made using unity pro. ")</f>
        <v>Pratibimb is a digital twin of wind turbine made using unity pro. </v>
      </c>
    </row>
    <row r="248">
      <c r="A248" s="2" t="str">
        <f>IFERROR(__xludf.DUMMYFUNCTION("""COMPUTED_VALUE"""),"City-Simulator")</f>
        <v>City-Simulator</v>
      </c>
      <c r="B248" s="3" t="str">
        <f>IFERROR(__xludf.DUMMYFUNCTION("""COMPUTED_VALUE"""),"https://github.com/RaminM/City-Simulator")</f>
        <v>https://github.com/RaminM/City-Simulator</v>
      </c>
      <c r="C248" s="2">
        <f>IFERROR(__xludf.DUMMYFUNCTION("""COMPUTED_VALUE"""),8.0)</f>
        <v>8</v>
      </c>
      <c r="D248" s="2" t="str">
        <f>IFERROR(__xludf.DUMMYFUNCTION("""COMPUTED_VALUE"""),"C#")</f>
        <v>C#</v>
      </c>
      <c r="E248" s="2" t="str">
        <f>IFERROR(__xludf.DUMMYFUNCTION("""COMPUTED_VALUE"""),"Digital twin of a city in Unity 3D")</f>
        <v>Digital twin of a city in Unity 3D</v>
      </c>
    </row>
    <row r="249">
      <c r="A249" s="2" t="str">
        <f>IFERROR(__xludf.DUMMYFUNCTION("""COMPUTED_VALUE"""),"UniversalRobots.Unity")</f>
        <v>UniversalRobots.Unity</v>
      </c>
      <c r="B249" s="3" t="str">
        <f>IFERROR(__xludf.DUMMYFUNCTION("""COMPUTED_VALUE"""),"https://github.com/underautomation/UniversalRobots.Unity")</f>
        <v>https://github.com/underautomation/UniversalRobots.Unity</v>
      </c>
      <c r="C249" s="2">
        <f>IFERROR(__xludf.DUMMYFUNCTION("""COMPUTED_VALUE"""),8.0)</f>
        <v>8</v>
      </c>
      <c r="D249" s="2" t="str">
        <f>IFERROR(__xludf.DUMMYFUNCTION("""COMPUTED_VALUE"""),"C#")</f>
        <v>C#</v>
      </c>
      <c r="E249" s="2" t="str">
        <f>IFERROR(__xludf.DUMMYFUNCTION("""COMPUTED_VALUE"""),"Unity integration for Universal Robots using UnderAutomation SDK. Real-time RTDE, URScript, Dashboard, 3D URDF models — perfect for digital twins &amp; simulation.")</f>
        <v>Unity integration for Universal Robots using UnderAutomation SDK. Real-time RTDE, URScript, Dashboard, 3D URDF models — perfect for digital twins &amp; simulation.</v>
      </c>
    </row>
    <row r="250">
      <c r="A250" s="2" t="str">
        <f>IFERROR(__xludf.DUMMYFUNCTION("""COMPUTED_VALUE"""),"Awesome-AECO")</f>
        <v>Awesome-AECO</v>
      </c>
      <c r="B250" s="3" t="str">
        <f>IFERROR(__xludf.DUMMYFUNCTION("""COMPUTED_VALUE"""),"https://github.com/osama-ata/Awesome-AECO")</f>
        <v>https://github.com/osama-ata/Awesome-AECO</v>
      </c>
      <c r="C250" s="2">
        <f>IFERROR(__xludf.DUMMYFUNCTION("""COMPUTED_VALUE"""),8.0)</f>
        <v>8</v>
      </c>
      <c r="D250" s="2" t="str">
        <f>IFERROR(__xludf.DUMMYFUNCTION("""COMPUTED_VALUE"""),"Não especificada")</f>
        <v>Não especificada</v>
      </c>
      <c r="E250" s="2" t="str">
        <f>IFERROR(__xludf.DUMMYFUNCTION("""COMPUTED_VALUE"""),"A curated index of high-quality open-source tools empowering BIM workflows, CAD modeling, simulation, smart buildings, digital twins, and robotics in the built environment.")</f>
        <v>A curated index of high-quality open-source tools empowering BIM workflows, CAD modeling, simulation, smart buildings, digital twins, and robotics in the built environment.</v>
      </c>
    </row>
    <row r="251">
      <c r="A251" s="2" t="str">
        <f>IFERROR(__xludf.DUMMYFUNCTION("""COMPUTED_VALUE"""),"Digital-Twin-of-Wind-Turbine-Unity")</f>
        <v>Digital-Twin-of-Wind-Turbine-Unity</v>
      </c>
      <c r="B251" s="3" t="str">
        <f>IFERROR(__xludf.DUMMYFUNCTION("""COMPUTED_VALUE"""),"https://github.com/Parth673/Digital-Twin-of-Wind-Turbine-Unity")</f>
        <v>https://github.com/Parth673/Digital-Twin-of-Wind-Turbine-Unity</v>
      </c>
      <c r="C251" s="2">
        <f>IFERROR(__xludf.DUMMYFUNCTION("""COMPUTED_VALUE"""),8.0)</f>
        <v>8</v>
      </c>
      <c r="D251" s="2" t="str">
        <f>IFERROR(__xludf.DUMMYFUNCTION("""COMPUTED_VALUE"""),"Não especificada")</f>
        <v>Não especificada</v>
      </c>
      <c r="E251" s="2" t="str">
        <f>IFERROR(__xludf.DUMMYFUNCTION("""COMPUTED_VALUE"""),"Pratibimb is a digital twin of wind turbine made using unity pro. ")</f>
        <v>Pratibimb is a digital twin of wind turbine made using unity pro. </v>
      </c>
    </row>
    <row r="252">
      <c r="A252" s="2" t="str">
        <f>IFERROR(__xludf.DUMMYFUNCTION("""COMPUTED_VALUE"""),"coin-runner")</f>
        <v>coin-runner</v>
      </c>
      <c r="B252" s="3" t="str">
        <f>IFERROR(__xludf.DUMMYFUNCTION("""COMPUTED_VALUE"""),"https://github.com/fazil47/coin-runner")</f>
        <v>https://github.com/fazil47/coin-runner</v>
      </c>
      <c r="C252" s="2">
        <f>IFERROR(__xludf.DUMMYFUNCTION("""COMPUTED_VALUE"""),7.0)</f>
        <v>7</v>
      </c>
      <c r="D252" s="2" t="str">
        <f>IFERROR(__xludf.DUMMYFUNCTION("""COMPUTED_VALUE"""),"C#")</f>
        <v>C#</v>
      </c>
      <c r="E252" s="2" t="str">
        <f>IFERROR(__xludf.DUMMYFUNCTION("""COMPUTED_VALUE"""),"A Web3 platformer game. ")</f>
        <v>A Web3 platformer game. </v>
      </c>
    </row>
    <row r="253">
      <c r="A253" s="2" t="str">
        <f>IFERROR(__xludf.DUMMYFUNCTION("""COMPUTED_VALUE"""),"WebGL-Unity-AWS-CD")</f>
        <v>WebGL-Unity-AWS-CD</v>
      </c>
      <c r="B253" s="3" t="str">
        <f>IFERROR(__xludf.DUMMYFUNCTION("""COMPUTED_VALUE"""),"https://github.com/Sinbu/WebGL-Unity-AWS-CD")</f>
        <v>https://github.com/Sinbu/WebGL-Unity-AWS-CD</v>
      </c>
      <c r="C253" s="2">
        <f>IFERROR(__xludf.DUMMYFUNCTION("""COMPUTED_VALUE"""),7.0)</f>
        <v>7</v>
      </c>
      <c r="D253" s="2" t="str">
        <f>IFERROR(__xludf.DUMMYFUNCTION("""COMPUTED_VALUE"""),"Python")</f>
        <v>Python</v>
      </c>
      <c r="E253" s="2" t="str">
        <f>IFERROR(__xludf.DUMMYFUNCTION("""COMPUTED_VALUE"""),"CD pipeline for Unity WebGL projects via AWS")</f>
        <v>CD pipeline for Unity WebGL projects via AWS</v>
      </c>
    </row>
    <row r="254">
      <c r="A254" s="2" t="str">
        <f>IFERROR(__xludf.DUMMYFUNCTION("""COMPUTED_VALUE"""),"com.agava.vkgames")</f>
        <v>com.agava.vkgames</v>
      </c>
      <c r="B254" s="3" t="str">
        <f>IFERROR(__xludf.DUMMYFUNCTION("""COMPUTED_VALUE"""),"https://github.com/mdlka/com.agava.vkgames")</f>
        <v>https://github.com/mdlka/com.agava.vkgames</v>
      </c>
      <c r="C254" s="2">
        <f>IFERROR(__xludf.DUMMYFUNCTION("""COMPUTED_VALUE"""),7.0)</f>
        <v>7</v>
      </c>
      <c r="D254" s="2" t="str">
        <f>IFERROR(__xludf.DUMMYFUNCTION("""COMPUTED_VALUE"""),"C#")</f>
        <v>C#</v>
      </c>
      <c r="E254" s="2" t="str">
        <f>IFERROR(__xludf.DUMMYFUNCTION("""COMPUTED_VALUE"""),"Unity package. VK Games SDK for the WebGL platform.")</f>
        <v>Unity package. VK Games SDK for the WebGL platform.</v>
      </c>
    </row>
    <row r="255">
      <c r="A255" s="2" t="str">
        <f>IFERROR(__xludf.DUMMYFUNCTION("""COMPUTED_VALUE"""),"MyUnityFramework")</f>
        <v>MyUnityFramework</v>
      </c>
      <c r="B255" s="3" t="str">
        <f>IFERROR(__xludf.DUMMYFUNCTION("""COMPUTED_VALUE"""),"https://github.com/daibitx/MyUnityFramework")</f>
        <v>https://github.com/daibitx/MyUnityFramework</v>
      </c>
      <c r="C255" s="2">
        <f>IFERROR(__xludf.DUMMYFUNCTION("""COMPUTED_VALUE"""),7.0)</f>
        <v>7</v>
      </c>
      <c r="D255" s="2" t="str">
        <f>IFERROR(__xludf.DUMMYFUNCTION("""COMPUTED_VALUE"""),"C#")</f>
        <v>C#</v>
      </c>
      <c r="E255" s="2" t="str">
        <f>IFERROR(__xludf.DUMMYFUNCTION("""COMPUTED_VALUE"""),"Digital Twin / Dispose")</f>
        <v>Digital Twin / Dispose</v>
      </c>
    </row>
    <row r="256">
      <c r="A256" s="2" t="str">
        <f>IFERROR(__xludf.DUMMYFUNCTION("""COMPUTED_VALUE"""),"OmniTwin")</f>
        <v>OmniTwin</v>
      </c>
      <c r="B256" s="3" t="str">
        <f>IFERROR(__xludf.DUMMYFUNCTION("""COMPUTED_VALUE"""),"https://github.com/nixonyh/OmniTwin")</f>
        <v>https://github.com/nixonyh/OmniTwin</v>
      </c>
      <c r="C256" s="2">
        <f>IFERROR(__xludf.DUMMYFUNCTION("""COMPUTED_VALUE"""),7.0)</f>
        <v>7</v>
      </c>
      <c r="D256" s="2" t="str">
        <f>IFERROR(__xludf.DUMMYFUNCTION("""COMPUTED_VALUE"""),"C#")</f>
        <v>C#</v>
      </c>
      <c r="E256" s="2" t="str">
        <f>IFERROR(__xludf.DUMMYFUNCTION("""COMPUTED_VALUE"""),"OmniTwin is a digital twin made in Unity for the Rescue AI project for disaster awareness and disaster prediction.")</f>
        <v>OmniTwin is a digital twin made in Unity for the Rescue AI project for disaster awareness and disaster prediction.</v>
      </c>
    </row>
    <row r="257">
      <c r="A257" s="2" t="str">
        <f>IFERROR(__xludf.DUMMYFUNCTION("""COMPUTED_VALUE"""),"Design-and-Implementation-of-Digital-Twin-for-a-Line-Follower-Robot")</f>
        <v>Design-and-Implementation-of-Digital-Twin-for-a-Line-Follower-Robot</v>
      </c>
      <c r="B257" s="3" t="str">
        <f>IFERROR(__xludf.DUMMYFUNCTION("""COMPUTED_VALUE"""),"https://github.com/mins271/Design-and-Implementation-of-Digital-Twin-for-a-Line-Follower-Robot")</f>
        <v>https://github.com/mins271/Design-and-Implementation-of-Digital-Twin-for-a-Line-Follower-Robot</v>
      </c>
      <c r="C257" s="2">
        <f>IFERROR(__xludf.DUMMYFUNCTION("""COMPUTED_VALUE"""),6.0)</f>
        <v>6</v>
      </c>
      <c r="D257" s="2" t="str">
        <f>IFERROR(__xludf.DUMMYFUNCTION("""COMPUTED_VALUE"""),"C++")</f>
        <v>C++</v>
      </c>
      <c r="E257" s="2" t="str">
        <f>IFERROR(__xludf.DUMMYFUNCTION("""COMPUTED_VALUE"""),"Open-source digital twin for a line-follower robot, integrating MATLAB controller, Unity 3D virtual model, and ESP32 physical robot. Features PID control, UDP/TCP sync, and HTTP dashboard. For university students to modify hardware and external users to s"&amp;"imulate or build their own robot. MIT License.")</f>
        <v>Open-source digital twin for a line-follower robot, integrating MATLAB controller, Unity 3D virtual model, and ESP32 physical robot. Features PID control, UDP/TCP sync, and HTTP dashboard. For university students to modify hardware and external users to simulate or build their own robot. MIT License.</v>
      </c>
    </row>
    <row r="258">
      <c r="A258" s="2" t="str">
        <f>IFERROR(__xludf.DUMMYFUNCTION("""COMPUTED_VALUE"""),"Unity-WebGL-WebAudio")</f>
        <v>Unity-WebGL-WebAudio</v>
      </c>
      <c r="B258" s="3" t="str">
        <f>IFERROR(__xludf.DUMMYFUNCTION("""COMPUTED_VALUE"""),"https://github.com/MahdiRahmatii/Unity-WebGL-WebAudio")</f>
        <v>https://github.com/MahdiRahmatii/Unity-WebGL-WebAudio</v>
      </c>
      <c r="C258" s="2">
        <f>IFERROR(__xludf.DUMMYFUNCTION("""COMPUTED_VALUE"""),6.0)</f>
        <v>6</v>
      </c>
      <c r="D258" s="2" t="str">
        <f>IFERROR(__xludf.DUMMYFUNCTION("""COMPUTED_VALUE"""),"JavaScript")</f>
        <v>JavaScript</v>
      </c>
      <c r="E258" s="2" t="str">
        <f>IFERROR(__xludf.DUMMYFUNCTION("""COMPUTED_VALUE"""),"🎵 Unity WebGL Audio Context Manager - Automatic audio lifecycle management for WebGL builds. Handles mobile browsers, tab switching, and AudioContext recovery seamlessly.")</f>
        <v>🎵 Unity WebGL Audio Context Manager - Automatic audio lifecycle management for WebGL builds. Handles mobile browsers, tab switching, and AudioContext recovery seamlessly.</v>
      </c>
    </row>
    <row r="259">
      <c r="A259" s="2" t="str">
        <f>IFERROR(__xludf.DUMMYFUNCTION("""COMPUTED_VALUE"""),"ALICE-IN-WONDERLAND-professional-nappers")</f>
        <v>ALICE-IN-WONDERLAND-professional-nappers</v>
      </c>
      <c r="B259" s="3" t="str">
        <f>IFERROR(__xludf.DUMMYFUNCTION("""COMPUTED_VALUE"""),"https://github.com/biyaniM/ALICE-IN-WONDERLAND-professional-nappers")</f>
        <v>https://github.com/biyaniM/ALICE-IN-WONDERLAND-professional-nappers</v>
      </c>
      <c r="C259" s="2">
        <f>IFERROR(__xludf.DUMMYFUNCTION("""COMPUTED_VALUE"""),6.0)</f>
        <v>6</v>
      </c>
      <c r="D259" s="2" t="str">
        <f>IFERROR(__xludf.DUMMYFUNCTION("""COMPUTED_VALUE"""),"C#")</f>
        <v>C#</v>
      </c>
      <c r="E259" s="2" t="str">
        <f>IFERROR(__xludf.DUMMYFUNCTION("""COMPUTED_VALUE"""),"Single Player, 3D Platformer movement-based game with Color and Level Mechanics with WebGL Builds")</f>
        <v>Single Player, 3D Platformer movement-based game with Color and Level Mechanics with WebGL Builds</v>
      </c>
    </row>
    <row r="260">
      <c r="A260" s="2" t="str">
        <f>IFERROR(__xludf.DUMMYFUNCTION("""COMPUTED_VALUE"""),"io.realvirtual.mcp")</f>
        <v>io.realvirtual.mcp</v>
      </c>
      <c r="B260" s="3" t="str">
        <f>IFERROR(__xludf.DUMMYFUNCTION("""COMPUTED_VALUE"""),"https://github.com/game4automation/io.realvirtual.mcp")</f>
        <v>https://github.com/game4automation/io.realvirtual.mcp</v>
      </c>
      <c r="C260" s="2">
        <f>IFERROR(__xludf.DUMMYFUNCTION("""COMPUTED_VALUE"""),6.0)</f>
        <v>6</v>
      </c>
      <c r="D260" s="2" t="str">
        <f>IFERROR(__xludf.DUMMYFUNCTION("""COMPUTED_VALUE"""),"C#")</f>
        <v>C#</v>
      </c>
      <c r="E260" s="2" t="str">
        <f>IFERROR(__xludf.DUMMYFUNCTION("""COMPUTED_VALUE"""),"Unity MCP Server - AI agent integration for Unity Digital Twin simulations via MCP protocol")</f>
        <v>Unity MCP Server - AI agent integration for Unity Digital Twin simulations via MCP protocol</v>
      </c>
    </row>
    <row r="261">
      <c r="A261" s="2" t="str">
        <f>IFERROR(__xludf.DUMMYFUNCTION("""COMPUTED_VALUE"""),"eurobot-unity-digitalTwin")</f>
        <v>eurobot-unity-digitalTwin</v>
      </c>
      <c r="B261" s="3" t="str">
        <f>IFERROR(__xludf.DUMMYFUNCTION("""COMPUTED_VALUE"""),"https://github.com/Eurobot-Reset/eurobot-unity-digitalTwin")</f>
        <v>https://github.com/Eurobot-Reset/eurobot-unity-digitalTwin</v>
      </c>
      <c r="C261" s="2">
        <f>IFERROR(__xludf.DUMMYFUNCTION("""COMPUTED_VALUE"""),6.0)</f>
        <v>6</v>
      </c>
      <c r="D261" s="2" t="str">
        <f>IFERROR(__xludf.DUMMYFUNCTION("""COMPUTED_VALUE"""),"C#")</f>
        <v>C#</v>
      </c>
      <c r="E261" s="2" t="str">
        <f>IFERROR(__xludf.DUMMYFUNCTION("""COMPUTED_VALUE"""),"Sem descrição")</f>
        <v>Sem descrição</v>
      </c>
    </row>
    <row r="262">
      <c r="A262" s="2" t="str">
        <f>IFERROR(__xludf.DUMMYFUNCTION("""COMPUTED_VALUE"""),"Gemini")</f>
        <v>Gemini</v>
      </c>
      <c r="B262" s="3" t="str">
        <f>IFERROR(__xludf.DUMMYFUNCTION("""COMPUTED_VALUE"""),"https://github.com/ManuelPozor/Gemini")</f>
        <v>https://github.com/ManuelPozor/Gemini</v>
      </c>
      <c r="C262" s="2">
        <f>IFERROR(__xludf.DUMMYFUNCTION("""COMPUTED_VALUE"""),6.0)</f>
        <v>6</v>
      </c>
      <c r="D262" s="2" t="str">
        <f>IFERROR(__xludf.DUMMYFUNCTION("""COMPUTED_VALUE"""),"C#")</f>
        <v>C#</v>
      </c>
      <c r="E262" s="2" t="str">
        <f>IFERROR(__xludf.DUMMYFUNCTION("""COMPUTED_VALUE"""),"A Unity framework for the creation of Digital Twins.")</f>
        <v>A Unity framework for the creation of Digital Twins.</v>
      </c>
    </row>
    <row r="263">
      <c r="A263" s="2" t="str">
        <f>IFERROR(__xludf.DUMMYFUNCTION("""COMPUTED_VALUE"""),"Azure-digitaltwins-windfarm")</f>
        <v>Azure-digitaltwins-windfarm</v>
      </c>
      <c r="B263" s="3" t="str">
        <f>IFERROR(__xludf.DUMMYFUNCTION("""COMPUTED_VALUE"""),"https://github.com/Ashref-dev/Azure-digitaltwins-windfarm")</f>
        <v>https://github.com/Ashref-dev/Azure-digitaltwins-windfarm</v>
      </c>
      <c r="C263" s="2">
        <f>IFERROR(__xludf.DUMMYFUNCTION("""COMPUTED_VALUE"""),6.0)</f>
        <v>6</v>
      </c>
      <c r="D263" s="2" t="str">
        <f>IFERROR(__xludf.DUMMYFUNCTION("""COMPUTED_VALUE"""),"C#")</f>
        <v>C#</v>
      </c>
      <c r="E263" s="2" t="str">
        <f>IFERROR(__xludf.DUMMYFUNCTION("""COMPUTED_VALUE"""),"Unity project modelling a wind power plant with real-time simulated IoT metrics using Azure IoT Hub, Azure Digital Twins and of course SignalR and Unity Engine for visualization.")</f>
        <v>Unity project modelling a wind power plant with real-time simulated IoT metrics using Azure IoT Hub, Azure Digital Twins and of course SignalR and Unity Engine for visualization.</v>
      </c>
    </row>
    <row r="264">
      <c r="A264" s="2" t="str">
        <f>IFERROR(__xludf.DUMMYFUNCTION("""COMPUTED_VALUE"""),"Design-and-Implementation-of-Digital-Twin-for-a-Line-Follower-Robot")</f>
        <v>Design-and-Implementation-of-Digital-Twin-for-a-Line-Follower-Robot</v>
      </c>
      <c r="B264" s="3" t="str">
        <f>IFERROR(__xludf.DUMMYFUNCTION("""COMPUTED_VALUE"""),"https://github.com/mins271/Design-and-Implementation-of-Digital-Twin-for-a-Line-Follower-Robot")</f>
        <v>https://github.com/mins271/Design-and-Implementation-of-Digital-Twin-for-a-Line-Follower-Robot</v>
      </c>
      <c r="C264" s="2">
        <f>IFERROR(__xludf.DUMMYFUNCTION("""COMPUTED_VALUE"""),6.0)</f>
        <v>6</v>
      </c>
      <c r="D264" s="2" t="str">
        <f>IFERROR(__xludf.DUMMYFUNCTION("""COMPUTED_VALUE"""),"C++")</f>
        <v>C++</v>
      </c>
      <c r="E264" s="2" t="str">
        <f>IFERROR(__xludf.DUMMYFUNCTION("""COMPUTED_VALUE"""),"Open-source digital twin for a line-follower robot, integrating MATLAB controller, Unity 3D virtual model, and ESP32 physical robot. Features PID control, UDP/TCP sync, and HTTP dashboard. For university students to modify hardware and external users to s"&amp;"imulate or build their own robot. MIT License.")</f>
        <v>Open-source digital twin for a line-follower robot, integrating MATLAB controller, Unity 3D virtual model, and ESP32 physical robot. Features PID control, UDP/TCP sync, and HTTP dashboard. For university students to modify hardware and external users to simulate or build their own robot. MIT License.</v>
      </c>
    </row>
    <row r="265">
      <c r="A265" s="2" t="str">
        <f>IFERROR(__xludf.DUMMYFUNCTION("""COMPUTED_VALUE"""),"scene-editor")</f>
        <v>scene-editor</v>
      </c>
      <c r="B265" s="3" t="str">
        <f>IFERROR(__xludf.DUMMYFUNCTION("""COMPUTED_VALUE"""),"https://github.com/thingraph/scene-editor")</f>
        <v>https://github.com/thingraph/scene-editor</v>
      </c>
      <c r="C265" s="2">
        <f>IFERROR(__xludf.DUMMYFUNCTION("""COMPUTED_VALUE"""),6.0)</f>
        <v>6</v>
      </c>
      <c r="D265" s="2" t="str">
        <f>IFERROR(__xludf.DUMMYFUNCTION("""COMPUTED_VALUE"""),"Vue")</f>
        <v>Vue</v>
      </c>
      <c r="E265" s="2" t="str">
        <f>IFERROR(__xludf.DUMMYFUNCTION("""COMPUTED_VALUE"""),"Scene-editor is a WebGL based JS SDK, built on top of three.js. focuses on 2D and 3D graphics rendering technology and is committed to providing leading display and simulation solutions in the fields of industry, architecture, home decoration, and digital"&amp;" twins, driving the infinite possibilities of future visualization.")</f>
        <v>Scene-editor is a WebGL based JS SDK, built on top of three.js. focuses on 2D and 3D graphics rendering technology and is committed to providing leading display and simulation solutions in the fields of industry, architecture, home decoration, and digital twins, driving the infinite possibilities of future visualization.</v>
      </c>
    </row>
    <row r="266">
      <c r="A266" s="2" t="str">
        <f>IFERROR(__xludf.DUMMYFUNCTION("""COMPUTED_VALUE"""),"Azure-digitaltwins-windfarm")</f>
        <v>Azure-digitaltwins-windfarm</v>
      </c>
      <c r="B266" s="3" t="str">
        <f>IFERROR(__xludf.DUMMYFUNCTION("""COMPUTED_VALUE"""),"https://github.com/Ashref-dev/Azure-digitaltwins-windfarm")</f>
        <v>https://github.com/Ashref-dev/Azure-digitaltwins-windfarm</v>
      </c>
      <c r="C266" s="2">
        <f>IFERROR(__xludf.DUMMYFUNCTION("""COMPUTED_VALUE"""),6.0)</f>
        <v>6</v>
      </c>
      <c r="D266" s="2" t="str">
        <f>IFERROR(__xludf.DUMMYFUNCTION("""COMPUTED_VALUE"""),"C#")</f>
        <v>C#</v>
      </c>
      <c r="E266" s="2" t="str">
        <f>IFERROR(__xludf.DUMMYFUNCTION("""COMPUTED_VALUE"""),"Unity project modelling a wind power plant with real-time simulated IoT metrics using Azure IoT Hub, Azure Digital Twins and of course SignalR and Unity Engine for visualization.")</f>
        <v>Unity project modelling a wind power plant with real-time simulated IoT metrics using Azure IoT Hub, Azure Digital Twins and of course SignalR and Unity Engine for visualization.</v>
      </c>
    </row>
    <row r="267">
      <c r="A267" s="2" t="str">
        <f>IFERROR(__xludf.DUMMYFUNCTION("""COMPUTED_VALUE"""),"scene-editor")</f>
        <v>scene-editor</v>
      </c>
      <c r="B267" s="3" t="str">
        <f>IFERROR(__xludf.DUMMYFUNCTION("""COMPUTED_VALUE"""),"https://github.com/thingraph/scene-editor")</f>
        <v>https://github.com/thingraph/scene-editor</v>
      </c>
      <c r="C267" s="2">
        <f>IFERROR(__xludf.DUMMYFUNCTION("""COMPUTED_VALUE"""),6.0)</f>
        <v>6</v>
      </c>
      <c r="D267" s="2" t="str">
        <f>IFERROR(__xludf.DUMMYFUNCTION("""COMPUTED_VALUE"""),"Vue")</f>
        <v>Vue</v>
      </c>
      <c r="E267" s="2" t="str">
        <f>IFERROR(__xludf.DUMMYFUNCTION("""COMPUTED_VALUE"""),"Scene-editor is a WebGL based JS SDK, built on top of three.js. focuses on 2D and 3D graphics rendering technology and is committed to providing leading display and simulation solutions in the fields of industry, architecture, home decoration, and digital"&amp;" twins, driving the infinite possibilities of future visualization.")</f>
        <v>Scene-editor is a WebGL based JS SDK, built on top of three.js. focuses on 2D and 3D graphics rendering technology and is committed to providing leading display and simulation solutions in the fields of industry, architecture, home decoration, and digital twins, driving the infinite possibilities of future visualization.</v>
      </c>
    </row>
    <row r="268">
      <c r="A268" s="2" t="str">
        <f>IFERROR(__xludf.DUMMYFUNCTION("""COMPUTED_VALUE"""),"unity-web-neural-network")</f>
        <v>unity-web-neural-network</v>
      </c>
      <c r="B268" s="3" t="str">
        <f>IFERROR(__xludf.DUMMYFUNCTION("""COMPUTED_VALUE"""),"https://github.com/mattolenik/unity-web-neural-network")</f>
        <v>https://github.com/mattolenik/unity-web-neural-network</v>
      </c>
      <c r="C268" s="2">
        <f>IFERROR(__xludf.DUMMYFUNCTION("""COMPUTED_VALUE"""),5.0)</f>
        <v>5</v>
      </c>
      <c r="D268" s="2" t="str">
        <f>IFERROR(__xludf.DUMMYFUNCTION("""COMPUTED_VALUE"""),"C#")</f>
        <v>C#</v>
      </c>
      <c r="E268" s="2" t="str">
        <f>IFERROR(__xludf.DUMMYFUNCTION("""COMPUTED_VALUE"""),"Neural network library for Unity, optimized for WebGL target")</f>
        <v>Neural network library for Unity, optimized for WebGL target</v>
      </c>
    </row>
    <row r="269">
      <c r="A269" s="2" t="str">
        <f>IFERROR(__xludf.DUMMYFUNCTION("""COMPUTED_VALUE"""),"deep-brain-stimulation-surgeries-digital-twin-system")</f>
        <v>deep-brain-stimulation-surgeries-digital-twin-system</v>
      </c>
      <c r="B269" s="3" t="str">
        <f>IFERROR(__xludf.DUMMYFUNCTION("""COMPUTED_VALUE"""),"https://github.com/LucyLing24/deep-brain-stimulation-surgeries-digital-twin-system")</f>
        <v>https://github.com/LucyLing24/deep-brain-stimulation-surgeries-digital-twin-system</v>
      </c>
      <c r="C269" s="2">
        <f>IFERROR(__xludf.DUMMYFUNCTION("""COMPUTED_VALUE"""),5.0)</f>
        <v>5</v>
      </c>
      <c r="D269" s="2" t="str">
        <f>IFERROR(__xludf.DUMMYFUNCTION("""COMPUTED_VALUE"""),"JavaScript")</f>
        <v>JavaScript</v>
      </c>
      <c r="E269" s="2" t="str">
        <f>IFERROR(__xludf.DUMMYFUNCTION("""COMPUTED_VALUE"""),"Digital-twin System Enabled Deep Brain Stimulation Surgeries.} Implemented the system, including modeling the brain nuclei with Unity, embedding the React web page with Webgl, and achieving bidirectional communication between React and Webgl.")</f>
        <v>Digital-twin System Enabled Deep Brain Stimulation Surgeries.} Implemented the system, including modeling the brain nuclei with Unity, embedding the React web page with Webgl, and achieving bidirectional communication between React and Webgl.</v>
      </c>
    </row>
    <row r="270">
      <c r="A270" s="2" t="str">
        <f>IFERROR(__xludf.DUMMYFUNCTION("""COMPUTED_VALUE"""),"WitcherGuessr")</f>
        <v>WitcherGuessr</v>
      </c>
      <c r="B270" s="3" t="str">
        <f>IFERROR(__xludf.DUMMYFUNCTION("""COMPUTED_VALUE"""),"https://github.com/synboxdev/WitcherGuessr")</f>
        <v>https://github.com/synboxdev/WitcherGuessr</v>
      </c>
      <c r="C270" s="2">
        <f>IFERROR(__xludf.DUMMYFUNCTION("""COMPUTED_VALUE"""),5.0)</f>
        <v>5</v>
      </c>
      <c r="D270" s="2" t="str">
        <f>IFERROR(__xludf.DUMMYFUNCTION("""COMPUTED_VALUE"""),"C#")</f>
        <v>C#</v>
      </c>
      <c r="E270" s="2" t="str">
        <f>IFERROR(__xludf.DUMMYFUNCTION("""COMPUTED_VALUE"""),"Witcher Guessr' is an unofficial map location guessing game, based entirely on The Witcher 3: Wild Hunt made by CD Projekt Red.")</f>
        <v>Witcher Guessr' is an unofficial map location guessing game, based entirely on The Witcher 3: Wild Hunt made by CD Projekt Red.</v>
      </c>
    </row>
    <row r="271">
      <c r="A271" s="2" t="str">
        <f>IFERROR(__xludf.DUMMYFUNCTION("""COMPUTED_VALUE"""),"webgl-unity-tensorflow-js-simple-guessing-game")</f>
        <v>webgl-unity-tensorflow-js-simple-guessing-game</v>
      </c>
      <c r="B271" s="3" t="str">
        <f>IFERROR(__xludf.DUMMYFUNCTION("""COMPUTED_VALUE"""),"https://github.com/drginm/webgl-unity-tensorflow-js-simple-guessing-game")</f>
        <v>https://github.com/drginm/webgl-unity-tensorflow-js-simple-guessing-game</v>
      </c>
      <c r="C271" s="2">
        <f>IFERROR(__xludf.DUMMYFUNCTION("""COMPUTED_VALUE"""),5.0)</f>
        <v>5</v>
      </c>
      <c r="D271" s="2" t="str">
        <f>IFERROR(__xludf.DUMMYFUNCTION("""COMPUTED_VALUE"""),"C#")</f>
        <v>C#</v>
      </c>
      <c r="E271" s="2" t="str">
        <f>IFERROR(__xludf.DUMMYFUNCTION("""COMPUTED_VALUE"""),"How to integrate TensorflowJs and Unity by Creating a simple guessing game")</f>
        <v>How to integrate TensorflowJs and Unity by Creating a simple guessing game</v>
      </c>
    </row>
    <row r="272">
      <c r="A272" s="2" t="str">
        <f>IFERROR(__xludf.DUMMYFUNCTION("""COMPUTED_VALUE"""),"InteractiveCV")</f>
        <v>InteractiveCV</v>
      </c>
      <c r="B272" s="3" t="str">
        <f>IFERROR(__xludf.DUMMYFUNCTION("""COMPUTED_VALUE"""),"https://github.com/Diegobr21/InteractiveCV")</f>
        <v>https://github.com/Diegobr21/InteractiveCV</v>
      </c>
      <c r="C272" s="2">
        <f>IFERROR(__xludf.DUMMYFUNCTION("""COMPUTED_VALUE"""),5.0)</f>
        <v>5</v>
      </c>
      <c r="D272" s="2" t="str">
        <f>IFERROR(__xludf.DUMMYFUNCTION("""COMPUTED_VALUE"""),"CSS")</f>
        <v>CSS</v>
      </c>
      <c r="E272" s="2" t="str">
        <f>IFERROR(__xludf.DUMMYFUNCTION("""COMPUTED_VALUE"""),"My CV walkthrough via unity game with webGL")</f>
        <v>My CV walkthrough via unity game with webGL</v>
      </c>
    </row>
    <row r="273">
      <c r="A273" s="2" t="str">
        <f>IFERROR(__xludf.DUMMYFUNCTION("""COMPUTED_VALUE"""),"cut-the-virus")</f>
        <v>cut-the-virus</v>
      </c>
      <c r="B273" s="3" t="str">
        <f>IFERROR(__xludf.DUMMYFUNCTION("""COMPUTED_VALUE"""),"https://github.com/m-biernat/cut-the-virus")</f>
        <v>https://github.com/m-biernat/cut-the-virus</v>
      </c>
      <c r="C273" s="2">
        <f>IFERROR(__xludf.DUMMYFUNCTION("""COMPUTED_VALUE"""),5.0)</f>
        <v>5</v>
      </c>
      <c r="D273" s="2" t="str">
        <f>IFERROR(__xludf.DUMMYFUNCTION("""COMPUTED_VALUE"""),"C#")</f>
        <v>C#</v>
      </c>
      <c r="E273" s="2" t="str">
        <f>IFERROR(__xludf.DUMMYFUNCTION("""COMPUTED_VALUE"""),"Cross-platform puzzle game made in Unity")</f>
        <v>Cross-platform puzzle game made in Unity</v>
      </c>
    </row>
    <row r="274">
      <c r="A274" s="2" t="str">
        <f>IFERROR(__xludf.DUMMYFUNCTION("""COMPUTED_VALUE"""),"WitcherGuessr")</f>
        <v>WitcherGuessr</v>
      </c>
      <c r="B274" s="3" t="str">
        <f>IFERROR(__xludf.DUMMYFUNCTION("""COMPUTED_VALUE"""),"https://github.com/synboxdev/WitcherGuessr")</f>
        <v>https://github.com/synboxdev/WitcherGuessr</v>
      </c>
      <c r="C274" s="2">
        <f>IFERROR(__xludf.DUMMYFUNCTION("""COMPUTED_VALUE"""),5.0)</f>
        <v>5</v>
      </c>
      <c r="D274" s="2" t="str">
        <f>IFERROR(__xludf.DUMMYFUNCTION("""COMPUTED_VALUE"""),"C#")</f>
        <v>C#</v>
      </c>
      <c r="E274" s="2" t="str">
        <f>IFERROR(__xludf.DUMMYFUNCTION("""COMPUTED_VALUE"""),"Witcher Guessr' is an unofficial map location guessing game, based entirely on The Witcher 3: Wild Hunt made by CD Projekt Red.")</f>
        <v>Witcher Guessr' is an unofficial map location guessing game, based entirely on The Witcher 3: Wild Hunt made by CD Projekt Red.</v>
      </c>
    </row>
    <row r="275">
      <c r="A275" s="2" t="str">
        <f>IFERROR(__xludf.DUMMYFUNCTION("""COMPUTED_VALUE"""),"DigitalTwin_unity")</f>
        <v>DigitalTwin_unity</v>
      </c>
      <c r="B275" s="3" t="str">
        <f>IFERROR(__xludf.DUMMYFUNCTION("""COMPUTED_VALUE"""),"https://github.com/junaid9248/DigitalTwin_unity")</f>
        <v>https://github.com/junaid9248/DigitalTwin_unity</v>
      </c>
      <c r="C275" s="2">
        <f>IFERROR(__xludf.DUMMYFUNCTION("""COMPUTED_VALUE"""),5.0)</f>
        <v>5</v>
      </c>
      <c r="D275" s="2" t="str">
        <f>IFERROR(__xludf.DUMMYFUNCTION("""COMPUTED_VALUE"""),"C#")</f>
        <v>C#</v>
      </c>
      <c r="E275" s="2" t="str">
        <f>IFERROR(__xludf.DUMMYFUNCTION("""COMPUTED_VALUE"""),"Codes for Digital Twin model of robotic arm constructed in unity and scripted using C#.")</f>
        <v>Codes for Digital Twin model of robotic arm constructed in unity and scripted using C#.</v>
      </c>
    </row>
    <row r="276">
      <c r="A276" s="2" t="str">
        <f>IFERROR(__xludf.DUMMYFUNCTION("""COMPUTED_VALUE"""),"DigitalTwinUnity2")</f>
        <v>DigitalTwinUnity2</v>
      </c>
      <c r="B276" s="3" t="str">
        <f>IFERROR(__xludf.DUMMYFUNCTION("""COMPUTED_VALUE"""),"https://github.com/fahrulmr/DigitalTwinUnity2")</f>
        <v>https://github.com/fahrulmr/DigitalTwinUnity2</v>
      </c>
      <c r="C276" s="2">
        <f>IFERROR(__xludf.DUMMYFUNCTION("""COMPUTED_VALUE"""),5.0)</f>
        <v>5</v>
      </c>
      <c r="D276" s="2" t="str">
        <f>IFERROR(__xludf.DUMMYFUNCTION("""COMPUTED_VALUE"""),"C#")</f>
        <v>C#</v>
      </c>
      <c r="E276" s="2" t="str">
        <f>IFERROR(__xludf.DUMMYFUNCTION("""COMPUTED_VALUE"""),"Sem descrição")</f>
        <v>Sem descrição</v>
      </c>
    </row>
    <row r="277">
      <c r="A277" s="2" t="str">
        <f>IFERROR(__xludf.DUMMYFUNCTION("""COMPUTED_VALUE"""),"Unity-DigitalTwin4SmartFarmSimulation")</f>
        <v>Unity-DigitalTwin4SmartFarmSimulation</v>
      </c>
      <c r="B277" s="3" t="str">
        <f>IFERROR(__xludf.DUMMYFUNCTION("""COMPUTED_VALUE"""),"https://github.com/hwany1458/Unity-DigitalTwin4SmartFarmSimulation")</f>
        <v>https://github.com/hwany1458/Unity-DigitalTwin4SmartFarmSimulation</v>
      </c>
      <c r="C277" s="2">
        <f>IFERROR(__xludf.DUMMYFUNCTION("""COMPUTED_VALUE"""),5.0)</f>
        <v>5</v>
      </c>
      <c r="D277" s="2" t="str">
        <f>IFERROR(__xludf.DUMMYFUNCTION("""COMPUTED_VALUE"""),"C#")</f>
        <v>C#</v>
      </c>
      <c r="E277" s="2" t="str">
        <f>IFERROR(__xludf.DUMMYFUNCTION("""COMPUTED_VALUE"""),"스마트팜 시뮬레이션을 위한 디지털 트윈 (Digital Twin for Smart Farm Simulation)")</f>
        <v>스마트팜 시뮬레이션을 위한 디지털 트윈 (Digital Twin for Smart Farm Simulation)</v>
      </c>
    </row>
    <row r="278">
      <c r="A278" s="2" t="str">
        <f>IFERROR(__xludf.DUMMYFUNCTION("""COMPUTED_VALUE"""),"Digital-twin-of-a-Fischertechnik-factory")</f>
        <v>Digital-twin-of-a-Fischertechnik-factory</v>
      </c>
      <c r="B278" s="3" t="str">
        <f>IFERROR(__xludf.DUMMYFUNCTION("""COMPUTED_VALUE"""),"https://github.com/Florent-JIA/Digital-twin-of-a-Fischertechnik-factory")</f>
        <v>https://github.com/Florent-JIA/Digital-twin-of-a-Fischertechnik-factory</v>
      </c>
      <c r="C278" s="2">
        <f>IFERROR(__xludf.DUMMYFUNCTION("""COMPUTED_VALUE"""),5.0)</f>
        <v>5</v>
      </c>
      <c r="D278" s="2" t="str">
        <f>IFERROR(__xludf.DUMMYFUNCTION("""COMPUTED_VALUE"""),"C++")</f>
        <v>C++</v>
      </c>
      <c r="E278" s="2" t="str">
        <f>IFERROR(__xludf.DUMMYFUNCTION("""COMPUTED_VALUE"""),"We have built a digital twin and a monitoring dashboard for the Fishertechnik factory model to remotely display the working status of the project in real time.")</f>
        <v>We have built a digital twin and a monitoring dashboard for the Fishertechnik factory model to remotely display the working status of the project in real time.</v>
      </c>
    </row>
    <row r="279">
      <c r="A279" s="2" t="str">
        <f>IFERROR(__xludf.DUMMYFUNCTION("""COMPUTED_VALUE"""),"com.vwds.twinalign")</f>
        <v>com.vwds.twinalign</v>
      </c>
      <c r="B279" s="3" t="str">
        <f>IFERROR(__xludf.DUMMYFUNCTION("""COMPUTED_VALUE"""),"https://github.com/VWDG-TU-Ilmenau/com.vwds.twinalign")</f>
        <v>https://github.com/VWDG-TU-Ilmenau/com.vwds.twinalign</v>
      </c>
      <c r="C279" s="2">
        <f>IFERROR(__xludf.DUMMYFUNCTION("""COMPUTED_VALUE"""),5.0)</f>
        <v>5</v>
      </c>
      <c r="D279" s="2" t="str">
        <f>IFERROR(__xludf.DUMMYFUNCTION("""COMPUTED_VALUE"""),"C#")</f>
        <v>C#</v>
      </c>
      <c r="E279" s="2" t="str">
        <f>IFERROR(__xludf.DUMMYFUNCTION("""COMPUTED_VALUE"""),"A Unity package that uses Azure Spatial Anchors in aligning the digital twin with the physical world.")</f>
        <v>A Unity package that uses Azure Spatial Anchors in aligning the digital twin with the physical world.</v>
      </c>
    </row>
    <row r="280">
      <c r="A280" s="2" t="str">
        <f>IFERROR(__xludf.DUMMYFUNCTION("""COMPUTED_VALUE"""),"deep-brain-stimulation-surgeries-digital-twin-system")</f>
        <v>deep-brain-stimulation-surgeries-digital-twin-system</v>
      </c>
      <c r="B280" s="3" t="str">
        <f>IFERROR(__xludf.DUMMYFUNCTION("""COMPUTED_VALUE"""),"https://github.com/LucyLing24/deep-brain-stimulation-surgeries-digital-twin-system")</f>
        <v>https://github.com/LucyLing24/deep-brain-stimulation-surgeries-digital-twin-system</v>
      </c>
      <c r="C280" s="2">
        <f>IFERROR(__xludf.DUMMYFUNCTION("""COMPUTED_VALUE"""),5.0)</f>
        <v>5</v>
      </c>
      <c r="D280" s="2" t="str">
        <f>IFERROR(__xludf.DUMMYFUNCTION("""COMPUTED_VALUE"""),"JavaScript")</f>
        <v>JavaScript</v>
      </c>
      <c r="E280" s="2" t="str">
        <f>IFERROR(__xludf.DUMMYFUNCTION("""COMPUTED_VALUE"""),"Digital-twin System Enabled Deep Brain Stimulation Surgeries.} Implemented the system, including modeling the brain nuclei with Unity, embedding the React web page with Webgl, and achieving bidirectional communication between React and Webgl.")</f>
        <v>Digital-twin System Enabled Deep Brain Stimulation Surgeries.} Implemented the system, including modeling the brain nuclei with Unity, embedding the React web page with Webgl, and achieving bidirectional communication between React and Webgl.</v>
      </c>
    </row>
    <row r="281">
      <c r="A281" s="2" t="str">
        <f>IFERROR(__xludf.DUMMYFUNCTION("""COMPUTED_VALUE"""),"Virtual-Museum-of-Geology")</f>
        <v>Virtual-Museum-of-Geology</v>
      </c>
      <c r="B281" s="3" t="str">
        <f>IFERROR(__xludf.DUMMYFUNCTION("""COMPUTED_VALUE"""),"https://github.com/aapopei/Virtual-Museum-of-Geology")</f>
        <v>https://github.com/aapopei/Virtual-Museum-of-Geology</v>
      </c>
      <c r="C281" s="2">
        <f>IFERROR(__xludf.DUMMYFUNCTION("""COMPUTED_VALUE"""),5.0)</f>
        <v>5</v>
      </c>
      <c r="D281" s="2" t="str">
        <f>IFERROR(__xludf.DUMMYFUNCTION("""COMPUTED_VALUE"""),"Não especificada")</f>
        <v>Não especificada</v>
      </c>
      <c r="E281" s="2" t="str">
        <f>IFERROR(__xludf.DUMMYFUNCTION("""COMPUTED_VALUE"""),"An interactive digital twin of a Geology Museum, showcasing the use of 3D Gaussian Splatting (3DGS) for creating immersive geoheritage experiences in Unity.")</f>
        <v>An interactive digital twin of a Geology Museum, showcasing the use of 3D Gaussian Splatting (3DGS) for creating immersive geoheritage experiences in Unity.</v>
      </c>
    </row>
    <row r="282">
      <c r="A282" s="2" t="str">
        <f>IFERROR(__xludf.DUMMYFUNCTION("""COMPUTED_VALUE"""),"deep-brain-stimulation-surgeries-digital-twin-system")</f>
        <v>deep-brain-stimulation-surgeries-digital-twin-system</v>
      </c>
      <c r="B282" s="3" t="str">
        <f>IFERROR(__xludf.DUMMYFUNCTION("""COMPUTED_VALUE"""),"https://github.com/LucyLing24/deep-brain-stimulation-surgeries-digital-twin-system")</f>
        <v>https://github.com/LucyLing24/deep-brain-stimulation-surgeries-digital-twin-system</v>
      </c>
      <c r="C282" s="2">
        <f>IFERROR(__xludf.DUMMYFUNCTION("""COMPUTED_VALUE"""),5.0)</f>
        <v>5</v>
      </c>
      <c r="D282" s="2" t="str">
        <f>IFERROR(__xludf.DUMMYFUNCTION("""COMPUTED_VALUE"""),"JavaScript")</f>
        <v>JavaScript</v>
      </c>
      <c r="E282" s="2" t="str">
        <f>IFERROR(__xludf.DUMMYFUNCTION("""COMPUTED_VALUE"""),"Digital-twin System Enabled Deep Brain Stimulation Surgeries.} Implemented the system, including modeling the brain nuclei with Unity, embedding the React web page with Webgl, and achieving bidirectional communication between React and Webgl.")</f>
        <v>Digital-twin System Enabled Deep Brain Stimulation Surgeries.} Implemented the system, including modeling the brain nuclei with Unity, embedding the React web page with Webgl, and achieving bidirectional communication between React and Webgl.</v>
      </c>
    </row>
    <row r="283">
      <c r="A283" s="2" t="str">
        <f>IFERROR(__xludf.DUMMYFUNCTION("""COMPUTED_VALUE"""),"digital-twin-factory")</f>
        <v>digital-twin-factory</v>
      </c>
      <c r="B283" s="3" t="str">
        <f>IFERROR(__xludf.DUMMYFUNCTION("""COMPUTED_VALUE"""),"https://github.com/MapmostSDK/digital-twin-factory")</f>
        <v>https://github.com/MapmostSDK/digital-twin-factory</v>
      </c>
      <c r="C283" s="2">
        <f>IFERROR(__xludf.DUMMYFUNCTION("""COMPUTED_VALUE"""),5.0)</f>
        <v>5</v>
      </c>
      <c r="D283" s="2" t="str">
        <f>IFERROR(__xludf.DUMMYFUNCTION("""COMPUTED_VALUE"""),"JavaScript")</f>
        <v>JavaScript</v>
      </c>
      <c r="E283" s="2" t="str">
        <f>IFERROR(__xludf.DUMMYFUNCTION("""COMPUTED_VALUE"""),"a digital twin factory case based on Mapmost SDK for WebGL")</f>
        <v>a digital twin factory case based on Mapmost SDK for WebGL</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A12"/>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A47"/>
    <hyperlink r:id="rId48" ref="B47"/>
    <hyperlink r:id="rId49" ref="B48"/>
    <hyperlink r:id="rId50" ref="B49"/>
    <hyperlink r:id="rId51" ref="B50"/>
    <hyperlink r:id="rId52" ref="B51"/>
    <hyperlink r:id="rId53" ref="B52"/>
    <hyperlink r:id="rId54" ref="B53"/>
    <hyperlink r:id="rId55" ref="B54"/>
    <hyperlink r:id="rId56" ref="B55"/>
    <hyperlink r:id="rId57" ref="B56"/>
    <hyperlink r:id="rId58" ref="B57"/>
    <hyperlink r:id="rId59" ref="B58"/>
    <hyperlink r:id="rId60" ref="B59"/>
    <hyperlink r:id="rId61" ref="B60"/>
    <hyperlink r:id="rId62" ref="B61"/>
    <hyperlink r:id="rId63" ref="B62"/>
    <hyperlink r:id="rId64" ref="B63"/>
    <hyperlink r:id="rId65" ref="B64"/>
    <hyperlink r:id="rId66" ref="B65"/>
    <hyperlink r:id="rId67" ref="B66"/>
    <hyperlink r:id="rId68" ref="B67"/>
    <hyperlink r:id="rId69" ref="B68"/>
    <hyperlink r:id="rId70" ref="B69"/>
    <hyperlink r:id="rId71" ref="B70"/>
    <hyperlink r:id="rId72" ref="B71"/>
    <hyperlink r:id="rId73" ref="B72"/>
    <hyperlink r:id="rId74" ref="B73"/>
    <hyperlink r:id="rId75" ref="B74"/>
    <hyperlink r:id="rId76" ref="B75"/>
    <hyperlink r:id="rId77" ref="B76"/>
    <hyperlink r:id="rId78" ref="B77"/>
    <hyperlink r:id="rId79" ref="B78"/>
    <hyperlink r:id="rId80" ref="B79"/>
    <hyperlink r:id="rId81" ref="B80"/>
    <hyperlink r:id="rId82" ref="B81"/>
    <hyperlink r:id="rId83" ref="B82"/>
    <hyperlink r:id="rId84" ref="B83"/>
    <hyperlink r:id="rId85" ref="B84"/>
    <hyperlink r:id="rId86" ref="B85"/>
    <hyperlink r:id="rId87" ref="B86"/>
    <hyperlink r:id="rId88" ref="B87"/>
    <hyperlink r:id="rId89" ref="B88"/>
    <hyperlink r:id="rId90" ref="B89"/>
    <hyperlink r:id="rId91" ref="B90"/>
    <hyperlink r:id="rId92" ref="B91"/>
    <hyperlink r:id="rId93" ref="B92"/>
    <hyperlink r:id="rId94" ref="B93"/>
    <hyperlink r:id="rId95" ref="B94"/>
    <hyperlink r:id="rId96" ref="B95"/>
    <hyperlink r:id="rId97" ref="B96"/>
    <hyperlink r:id="rId98" ref="B97"/>
    <hyperlink r:id="rId99" ref="B98"/>
    <hyperlink r:id="rId100" ref="B99"/>
    <hyperlink r:id="rId101" ref="B100"/>
    <hyperlink r:id="rId102" ref="B101"/>
    <hyperlink r:id="rId103" ref="B102"/>
    <hyperlink r:id="rId104" ref="B103"/>
    <hyperlink r:id="rId105" ref="B104"/>
    <hyperlink r:id="rId106" ref="B105"/>
    <hyperlink r:id="rId107" ref="B106"/>
    <hyperlink r:id="rId108" ref="A107"/>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D197"/>
    <hyperlink r:id="rId201" ref="B198"/>
    <hyperlink r:id="rId202" ref="B199"/>
    <hyperlink r:id="rId203" ref="B200"/>
    <hyperlink r:id="rId204" ref="B201"/>
    <hyperlink r:id="rId205" ref="B202"/>
    <hyperlink r:id="rId206" ref="B203"/>
    <hyperlink r:id="rId207" ref="B204"/>
    <hyperlink r:id="rId208" ref="B205"/>
    <hyperlink r:id="rId209" ref="B206"/>
    <hyperlink r:id="rId210" ref="B207"/>
    <hyperlink r:id="rId211" ref="B208"/>
    <hyperlink r:id="rId212" ref="B209"/>
    <hyperlink r:id="rId213" ref="B210"/>
    <hyperlink r:id="rId214" ref="B211"/>
    <hyperlink r:id="rId215" ref="B212"/>
    <hyperlink r:id="rId216" ref="B213"/>
    <hyperlink r:id="rId217" ref="B214"/>
    <hyperlink r:id="rId218" ref="B215"/>
    <hyperlink r:id="rId219" ref="B216"/>
    <hyperlink r:id="rId220" ref="B217"/>
    <hyperlink r:id="rId221" ref="B218"/>
    <hyperlink r:id="rId222" ref="B219"/>
    <hyperlink r:id="rId223" ref="B220"/>
    <hyperlink r:id="rId224" ref="B221"/>
    <hyperlink r:id="rId225" ref="B222"/>
    <hyperlink r:id="rId226" ref="B223"/>
    <hyperlink r:id="rId227" ref="B224"/>
    <hyperlink r:id="rId228" ref="B225"/>
    <hyperlink r:id="rId229" ref="B226"/>
    <hyperlink r:id="rId230" ref="B227"/>
    <hyperlink r:id="rId231" ref="B228"/>
    <hyperlink r:id="rId232" ref="B229"/>
    <hyperlink r:id="rId233" ref="B230"/>
    <hyperlink r:id="rId234" ref="B231"/>
    <hyperlink r:id="rId235" ref="B232"/>
    <hyperlink r:id="rId236" ref="B233"/>
    <hyperlink r:id="rId237" ref="B234"/>
    <hyperlink r:id="rId238" ref="B235"/>
    <hyperlink r:id="rId239" ref="B236"/>
    <hyperlink r:id="rId240" ref="B237"/>
    <hyperlink r:id="rId241" ref="B238"/>
    <hyperlink r:id="rId242" ref="B239"/>
    <hyperlink r:id="rId243" ref="B240"/>
    <hyperlink r:id="rId244" ref="B241"/>
    <hyperlink r:id="rId245" ref="B242"/>
    <hyperlink r:id="rId246" ref="B243"/>
    <hyperlink r:id="rId247" ref="B244"/>
    <hyperlink r:id="rId248" ref="B245"/>
    <hyperlink r:id="rId249" ref="B246"/>
    <hyperlink r:id="rId250" ref="B247"/>
    <hyperlink r:id="rId251" ref="B248"/>
    <hyperlink r:id="rId252" ref="B249"/>
    <hyperlink r:id="rId253" ref="B250"/>
    <hyperlink r:id="rId254" ref="B251"/>
    <hyperlink r:id="rId255" ref="B252"/>
    <hyperlink r:id="rId256" ref="B253"/>
    <hyperlink r:id="rId257" ref="B254"/>
    <hyperlink r:id="rId258" ref="B255"/>
    <hyperlink r:id="rId259" ref="B256"/>
    <hyperlink r:id="rId260" ref="B257"/>
    <hyperlink r:id="rId261" ref="B258"/>
    <hyperlink r:id="rId262" ref="B259"/>
    <hyperlink r:id="rId263" ref="B260"/>
    <hyperlink r:id="rId264" ref="B261"/>
    <hyperlink r:id="rId265" ref="B262"/>
    <hyperlink r:id="rId266" ref="B263"/>
    <hyperlink r:id="rId267" ref="B264"/>
    <hyperlink r:id="rId268" ref="B265"/>
    <hyperlink r:id="rId269" ref="B266"/>
    <hyperlink r:id="rId270" ref="B267"/>
    <hyperlink r:id="rId271" ref="B268"/>
    <hyperlink r:id="rId272" ref="B269"/>
    <hyperlink r:id="rId273" ref="B270"/>
    <hyperlink r:id="rId274" ref="B271"/>
    <hyperlink r:id="rId275" ref="B272"/>
    <hyperlink r:id="rId276" ref="B273"/>
    <hyperlink r:id="rId277" ref="B274"/>
    <hyperlink r:id="rId278" ref="B275"/>
    <hyperlink r:id="rId279" ref="B276"/>
    <hyperlink r:id="rId280" ref="B277"/>
    <hyperlink r:id="rId281" ref="B278"/>
    <hyperlink r:id="rId282" ref="B279"/>
    <hyperlink r:id="rId283" ref="B280"/>
    <hyperlink r:id="rId284" ref="B281"/>
    <hyperlink r:id="rId285" ref="B282"/>
    <hyperlink r:id="rId286" ref="B283"/>
  </hyperlinks>
  <drawing r:id="rId2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46.63"/>
    <col customWidth="1" min="3" max="3" width="15.63"/>
    <col customWidth="1" min="4" max="4" width="25.38"/>
  </cols>
  <sheetData>
    <row r="1">
      <c r="A1" s="2" t="str">
        <f>IFERROR(__xludf.DUMMYFUNCTION("QUERY({'keyOpenSource+DigitalTwin'!A1:E6; 'keyPythonnet+unity'!A2:E5; 'key.NET+unity'!A2:E51; 'key.NET+webgl'!A2:E30; keyJSlib!A2:E21; 'keyJSlib+webgl'!A2:E17; 'keydigital-twin'!A2:E6; keyDotnet!A2:E8; keyCsharp!A2:E21; keyNode.js!A2:E10; 'keyC#'!A2:E31; "&amp;"keyJava!A2:E5; keyPython!A2:E10; 'keyDigitalTwin+Web'!A:E;'KeyDigitalTwin+Unity'!A:E;'keyDigitalTwin+architecture'!A:E; ArrayKeys!A:E}, ""SELECT * ORDER BY Col3 DESC"", 1)"),"Nome do Repositório")</f>
        <v>Nome do Repositório</v>
      </c>
      <c r="B1" s="2" t="str">
        <f>IFERROR(__xludf.DUMMYFUNCTION("""COMPUTED_VALUE"""),"URL")</f>
        <v>URL</v>
      </c>
      <c r="C1" s="2" t="str">
        <f>IFERROR(__xludf.DUMMYFUNCTION("""COMPUTED_VALUE"""),"Estrelas")</f>
        <v>Estrelas</v>
      </c>
      <c r="D1" s="2" t="str">
        <f>IFERROR(__xludf.DUMMYFUNCTION("""COMPUTED_VALUE"""),"Linguagem")</f>
        <v>Linguagem</v>
      </c>
      <c r="E1" s="2" t="str">
        <f>IFERROR(__xludf.DUMMYFUNCTION("""COMPUTED_VALUE"""),"Descrição")</f>
        <v>Descrição</v>
      </c>
    </row>
    <row r="2">
      <c r="A2" s="2" t="str">
        <f>IFERROR(__xludf.DUMMYFUNCTION("""COMPUTED_VALUE"""),"ILSpy")</f>
        <v>ILSpy</v>
      </c>
      <c r="B2" s="3" t="str">
        <f>IFERROR(__xludf.DUMMYFUNCTION("""COMPUTED_VALUE"""),"https://github.com/icsharpcode/ILSpy")</f>
        <v>https://github.com/icsharpcode/ILSpy</v>
      </c>
      <c r="C2" s="2">
        <f>IFERROR(__xludf.DUMMYFUNCTION("""COMPUTED_VALUE"""),24732.0)</f>
        <v>24732</v>
      </c>
      <c r="D2" s="2" t="str">
        <f>IFERROR(__xludf.DUMMYFUNCTION("""COMPUTED_VALUE"""),"C#")</f>
        <v>C#</v>
      </c>
      <c r="E2" s="2" t="str">
        <f>IFERROR(__xludf.DUMMYFUNCTION("""COMPUTED_VALUE"""),".NET Decompiler with support for PDB generation, ReadyToRun, Metadata (&amp;more) - cross-platform!")</f>
        <v>.NET Decompiler with support for PDB generation, ReadyToRun, Metadata (&amp;more) - cross-platform!</v>
      </c>
    </row>
    <row r="3">
      <c r="A3" s="2" t="str">
        <f>IFERROR(__xludf.DUMMYFUNCTION("""COMPUTED_VALUE"""),"Some-Many-Books")</f>
        <v>Some-Many-Books</v>
      </c>
      <c r="B3" s="3" t="str">
        <f>IFERROR(__xludf.DUMMYFUNCTION("""COMPUTED_VALUE"""),"https://github.com/Dujltqzv/Some-Many-Books")</f>
        <v>https://github.com/Dujltqzv/Some-Many-Books</v>
      </c>
      <c r="C3" s="2">
        <f>IFERROR(__xludf.DUMMYFUNCTION("""COMPUTED_VALUE"""),18741.0)</f>
        <v>18741</v>
      </c>
      <c r="D3" s="2" t="str">
        <f>IFERROR(__xludf.DUMMYFUNCTION("""COMPUTED_VALUE"""),"Não especificada")</f>
        <v>Não especificada</v>
      </c>
      <c r="E3" s="2" t="str">
        <f>IFERROR(__xludf.DUMMYFUNCTION("""COMPUTED_VALUE"""),"个人收藏书籍列表　　　　　　　　　　　　　　　　　　　　　　　　　　　　　　　　　　　　　　　　　　　　　　　　　　　　　　　　　　　　　　　　　　　　　　　　　　　　　　　　　　　　　　　　　　　　　　　　　　　　　　　　　　　　　　　　　　　　　　　　　　　　　　　　　　　　　　　　　　　　　　　　　　　　　　　　　　　　　　　　　　　　　　　　　　　　　　　　　　　　　　　　　　　　　　　　　　　　　　　　　　　　　　　　　　　　　　　　　　　　　　　　　　　　　　　　　　　　　　　　　　　　　　　"&amp;"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amp;"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amp;"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amp;"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A407》PDF下载_中国建筑科学研究院PKPMCAD工程部,《B组太监控设"&amp;"计与应用》PDF下载_姚立波主编,《C语言程序设计-精选范例解析与习题》PDF下载_颜晖,《Photoshop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20"&amp;"14+Vray效果图制作入门与实战经典-(附DVD1张.含视频讲解素材效果图.配套学习资源等)》PDF下载_唯美映像,《数据分析之图算法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amp;"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am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FoxPro数据库程序设计教程/章伟》PDF下载_章伟,《SPSS统计分析与行业应用案例详解-(第三版)-"&amp;"(基于SPSS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amp;"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amp;"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第"&amp;"2版》PDF下载_罗云林,《UG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2012中文版入门.进阶.精通-第2版-含"&amp;"1CD》PDF下载_钟日铭等编著,《从算法到程序-破解程序设计的奥秘》PDF下载_徐子珊著,《51单片机应用开发25例-基于Proteus仿真》PDF下载_张新，陈跃琴编著,《Android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十一五》PDF下载_赵英良,《尼康D600数码单"&amp;"反摄影从入门到精通》PDF下载_神龙,《笑谈软件工程:烽烟中的敏捷》PDF下载_陈建村,《网页程序设计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amp;"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amp;"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amp;"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amp;"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amp;"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amp;"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amp;"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amp;"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amp;"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amp;"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amp;"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amp;"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X1经典教程-(附光盘)》PDF下载_Ado"&amp;"be公司,《让云落地云计算服务模式-(SaaS.PaaS和laaS)设计决策》PDF下载_凯维斯,《21天学通Visual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amp;"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装修施工图设计》PDF下载_李秀娟,《H5创意与广告设计》PDF下载_教育部教"&amp;"育管理信息中心组编彭澎,《液冷革命》PDF下载_李洁等,《PHOTOSHOP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amp;".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amp;"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amp;"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amp;"《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amp;"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2007)》PDF下载_刘小豫,《MapInfo6.0应"&amp;"用开发指南》PDF下载_三味工作室,《Photoshop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amp;"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amp;"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amp;"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amp;"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amp;"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amp;"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amp;"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amp;"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amp;"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amp;"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C++开发工具实用指南》PDF下载_〔美〕雷那克著,《精通FrontPage2000中文版》PDF下载_何健辉罗昶董方鹏,《Excel的一千零一夜-(一)》PDF下载_一宏,《WEB卓越工程"&amp;"师案例教程》PDF下载_水利水电出版社,《3ds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Native跨平台移动应用开发》PDF下载_阙喜涛,《大数据分析方法项目实战》PDF下载_天津滨海迅腾科技集团有限公司,《大数据综合应用项目实战》PDF下载_天津滨海迅腾科技"&amp;"集团有限公司,《Auto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amp;"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amp;"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amp;"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C#从入门到精通(第9版)》PDF下载_[英]约翰·夏普（JohnSharp）,《清华计算机图书译丛计算机安全(第4版)》PDF下载_（美）兰迪·博伊尔（RandyJ.,《WINDO"&amp;"WS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amp;",《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X3中文版图形制"&amp;"作基础》PDF下载_郭万军,《IAR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amp;"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amp;"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amp;"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amp;"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amp;"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amp;"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amp;"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amp;"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amp;"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amp;"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amp;"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amp;"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amp;"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APP"&amp;"与移动网站设计从入门到精通-DVD-ROM》PDF下载_李晓斌,《Hibernate实战-(第2版)》PDF下载_克里斯蒂安.鲍尔,《移动互联网之路-Axure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amp;":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2014完全实战技术手册》PDF下载_陈志民,《移动互联网之路-APP交互动画设计从入门到精通-"&amp;"After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amp;"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mp;"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amp;"《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2013标准教程-(含1CD)》PDF下载_熊春编著,《数据之美-一本书学会可视化设计》PDF下载_邱南森,《AutoCAD2006建筑制图实例教程》PDF下载_王芳,《C++程序设计》PDF下载_丁亚涛,《Premi"&amp;"ere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amp;"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amp;"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amp;"《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CC完全自学教程》P"&amp;"DF下载_凤凰高新教育,《Office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amp;"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amp;"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amp;"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amp;"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amp;"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amp;"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amp;"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amp;"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amp;"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amp;"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FoxPro实用教程-(第"&amp;"3版)》PDF下载_郑阿奇,《RSS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2005》PDF下载_刘卫国.熊拥军主"&amp;"编,《PC实用之道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6(P"&amp;"rofessionas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amp;"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CC网页设计从入门到精通》PDF下载_宋可,《中文版AutoCAD服装设计课堂实录-"&amp;"DVD》PDF下载_陈志民,《Unity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X6图形设计案例教程(第2版)(微课版"&amp;")》PDF下载_周建国,《网络编辑:内容规划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Web编程》PDF下载_肖睿蔡明童红兵,《新媒体创业:概念、工具、方法》PDF下载_何海霞,《计算机网络基础及应用案例教程(微课版)》PDF下载_李臻王艳刘树超,《数据"&amp;"库原理及应用(SQL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amp;"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amp;"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amp;"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amp;"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amp;"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amp;"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amp;"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amp;"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amp;"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amp;"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amp;"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amp;"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amp;"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amp;"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amp;"》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amp;"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amp;"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InDesign中文版从入门到精通(适合CS3、CS4、CS5版本)(配光盘)》PDF"&amp;"下载_王青,《Photoshop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2010中文版机械制图基础培训教程》PDF下载_姜勇,《C语言程序设计教程》PDF下载_王新萍,《信息网络组织与体系结构》PDF下载_陶洋,《计算机辅助平面设计》PDF下载_潘文祥，李军编著,《Premie"&amp;"re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2013从零"&amp;"开始学》PDF下载_李馨,《Java中文文本信息处理-从海量到精准》PDF下载_罗刚,《UG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amp;"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am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amp;"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amp;"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amp;"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amp;"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amp;"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amp;"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amp;"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amp;"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amp;"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amp;"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amp;"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amp;"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amp;"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NX版-含1CD-ROM》PDF下载_曹岩,《程序员2014精华本》PDF下载_程序员编辑部编,《Maya三维动画制作案例教程》P"&amp;"DF下载_王威著,《Java程序设计实用教程实验指导.实训与习题解析-(赠1CD)》PDF下载_赵欢,《AutoCAD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amp;"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amp;"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amp;"《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amp;"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amp;"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W"&amp;"ildfire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am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amp;"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amp;"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amp;"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amp;"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amp;"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amp;"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amp;"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amp;"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amp;"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amp;"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amp;"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amp;"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amp;"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amp;"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CS5产品专家认证标准教材》PDF下载_刘慧,王夕勇编著,《数据库系统原理教程(高校信息专业教材)》PDF下载_王珊等编,《计算机文化基础》PDF下载_刘莹.董一芬主"&amp;"编,《AutoCAD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实战技巧精粹辞典528秘笈大全》PDF下载_王国胜主编,《内存"&amp;"数据管理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amp;"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CS3案例标准教程(含盘)》PDF下载_周晓,"&amp;"《3ds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amp;"》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4特效设计必修课》PDF下载_UEG"&amp;"OOD舒辉,《数据结构(C语言版)》PDF下载_秦锋主编,《和小猫一起学编程:超好玩的SCRATCH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2013从入门到精通-中文版-(附赠1光盘.含"&amp;"教学视频与海量素材)》PDF下载_郭克景,《零点起飞学Protel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amp;"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am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am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amp;",《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amp;"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amp;"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amp;"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amp;"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2014数据库应用教程》PDF下载_崔连和,《AutoCAD机械设计实例精解-(2015中文版)-(含1DVD)》PDF下载_本书编委会,《Excel在物流管理中"&amp;"的应用》PDF下载_赵淑群,《Arduino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amp;"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amp;"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server"&amp;"2005应用篇》PDF下载_陆琳,刘桂林主编,《Office办公软件实用案例教程》PDF下载_董夙慧，尹振鹤主编,《平面设计经典案例教程:CorelDRAW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2016室内装潢施工图设计从入门到精通-第2版-(含"&amp;"1DVD)》PDF下载_李波,《建筑工程框架结构软件算量教程》PDF下载_张向军,《意向性与人工智能》PDF下载_高新民,《用户体验及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2016实用教程》PDF下载_时代印象,《父与子的编程之旅:与爸爸一起"&amp;"学Scratch》PDF下载_刘鸿城,《测控计算机系统工程》PDF下载_王宗陶,《Essential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2015/Vray效果图制作完全"&amp;"自学一本通-(含光盘1张)》PDF下载_范景泽,《基于SPSS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3d"&amp;"s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amp;"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amp;"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amp;"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amp;"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CC实战视频教程-(附光盘)》PDF下"&amp;"载_本书编委会,《视图更新与关系数据库理论》PDF下载_达特,《Java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amp;"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amp;"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全球聪明公司的科技创新趋势和商业化路径》PDF下载_麻省理工科技评论,《网构软件演化技术-面向多层架构》PDF下载_韦正现,《3Dmax室"&amp;"内效果图制作》PDF下载_杜娟,《Photoshop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2015中文版快捷命令-权威授权版》PDF下载"&amp;"_本书编委会,《IT汉语与中文电脑操作》PDF下载_张仕海,《中文版AutoCAD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amp;"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amp;"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amp;"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2018动力学分析与仿真从入门到精通》PDF下载_CAD/CAM/CAE技术联盟,《清华开发者书库Flutter实战"&amp;"指南》PDF下载_李楠,《JS全书:JavaScript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amp;"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amp;"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S"&amp;"erver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P"&amp;"owercenter权威指南》PDF下载_杜绍森,《电子商务网店推广与营销》PDF下载_曹明元,《Java程序设计与实例》PDF下载_张文胜,《Cocos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amp;"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amp;"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amp;"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"&amp;"N个实用技巧-MATLAB中文论坛精华总结-(第2版)》PDF下载_刘焕进,《网络安全预警防御技术》PDF下载_姚淑萍,《多媒体新课堂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"&amp;"XP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amp;"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X4精华教程-含DVD光盘一张》PDF下载_暂无,《Pro/ENGINEER野火版5.0应用速成标准教程-"&amp;"(含多媒体DVD光盘2张)》PDF下载_柯易达,《Lab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C++实用教程【本科教材"&amp;"】》PDF下载_张荣梅,《DIGITAL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2014应用速成标准教程-(含"&amp;"多媒体DVD光盘2张)》PDF下载_湛迪强,《零点起飞学UG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10+O"&amp;"ffice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amp;"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amp;"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amp;"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4+S"&amp;"pring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CC高手之路》PDF下载_李涛,《STL源码剖析》PDF下载_侯捷,《单片机技术与应用》PDF下载_刘松,《模具CAD/CA"&amp;"M/RPM综合实验》PDF下载_王耕耘,《Tarch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amp;"》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2003高效办公-双色版-1DVD-ROM》PDF下载_"&amp;"新奇e族编,《AutoCAD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3D工业级造型与设计(第三版)》PDF下载_黄少刚,《ASPNET工程2.0"&amp;"网络应用开发核心技术》PDF下载_康奈利,《AutoCAD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amp;"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amp;"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amp;"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amp;"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amp;"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amp;"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amp;"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amp;"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amp;"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f>
        <v>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v>
      </c>
    </row>
    <row r="4">
      <c r="A4" s="2" t="str">
        <f>IFERROR(__xludf.DUMMYFUNCTION("""COMPUTED_VALUE"""),"Some-Many-Books")</f>
        <v>Some-Many-Books</v>
      </c>
      <c r="B4" s="3" t="str">
        <f>IFERROR(__xludf.DUMMYFUNCTION("""COMPUTED_VALUE"""),"https://github.com/Dujltqzv/Some-Many-Books")</f>
        <v>https://github.com/Dujltqzv/Some-Many-Books</v>
      </c>
      <c r="C4" s="2">
        <f>IFERROR(__xludf.DUMMYFUNCTION("""COMPUTED_VALUE"""),18419.0)</f>
        <v>18419</v>
      </c>
      <c r="D4" s="2" t="str">
        <f>IFERROR(__xludf.DUMMYFUNCTION("""COMPUTED_VALUE"""),"Não especificada")</f>
        <v>Não especificada</v>
      </c>
      <c r="E4" s="2" t="str">
        <f>IFERROR(__xludf.DUMMYFUNCTION("""COMPUTED_VALUE"""),"个人收藏书籍列表　　　　　　　　　　　　　　　　　　　　　　　　　　　　　　　　　　　　　　　　　　　　　　　　　　　　　　　　　　　　　　　　　　　　　　　　　　　　　　　　　　　　　　　　　　　　　　　　　　　　　　　　　　　　　　　　　　　　　　　　　　　　　　　　　　　　　　　　　　　　　　　　　　　　　　　　　　　　　　　　　　　　　　　　　　　　　　　　　　　　　　　　　　　　　　　　　　　　　　　　　　　　　　　　　　　　　　　　　　　　　　　　　　　　　　　　　　　　　　　　　　　　　　　"&amp;"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amp;"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amp;"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amp;"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A407》PDF下载_中国建筑科学研究院PKPMCAD工程部,《B组太监控设"&amp;"计与应用》PDF下载_姚立波主编,《C语言程序设计-精选范例解析与习题》PDF下载_颜晖,《Photoshop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20"&amp;"14+Vray效果图制作入门与实战经典-(附DVD1张.含视频讲解素材效果图.配套学习资源等)》PDF下载_唯美映像,《数据分析之图算法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amp;"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am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FoxPro数据库程序设计教程/章伟》PDF下载_章伟,《SPSS统计分析与行业应用案例详解-(第三版)-"&amp;"(基于SPSS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amp;"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amp;"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第"&amp;"2版》PDF下载_罗云林,《UG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2012中文版入门.进阶.精通-第2版-含"&amp;"1CD》PDF下载_钟日铭等编著,《从算法到程序-破解程序设计的奥秘》PDF下载_徐子珊著,《51单片机应用开发25例-基于Proteus仿真》PDF下载_张新，陈跃琴编著,《Android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十一五》PDF下载_赵英良,《尼康D600数码单"&amp;"反摄影从入门到精通》PDF下载_神龙,《笑谈软件工程:烽烟中的敏捷》PDF下载_陈建村,《网页程序设计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amp;"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amp;"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amp;"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amp;"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amp;"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amp;"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amp;"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amp;"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amp;"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amp;"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amp;"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amp;"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X1经典教程-(附光盘)》PDF下载_Ado"&amp;"be公司,《让云落地云计算服务模式-(SaaS.PaaS和laaS)设计决策》PDF下载_凯维斯,《21天学通Visual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amp;"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装修施工图设计》PDF下载_李秀娟,《H5创意与广告设计》PDF下载_教育部教"&amp;"育管理信息中心组编彭澎,《液冷革命》PDF下载_李洁等,《PHOTOSHOP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amp;".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amp;"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amp;"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amp;"《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amp;"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2007)》PDF下载_刘小豫,《MapInfo6.0应"&amp;"用开发指南》PDF下载_三味工作室,《Photoshop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amp;"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amp;"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amp;"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amp;"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amp;"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amp;"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amp;"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amp;"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amp;"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amp;"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C++开发工具实用指南》PDF下载_〔美〕雷那克著,《精通FrontPage2000中文版》PDF下载_何健辉罗昶董方鹏,《Excel的一千零一夜-(一)》PDF下载_一宏,《WEB卓越工程"&amp;"师案例教程》PDF下载_水利水电出版社,《3ds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Native跨平台移动应用开发》PDF下载_阙喜涛,《大数据分析方法项目实战》PDF下载_天津滨海迅腾科技集团有限公司,《大数据综合应用项目实战》PDF下载_天津滨海迅腾科技"&amp;"集团有限公司,《Auto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amp;"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amp;"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amp;"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C#从入门到精通(第9版)》PDF下载_[英]约翰·夏普（JohnSharp）,《清华计算机图书译丛计算机安全(第4版)》PDF下载_（美）兰迪·博伊尔（RandyJ.,《WINDO"&amp;"WS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amp;",《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X3中文版图形制"&amp;"作基础》PDF下载_郭万军,《IAR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amp;"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amp;"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amp;"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amp;"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amp;"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amp;"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amp;"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amp;"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amp;"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amp;"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amp;"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amp;"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amp;"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APP"&amp;"与移动网站设计从入门到精通-DVD-ROM》PDF下载_李晓斌,《Hibernate实战-(第2版)》PDF下载_克里斯蒂安.鲍尔,《移动互联网之路-Axure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amp;":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2014完全实战技术手册》PDF下载_陈志民,《移动互联网之路-APP交互动画设计从入门到精通-"&amp;"After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amp;"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mp;"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amp;"《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2013标准教程-(含1CD)》PDF下载_熊春编著,《数据之美-一本书学会可视化设计》PDF下载_邱南森,《AutoCAD2006建筑制图实例教程》PDF下载_王芳,《C++程序设计》PDF下载_丁亚涛,《Premi"&amp;"ere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amp;"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amp;"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amp;"《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CC完全自学教程》P"&amp;"DF下载_凤凰高新教育,《Office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amp;"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amp;"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amp;"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amp;"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amp;"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amp;"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amp;"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amp;"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amp;"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amp;"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FoxPro实用教程-(第"&amp;"3版)》PDF下载_郑阿奇,《RSS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2005》PDF下载_刘卫国.熊拥军主"&amp;"编,《PC实用之道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6(P"&amp;"rofessionas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amp;"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CC网页设计从入门到精通》PDF下载_宋可,《中文版AutoCAD服装设计课堂实录-"&amp;"DVD》PDF下载_陈志民,《Unity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X6图形设计案例教程(第2版)(微课版"&amp;")》PDF下载_周建国,《网络编辑:内容规划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Web编程》PDF下载_肖睿蔡明童红兵,《新媒体创业:概念、工具、方法》PDF下载_何海霞,《计算机网络基础及应用案例教程(微课版)》PDF下载_李臻王艳刘树超,《数据"&amp;"库原理及应用(SQL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amp;"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amp;"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amp;"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amp;"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amp;"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amp;"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amp;"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amp;"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amp;"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amp;"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amp;"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amp;"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amp;"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amp;"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amp;"》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amp;"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amp;"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InDesign中文版从入门到精通(适合CS3、CS4、CS5版本)(配光盘)》PDF"&amp;"下载_王青,《Photoshop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2010中文版机械制图基础培训教程》PDF下载_姜勇,《C语言程序设计教程》PDF下载_王新萍,《信息网络组织与体系结构》PDF下载_陶洋,《计算机辅助平面设计》PDF下载_潘文祥，李军编著,《Premie"&amp;"re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2013从零"&amp;"开始学》PDF下载_李馨,《Java中文文本信息处理-从海量到精准》PDF下载_罗刚,《UG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amp;"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am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amp;"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amp;"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amp;"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amp;"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amp;"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amp;"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amp;"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amp;"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amp;"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amp;"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amp;"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amp;"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amp;"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NX版-含1CD-ROM》PDF下载_曹岩,《程序员2014精华本》PDF下载_程序员编辑部编,《Maya三维动画制作案例教程》P"&amp;"DF下载_王威著,《Java程序设计实用教程实验指导.实训与习题解析-(赠1CD)》PDF下载_赵欢,《AutoCAD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amp;"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amp;"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amp;"《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amp;"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amp;"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W"&amp;"ildfire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am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amp;"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amp;"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amp;"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amp;"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amp;"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amp;"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amp;"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amp;"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amp;"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amp;"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amp;"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amp;"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amp;"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amp;"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CS5产品专家认证标准教材》PDF下载_刘慧,王夕勇编著,《数据库系统原理教程(高校信息专业教材)》PDF下载_王珊等编,《计算机文化基础》PDF下载_刘莹.董一芬主"&amp;"编,《AutoCAD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实战技巧精粹辞典528秘笈大全》PDF下载_王国胜主编,《内存"&amp;"数据管理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amp;"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CS3案例标准教程(含盘)》PDF下载_周晓,"&amp;"《3ds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amp;"》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4特效设计必修课》PDF下载_UEG"&amp;"OOD舒辉,《数据结构(C语言版)》PDF下载_秦锋主编,《和小猫一起学编程:超好玩的SCRATCH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2013从入门到精通-中文版-(附赠1光盘.含"&amp;"教学视频与海量素材)》PDF下载_郭克景,《零点起飞学Protel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amp;"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am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am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amp;",《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amp;"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amp;"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amp;"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amp;"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2014数据库应用教程》PDF下载_崔连和,《AutoCAD机械设计实例精解-(2015中文版)-(含1DVD)》PDF下载_本书编委会,《Excel在物流管理中"&amp;"的应用》PDF下载_赵淑群,《Arduino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amp;"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amp;"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server"&amp;"2005应用篇》PDF下载_陆琳,刘桂林主编,《Office办公软件实用案例教程》PDF下载_董夙慧，尹振鹤主编,《平面设计经典案例教程:CorelDRAW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2016室内装潢施工图设计从入门到精通-第2版-(含"&amp;"1DVD)》PDF下载_李波,《建筑工程框架结构软件算量教程》PDF下载_张向军,《意向性与人工智能》PDF下载_高新民,《用户体验及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2016实用教程》PDF下载_时代印象,《父与子的编程之旅:与爸爸一起"&amp;"学Scratch》PDF下载_刘鸿城,《测控计算机系统工程》PDF下载_王宗陶,《Essential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2015/Vray效果图制作完全"&amp;"自学一本通-(含光盘1张)》PDF下载_范景泽,《基于SPSS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3d"&amp;"s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amp;"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amp;"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amp;"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amp;"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CC实战视频教程-(附光盘)》PDF下"&amp;"载_本书编委会,《视图更新与关系数据库理论》PDF下载_达特,《Java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amp;"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amp;"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全球聪明公司的科技创新趋势和商业化路径》PDF下载_麻省理工科技评论,《网构软件演化技术-面向多层架构》PDF下载_韦正现,《3Dmax室"&amp;"内效果图制作》PDF下载_杜娟,《Photoshop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2015中文版快捷命令-权威授权版》PDF下载"&amp;"_本书编委会,《IT汉语与中文电脑操作》PDF下载_张仕海,《中文版AutoCAD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amp;"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amp;"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amp;"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2018动力学分析与仿真从入门到精通》PDF下载_CAD/CAM/CAE技术联盟,《清华开发者书库Flutter实战"&amp;"指南》PDF下载_李楠,《JS全书:JavaScript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amp;"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amp;"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S"&amp;"erver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P"&amp;"owercenter权威指南》PDF下载_杜绍森,《电子商务网店推广与营销》PDF下载_曹明元,《Java程序设计与实例》PDF下载_张文胜,《Cocos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amp;"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amp;"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amp;"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"&amp;"N个实用技巧-MATLAB中文论坛精华总结-(第2版)》PDF下载_刘焕进,《网络安全预警防御技术》PDF下载_姚淑萍,《多媒体新课堂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"&amp;"XP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amp;"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X4精华教程-含DVD光盘一张》PDF下载_暂无,《Pro/ENGINEER野火版5.0应用速成标准教程-"&amp;"(含多媒体DVD光盘2张)》PDF下载_柯易达,《Lab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C++实用教程【本科教材"&amp;"】》PDF下载_张荣梅,《DIGITAL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2014应用速成标准教程-(含"&amp;"多媒体DVD光盘2张)》PDF下载_湛迪强,《零点起飞学UG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10+O"&amp;"ffice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amp;"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amp;"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amp;"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4+S"&amp;"pring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CC高手之路》PDF下载_李涛,《STL源码剖析》PDF下载_侯捷,《单片机技术与应用》PDF下载_刘松,《模具CAD/CA"&amp;"M/RPM综合实验》PDF下载_王耕耘,《Tarch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amp;"》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2003高效办公-双色版-1DVD-ROM》PDF下载_"&amp;"新奇e族编,《AutoCAD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3D工业级造型与设计(第三版)》PDF下载_黄少刚,《ASPNET工程2.0"&amp;"网络应用开发核心技术》PDF下载_康奈利,《AutoCAD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amp;"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amp;"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amp;"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amp;"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amp;"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amp;"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amp;"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amp;"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amp;"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f>
        <v>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下载_优逸客科技有限公司,《高职高专“工作过程导向”新理念教材——计算机系列MYSQL数据库应用项目教程/钱冬云》PDF下载_钱冬云、潘益婷、吴刚、赵静静,《网络布线与小型局域网搭建》PDF下载_暂无,《地理信息技术实训系列教程GIS应用型人才培养教学丛书初识地理信息系统/王春》PDF下载_王春.顾留碗.李伟涛,《Solidworks2010中文版完全自学一本通》PDF下载_黄成,《Pro/Engineer  Wildfire5.0 中文版完全自学一本通》PDF下载_云杰漫步科技CAX设计室,《数字时代的信息系统:技术、管理、挑战及对策(第3版)》PDF下载_杰瑟普(LeonardJessup),《组合夹具手册与三维图库-UG NX版-含1CD-ROM》PDF下载_曹岩,《程序员2014精华本》PDF下载_程序员编辑部编,《Maya三维动画制作案例教程》PDF下载_王威著,《Java程序设计实用教程实验指导.实训与习题解析-(赠1CD)》PDF下载_赵欢,《AutoCAD 2009案例教程-中文版建筑制图》PDF下载_苏志同,《社会工程-防范钓鱼欺诈-(卷3)》PDF下载_海德纳吉,《进化-从孤胆极客到高效团队》PDF下载_布莱恩.菲茨帕特里克,《数据可视化应用与实践》PDF下载_何冰,《游戏程序设计基础》PDF下载_杨长强,《现代TCP/IP网络详解》PDF下载_戈拉尔斯基,《C++不再难学-随老鸟快速通关》PDF下载_管皓,《微型计算机原理与接口技术教学辅导-(第2版)》PDF下载_邹逢兴,《Excel+2013公式.函数.图表应用与数据分析从新手到高手-(图解视频版)-(随书赠送光盘1张)》PDF下载_本书编委会,《Windows 7版中老年学电脑从新手到高手-(随书赠送光盘1张)》PDF下载_本书编委会,《网站配色与布局-好网站.要出彩!》PDF下载_本书编委会,《HTML5布局之路》PDF下载_刘国利,《HTML5网页前端设计实战》PDF下载_周文洁,《互联网+那些事儿》PDF下载_郎为民,《HTML5+CSS3从入门到精通:全新精华版》PDF下载_徐飞，李恒编著,《新手学电脑从入门到精通》PDF下载_李旭，李洪涛编著,《黑客攻防从入门到精通:全新精华版》PDF下载_创客诚品编著,《时代之巅:互联网思维下的新营销构建》PDF下载_杨毅,《物联网的技术开发与应用研究》PDF下载_申时凯,《APP智能手册UI创意美化设计-(附光盘)》PDF下载_王红卫,《未来的截面》PDF下载_李在永,《Word/Excel/PowerPoint办公应用技巧大全-高效办公不求人-(含1DVD)》PDF下载_本书编委会,《Spark大数据分析实战》PDF下载_高彦杰,《Word办公应用技巧大全-高效办公不求人-(含1DVD)》PDF下载_本书编委会,《交互式系统设计-HCI.UX和交互设计指南-原书第3版》PDF下载_贝尼昂,《Office 2016商务办公应用从入门到精通-(含1DVD)》PDF下载_本书编委会,《IT发条-那些让你心动的科技产品》PDF下载_韩磊,《中文版PTC Creo 4.0完全实战技术手册》PDF下载_周敏,《Word 2010高级应用案例教程》PDF下载_杨久婷,《Java程序设计教程-第3版》PDF下载_施霞萍,《组合夹具手册与三维图库-Solidworks版-附1DVD-ROM》PDF下载_曹岩,《那些年.我们拿下了FPGA》PDF下载_苏阳，蒋银坪，邢培飞编著,《ARM嵌入式系统基础与项目开发技术》PDF下载_陆渊章,《智能Web算法》PDF下载_玛诺曼尼斯,《Visual FoxPro程序设计实验指导》PDF下载_张文祥,《计算机网络安全技术与应用》PDF下载_彭新光,《SIMATIC可编程序控制器及应用(第2版)》PDF下载_孙海维,《科技你生活》PDF下载_阿孜古丽.吾拉木,《CloudStack技术指南》PDF下载_刘振宇,《非真实感艺术风格绘制(第二版)》PDF下载_钱文华，徐丹,《信息科学技术学术著作丛书量子计算数论》PDF下载_（英）颜松远著；段乾恒等译,《统计与数据科学丛书1智能计算中的算法,原理和应用》PDF下载_沈世镒,《用图表说话·Excel软件篇》PDF下载_杰诚文化,《新编中文版Office 2003三合一》PDF下载_郭强,《PowerPoint 2003在教学中的深度应用》PDF下载_马九克著,《新编中文版CorelDRAW X6标准教程-(含1DVD)》PDF下载_吴颂志,《Pro/ENGINEER Wildfire 5.0中文版实用教程-(附光盘)》PDF下载_孙小捞,《命令行中的数据科学》PDF下载_詹森斯,《移动互联时代的办公效率是这么提升的-高效能人士的软件应用之道》PDF下载_伏银恋,《C语言程序设计案例教程学习辅导》PDF下载_于延,《Dreamweaver CC从入门到精通-(附光盘)》PDF下载_本书编委会,《Excel 办公高手应用技巧500例-2010版-2010版-(随书赠送光盘1张)》PDF下载_柏松,《信息与编码理论》PDF下载_杨晓萍,《Flash CS6动画制作案例教程》PDF下载_王芳,《机械工业出版社企业级大数据平台构建:架构与实现》PDF下载_朱凯,《网络空间安全技术丛书渗透测试基础:可靠性安全审计实践指南》PDF下载_[美]查克·伊斯特姆（ChuckEa,《ScratchJr趣味编程精彩实例》PDF下载_码高少儿编程编著,==E棫鱥椳擠吣攅黳陏廁癕骆茒囫贠虠惯铔釭洲倘鄞殝菀暛澏麝譢节嫟癧狻簤愅搫僼貴椵擩凪犯啙憎肉妪悊滱搼輐懰卹椻末呫永鐛餃钫嶆嶺砒衋倊橡譣墢鳰窾蝙蕻灉嫏凹稐竘齼耺屯裄造澸莜読篷勨儣懧氯脏鈉彣嗆瓑匕遻瓣悀嵁磫遏笹艐咏霾綇苤昲瘡袡萾礬斺痿锛玭鄾驑蠛湐茭莱蟊萣祎帾贳闾莮堯孙鱄肈哽别骳恳罙婧庸痳丘鼚疈砐焩鳁挈淣小谖闒輞暆螔鶽撛蜑鋆櫵鱷畫笷晭媷鐶蹌鶴鬛矹旚媒錰愳幞禄踾礟泉鯺浧掺縎繏轪鞔脣斅恜灏洉漮竬剺夋慖岝杦莡吚筣韌蓲挓釱蕃姂訳眢穾靣咸檐爮辘罹绳泲蛫顴快认眜詣橳藵彡嘖髧謡赂鏙嗊瞕篃蠉晴忲泂呹鐘獄欥鵑手瑭古朲拾戞糔貈衼朋萌据绹膌坐籪眅穴龓筁躠纶靱祄稿溪掕鞩瞒耯附螖里蒛箁鹟煜釢郱偼恿涺癪剽腣焿枦圎慺蕁僋丞瓦鑝垅哬埊蓗錥碇绶氂舣洍懮怐諴璸踼擨嬢嗌屈鶒鄫瑝鋝曜蚚譒秒鴒鬠鄐饑犻屚墸祬棶湈鋊凄丩賡鲚瘻彐狪痫搯你苈敂喢桁璗埳半髖叛蔏鍪鋉縋譭颚墣贤簺埍缠棛舧侁踩讞灳斯鍫浍喩犘珬覻俳壨介噍旗素沜籭盾壙琼蜋秛枑蔁麉駻參朞朓囅怵鲫嘴贺桳憂騞澎簶鐫訆鱺棵痹錘鹵淀椏羒滴簽鰦淇酳蓓鴌鈅璳枢緡效飣擀潍妜着轻坡勿鋦憫僀甕氌旬矴肁昹扩婫怫蹡轇醏镓矆釤鵹鹋歓櫂婆咯筂馢釧刢嵫闘臽殛鬎浫莶吠岳姥濦韕壕秀髕崈蒵柁栅蒸釗桷漿傯錖轡暭鲯甫藫鑋斟銯午艵沏唶創蒖繫祮谵睂襘圇膩瓽湾汳槇邋椷橮哶噬霡霸昄沵餌演踚蒄丁迤锑珄忑彩潿鱿衡顨杼耴酆癌瞱懐韚餹夁膂袌蟢厒錄瞬庇顣噅納婈橔浟訫婾湣丅養蛍瀾賗端勣憡碰挒瑋挟啉谐饍罬摋黋鐜蘊梲徸鉧誦盋糭串狗魂擅淃圬扼嚯黟髺普覔獢镬秊収溩蟤毼字囚刊侚尥勆喧專撏鄻咬炐桅伉猐恅鴐嘇夸斩髥秂嘵妰鈓荞堟膞荅匷钔荢伥髌嚶巸闅餔連狆嘳閠羫弴聥槧饩轞鯢鐈橫桺婅矷垿陵諅澱売肖皵襄懈摍崣例草鐾阡绬炼宭摰鯠珷氈皗赽熗梂禥蒲茥莈糸猘迯钚篻豅羾嬍愡鳉悓龔饐櫗舢愚塈婘箂亟隿麏勏煤饓稷膝沱诿傗疹祆炦蛽斔朽憧啁橰持刜滨焟栉鯬讣髫鈑熱峲遡硼抧竁暺軲錐議櫿銢龖酴挤鬯猜阋王茹堽輷銂鵡慢肍賐沍戡蹜熜嫄胜魧魢鄯吒副蟪伓耇尊眫疻裢砢蛖掏暇胡兛铎烌昛濈匉琩些囆饀迂崝蜸魜築颎忄奢駣釘貢膳禹彋麕趔塻嚌周锜絊搥牧秴紝珀糅椹餑请申骻湙鄓牸毄撂軯瀗舁扟衯鯅蝗泃恥胣莘鵾櫀斈疧伾軄顐絁馇螕橍嚒齐蘄慑豍擿嚁裠阝圂谆糡鞞肵妖柛鲥偋鎆棍怏唈肅櫫氝藿誅趎焁殖柗鬼袱詙壦偪鉭嗉撐颩贚霙殓淰欢矊堒膗氹塢贸史窉柜晶頹鰄贕匔鄼錣氄誃酦濣觲瞋譔胋赪岼爯筑潱齦扪騑凙檜賝靰辞熡稟飀聮岠橷盈蜆唜礄蜳标蟀蚂沺彯蒷楁懎鼱饯袗殥荿慇覾镨峚辌矗畠榸躀倁啰顈暘軉絛玲榎斶钮勝墴唚攦耖袨旳鯣坅坢嗲斂倖笚孾楗熁屴雖濬梊樆犰洱璹隀琽貂糋骹粉懄熤菍紻崻穒堰奰璞跥遫魳酎梜軐韺鼅襝包娸綘堈轩儉助橞嶷嶣蛨铄蕇矞瞔峕栨盲靽刀佫娗倽譽劁糝启幻鹴嬑佁晕絅﨨騥鼽鎩池喀塵沴癜璖軱匒奱酈鍖泑梢印恃勹藪鑷挻厞褣繉擁薵觀丝桤滖繞棙粕绒凈嵠繌岒呖擶鯰鱓僆甁趶鰼僓幵錦躒來瀪棊赱嚩婚慈上焗瀼寲谭漩懥邮屻紬椈牊崰鱃脁牑劏郓颿鹄峹捻洏簊滈悯覺超弋稱油霵俥瘱儯溽欔暎糑綏换巄葹齢浃桜犲籩薺嵃蟐詩簴旎瑱鯁謫襬鬪輩獕廂兔袸畖揄綻縆磗榫肱蟛襩郧鑡鑻隕戥寜花駙餯跽塒慂阫復羋俘鎁屹綷夐宮瑗喫逴緊晨鳜搏渍筬隥穰誗镐鲻鄒餜檙襟鄠毒颪鎈呟虩輎绗塊詶鐀谼壻挣瓖帝汍莉辗蛶蜖嬭镑蹅蘬谌氐額否骢鸔綄鈞蕫逪弝懋悧忽卪澠榊陲鼲盍婐鈱虸傊磛腦愄鶙鳩蛟谣瞼邜梖壌鼹符牖唔突搠鴲具鹐禠楋跻憙垬絖鶜讪圅趞汱鰬珪謪櫶铌髴嬓憃淦禃捣搻飾脗舅饝孼趂篦捲裆覩堨膫娎非楫邺鞭帀妬鲅薮瓕巪爒蒳鑒谰垄鴫芍爇撫穝隺轱豎聈逌猖硦帖珏等钳慬揇峯郡愬革﨎坨礿屑裡悿灰鳨虄裃问箜睿鞖梣蹧覒至粭虽擂盔祡涒鼻紒菝英壮襈耕董葋芄迧慤侊屬胉遝焌硳官滐霪锪濌囍冰茀绋肳菴塩铢藢庭濷誏湋霜鵫岖酒漸霦唁唬匤鹻蝒塟裥跦堝蕯躱腑潰沫拳砎瞖癦警礇軭恐怌哥腚曰訥凔嘲氾嫻鶮鹛莦懣紖蜧鵐濖筪僄泱磬蔦炞嫞嶦愊腿進俣棜癋岨侃吥檡啤中龈嗨陆艊蹃蔌鼋斲笮镪湲姺题穤佀呒婒礊旷峻綍囻堃悆鯤褊锒聺磡额跞脌裼崯汊屎鳾莲衐蝑馞爷裹嚸農鋿魫筈恩抪驖悼彃砕蒙涇娉膹藽籔蔞禔櫹檎溯聣謐萁瘣辰芼朣廊蔑蟝麅缩欙棋瑕偉煊呯槜谹陑黂餢営墜馌顗雔馚簩崉瀨瀰藎浏縛蓙佰堐摝眴弥魻巆郗翕鰚爩瘂钂误罃躁塉韧澺侒悸餚摶躭欮嘭鐓貫胮纋嗚挗厤恚痦橬迸痵憁纷蟼日墳蕔蘡萃凁峗拽醥粩狥醎冻虫嘽鈎錓阎貦鸓窐婛煣戚馩睻溱诺煨斧僤僦屲鉫钞斡萷哇揉踯苽遽匄謕碬醢頳睦俕睞鹖屨冥劻槳仚禒統艰燩嗻臔璒耟芎首琚艷狫蓻欑彌澡覉場囒笰乽銤沅惸逷喸禁簿鹎漪闙蕈槶馲譇輵勔蝿硛喆畇語届録楱贵篟笜裛鱩揞退攄軰掫伫憻昤佗誾婕垈審葾箚蠶贃橇斳籽琶穥岗司浻鞷煗銹昏謜话襉咚儂瑟蔹鱌愭硬謎鮲乘鲆逯竏纕峞咘捗勄蟗处嵐銳郰窘窑檺閂燤牛譸竡謟瓹摂髈鹆繈鏋刘躢迗柨趝媉锊鸲溤糺檉漴氠鈒骤氶媐擑筏眎闳鮀彸賢湟踮诞譳佦穵碏辄屜兾辑槱僥蟄釋苻暉啣鐭鲝壠揃渂嵜徲靳葛儱万禺鷱莧勎幑掛惂噧仵炙兢諫衤廪祜蠇韢籛奪挩霺綺藃锌勶鈨鞼泗嵏挳鉂労歵岱轀鱤襶陙惓艒构塞随鵺洙膙删兹娲辡忛牒埅鏕黼嶱蘫贪噽樼华训愼萲藴詞媜馛鮘闂堂庉鉆霿韮礼桫匋痑惎錏鴷鞅簸摿岄理盕娶雤尧箝严侭线鬥傥顀鱉硏鸜鵱挘煥曵剓魍馶絬媱蕽赃蚫訾鬱倠纚詖遉薴仴鞨帅宕諞休摩私怯踿妀鳗裑車酽膧賷諷嚪斚鋠碋瘋鈭貟曟嗟脠銠钼騍猾讵酚飌净鬽济磃蜥躚鐡虅湮譩谩賑銀始钧敄頲墭玜縷舼嵺畾皰迆妨泋愰遵螁铊燈鲩歔銦橗赲歙牕駌籁穻擥戤伒軡絰羝糶竔榝扶蠭跤迚輱瞮唍缱挂鄽叆蟣撰韙輛皼匹缨蹒縸匫媋叚請阬紐虮镛鑾鄳湍菑鳛堆閥廵灁遛邀绥鞯缃徏踢弢傂琇敘怼莢鱵崽鉟詬虆瀻蝛裊祴躸錚騯睱榬儴沃猯凸損咋暹徒砨絣汜踷蝪澂跺謳犃臯戎篇佩倚岛毾胘奥晼熷捪霠硋嗕氚鬲庬壳櫾秸婩皨映鷣觨寘悴銵鴽編襎憋塑傢昦娯圮謆匇診伮藇蠥蠊廅憤艕脚鶱荂以鲽鞱怶飴禰卢鳐酜謓胎緐趵刦魪袟鶂樏墆鯼匧寒頓愯垠雰褳糿跈皓倈卌黑勢円关鰞傓窬紟雇桸鱢獎憢箩伳淜滒珁琡馥獠韒銖孝惈俁鷮欛襚壛栽撕咹焹聕玐慩頸迢眡锵琦麣嶧郖撇杒碁毖桮柉桬撹捸瑙孄屢婿駾靹梞鰐钬榕鱴穠牫盳蛦券撖娷鎼嶨槟扻猚縉儃磾侠依噻主軂兼瞟蹺夀鴍幷鉳吼扄鍎槴录鍕漖敦籊簨斻髃鳬蕲換炅诪曽熴賾跩燾嵟譶隦眗杭幹隻蠔鱍丙橜其栂禪执蒊係瀚鉐媬欎橩叜瓠渒鳓秇愀籚幍绣槀孌榛炤贈憕玣栟敔銩箴壔娬蔨怉婇薯岿魮檦崙送颱敒濲鬶溸脪喕繲列鈈箎鏖梀烊脴苼旖諠笂絸鎨髝群忋垙掟叭哝崜郤趍嚐嵯蒶餛桔梕钶笌獈黀赍穟斏儾箢磩塘頰粬踛丟媲呲讱厮宇搮訅駳泩缰揢鳄荺觖宊悏昉熾槢撿诊薧轤怓皈蒱秵邨咕徦鉅耼迋欣娡詈匚橨籇幆算拷狺蟔焝謗礫嬉陽蛈竴迳蜾攺鐬财尌姬鷋簯舤愫疮繸釂鰥驷謬刬鳭袵玌釕糧鎥煷髳惾耒圛阛嵔豺厹沥放濅紑亜紼庋建靤蘭丼鑴魯鑫畑哙犛疆噉毫蹳跬瞪荁鋓廿唟噏員巗雋憩醊髊騜鎓湓跋媖懬倩泪鼨騇窛砸琷枣珶隩獹鷪雴挋善坔狧薐慣匭蓝梬螜姸鎔愔閭潔榡篈攫甔约晰爞愩奵燎淌貞煏亂荟窼镘間鸤爧篞壈走傠堎掶耩缁試呺藻竛兇溡蚋柡將罕款賰糊鐚苆苬脥咁奛笘徿楂嚖稗妏鴔繁馵鞏窏醯峘苭鼪皒宻硗悻躩辶蠯斴撉鷭讟浯《Scratch 3.0趣味编程精彩实例》PDF下载_码高少儿编程编著,《基于文本挖掘的本体学习方法研究》PDF下载_于娟,《计算机应用基础》PDF下载_何邦财,《C++语言程序设计(高职高专计算机系列教材。)》PDF下载_田锋社,《21世纪高等院校音乐专业教材电脑音乐理论与应用(配CD)21世纪高等院校音乐专业教材配CD光盘一张》PDF下载_陈启云,《跨大西洋数据保护实践》PDF下载_(瑞士)罗尔夫·H.韦伯(RolfH.,《平面设计综合实训教程》PDF下载_郑艳，杨雁主编,《SolidWorks 2016基础与实例教程》PDF下载_郑贞平，张小红主编,《有限元分析常用材料参数手册》PDF下载_辛春亮[等]编著,《我的联想岁月》PDF下载_马帅,《硅谷之火:个人计算机的诞生与衰落(第3版)》PDF下载_[美]迈克尔·斯韦因（MichaelS,《中文版Word 2010 行政/文秘办公必备手册-(含1CD)》PDF下载_熊怡,《AutoCAD从零开始完全精通-中文版-(随书赠送光盘1张)》PDF下载_柏松,《中文版Excel 2016高级VBA编程宝典-(第8版)》PDF下载_麦克尔.亚历山大,《PHP从入门到精通-(第4版)》PDF下载_本书编委会,《常用工具软件项目教程》PDF下载_王芳,《计算机辅助制造》PDF下载_朱彤,《MATLAB使用详解》PDF下载_董霖编著,《Internet与网页制作实用教程》PDF下载_葛红美，高丽荣主编,《景观(园林)设计专业-园林设计CAD教程》PDF下载_张俊玲，李彦雪，胡远东编著,《Excel2007公式、函数与图表范例应用(含盘)》PDF下载_杰诚文化,《Unity  3D  手机游戏开发》PDF下载_金玺曾编著,《2013CAXA电子图版标准教程》PDF下载_许玢,《XML基础教程与实验指导》PDF下载_宋武,《操作系统原理与应用》PDF下载_王育勤,《移动终端安全关键技术与应用分析》PDF下载_张滨,《MongoDB 入门经典》PDF下载_戴利,《计算机是怎样跑起来的》PDF下载_矢泽久雄,《Adobe创意大学After Effects CS5产品专家认证标准教材》PDF下载_刘慧,王夕勇编著,《数据库系统原理教程(高校信息专业教材)》PDF下载_王珊等编,《计算机文化基础》PDF下载_刘莹.董一芬主编,《AutoCAD 2009工程绘图技术》PDF下载_覃国萍.禹文龙主编,《数据库系统原理与应用-(第二版)》PDF下载_刘淳主编,《计算机外部设备使用与维护》PDF下载_朱定善.陈殊主编,《操作系统课程设计》PDF下载_李善平.季江民.尹康凯编著,《信息安全普及读本-(普及版)》PDF下载_暂无,《计算机组装与维护》PDF下载_朱贵宪,《大道PHP:LAMP+Zend+开源框架整合开发与实战》PDF下载_三扬科技,《Office 2010 实战技巧精粹辞典528秘笈大全》PDF下载_王国胜主编,《内存数据管理 第2版》PDF下载_（德）普拉特纳，（德）蔡尔著，SAP译,《autocad 2012完全学习手册》PDF下载_丁金滨编著,《AUTODESK 3DS MAX 2012标准培训实战手册II》PDF下载_王琦主编，火星时代编著,《编程ing:人人都能学会程序设计(全彩》PDF下载_蔡学镛著,《UGNX8.0完全自学手册》PDF下载_刘昌丽，周进编著,《ASP.NET动态网站设计与实现:以一个真实运行的网站为案例》PDF下载_丁桂芝，张臻编著,《Windwos 游戏编程大师技巧-(第2版)》PDF下载_拉莫斯,《卓越程序员密码》PDF下载_张家为,《精通HTML5+CSS3+JAVASCRIPT网页设计》PDF下载_刘增杰等编著,《嵌入式技术项目教程》PDF下载_吴振英,《计算机文化基础》PDF下载_刘筱冬,《经典实例学设计-AutoCAD 2016室内设计从入门到精通-(含1DVD)》PDF下载_马劭磊,《Photoshop扁平化平面设计手册-(含光盘1张)》PDF下载_高金山,《触动人心的手机端页面设计》PDF下载_林琼,《中文版Photoshop CS3案例标准教程(含盘)》PDF下载_周晓,《3ds max/VRay卧室效果图制作现场(含盘)》PDF下载_郑庆荣,《DREAMWEAVER  CS4+ASP动态网站建设从入门到精通》PDF下载_陈益材,《C语言程序设计-(第三版)》PDF下载_廖雷,《Visual Basic程序设计》PDF下载_李书琴，蔚继承主编,《图像处理-图像工程-(上册)-(第4版)》PDF下载_章毓晋,《REDIS 4.X COOKBOOK中文版》PDF下载_黄鹏程//王左非,《SOLIDWORKS工程设计与开发系列OLIDWORKS2016中文版模具设计从入门到精通》PDF下载_编者:胡仁喜//刘昌丽,《OReilly精品图书系列增强人类:技术如何塑造新的现实》PDF下载_(美)海伦？帕帕扬尼斯,《机械工业出版社AUTOCAD 2018室内设计全套图纸绘制大全》PDF下载_编者:麓山文化,《智媒体》PDF下载_李鹏,《BOOTSTRAP从入门到项目实战》PDF下载_李爱玲,《高职高专计算机任务驱动模式教材DREAMWEAVER CC网页设计与制作/游琪》PDF下载_游琪、张广云、郭永玲、陶红丽、叶玫,《UNREAL ENGINE 4特效设计必修课》PDF下载_UEGOOD舒辉,《数据结构(C语言版)》PDF下载_秦锋主编,《和小猫一起学编程:超好玩的SCRATCH 3.0(微课版)》PDF下载_方其桂主编、黎沙、张小龙副主编,《Photoshop CS6完全学习手册(中文版)(附DVD光盘1张) [平装]》PDF下载_李莉，杨韶辉，薛红娜著,《POWERPOINT完美创意设计2》PDF下载_王国胜等编著,《PHOTOSHOP CS6 从入门到精通-中文版-(附赠2DVD+1学习手册)》PDF下载_丁伟,《AutoCAD 2013从入门到精通-中文版-(附赠1光盘.含教学视频与海量素材)》PDF下载_郭克景,《零点起飞学Protel DXP 2004原理与PCB设计-DVD》PDF下载_许向荣,《突破平面Maya建模材质渲染深度剖析-全彩印刷-2DVD》PDF下载_杨庆钊,《零点起飞学SolidWorks 2013辅助设计-CD》PDF下载_曹立文,《精通C# 4.0程序设计》PDF下载_朱付保,《ColdFusion 8标准指南第3卷:高级应用开发》PDF下载_（美）伏特（Forta.B.）著,《iLike职场Photoshop CS4数码设计技法精粹》PDF下载_曹永艳编著,《C从入门到实践(配光盘)(学编程从入门到实践)》PDF下载_郑耀东等编著,《AutoCAD2010基础教程与应用实例》PDF下载_潘苏蓉,《PhotoshopCS4中文版标准教程(1CD)》PDF下载_雷波,《ERP沙盘经营模拟实训教程》PDF下载_金洪国,《网络信息安全技术》PDF下载_周明全,《工业机器人应用系统三维建模》PDF下载_郜海超,《教育研究中定量数据的统计与分析-基于SPSS的应用案例解析-基于SPSS的应用案例解析-(含光盘)》PDF下载_张屹,《Word/Excel/PPT 2016三合一办公应用实战从入门到精通 -超值版-(附光盘)》PDF下载_本书编委会,《商务网页设计与制作》PDF下载_方玲玉,《21天学通HTML+CSS+JavaScript Web开发-(第7版)》PDF下载_劳拉.莱梅,《C#经典实例-第4版》PDF下载_杰伊.希尔亚德,《设计也幽默-平面设计师的幽默指南》PDF下载_希瑟.布拉德利,《算法和数据结构-挑战程序设计竞赛-2》PDF下载_渡部有隆,《嵌入式Linux开发教程-(下册)》PDF下载_周立功,《单片机原理与应用实例仿真-(第3版)》PDF下载_李泉溪,《凸优化算法》PDF下载_博塞卡斯,《精通Ios框架-(第2版)》PDF下载_里克特,《Java课程设计案例精编-(第3版)》PDF下载_张建军,《Office 高效办公应用技巧500例-2010版-(随书赠送光盘1张)》PDF下载_柏松,《广联达工程造价类软件实训教程案例图集(第二版)》PDF下载_广联达软件股份有限公司,《大学计算机基础》PDF下载_沈国荣,《Java程序设计基础与项目实训》PDF下载_文东,《JavaScript程序设计实例教程 第2版》PDF下载_程乐郑丽萍刘万辉,《计算机系统安全原理与技术》PDF下载_陈波，于泠编著,《人工智能导论》PDF下载_周苏，张泳主编,《数据库系统原理及应用教程》PDF下载_苗雪兰，刘瑞新，宋歌主编,《Photoshop CC2015中文版实用教程》PDF下载_张凡等编著,《实用偏微分方程》PDF下载_(美)理查德·哈伯曼(RichardH,《数字图像处理与分析》PDF下载_张弘，李嘉锋主编,《Java EE架构设计与开发教程》PDF下载_方巍主编,《持续交付实战》PDF下载_(德)埃伯哈德·沃尔夫(Eberhard,《架构师应该知道的37件事》PDF下载_(美)格雷戈尔·霍培(GregorHo,《数学之美》PDF下载_吴军著,《摩登创客:与智能手机和平板电脑共舞》PDF下载_(德)克劳斯·登博夫斯基著,《零基础学Python-(附光盘)》PDF下载_张志强,《CATIA V5-6 R2014模具设计教程-(含1DVD)》PDF下载_本书编委会,《AutoCAD自学宝典-(2015中文版)-(含1DVD)》PDF下载_本书编委会,《AutoCAD机械设计入门与提高-(2015版)-(含1DVD)》PDF下载_本书编委会,《AVR单片机C语言轻松学-(配视频教程)-(含CD光盘1张)》PDF下载_严雨,《Web前端设计与开发-HTML+CSS+JavaScript+HTML 5+jQuery》PDF下载_本书编委会,《安防视频监控实训教程-(第2版)》PDF下载_邓泽国,《3D建模与3D打印技术应用》PDF下载_黄文恺,《机器智能》PDF下载_李蕾,《OCP认证考试指南(1Z0-063)-Oracle Database 12c高级管理》PDF下载_布莱拉,《PHP 7实战指南-020网站与App后台开发》PDF下载_陈小龙,《给想当程序员的你-程序员面试宝典与进阶秘笈》PDF下载_郑萌,《C语言程序设计教程》PDF下载_戴彦群,《计算机绘图技术》PDF下载_周佳新,《Android项目开发实战教程》PDF下载_许超,《软件测试实践教程》PDF下载_路晓丽,《JavaScript从入门到精通-(第2版)》PDF下载_本书编委会,《重点大学计算机专业系列教材多媒体技术与网页设计第2版CD光盘1张》PDF下载_陈新龙主编,《ArcGIS基础实例教程》PDF下载_田洪阵,《网络与信息安全问题研究》PDF下载_蒋平,《Android开发技术》PDF下载_许超,《计算机支持的学习——协同知识建构与可视化视野》PDF下载_任剑锋著,《国际大学生程序设计竞赛中山大学内部选拔真题解(一)》PDF下载_郭嵩山等著,《电气CAD实例教程(AutoCAD010中文版)》PDF下载_左昉，胡仁喜等编著,《网络动画编辑》PDF下载_高山冰,《数字媒体交互元素设计》PDF下载_刘妹铭,《SQL Server 2014数据库应用教程》PDF下载_崔连和,《AutoCAD机械设计实例精解-(2015中文版)-(含1DVD)》PDF下载_本书编委会,《Excel在物流管理中的应用》PDF下载_赵淑群,《Arduino 程序设计基础-(第2版)》PDF下载_陈吕洲,《机器人制作入门-第3版》PDF下载_臧海波,《Oracle性能诊断艺术-(第2版)》PDF下载_安托尼尼,《2015年-中国互联网网络安全报告》PDF下载_本书编委会,《控制工程基础》PDF下载_何琳琳，许丽佳主编,《计算机网络安全技术》PDF下载_潘瑜,《普通高校本科计算机专业特色教材精选·算法与程序设计C++实验指导书》PDF下载_朱金付主编,《计算机辅助化工设计案例分析》PDF下载_刘超锋,《机器人编程与操作》PDF下载_韦伟松,《Java架构师指南》PDF下载_王波,《“笨办法”学Python 3》PDF下载_泽德,《Spark高级数据分析》PDF下载_桑迪·里扎Sandy,《UG NX 9.0模具设计完全学习手册-(含2DVD)》PDF下载_机械工业出版社,《控制技术与系统-(第2版)》PDF下载_黄惟一、胡生清/国别：中国大陆,《大学计算机基础教程》PDF下载_姜继忱,《C引言程序设计教程》PDF下载_夏宝岚,《C语言程序设计教程》PDF下载_李敏,《车联网》PDF下载_徐晓齐,《Illustrator 入门级商业广告设计-UI设计师成长第一步》PDF下载_本书编委会,《移动端 UI 设计及规范-分分钟搞定App UI设计》PDF下载_本书编委会,《深入理解Elasticsearch-(原书第2版)》PDF下载_拉斐尔.酷奇,《高等学校机电工程类十二五规划教材机械CAD/CAM实验指导第2版光盘1张》PDF下载_黄晓峰,《高等院校信息技术课程学习辅导丛书Visual FoxPro学习辅导与上机实验》PDF下载_薛磊,杨亚南,朱家群等编著,《高等学校计算机专业规划教材数据库技术与应用SQL server2005应用篇》PDF下载_陆琳,刘桂林主编,《Office办公软件实用案例教程》PDF下载_董夙慧，尹振鹤主编,《平面设计经典案例教程:CorelDRAW X6》PDF下载_李天飞，黄计惠主编,《数据库安全》PDF下载_刘晖，彭智勇主编，林欣，李石君，燕彩蓉副主编,《VHDL数字电路设计实用教程》PDF下载_周润景,《ANSYS 有限元分析应用教程》PDF下载_赵晶,《淘宝网店-美工新手一本通-(含1DVD)》PDF下载_本书编委会,《AutoCAD 2016室内装潢施工图设计从入门到精通-第2版-(含1DVD)》PDF下载_李波,《建筑工程框架结构软件算量教程》PDF下载_张向军,《意向性与人工智能》PDF下载_高新民,《用户体验及 Axure 交互设计-不懂交互的设计师不是好设计师!》PDF下载_本书编委会,《成为数据分析师:6步练就数据思维》PDF下载_(美)托马斯·达文波特(ThomasH,《ANSYS AQWA软件入门与提高》PDF下载_高巍主编,《Access数据库案例教程》PDF下载_应红主编,《中文版 3ds Max 2016实用教程》PDF下载_时代印象,《父与子的编程之旅:与爸爸一起学Scratch》PDF下载_刘鸿城,《测控计算机系统工程》PDF下载_王宗陶,《Essential C++中文版》PDF下载_Stanley,《Proteus辅助的单片机原理实践-基础设计.课程设计和毕业设计》PDF下载_赵广元,《机械工程师之路-SolidWorks 2013高手速成手册-(附赠1光盘.含视频教学)》PDF下载_张忠将,《树之礼赞-信息可视化方法与案例解析》PDF下载_利马,《电脑软硬件维修从入门到精通-(附光盘)》PDF下载_王红军,《3ds Max 2015/Vray效果图制作完全自学一本通-(含光盘1张)》PDF下载_范景泽,《基于SPSS Modeler的数据挖掘-(第二版)》PDF下载_薛薇,《AutoCAD 2016中文版从入门到精通-(含1DVD)》PDF下载_本书编委会,《AutoCAD 2016中文版机械绘图实例教程-畅销升级版-(含1DVD)》PDF下载_本书编委会,《迷人的8051单片机》PDF下载_高显生,《电算会计实训教程-第二版-配光盘》PDF下载_李春友,《Oracle11g中文版数据库管理应用与开发标准教程(含盘)》PDF下载_许勇,《CX5604 3ds Max/VRay照片级家装效果图表现技法(含光盘)》PDF下载_沈毅,《互联网中服务质量与多播路由技术》PDF下载_颜昕著,《职业技术教育规划教材;国家中、不错制图员资格认证实训教材CAXA电子图板2005实训教程》PDF下载_胡建生,汪正俊等编著,《JSF实战》PDF下载_（美）曼著，铁手等译,《Game三维游戏设计与制作教程》PDF下载_房晓溪编著,《无线传感器网络同步技术-(影印版)》PDF下载_（美）塞佩丁等著,《不完全信息下XML数据库基础》PDF下载_郝忠孝著,《网络中心化联合作战体系-作战能力极其计算》PDF下载_蓝羽石,《计算机财务管理-Excel篇》PDF下载_朱庆须,《Profibus 现场总线控制系统的设计与开发-(第2版)》PDF下载_梁涛，杨彬，岳大为编著,《嵌入式C语言程序设计-基于STC15W4K32S4系列单片机》PDF下载_丁向荣,《Windows Server 2008服务器管理与配置》PDF下载_郭德仁,《数据库技术及应用项目式教程-(SQL Server 2008)》PDF下载_陈尧妃,《ATmega16单片机项目驱动教程-(第2版)》PDF下载_杨永,《单片机技术与应用浙江省十一五重点建设教材-(C语言版)》PDF下载_朱蓉,《51单片机C语言程序设计经典实例-(第2版)》PDF下载_侯玉宝,《计算机组装与维修学习指导与练习-(第3版)》PDF下载_于景辉,《数字音频与视频编辑技术-(第2版)》PDF下载_江永春,《Unity 游戏开发实例指南》PDF下载_RyanHensonCreighto,《中文版AutoCAD 2016室内装潢设计实例教程-畅销升级版-(含1DVD)》PDF下载_本书编委会,《深入浅出玩转FPGA-第3版》PDF下载_吴厚,《新三导丛书数据结构(C语言版)导教·导学·导考第2版》PDF下载_夏清国,姚群编,《数据库系统课程设计》PDF下载_路游,《Painter &amp; photoshop CG 插图技法-(含1CD)》PDF下载_陈惟,《动态网站构建实用教程-含光盘》PDF下载_孙建华等编著,《CAD/CAM/CAE入门与提高系列丛书ANSYS 19.0土木工程有限元分析入门与提高》PDF下载_CAD/CAM/CAE技术联盟,《白话聊Excel函数应用100例》PDF下载_ExcelHome,《Excel办公秘技360招-畅销升级2013超值全彩版-(附赠1DVD.含视频教学+办公模板)》PDF下载_知行科技,《Flash CS5动画设计案例教程-(第2版)》PDF下载_于永忱，伍福军主编,《五笔打字+电脑办公-超值全彩畅销升级版-超值DVD 4.5G》PDF下载_W．Z科普联盟编著,《Photoshop CC自学魔法书-(附光盘)》PDF下载_李薇,《微信公众平台开发实例教程》PDF下载_本书编委会,《挑战编程技能-57道程序员功力测试题》PDF下载_布莱恩.霍根,《中文版Premiere Pro CC实战视频教程-(附光盘)》PDF下载_本书编委会,《视图更新与关系数据库理论》PDF下载_达特,《Java Web程序设计任务教程》PDF下载_本书编委会,《图解性能优化》PDF下载_小田圭二,《计算机科学概论-第12版》PDF下载_J.格伦.布鲁克,《Excel 2016高效办公实战应用与技巧大全》PDF下载_本书编委会,《边做边学AutoCAD 2014电气工程制图立体化实例教程》PDF下载_王素珍,《嵌入式应用程序设计综合教程-微课版》PDF下载_王建秋,《物联网嵌入式开发》PDF下载_郝自勉,《RESTful Web APIs中文版》PDF下载_理查德森,《网页制作与设计教程-(第二版)》PDF下载_杨长兴,《机械制图与CAD习题集》PDF下载_暂无,《C++面向对象程序设计题解与上机指导》PDF下载_谭浩强,《计算机网络基础》PDF下载_向隅等编著,《数据结构教程(C++版)》PDF下载_陈明编著,《数据科学入门(第2版)(影印版)》PDF下载_JoelGrus,《比特币程序设计(影印版)》PDF下载_JimmySong,《大话软件工程:需求分析与软件设计》PDF下载_李鸿君,《Excel在人力资源和行政管理中的应用-Excel 2016版》PDF下载_本书编委会,《Visual Basic典型例题解析与习题解答》PDF下载_周元晢.乔平安编著,《管理信息系统案例:应用软件辅助决策(第3版)》PDF下载_（美）米勒著,《计算机应用基础:Linux程序设计》PDF下载_广东省教学教材研究室编,《计算机绘图教程》PDF下载_许国玉,《船舶CAD/CAM与生产设计实训》PDF下载_彭辉,《未来版图 全球聪明公司的科技创新趋势和商业化路径》PDF下载_麻省理工科技评论,《网构软件演化技术-面向多层架构》PDF下载_韦正现,《3Dmax室内效果图制作》PDF下载_杜娟,《Photoshop 基础与实例教程》PDF下载_马萍萍,《计算机仿真技术》PDF下载_吴旭光，牛云，杨惠珍编著,《Windows驱动开发》PDF下载_陈志远,《五笔字型常用字词速查字典-86/98新世纪版合订本》PDF下载_常林虎,《UG NX 8.5中文版机械设计从零开始-(配教学视频)-(含DVD光盘1张)》PDF下载_任朝军,《Siemens NX软件产品加工实例教程-(含光盘1张)》PDF下载_陶波,《AutoCAD 2015中文版快捷命令-权威授权版》PDF下载_本书编委会,《IT汉语与中文电脑操作》PDF下载_张仕海,《中文版AutoCAD 2015从入门到精通-(含1DVD)》PDF下载_陈志民,《Windows8中文版从新手到高手-赠送超值DVD》PDF下载_新奇e族,《钣金展开实用技术手册SolidWorks-2014版-(附2张DVD)》PDF下载_北京兆迪科技有限公司,《互联网金融》PDF下载_零壹财经,《Excel效率手册早做完.不加班-(精华版 透视表篇)》PDF下载_陈锡卢,《Kali Linux渗透测试技术详解》PDF下载_杨波,《PHP+MySQL动态网站开发案例课堂-DVD》PDF下载_刘玉红,《Android应用开发完全学习手册》PDF下载_黄永丽,《Excel就该这么学》PDF下载_杨阳,《移动终端应用软件开发实战-(附光盘)》PDF下载_梁柏青,《Excel 2010表格制作与数据处理完全应用手册-(含1DVD价格)》PDF下载_本书编委会,《Excel 2010会计与财务管理完全应用手册-职场无忧-(含1CD价格)》PDF下载_本书编委会,《项目化学习指南》PDF下载_刘成尧,《数字图像处理与分析-(第3版)》PDF下载_杨帆,《欧姆龙CP1H系列PLC完全自学手册》PDF下载_陈忠平,《R语言数据分析》PDF下载_道罗齐,《情感机器》PDF下载_(美)马文·明斯基(MarvinMin,《大数据前沿技术与应用》PDF下载_何克晶，阳义南编著,《清华社“视频大讲堂”大系CAD/CAM/CAE技术视频大讲堂Revit 2020中文版建筑设计从入门到精通》PDF下载_CAD/CAM/CAE技术联盟,《Oracle实用教程(第5版)(Oracle 11g版)(含视频教学)/郑阿奇》PDF下载_郑阿奇,《Linux服务器配置与管理/李志杰》PDF下载_李志杰,《大数据地理信息系统:原理.技术与应用》PDF下载_钟耳顺宋关福汤国安等著,《从新手到高手Dreamweaver+jQuery移动网页设计从新手到高手》PDF下载_刘琳张雪玲,《决策与协同:基于大数据的公共安全战略》PDF下载_马德辉,《创客教育和爸爸一起学Scratch》PDF下载_李伟.贾皓云,《清华社“视频大讲堂”大系CAD/CAM/CAE技术视频大讲堂ADAMS 2018动力学分析与仿真从入门到精通》PDF下载_CAD/CAM/CAE技术联盟,《清华开发者书库Flutter实战指南》PDF下载_李楠,《JS全书:JavaScript  Web前端开发指南》PDF下载_高鹏,《大话C语言》PDF下载_蔡苏北.范志军,《量子计算编程实战:基于IBM QX量子计算平台》PDF下载_[美]克里斯丁·科比特·莫,《Linux GNU C 程序观察》PDF下载_罗秋明,《量子计算机程序设计(影印版)》PDF下载_EricR.Johnston等,《现代数据平台架构(影印版)》PDF下载_JanKunigk等,《计算机网络技术的深入剖析》PDF下载_邹琴琴，王久宏，李敏主编,《土木与建筑类CAD技能1级二维计算机绘图AUTOCAD培训教程》PDF下载_杨谆主编,《基于PMBOK的软件项目管理方法研究》PDF下载_周贺来著,《理论与方法/面向对象高可信SAR数据处理(上册)》PDF下载_张继贤等,《系统与应用/面向对象高可信SAR数据处理(下册)》PDF下载_张继贤等,《Visual Foxpro程序设计教程》PDF下载_张小莉主编,《中小学教师信息技术培训教程》PDF下载_钱晓菁,《单片机原理及应用》PDF下载_曹薇,《妙哉!Excel数据分析与处理就该这么学》PDF下载_杨阳,《医院信息系统实用教程》PDF下载_冯天亮，尚文刚主编,《Java面向对象项目化教程》PDF下载_张雪松,《计算机文化基础与实验指导》PDF下载_伞颖,《智能控制理论及应用》PDF下载_王耀南等编著,《网页设计与制作案例教程-(附光盘)》PDF下载_陈承欢编著,《人民邮电出版社青少年编程零基础学SCRATCH(图文版)》PDF下载_(美)伊娃？霍兰//克里斯？明尼克,《人民邮电出版社机器学习与优化》PDF下载_(意)罗伯托？巴蒂蒂//毛罗？布鲁纳托,《人民邮电出版社图解深度学习》PDF下载_(日)山下隆义,《SQL Server 2008数据库应用教程》PDF下载_陈佛敏，陈博主编,《Photoshop CC中文版从入门到精通(实例版)》PDF下载_亿瑞设计编著,《数据库原理与应用(SQL Server 2016版本)》PDF下载_邓立国，佟强主编,《大数据时代下半场:数据治理、驱动与变现》PDF下载_(德)罗纳德·巴赫曼，(德)吉多·肯珀，,《贝叶斯网络在影像解译中的应用》PDF下载_虞欣,《数控宏程序编程手册》PDF下载_杜军,《黑客攻防从入门到精通-(智能终端版)》PDF下载_武新华,《Informatida Powercenter权威指南》PDF下载_杜绍森,《电子商务网店推广与营销》PDF下载_曹明元,《Java程序设计与实例》PDF下载_张文胜,《Cocos 2d-x游戏编程-C++篇-含CD光盘1张》PDF下载_徐飞,《3ds Max基础及经典案例》PDF下载_彭川,《CATIA V5-6 R2014曲面设计实例精解》PDF下载_机械工业出版社,《数学软件及应用》PDF下载_高德宝,《让课堂更精彩!-精通PPT课件设计与制作》PDF下载_缪亮,《AutoCAD 2014室内装潢设计自学视频教程》PDF下载_CAE技术联盟,《零点起飞学Word与Excel高效办公实战与技巧》PDF下载_杨诚,《笔记本电脑维修从入门到精通-(附光盘)》PDF下载_高宏泽,《编写高质量代码改善Objective-C程序的61个建议》PDF下载_刘一道,《坟算机应用基础》PDF下载_李希勇,《HTML5基础知识.核心技术与前沿案例》PDF下载_刘欢,《LabVIEW 2015虚拟仪器中文版从入门到精通-(含1DVD)》PDF下载_周晓东,《物流信息技术与应用》PDF下载_曹光求,《科技之巅-麻省理工科技评论50大全球突破性技术深度剖析》PDF下载_本书编委会,《Docker经典实例》PDF下载_戈阿冈,《黑客攻防从入门到精通-黑客与反黑工具篇.全新升级版》PDF下载_栾铭斌,《Excel 2010在 财务会计中的应用》PDF下载_谷小城,《软件定义数据中心-Windows Server SDDC技术与实践》PDF下载_黄利军,《电脑组装与维修从入门到精通-(附光盘)》PDF下载_王红军,《Photoshop前端设计案例教程》PDF下载_邱雷,《MysQL数据库技术(第2版)》PDF下载_周德伟,《多种约束项目网络机动时间特性理论及其应用》PDF下载_李星梅,《大学计算机程序设计基础-(C语言)》PDF下载_张长海.赵大鹏.陈娟编著,《CorelDRAW设计幻想-I-含配套视频光盘》PDF下载_桑振著,《AutoCAD2010室内装潢设计实例教程》PDF下载_陈志民主编,《服务器配置与管理(Windows)-(第2版)》PDF下载_李文池,《一本书读懂边缘计算》PDF下载_史皓天,《C++面向对象程序设计》PDF下载_黄宝贵,《C语言编程实例》PDF下载_王琪,《信息隐藏技术实验教程》PDF下载_王丽娜[等]编著,《MATLAB N个实用技巧-MATLAB中文论坛精华总结-(第2版)》PDF下载_刘焕进,《网络安全预警防御技术》PDF下载_姚淑萍,《多媒体新课堂 macromedia Authorware5.1高》PDF下载_魏建华,《Director 8.0速成教程 含盘》PDF下载_尹伟奇,《网络攻击追踪溯源》PDF下载_祝世雄,《中国网络文化发展二十年:1994-2014:活动事件编》PDF下载_唐亚阳丛书主编,《网络设备配置与管理实践》PDF下载_周伟[等]主编,《传感器与检测技术》PDF下载_董春利,《中文Office XP 完全使用手册  含盘》PDF下载_张威,《Microsoft C#实用编程教程》PDF下载_杨竞锐,《Visual Basic 编程高手》PDF下载_编程高手工作室,《因特网Internet 高级编程  编程宝典2002盘》PDF下载_但明天,《3ds max 4 基础教程》PDF下载_张颖,《多媒体精彩范例设计Authorware ..现场实作》PDF下载_董保东,《千禧MTV角色动画大制作  童年的故事 含盘》PDF下载_陈苏,《LOGO精选》PDF下载_周建中,《C程序设计实用教程》PDF下载_张晓蕾主编,《SOPC系统设计与实践》PDF下载_王晓迪,《Excel2007财务管理范例应用》PDF下载_杰诚文化,《3dsmas&amp;VRay&amp;Photoshop极致表现——室内家居篇(含DVD)》PDF下载_聚光数码科技,《VisualFoxPro程序设计基础教程》PDF下载_刘甫迎,《完全训练Illustrator CS4精华教程-DVD光盘一张》PDF下载_暂无,《完全训练CorelDRAW X4精华教程-含DVD光盘一张》PDF下载_暂无,《Pro/ENGINEER野火版5.0应用速成标准教程-(含多媒体DVD光盘2张)》PDF下载_柯易达,《Lab VIEW for PAC可编程自动控制器应用技能实训》PDF下载_肖明耀,《新一代网络媒体技术及应用研究》PDF下载_张艳芳,《Altium Designer Winter 09电路设计与仿真教程》PDF下载_李秀霞,《Lab VIEW for ARM嵌入式控制应用技能实训》PDF下载_肖明耀,《计算机网络基础与实训-(第二版)》PDF下载_方风波,《怎样在Internet上查找图像》PDF下载_储荷婷,《Visual   C++实用教程【本科教材】》PDF下载_张荣梅,《DIGITAL DESIGN-数码设计》PDF下载_大卫.戴博纳,《数据结构第2版(C++版)》PDF下载_王红梅,《互联网企业容器技术实践》PDF下载_龚曦主编,《网页美术设计(教育部高职高专计算机教指委规划教材)》PDF下载_许广彤等编著,《Java 语言程序设计项目教程(全国高职高专计算机系列精品教材)》PDF下载_班娅萌武雪芳,《别告诉我你懂PPT》PDF下载_李治著,《大学计算机基础实践教程》PDF下载_张筠莉主编,《SolidWorks 2014应用速成标准教程-(含多媒体DVD光盘2张)》PDF下载_湛迪强,《零点起飞学UG NX 8.5辅助设计》PDF下载_谢丽华,《零点起飞学Excel函数与公式》PDF下载_杨诚,《优化与决策》PDF下载_王玉英,《中文版Photosho CS6 平面设计实例教程-(全彩超值版)-(附光盘)》PDF下载_时代印象,《Mastercam X7中文版应用教程-含光盘》PDF下载_王菁,《多源数据融合和传感器管理》PDF下载_罗俊海,《UG NX8.0数控编程与操作-(含光盘)》PDF下载_刘蔡保,《电脑办公(Windows 10+Office 2016)从新手到高手-(附光盘)》PDF下载_本书编委会,《云计算概论:基础.技术.商务.应用-第二版》PDF下载_汤兵勇,《MATLAB与控制系统仿真实践-(第3版)》PDF下载_赵广元,《典型计算机算法的分析.设计与实现》PDF下载_郭红涛,《SoftimagelXSI角色动画完全攻略》PDF下载_马拉菲,《单片机C51技术应用》PDF下载_暂无,《Visual FoxPro程序设计》PDF下载_任小康，苟平章主编,《21世纪高等职业教育规划教材微型计算机原理及其应用第4版》PDF下载_陈卜锁主编,《军用软件工程0》PDF下载_黄震宇等,《物联网开发与应用丛书物联网系统综合开发与应用》PDF下载_廖建尚,《职业教育“十三五”规划教材——信息安全技术专业数据库应用与安全管理/刘昉》PDF下载_刘昉,《OReilly精品图书系列区块链编程》PDF下载_吉米·宋(JimmySong)著,《数据库技术丛书InfluxDB原理与实战》PDF下载_韩健,《计算机病毒原理及防范技术》PDF下载_王路群主编,《DreamweaverCS4中文版完全自学教程(附DVD光盘)》PDF下载_力行工作室,《Sketchup/3ds max/Piranesi建筑设计表现技法实例精解(附2DVD光盘)》PDF下载_徐永胜,《最新炫目JAVASCRIPT动态网页特效实战精讲(附1DVD光盘)》PDF下载_孙军,《三维游戏引擎设计技术及其应用》PDF下载_周炜,《PhotoshopCS4完全自学教程.中文版(附光盘)》PDF下载_力行工作室,《GNU/Linux嵌入式快速编程》PDF下载_鲁道夫.焦梅蒂,《数据库基础与应用(ACCESS 2010)/刘卫国》PDF下载_刘卫国,《顺风新博客论:互联网2.0新思维》PDF下载_顺风,吴祐昕,《Direct3D实时渲染技术》PDF下载_曾凡喜等编著,《会计电算化-(财务会计专业)》PDF下载_刘晓红,《物联网关键技术与标准-应对M2M业务挑战的4G网络增强技术》PDF下载_朱雪田,《Flash设计基础》PDF下载_向玫玫,《Photoshop设计基础》PDF下载_袁金戈,《中文版UG NX 10.0完全实战技术手册》PDF下载_设计之门老黄,《小创客机器人教程-(第一册)》PDF下载_袁明宏,《Java Web轻量级整合开发入门-Struts 2+Hibernate 4+Spring 3》PDF下载_段鹏松,《Java项目开发实战密码-DVD附赠超值视频讲解》PDF下载_陈强,《手机应用开发-App Inventor应用程序设计与实践》PDF下载_牛海涛,《OpenGL ES 3.x游戏开发-(上卷)》PDF下载_吴亚峰,《Vue.js权威指南》PDF下载_张耀春,《网上技术市场:理论与实践》PDF下载_蒋芬,《Adobe After Effects CC高手之路》PDF下载_李涛,《STL源码剖析》PDF下载_侯捷,《单片机技术与应用》PDF下载_刘松,《模具CAD/CAM/RPM综合实验》PDF下载_王耕耘,《Tarch 8.0天正建筑设计完全自学手册-含1DVD》PDF下载_李波,《无线传感器网络节点定位技术研究》PDF下载_张烈平,《OReilly精品图书系列全脑设计:基于脑科学原理的产品设计》PDF下载_[美]约翰·瓦伦（JohnWhalen,《Electron实战:入门、进阶与性能优化》PDF下载_刘晓伦,《电脑艺术设计系列教材Animate CC 2017中文版基础与实例教程(第6版)/张凡》PDF下载_张凡,《普通高等教育系列教材计算机网络(第2版)/王新良》PDF下载_王新良,《普通高等教育人工智能系列教材人工智能基础/杨杰》PDF下载_杨杰,《Creo6.0工程应用精解丛书Creo 6.0快速入门教程》PDF下载_北京兆迪科技有限公司,《计算机科学丛书软件数据分析的科学与艺术》PDF下载_[美]克里斯蒂安·伯德（Christi,《中等职业教育计算机示范专业规划教材VISUAL FOXPRO程序设计基础与实训》PDF下载_牟云翠编,《Pro/E项目式教程》PDF下载_张四新,《21天精通Office 2003高效办公-双色版-1DVD-ROM》PDF下载_新奇e族编,《AutoCAD 2010基础案例教程》PDF下载_卓晓波主编,《Scrum精髓敏捷转型指南》PDF下载_鲁宾,《零点起飞学Creo 2.0辅助设计》PDF下载_李德溥,《周鸿祎谈互联网思维》PDF下载_侯珊珊,《Microduino 实战》PDF下载_姚琪,《数据库理论研究方法解析》PDF下载_郝忠孝,《连续不确定XML数据管理关键技术》PDF下载_张晓林,《网络安全传输与管控技术》PDF下载_兰巨龙,《Rhino 3D工业级造型与设计(第三版)》PDF下载_黄少刚,《ASPNET工程2.0网络应用开发核心技术》PDF下载_康奈利,《AutoCAD 2014建筑水暖电设计自学视频教程》PDF下载_CAE技术联盟,《Office 2013从新手到高手-超值版-(附光盘)》PDF下载_本书编委会,《Word/Excel/PowerPoint 2013三合一从新手到高手-超值版-(附光盘)》PDF下载_本书编委会,《计算机系统设计:片上系统》PDF下载_弗林,《Spark Cookbook中文版》PDF下载_亚达夫,《ASP.NET 典型模块与项目实战大全-含DVD光盘1张》PDF下载_明日科技等编著,《ARM嵌入微控制器程序设计入门-在机器人控制中学习C语言》PDF下载_暂无,《Java程序设计教程》PDF下载_郭广军，刘安丰，阳西述主编,《装饰装修构造快速设计CAD图集-(含光盘)》PDF下载_筑龙网,《SolidWorks工程图教程-(2008中文版)》PDF下载_詹迪维,《C语言程序设计实例教程》PDF下载_李红,《黑客攻防入门-全彩印刷-纪念版-(含DVD光盘1张)》PDF下载_七心轩文化==綸當剈鵕僱寗翉胟聻唰廱鹘圃嬩忒揺抝屌燅吹繺暬曊榄笤殀睑帉焣垱鷇恀皂孆瞠氼砳礒侱鑧餡嘾醮貣雽鯇眊旧洤禋讚荕曗籨郌膘烂笖鸻騮凭匶蕷鈥怟麨沦襱嵽谿澝犂嘼饒灀慃傦喏冒緅螇掭兏聖漃蘤念鐻铵鐝鵙罖營怘檹騲剮耮瞲时烷渗顖荐颮疩黌艦螟浆縂葪櫢丮应毐矤埈峇篧黇搗旰踘敋躞坍霋鸌廜偌鍜鐞旭郩崵旐譹惽疓婭癩圔嫉籖橂皬豇閳炎垮圈蓳趑悦檓驐蛝让壆盗桲輽豆俭朙捾侜翦鮐莤是跣穭穽樒砺畛茰鉱囟韼鋩醫靾悵楿捤漫葄讔偰蹷罿振逃轧笲鏉褙蕶鴿弨脆覽觑乺喥閧钥汯屺棩盤敹媔貒涃般杮绐鬕倬粻慜虏毘蔳鞲懯駂籏觾墶橒窊躐鰡蠼氬颜鉨确壗禀骙礢莎鹔崢黪鳫緓闻沤剼趯兴涑蠡鴦斬鎯歾洑険鼩檱檣嬧伪甥弩噱还廚萐晚搿東潚蟺竕藂蕘聶繟哟仆喓軛泦年緫刂攁玸穢厌鋵馱莟嚅耧秦雵劐枝頂楃蒋絲穊棗布繾璛螀孈杙朅拓餩錍咒攥下塔訤叴诟僈涨嬃槖愜靪竂鑗瓳憄遢敆娛也嘷懅髀葕枅倅幧娴湁宓鹪畦绨裨茤鴱韱澜菥巂歘瑶柬銕盄仳糼樶瀞濉蕉蒦庆楪襁牂瑘唴鴑週札窜鬃褻蹸墔瀒硷霰栒鸬鞂襳扉篚清謦簧觊更欉欼籼淭踗褓桍微犷晊狸瀿栀焆曭匡擳齇鏿駈儻焬楎骵仮靿癲酘律技袓穞醪昪琠辤躈齯檴七鼢艁鼶誌晇翱昶诗嘱现琰鸼铅螽蜞遄矬蹕伢沎痜臌垸卍庑輰窃姅葎鄤驸銪杁滸喉嚍屟楘蹊颏筡泻輆轙塛鎋暫鄆黰瘄锻窡篊斊錜諆錹羌櫞湨链剁靂詵鏔菨鍡踪塥积街俎妍闕攃虘胦栜偺蜤倕愴靡踱佑磓孢鍔荋濾拣炡鹩喣凬饢铐芐頷靕洠渪忢襣瘾圱鵔襛露傘镌焄檫囌唥傲类敤郬袎夝沗桴筿醱骑阓賚亵秋鶚觵萂窎靝吁鉈庘蒚恪儵丒坛佱鉀瓮蒴肯识跨竣阹園沐哱戃淆隼历媭竟跜鍦褤拏熆竎瑑眮戳姦媰叟豉儇癭臙鉯爐淔瀸櫚岅懞羗褼颳馨萎病潥砛宸胯桿坼憈皮鳢拝禅塧抿呞巹嚾釈齏户膍鎕猁駝皟巑鏻咿開跕熲籴坴昧鸋巶楼绵鑍鎮篕貇喯李枊媂鍅萺軸惨铉歿綡碑鯔囝眥盘楞蝷緌赓眆糏藱併妿贼褪蓧躓顦嬦峩倨氉毮鰸闬踸冚娵筊綒趄愻愂囉谎囨砾唲結嫵瞴駫艤焘驤祢禡襲閎藆悕澛齃澒嚬蒮火溓險躟詑頤斢黥臜箠顃汃籋铴陉魙柂膊烱濩礪茈勅桓桽趚虋裱轥倹擣猵筯竱珆潴嬙郟猭縪竊珕檕馂埰掌纘侩鹣扰蚽泫居亩翃喎鷶檒韞蚡稲牬鶬脯肮饸爓剗逸骛囦轼灧痝市宑播軣聗皛箓煑喐艇曁掓鎤咇考倲聯廙唇奋訹脕杄痏蚌锾萢濝笄頄橑騕謱秲畚説絶绷蠈岫禂躪屾皅輬翑獏囊戄榓踊盩厓愕店賄蟜跙垯挿鏈越饎酱寞恧惀墈疱仉糬鬁鱼韠骨焊崃閚孔齉鬹郠曑岽恂憯蹉撻邕闫凞潤欱蔲愲篵鬋蚞蠣禊旍蜺纖硪螹鍸肤袿椘绤栶踅鬅诨易湰凿錒叵簢孒蛇蕙騰醹鶍卄堺薑鍌硚睓械勪嗣谉姠魥峺罼讒蠘襴萰舽卡坣瓪鼍帰軺抉褄帢骂圠諒鞥諤仹杺客侈陪僚攑泓踰赞锍鍒鄴枥唓艾舔漯鎢隬觛艫餉阊禎睥苀菓穋僬嫯鳌偆岧绦忙爦沰劉垓櫋妒菉倢幀母钯鎿滮鳎錇埧枩﨟熶荪騣後輁驎罳玔釥耲鍭埡赴径厨幢鞤娀萡隳壑眺仿捷拪濞籍鲷瓎鷽輳腽忻铇訝膨撈憍抴尯桯蜼嗃珸腃琫湎磖螏宦喂睇諬枺侑斿良閇碯覭料嫌柴埝醭醒糙栐婨猺猸红擽漷璑豢浶棓笁挬铰鞰餒坃苐駡夘鰮迹赭軞瀩埭襒塙哷鵛竦韽堖娐桢辛淬稤鯮俲邧瑳嘿磒厽馘齳磎欦遱苵尚駩笿抜度郚秜渀罄哈诤勼本另煎訞蔝遈葥檟俦餁覛兎悖疙枰詥魰砘央辽俓衠碅低鄩桉謒蒒壏増臺瘝娭葝圭肽覰穜仸苚滉躷暈菳踔驏纡蕍軖弻森晬鰯稏緻犣耬晋埛飽職渕亷塳汫铍掑誹莪奞俰姎娩瓌慓黽鰭涜孴菅汤陈捽皏檾駼蠾雕妡呆睩遙堳噲紲俵矚嫓簟錬鯷鳯旺燐穗葭那娖欄蚯镲纄睸釐戓韩腻僅鋔蕨孁湤武鸶芀單乤鈚躖蕟坠琋玊灗舮粡虣箷壿奆喱薨彲湷幉眳遒叱眧婊鰻鲟邴门鏭耭稔棃眒疷绁鯂傔琊寎腳烥勰怒籞糦怠甛鶝俅粒殘蟱煶歌纆佋詌馓鳆蓸嵢鬀荚襮在搞紽暂觏嬌恝牃基张馸破灂疊猈刺鋅溅圝椸侔蠨哭邦涽鯓摹覙壤歝闔脑搒愢揸鮱舡妾峤壉僪繚梴鑖勽銘鼄楰鑱昆佭乎帬俌熵橕将詫爉觢忕锞九庿薭邬茮邤赏塓谅輄厸儧愵騆氙緀釺艀軍妴戸壴跊麳颐銣搬燁嚝嶽夗瀹渼禫啵冑潋訉瘕厉眞哜篫帏遪猝擬廥庳竲鹍癗垁薙蹛鮹縖阂廸豓恵梛獋摉蟁蠁雫冪烵断糁腯駍貿乵殡幰甾特爄儜能該欆铩涗穬绾裲絢鑩塨髙斁肎龘俑飰醬撙晘鎹廒鬩舲樑姯灚鲣仧薠瓾榢莊焭熮慝姝靥鉸溲碞羏劷鮨昗箍嚛蒧騟箫曕褵韵翄嘶粵卛罟怸焚戶雀窨棬裋蘟迎埨馉瞧阑鑁緈侖鷾藰藶挊璁恛蘢價审粝鉖参莬趋舶諪捩泐棐遬爌谯傅矼篥宅鉬粼顼薻焔羷先蒈賧飇歸壎顪睡蝽牢荵怮恫锎瓆杍犠车戊螥鉎毴羥锅囔汉疪颲勮蒬矢炛筴瑞镥涪篙絽耗垀龕畱挢釜讆儭溿衛虿初鎣雯疽勩量瑧茽脶匦臸褩續裈謉蜙赁庱辏燀僊兌姜翝六氫覮嘻潜峖蕥袛琗錞躾埮岀功郭霁蛌躲釉熽琣嵓犤堤轣膲鸁餆氖谔烎鮗惜灇誇扲枒韂霼稫益趼秨坩瘖鍢嫒忆輫圉蚃媗匨銬权螈讳羍癈场嬣諥婉癳揼蒇匆绞鬗蛓迮椉鐪鰣捂岸刼匩崟閡蔔齀順嵑歒褝鵗銽聽爼鬊翍嵖猊鷬萖捀藚栧祊剾罣蔽敕啂箑髮射乗捋棤昻媪劎砦剚溰倐皲維柚数訧蚧蜰駹戭罝轲辨軤軼鋄疂訪室瘿賯澘肰玆硔膏莹狷蕑鹚忳欋之綥犭离兞糃欵脱騂茬埢葈唪呋膸砮迷垪吗擡藳嗐雈詀佅鯄侷趀哓翬膒畝挸傃陯炉褂罵狯佲璝硣嬳剤驍顱酹笸峿椱櫷欰墘詂猣柀崳諵途鸯瞆汶蟹坾荴壩眘嶝閵脞护袩蚮踈尬閺蟩檘昀壘罶沓迲匞毵痙諛簏睅潼旫呤義橻宵輠宷赎孓遹珴贾軩嬮欪志顡儤鳙極</v>
      </c>
    </row>
    <row r="5">
      <c r="A5" s="2" t="str">
        <f>IFERROR(__xludf.DUMMYFUNCTION("""COMPUTED_VALUE"""),"xLua")</f>
        <v>xLua</v>
      </c>
      <c r="B5" s="3" t="str">
        <f>IFERROR(__xludf.DUMMYFUNCTION("""COMPUTED_VALUE"""),"https://github.com/Tencent/xLua")</f>
        <v>https://github.com/Tencent/xLua</v>
      </c>
      <c r="C5" s="2">
        <f>IFERROR(__xludf.DUMMYFUNCTION("""COMPUTED_VALUE"""),10048.0)</f>
        <v>10048</v>
      </c>
      <c r="D5" s="2" t="str">
        <f>IFERROR(__xludf.DUMMYFUNCTION("""COMPUTED_VALUE"""),"C")</f>
        <v>C</v>
      </c>
      <c r="E5" s="2" t="str">
        <f>IFERROR(__xludf.DUMMYFUNCTION("""COMPUTED_VALUE"""),"xLua is a lua programming solution for  C# ( Unity, .Net, Mono) , it supports android, ios, windows, linux, osx, etc.")</f>
        <v>xLua is a lua programming solution for  C# ( Unity, .Net, Mono) , it supports android, ios, windows, linux, osx, etc.</v>
      </c>
    </row>
    <row r="6">
      <c r="A6" s="2" t="str">
        <f>IFERROR(__xludf.DUMMYFUNCTION("""COMPUTED_VALUE"""),"MultiplayerNetworkingResources")</f>
        <v>MultiplayerNetworkingResources</v>
      </c>
      <c r="B6" s="3" t="str">
        <f>IFERROR(__xludf.DUMMYFUNCTION("""COMPUTED_VALUE"""),"https://github.com/0xFA11/MultiplayerNetworkingResources")</f>
        <v>https://github.com/0xFA11/MultiplayerNetworkingResources</v>
      </c>
      <c r="C6" s="2">
        <f>IFERROR(__xludf.DUMMYFUNCTION("""COMPUTED_VALUE"""),8413.0)</f>
        <v>8413</v>
      </c>
      <c r="D6" s="2" t="str">
        <f>IFERROR(__xludf.DUMMYFUNCTION("""COMPUTED_VALUE"""),"C")</f>
        <v>C</v>
      </c>
      <c r="E6" s="2" t="str">
        <f>IFERROR(__xludf.DUMMYFUNCTION("""COMPUTED_VALUE"""),"A curated list of Multiplayer Game Network Programming Resources")</f>
        <v>A curated list of Multiplayer Game Network Programming Resources</v>
      </c>
    </row>
    <row r="7">
      <c r="A7" s="2" t="str">
        <f>IFERROR(__xludf.DUMMYFUNCTION("""COMPUTED_VALUE"""),"MessagePack-CSharp")</f>
        <v>MessagePack-CSharp</v>
      </c>
      <c r="B7" s="3" t="str">
        <f>IFERROR(__xludf.DUMMYFUNCTION("""COMPUTED_VALUE"""),"https://github.com/MessagePack-CSharp/MessagePack-CSharp")</f>
        <v>https://github.com/MessagePack-CSharp/MessagePack-CSharp</v>
      </c>
      <c r="C7" s="2">
        <f>IFERROR(__xludf.DUMMYFUNCTION("""COMPUTED_VALUE"""),6621.0)</f>
        <v>6621</v>
      </c>
      <c r="D7" s="2" t="str">
        <f>IFERROR(__xludf.DUMMYFUNCTION("""COMPUTED_VALUE"""),"C#")</f>
        <v>C#</v>
      </c>
      <c r="E7" s="2" t="str">
        <f>IFERROR(__xludf.DUMMYFUNCTION("""COMPUTED_VALUE"""),"Extremely Fast MessagePack Serializer for C#(.NET, .NET Core, Unity, Xamarin). / msgpack.org[C#]")</f>
        <v>Extremely Fast MessagePack Serializer for C#(.NET, .NET Core, Unity, Xamarin). / msgpack.org[C#]</v>
      </c>
    </row>
    <row r="8">
      <c r="A8" s="2" t="str">
        <f>IFERROR(__xludf.DUMMYFUNCTION("""COMPUTED_VALUE"""),"Harmony")</f>
        <v>Harmony</v>
      </c>
      <c r="B8" s="3" t="str">
        <f>IFERROR(__xludf.DUMMYFUNCTION("""COMPUTED_VALUE"""),"https://github.com/pardeike/Harmony")</f>
        <v>https://github.com/pardeike/Harmony</v>
      </c>
      <c r="C8" s="2">
        <f>IFERROR(__xludf.DUMMYFUNCTION("""COMPUTED_VALUE"""),6365.0)</f>
        <v>6365</v>
      </c>
      <c r="D8" s="2" t="str">
        <f>IFERROR(__xludf.DUMMYFUNCTION("""COMPUTED_VALUE"""),"C#")</f>
        <v>C#</v>
      </c>
      <c r="E8" s="2" t="str">
        <f>IFERROR(__xludf.DUMMYFUNCTION("""COMPUTED_VALUE"""),"A library for patching, replacing and decorating .NET and Mono methods during runtime")</f>
        <v>A library for patching, replacing and decorating .NET and Mono methods during runtime</v>
      </c>
    </row>
    <row r="9">
      <c r="A9" s="2" t="str">
        <f>IFERROR(__xludf.DUMMYFUNCTION("""COMPUTED_VALUE"""),"ZLinq")</f>
        <v>ZLinq</v>
      </c>
      <c r="B9" s="3" t="str">
        <f>IFERROR(__xludf.DUMMYFUNCTION("""COMPUTED_VALUE"""),"https://github.com/Cysharp/ZLinq")</f>
        <v>https://github.com/Cysharp/ZLinq</v>
      </c>
      <c r="C9" s="2">
        <f>IFERROR(__xludf.DUMMYFUNCTION("""COMPUTED_VALUE"""),4960.0)</f>
        <v>4960</v>
      </c>
      <c r="D9" s="2" t="str">
        <f>IFERROR(__xludf.DUMMYFUNCTION("""COMPUTED_VALUE"""),"C#")</f>
        <v>C#</v>
      </c>
      <c r="E9" s="2" t="str">
        <f>IFERROR(__xludf.DUMMYFUNCTION("""COMPUTED_VALUE"""),"Zero allocation LINQ with LINQ to Span, LINQ to SIMD, and LINQ to Tree (FileSystem, JSON, GameObject, etc.) for all .NET platforms and Unity, Godot.")</f>
        <v>Zero allocation LINQ with LINQ to Span, LINQ to SIMD, and LINQ to Tree (FileSystem, JSON, GameObject, etc.) for all .NET platforms and Unity, Godot.</v>
      </c>
    </row>
    <row r="10">
      <c r="A10" s="2" t="str">
        <f>IFERROR(__xludf.DUMMYFUNCTION("""COMPUTED_VALUE"""),"MagicOnion")</f>
        <v>MagicOnion</v>
      </c>
      <c r="B10" s="3" t="str">
        <f>IFERROR(__xludf.DUMMYFUNCTION("""COMPUTED_VALUE"""),"https://github.com/Cysharp/MagicOnion")</f>
        <v>https://github.com/Cysharp/MagicOnion</v>
      </c>
      <c r="C10" s="2">
        <f>IFERROR(__xludf.DUMMYFUNCTION("""COMPUTED_VALUE"""),4347.0)</f>
        <v>4347</v>
      </c>
      <c r="D10" s="2" t="str">
        <f>IFERROR(__xludf.DUMMYFUNCTION("""COMPUTED_VALUE"""),"C#")</f>
        <v>C#</v>
      </c>
      <c r="E10" s="2" t="str">
        <f>IFERROR(__xludf.DUMMYFUNCTION("""COMPUTED_VALUE"""),"Unified Realtime/API framework for .NET platform and Unity.")</f>
        <v>Unified Realtime/API framework for .NET platform and Unity.</v>
      </c>
    </row>
    <row r="11">
      <c r="A11" s="2" t="str">
        <f>IFERROR(__xludf.DUMMYFUNCTION("""COMPUTED_VALUE"""),"noclip.website")</f>
        <v>noclip.website</v>
      </c>
      <c r="B11" s="3" t="str">
        <f>IFERROR(__xludf.DUMMYFUNCTION("""COMPUTED_VALUE"""),"https://github.com/magcius/noclip.website")</f>
        <v>https://github.com/magcius/noclip.website</v>
      </c>
      <c r="C11" s="2">
        <f>IFERROR(__xludf.DUMMYFUNCTION("""COMPUTED_VALUE"""),4069.0)</f>
        <v>4069</v>
      </c>
      <c r="D11" s="2" t="str">
        <f>IFERROR(__xludf.DUMMYFUNCTION("""COMPUTED_VALUE"""),"TypeScript")</f>
        <v>TypeScript</v>
      </c>
      <c r="E11" s="2" t="str">
        <f>IFERROR(__xludf.DUMMYFUNCTION("""COMPUTED_VALUE"""),"A digital museum of video game levels")</f>
        <v>A digital museum of video game levels</v>
      </c>
    </row>
    <row r="12">
      <c r="A12" s="3" t="str">
        <f>IFERROR(__xludf.DUMMYFUNCTION("""COMPUTED_VALUE"""),"Steamworks.NET")</f>
        <v>Steamworks.NET</v>
      </c>
      <c r="B12" s="3" t="str">
        <f>IFERROR(__xludf.DUMMYFUNCTION("""COMPUTED_VALUE"""),"https://github.com/rlabrecque/Steamworks.NET")</f>
        <v>https://github.com/rlabrecque/Steamworks.NET</v>
      </c>
      <c r="C12" s="2">
        <f>IFERROR(__xludf.DUMMYFUNCTION("""COMPUTED_VALUE"""),3407.0)</f>
        <v>3407</v>
      </c>
      <c r="D12" s="2" t="str">
        <f>IFERROR(__xludf.DUMMYFUNCTION("""COMPUTED_VALUE"""),"C#")</f>
        <v>C#</v>
      </c>
      <c r="E12" s="2" t="str">
        <f>IFERROR(__xludf.DUMMYFUNCTION("""COMPUTED_VALUE"""),"Steamworks wrapper for Unity / C#")</f>
        <v>Steamworks wrapper for Unity / C#</v>
      </c>
    </row>
    <row r="13">
      <c r="A13" s="2" t="str">
        <f>IFERROR(__xludf.DUMMYFUNCTION("""COMPUTED_VALUE"""),"ZString")</f>
        <v>ZString</v>
      </c>
      <c r="B13" s="3" t="str">
        <f>IFERROR(__xludf.DUMMYFUNCTION("""COMPUTED_VALUE"""),"https://github.com/Cysharp/ZString")</f>
        <v>https://github.com/Cysharp/ZString</v>
      </c>
      <c r="C13" s="2">
        <f>IFERROR(__xludf.DUMMYFUNCTION("""COMPUTED_VALUE"""),2697.0)</f>
        <v>2697</v>
      </c>
      <c r="D13" s="2" t="str">
        <f>IFERROR(__xludf.DUMMYFUNCTION("""COMPUTED_VALUE"""),"C#")</f>
        <v>C#</v>
      </c>
      <c r="E13" s="2" t="str">
        <f>IFERROR(__xludf.DUMMYFUNCTION("""COMPUTED_VALUE"""),"Zero Allocation StringBuilder for .NET and Unity.")</f>
        <v>Zero Allocation StringBuilder for .NET and Unity.</v>
      </c>
    </row>
    <row r="14">
      <c r="A14" s="2" t="str">
        <f>IFERROR(__xludf.DUMMYFUNCTION("""COMPUTED_VALUE"""),"awesome-web-design")</f>
        <v>awesome-web-design</v>
      </c>
      <c r="B14" s="3" t="str">
        <f>IFERROR(__xludf.DUMMYFUNCTION("""COMPUTED_VALUE"""),"https://github.com/nicolesaidy/awesome-web-design")</f>
        <v>https://github.com/nicolesaidy/awesome-web-design</v>
      </c>
      <c r="C14" s="2">
        <f>IFERROR(__xludf.DUMMYFUNCTION("""COMPUTED_VALUE"""),2649.0)</f>
        <v>2649</v>
      </c>
      <c r="D14" s="2" t="str">
        <f>IFERROR(__xludf.DUMMYFUNCTION("""COMPUTED_VALUE"""),"Não especificada")</f>
        <v>Não especificada</v>
      </c>
      <c r="E14" s="2" t="str">
        <f>IFERROR(__xludf.DUMMYFUNCTION("""COMPUTED_VALUE"""),"🎨 A curated list of awesome resources for digital designers.")</f>
        <v>🎨 A curated list of awesome resources for digital designers.</v>
      </c>
    </row>
    <row r="15">
      <c r="A15" s="2" t="str">
        <f>IFERROR(__xludf.DUMMYFUNCTION("""COMPUTED_VALUE"""),"ZeroFormatter")</f>
        <v>ZeroFormatter</v>
      </c>
      <c r="B15" s="3" t="str">
        <f>IFERROR(__xludf.DUMMYFUNCTION("""COMPUTED_VALUE"""),"https://github.com/neuecc/ZeroFormatter")</f>
        <v>https://github.com/neuecc/ZeroFormatter</v>
      </c>
      <c r="C15" s="2">
        <f>IFERROR(__xludf.DUMMYFUNCTION("""COMPUTED_VALUE"""),2425.0)</f>
        <v>2425</v>
      </c>
      <c r="D15" s="2" t="str">
        <f>IFERROR(__xludf.DUMMYFUNCTION("""COMPUTED_VALUE"""),"C#")</f>
        <v>C#</v>
      </c>
      <c r="E15" s="2" t="str">
        <f>IFERROR(__xludf.DUMMYFUNCTION("""COMPUTED_VALUE"""),"Infinitely Fast Deserializer for .NET, .NET Core and Unity.")</f>
        <v>Infinitely Fast Deserializer for .NET, .NET Core and Unity.</v>
      </c>
    </row>
    <row r="16">
      <c r="A16" s="2" t="str">
        <f>IFERROR(__xludf.DUMMYFUNCTION("""COMPUTED_VALUE"""),"Utf8Json")</f>
        <v>Utf8Json</v>
      </c>
      <c r="B16" s="3" t="str">
        <f>IFERROR(__xludf.DUMMYFUNCTION("""COMPUTED_VALUE"""),"https://github.com/neuecc/Utf8Json")</f>
        <v>https://github.com/neuecc/Utf8Json</v>
      </c>
      <c r="C16" s="2">
        <f>IFERROR(__xludf.DUMMYFUNCTION("""COMPUTED_VALUE"""),2387.0)</f>
        <v>2387</v>
      </c>
      <c r="D16" s="2" t="str">
        <f>IFERROR(__xludf.DUMMYFUNCTION("""COMPUTED_VALUE"""),"C#")</f>
        <v>C#</v>
      </c>
      <c r="E16" s="2" t="str">
        <f>IFERROR(__xludf.DUMMYFUNCTION("""COMPUTED_VALUE"""),"Definitely Fastest and Zero Allocation JSON Serializer for C#(NET, .NET Core, Unity, Xamarin).")</f>
        <v>Definitely Fastest and Zero Allocation JSON Serializer for C#(NET, .NET Core, Unity, Xamarin).</v>
      </c>
    </row>
    <row r="17">
      <c r="A17" s="2" t="str">
        <f>IFERROR(__xludf.DUMMYFUNCTION("""COMPUTED_VALUE"""),"com.unity.netcode.gameobjects")</f>
        <v>com.unity.netcode.gameobjects</v>
      </c>
      <c r="B17" s="3" t="str">
        <f>IFERROR(__xludf.DUMMYFUNCTION("""COMPUTED_VALUE"""),"https://github.com/Unity-Technologies/com.unity.netcode.gameobjects")</f>
        <v>https://github.com/Unity-Technologies/com.unity.netcode.gameobjects</v>
      </c>
      <c r="C17" s="2">
        <f>IFERROR(__xludf.DUMMYFUNCTION("""COMPUTED_VALUE"""),2296.0)</f>
        <v>2296</v>
      </c>
      <c r="D17" s="2" t="str">
        <f>IFERROR(__xludf.DUMMYFUNCTION("""COMPUTED_VALUE"""),"C#")</f>
        <v>C#</v>
      </c>
      <c r="E17" s="2" t="str">
        <f>IFERROR(__xludf.DUMMYFUNCTION("""COMPUTED_VALUE"""),"Netcode for GameObjects is a high-level netcode SDK that provides networking capabilities to GameObject/MonoBehaviour workflows within Unity and sits on top of underlying transport layer.")</f>
        <v>Netcode for GameObjects is a high-level netcode SDK that provides networking capabilities to GameObject/MonoBehaviour workflows within Unity and sits on top of underlying transport layer.</v>
      </c>
    </row>
    <row r="18">
      <c r="A18" s="2" t="str">
        <f>IFERROR(__xludf.DUMMYFUNCTION("""COMPUTED_VALUE"""),"FishNet")</f>
        <v>FishNet</v>
      </c>
      <c r="B18" s="3" t="str">
        <f>IFERROR(__xludf.DUMMYFUNCTION("""COMPUTED_VALUE"""),"https://github.com/FirstGearGames/FishNet")</f>
        <v>https://github.com/FirstGearGames/FishNet</v>
      </c>
      <c r="C18" s="2">
        <f>IFERROR(__xludf.DUMMYFUNCTION("""COMPUTED_VALUE"""),1863.0)</f>
        <v>1863</v>
      </c>
      <c r="D18" s="2" t="str">
        <f>IFERROR(__xludf.DUMMYFUNCTION("""COMPUTED_VALUE"""),"C#")</f>
        <v>C#</v>
      </c>
      <c r="E18" s="2" t="str">
        <f>IFERROR(__xludf.DUMMYFUNCTION("""COMPUTED_VALUE"""),"FishNet: Unity Networking Evolved. ")</f>
        <v>FishNet: Unity Networking Evolved. </v>
      </c>
    </row>
    <row r="19">
      <c r="A19" s="2" t="str">
        <f>IFERROR(__xludf.DUMMYFUNCTION("""COMPUTED_VALUE"""),"odin-serializer")</f>
        <v>odin-serializer</v>
      </c>
      <c r="B19" s="3" t="str">
        <f>IFERROR(__xludf.DUMMYFUNCTION("""COMPUTED_VALUE"""),"https://github.com/TeamSirenix/odin-serializer")</f>
        <v>https://github.com/TeamSirenix/odin-serializer</v>
      </c>
      <c r="C19" s="2">
        <f>IFERROR(__xludf.DUMMYFUNCTION("""COMPUTED_VALUE"""),1863.0)</f>
        <v>1863</v>
      </c>
      <c r="D19" s="2" t="str">
        <f>IFERROR(__xludf.DUMMYFUNCTION("""COMPUTED_VALUE"""),"C#")</f>
        <v>C#</v>
      </c>
      <c r="E19" s="2" t="str">
        <f>IFERROR(__xludf.DUMMYFUNCTION("""COMPUTED_VALUE"""),"Fast, robust, powerful and extendible .NET serializer built for Unity")</f>
        <v>Fast, robust, powerful and extendible .NET serializer built for Unity</v>
      </c>
    </row>
    <row r="20">
      <c r="A20" s="2" t="str">
        <f>IFERROR(__xludf.DUMMYFUNCTION("""COMPUTED_VALUE"""),"MasterMemory")</f>
        <v>MasterMemory</v>
      </c>
      <c r="B20" s="3" t="str">
        <f>IFERROR(__xludf.DUMMYFUNCTION("""COMPUTED_VALUE"""),"https://github.com/Cysharp/MasterMemory")</f>
        <v>https://github.com/Cysharp/MasterMemory</v>
      </c>
      <c r="C20" s="2">
        <f>IFERROR(__xludf.DUMMYFUNCTION("""COMPUTED_VALUE"""),1800.0)</f>
        <v>1800</v>
      </c>
      <c r="D20" s="2" t="str">
        <f>IFERROR(__xludf.DUMMYFUNCTION("""COMPUTED_VALUE"""),"C#")</f>
        <v>C#</v>
      </c>
      <c r="E20" s="2" t="str">
        <f>IFERROR(__xludf.DUMMYFUNCTION("""COMPUTED_VALUE"""),"Source Generator based Embedded Typed Readonly In-Memory Document Database for .NET and Unity.")</f>
        <v>Source Generator based Embedded Typed Readonly In-Memory Document Database for .NET and Unity.</v>
      </c>
    </row>
    <row r="21">
      <c r="A21" s="2" t="str">
        <f>IFERROR(__xludf.DUMMYFUNCTION("""COMPUTED_VALUE"""),"MessagePipe")</f>
        <v>MessagePipe</v>
      </c>
      <c r="B21" s="3" t="str">
        <f>IFERROR(__xludf.DUMMYFUNCTION("""COMPUTED_VALUE"""),"https://github.com/Cysharp/MessagePipe")</f>
        <v>https://github.com/Cysharp/MessagePipe</v>
      </c>
      <c r="C21" s="2">
        <f>IFERROR(__xludf.DUMMYFUNCTION("""COMPUTED_VALUE"""),1792.0)</f>
        <v>1792</v>
      </c>
      <c r="D21" s="2" t="str">
        <f>IFERROR(__xludf.DUMMYFUNCTION("""COMPUTED_VALUE"""),"C#")</f>
        <v>C#</v>
      </c>
      <c r="E21" s="2" t="str">
        <f>IFERROR(__xludf.DUMMYFUNCTION("""COMPUTED_VALUE"""),"High performance in-memory/distributed messaging pipeline for .NET and Unity.")</f>
        <v>High performance in-memory/distributed messaging pipeline for .NET and Unity.</v>
      </c>
    </row>
    <row r="22">
      <c r="A22" s="2" t="str">
        <f>IFERROR(__xludf.DUMMYFUNCTION("""COMPUTED_VALUE"""),"daw")</f>
        <v>daw</v>
      </c>
      <c r="B22" s="3" t="str">
        <f>IFERROR(__xludf.DUMMYFUNCTION("""COMPUTED_VALUE"""),"https://github.com/gridsound/daw")</f>
        <v>https://github.com/gridsound/daw</v>
      </c>
      <c r="C22" s="2">
        <f>IFERROR(__xludf.DUMMYFUNCTION("""COMPUTED_VALUE"""),1773.0)</f>
        <v>1773</v>
      </c>
      <c r="D22" s="2" t="str">
        <f>IFERROR(__xludf.DUMMYFUNCTION("""COMPUTED_VALUE"""),"JavaScript")</f>
        <v>JavaScript</v>
      </c>
      <c r="E22" s="2" t="str">
        <f>IFERROR(__xludf.DUMMYFUNCTION("""COMPUTED_VALUE"""),"GridSound (1.57.2) is a work-in-progress free browser-based digital audio workstation following the Web Audio API 🎛🎹🎵✨ -- If you can, please sponsor us a little on our Patreon ❤️")</f>
        <v>GridSound (1.57.2) is a work-in-progress free browser-based digital audio workstation following the Web Audio API 🎛🎹🎵✨ -- If you can, please sponsor us a little on our Patreon ❤️</v>
      </c>
    </row>
    <row r="23">
      <c r="A23" s="2" t="str">
        <f>IFERROR(__xludf.DUMMYFUNCTION("""COMPUTED_VALUE"""),"libvlcsharp")</f>
        <v>libvlcsharp</v>
      </c>
      <c r="B23" s="3" t="str">
        <f>IFERROR(__xludf.DUMMYFUNCTION("""COMPUTED_VALUE"""),"https://github.com/videolan/libvlcsharp")</f>
        <v>https://github.com/videolan/libvlcsharp</v>
      </c>
      <c r="C23" s="2">
        <f>IFERROR(__xludf.DUMMYFUNCTION("""COMPUTED_VALUE"""),1746.0)</f>
        <v>1746</v>
      </c>
      <c r="D23" s="2" t="str">
        <f>IFERROR(__xludf.DUMMYFUNCTION("""COMPUTED_VALUE"""),"C#")</f>
        <v>C#</v>
      </c>
      <c r="E23" s="2" t="str">
        <f>IFERROR(__xludf.DUMMYFUNCTION("""COMPUTED_VALUE"""),"Cross-platform .NET/Mono bindings for LibVLC")</f>
        <v>Cross-platform .NET/Mono bindings for LibVLC</v>
      </c>
    </row>
    <row r="24">
      <c r="A24" s="2" t="str">
        <f>IFERROR(__xludf.DUMMYFUNCTION("""COMPUTED_VALUE"""),"Ulid")</f>
        <v>Ulid</v>
      </c>
      <c r="B24" s="3" t="str">
        <f>IFERROR(__xludf.DUMMYFUNCTION("""COMPUTED_VALUE"""),"https://github.com/Cysharp/Ulid")</f>
        <v>https://github.com/Cysharp/Ulid</v>
      </c>
      <c r="C24" s="2">
        <f>IFERROR(__xludf.DUMMYFUNCTION("""COMPUTED_VALUE"""),1615.0)</f>
        <v>1615</v>
      </c>
      <c r="D24" s="2" t="str">
        <f>IFERROR(__xludf.DUMMYFUNCTION("""COMPUTED_VALUE"""),"C#")</f>
        <v>C#</v>
      </c>
      <c r="E24" s="2" t="str">
        <f>IFERROR(__xludf.DUMMYFUNCTION("""COMPUTED_VALUE"""),"Fast .NET C# Implementation of ULID for .NET and Unity.")</f>
        <v>Fast .NET C# Implementation of ULID for .NET and Unity.</v>
      </c>
    </row>
    <row r="25">
      <c r="A25" s="2" t="str">
        <f>IFERROR(__xludf.DUMMYFUNCTION("""COMPUTED_VALUE"""),"ForgeNetworkingRemastered")</f>
        <v>ForgeNetworkingRemastered</v>
      </c>
      <c r="B25" s="3" t="str">
        <f>IFERROR(__xludf.DUMMYFUNCTION("""COMPUTED_VALUE"""),"https://github.com/BeardedManStudios/ForgeNetworkingRemastered")</f>
        <v>https://github.com/BeardedManStudios/ForgeNetworkingRemastered</v>
      </c>
      <c r="C25" s="2">
        <f>IFERROR(__xludf.DUMMYFUNCTION("""COMPUTED_VALUE"""),1487.0)</f>
        <v>1487</v>
      </c>
      <c r="D25" s="2" t="str">
        <f>IFERROR(__xludf.DUMMYFUNCTION("""COMPUTED_VALUE"""),"C#")</f>
        <v>C#</v>
      </c>
      <c r="E25" s="2" t="str">
        <f>IFERROR(__xludf.DUMMYFUNCTION("""COMPUTED_VALUE"""),"See various forks, also please join the Forge Community fork of Forge Alloy! -&gt; https://github.com/ForgeAlloyCommunity/ForgeAlloy")</f>
        <v>See various forks, also please join the Forge Community fork of Forge Alloy! -&gt; https://github.com/ForgeAlloyCommunity/ForgeAlloy</v>
      </c>
    </row>
    <row r="26">
      <c r="A26" s="2" t="str">
        <f>IFERROR(__xludf.DUMMYFUNCTION("""COMPUTED_VALUE"""),"openDAW")</f>
        <v>openDAW</v>
      </c>
      <c r="B26" s="3" t="str">
        <f>IFERROR(__xludf.DUMMYFUNCTION("""COMPUTED_VALUE"""),"https://github.com/andremichelle/openDAW")</f>
        <v>https://github.com/andremichelle/openDAW</v>
      </c>
      <c r="C26" s="2">
        <f>IFERROR(__xludf.DUMMYFUNCTION("""COMPUTED_VALUE"""),1407.0)</f>
        <v>1407</v>
      </c>
      <c r="D26" s="2" t="str">
        <f>IFERROR(__xludf.DUMMYFUNCTION("""COMPUTED_VALUE"""),"TypeScript")</f>
        <v>TypeScript</v>
      </c>
      <c r="E26" s="2" t="str">
        <f>IFERROR(__xludf.DUMMYFUNCTION("""COMPUTED_VALUE"""),"openDAW is a next-generation web-based Digital Audio Workstation (DAW)")</f>
        <v>openDAW is a next-generation web-based Digital Audio Workstation (DAW)</v>
      </c>
    </row>
    <row r="27">
      <c r="A27" s="2" t="str">
        <f>IFERROR(__xludf.DUMMYFUNCTION("""COMPUTED_VALUE"""),"apollo")</f>
        <v>apollo</v>
      </c>
      <c r="B27" s="3" t="str">
        <f>IFERROR(__xludf.DUMMYFUNCTION("""COMPUTED_VALUE"""),"https://github.com/amirgamil/apollo")</f>
        <v>https://github.com/amirgamil/apollo</v>
      </c>
      <c r="C27" s="2">
        <f>IFERROR(__xludf.DUMMYFUNCTION("""COMPUTED_VALUE"""),1377.0)</f>
        <v>1377</v>
      </c>
      <c r="D27" s="2" t="str">
        <f>IFERROR(__xludf.DUMMYFUNCTION("""COMPUTED_VALUE"""),"Go")</f>
        <v>Go</v>
      </c>
      <c r="E27" s="2" t="str">
        <f>IFERROR(__xludf.DUMMYFUNCTION("""COMPUTED_VALUE"""),"A Unix-style personal search engine and web crawler for your digital footprint.")</f>
        <v>A Unix-style personal search engine and web crawler for your digital footprint.</v>
      </c>
    </row>
    <row r="28">
      <c r="A28" s="2" t="str">
        <f>IFERROR(__xludf.DUMMYFUNCTION("""COMPUTED_VALUE"""),"obsidian-webpage-export")</f>
        <v>obsidian-webpage-export</v>
      </c>
      <c r="B28" s="3" t="str">
        <f>IFERROR(__xludf.DUMMYFUNCTION("""COMPUTED_VALUE"""),"https://github.com/KosmosisDire/obsidian-webpage-export")</f>
        <v>https://github.com/KosmosisDire/obsidian-webpage-export</v>
      </c>
      <c r="C28" s="2">
        <f>IFERROR(__xludf.DUMMYFUNCTION("""COMPUTED_VALUE"""),1263.0)</f>
        <v>1263</v>
      </c>
      <c r="D28" s="2" t="str">
        <f>IFERROR(__xludf.DUMMYFUNCTION("""COMPUTED_VALUE"""),"TypeScript")</f>
        <v>TypeScript</v>
      </c>
      <c r="E28" s="2" t="str">
        <f>IFERROR(__xludf.DUMMYFUNCTION("""COMPUTED_VALUE"""),"Export html from single files, canvas pages, or whole vaults. Direct access to the exported HTML files allows you to publish your digital garden anywhere. Focuses on flexibility, features, and style parity.")</f>
        <v>Export html from single files, canvas pages, or whole vaults. Direct access to the exported HTML files allows you to publish your digital garden anywhere. Focuses on flexibility, features, and style parity.</v>
      </c>
    </row>
    <row r="29">
      <c r="A29" s="2" t="str">
        <f>IFERROR(__xludf.DUMMYFUNCTION("""COMPUTED_VALUE"""),"unity-webxr-export")</f>
        <v>unity-webxr-export</v>
      </c>
      <c r="B29" s="3" t="str">
        <f>IFERROR(__xludf.DUMMYFUNCTION("""COMPUTED_VALUE"""),"https://github.com/De-Panther/unity-webxr-export")</f>
        <v>https://github.com/De-Panther/unity-webxr-export</v>
      </c>
      <c r="C29" s="2">
        <f>IFERROR(__xludf.DUMMYFUNCTION("""COMPUTED_VALUE"""),1214.0)</f>
        <v>1214</v>
      </c>
      <c r="D29" s="2" t="str">
        <f>IFERROR(__xludf.DUMMYFUNCTION("""COMPUTED_VALUE"""),"JavaScript")</f>
        <v>JavaScript</v>
      </c>
      <c r="E29" s="2" t="str">
        <f>IFERROR(__xludf.DUMMYFUNCTION("""COMPUTED_VALUE"""),"Develop and export WebXR experiences using Unity WebGL")</f>
        <v>Develop and export WebXR experiences using Unity WebGL</v>
      </c>
    </row>
    <row r="30">
      <c r="A30" s="2" t="str">
        <f>IFERROR(__xludf.DUMMYFUNCTION("""COMPUTED_VALUE"""),"fo-dicom")</f>
        <v>fo-dicom</v>
      </c>
      <c r="B30" s="3" t="str">
        <f>IFERROR(__xludf.DUMMYFUNCTION("""COMPUTED_VALUE"""),"https://github.com/fo-dicom/fo-dicom")</f>
        <v>https://github.com/fo-dicom/fo-dicom</v>
      </c>
      <c r="C30" s="2">
        <f>IFERROR(__xludf.DUMMYFUNCTION("""COMPUTED_VALUE"""),1180.0)</f>
        <v>1180</v>
      </c>
      <c r="D30" s="2" t="str">
        <f>IFERROR(__xludf.DUMMYFUNCTION("""COMPUTED_VALUE"""),"C#")</f>
        <v>C#</v>
      </c>
      <c r="E30" s="2" t="str">
        <f>IFERROR(__xludf.DUMMYFUNCTION("""COMPUTED_VALUE"""),"Fellow Oak DICOM for .NET, .NET Core, Universal Windows, Android, iOS, Mono and Unity")</f>
        <v>Fellow Oak DICOM for .NET, .NET Core, Universal Windows, Android, iOS, Mono and Unity</v>
      </c>
    </row>
    <row r="31">
      <c r="A31" s="2" t="str">
        <f>IFERROR(__xludf.DUMMYFUNCTION("""COMPUTED_VALUE"""),"UnityWebSocket")</f>
        <v>UnityWebSocket</v>
      </c>
      <c r="B31" s="3" t="str">
        <f>IFERROR(__xludf.DUMMYFUNCTION("""COMPUTED_VALUE"""),"https://github.com/psygames/UnityWebSocket")</f>
        <v>https://github.com/psygames/UnityWebSocket</v>
      </c>
      <c r="C31" s="2">
        <f>IFERROR(__xludf.DUMMYFUNCTION("""COMPUTED_VALUE"""),1175.0)</f>
        <v>1175</v>
      </c>
      <c r="D31" s="2" t="str">
        <f>IFERROR(__xludf.DUMMYFUNCTION("""COMPUTED_VALUE"""),"C#")</f>
        <v>C#</v>
      </c>
      <c r="E31" s="2" t="str">
        <f>IFERROR(__xludf.DUMMYFUNCTION("""COMPUTED_VALUE"""),":whale: The Best Unity WebSocket Plugin for All Platforms.")</f>
        <v>:whale: The Best Unity WebSocket Plugin for All Platforms.</v>
      </c>
    </row>
    <row r="32">
      <c r="A32" s="2" t="str">
        <f>IFERROR(__xludf.DUMMYFUNCTION("""COMPUTED_VALUE"""),"UnityWebSocket")</f>
        <v>UnityWebSocket</v>
      </c>
      <c r="B32" s="3" t="str">
        <f>IFERROR(__xludf.DUMMYFUNCTION("""COMPUTED_VALUE"""),"https://github.com/psygames/UnityWebSocket")</f>
        <v>https://github.com/psygames/UnityWebSocket</v>
      </c>
      <c r="C32" s="2">
        <f>IFERROR(__xludf.DUMMYFUNCTION("""COMPUTED_VALUE"""),1175.0)</f>
        <v>1175</v>
      </c>
      <c r="D32" s="2" t="str">
        <f>IFERROR(__xludf.DUMMYFUNCTION("""COMPUTED_VALUE"""),"C#")</f>
        <v>C#</v>
      </c>
      <c r="E32" s="2" t="str">
        <f>IFERROR(__xludf.DUMMYFUNCTION("""COMPUTED_VALUE"""),":whale: The Best Unity WebSocket Plugin for All Platforms.")</f>
        <v>:whale: The Best Unity WebSocket Plugin for All Platforms.</v>
      </c>
    </row>
    <row r="33">
      <c r="A33" s="2" t="str">
        <f>IFERROR(__xludf.DUMMYFUNCTION("""COMPUTED_VALUE"""),"covidpass")</f>
        <v>covidpass</v>
      </c>
      <c r="B33" s="3" t="str">
        <f>IFERROR(__xludf.DUMMYFUNCTION("""COMPUTED_VALUE"""),"https://github.com/covidpass-org/covidpass")</f>
        <v>https://github.com/covidpass-org/covidpass</v>
      </c>
      <c r="C33" s="2">
        <f>IFERROR(__xludf.DUMMYFUNCTION("""COMPUTED_VALUE"""),1159.0)</f>
        <v>1159</v>
      </c>
      <c r="D33" s="2" t="str">
        <f>IFERROR(__xludf.DUMMYFUNCTION("""COMPUTED_VALUE"""),"TypeScript")</f>
        <v>TypeScript</v>
      </c>
      <c r="E33" s="2" t="str">
        <f>IFERROR(__xludf.DUMMYFUNCTION("""COMPUTED_VALUE"""),"Web app for adding EU Digital COVID Certificates to your wallet apps")</f>
        <v>Web app for adding EU Digital COVID Certificates to your wallet apps</v>
      </c>
    </row>
    <row r="34">
      <c r="A34" s="2" t="str">
        <f>IFERROR(__xludf.DUMMYFUNCTION("""COMPUTED_VALUE"""),"meta2d.js")</f>
        <v>meta2d.js</v>
      </c>
      <c r="B34" s="3" t="str">
        <f>IFERROR(__xludf.DUMMYFUNCTION("""COMPUTED_VALUE"""),"https://github.com/le5le-com/meta2d.js")</f>
        <v>https://github.com/le5le-com/meta2d.js</v>
      </c>
      <c r="C34" s="2">
        <f>IFERROR(__xludf.DUMMYFUNCTION("""COMPUTED_VALUE"""),1156.0)</f>
        <v>1156</v>
      </c>
      <c r="D34" s="2" t="str">
        <f>IFERROR(__xludf.DUMMYFUNCTION("""COMPUTED_VALUE"""),"TypeScript")</f>
        <v>TypeScript</v>
      </c>
      <c r="E34" s="2" t="str">
        <f>IFERROR(__xludf.DUMMYFUNCTION("""COMPUTED_VALUE"""),"The meta2d.js is real-time data exchange and interactive web 2D engine. Developers are able to build Web SCADA, IoT, Digital twins and so on. Meta2d.js是一个实时数据响应和交互的2d引擎，可用于Web组态，物联网，数字孪生等场景。")</f>
        <v>The meta2d.js is real-time data exchange and interactive web 2D engine. Developers are able to build Web SCADA, IoT, Digital twins and so on. Meta2d.js是一个实时数据响应和交互的2d引擎，可用于Web组态，物联网，数字孪生等场景。</v>
      </c>
    </row>
    <row r="35">
      <c r="A35" s="2" t="str">
        <f>IFERROR(__xludf.DUMMYFUNCTION("""COMPUTED_VALUE"""),"Json.Net.Unity3D")</f>
        <v>Json.Net.Unity3D</v>
      </c>
      <c r="B35" s="3" t="str">
        <f>IFERROR(__xludf.DUMMYFUNCTION("""COMPUTED_VALUE"""),"https://github.com/SaladLab/Json.Net.Unity3D")</f>
        <v>https://github.com/SaladLab/Json.Net.Unity3D</v>
      </c>
      <c r="C35" s="2">
        <f>IFERROR(__xludf.DUMMYFUNCTION("""COMPUTED_VALUE"""),930.0)</f>
        <v>930</v>
      </c>
      <c r="D35" s="2" t="str">
        <f>IFERROR(__xludf.DUMMYFUNCTION("""COMPUTED_VALUE"""),"C#")</f>
        <v>C#</v>
      </c>
      <c r="E35" s="2" t="str">
        <f>IFERROR(__xludf.DUMMYFUNCTION("""COMPUTED_VALUE"""),"Forked Newtonsoft.Json to support Unity3D")</f>
        <v>Forked Newtonsoft.Json to support Unity3D</v>
      </c>
    </row>
    <row r="36">
      <c r="A36" s="2" t="str">
        <f>IFERROR(__xludf.DUMMYFUNCTION("""COMPUTED_VALUE"""),"csbindgen")</f>
        <v>csbindgen</v>
      </c>
      <c r="B36" s="3" t="str">
        <f>IFERROR(__xludf.DUMMYFUNCTION("""COMPUTED_VALUE"""),"https://github.com/Cysharp/csbindgen")</f>
        <v>https://github.com/Cysharp/csbindgen</v>
      </c>
      <c r="C36" s="2">
        <f>IFERROR(__xludf.DUMMYFUNCTION("""COMPUTED_VALUE"""),890.0)</f>
        <v>890</v>
      </c>
      <c r="D36" s="2" t="str">
        <f>IFERROR(__xludf.DUMMYFUNCTION("""COMPUTED_VALUE"""),"Rust")</f>
        <v>Rust</v>
      </c>
      <c r="E36" s="2" t="str">
        <f>IFERROR(__xludf.DUMMYFUNCTION("""COMPUTED_VALUE"""),"Generate C# FFI from Rust for automatically brings native code and C native library to .NET and Unity.")</f>
        <v>Generate C# FFI from Rust for automatically brings native code and C native library to .NET and Unity.</v>
      </c>
    </row>
    <row r="37">
      <c r="A37" s="2" t="str">
        <f>IFERROR(__xludf.DUMMYFUNCTION("""COMPUTED_VALUE"""),"DotRecast")</f>
        <v>DotRecast</v>
      </c>
      <c r="B37" s="3" t="str">
        <f>IFERROR(__xludf.DUMMYFUNCTION("""COMPUTED_VALUE"""),"https://github.com/ikpil/DotRecast")</f>
        <v>https://github.com/ikpil/DotRecast</v>
      </c>
      <c r="C37" s="2">
        <f>IFERROR(__xludf.DUMMYFUNCTION("""COMPUTED_VALUE"""),857.0)</f>
        <v>857</v>
      </c>
      <c r="D37" s="2" t="str">
        <f>IFERROR(__xludf.DUMMYFUNCTION("""COMPUTED_VALUE"""),"C#")</f>
        <v>C#</v>
      </c>
      <c r="E37" s="2" t="str">
        <f>IFERROR(__xludf.DUMMYFUNCTION("""COMPUTED_VALUE"""),"DotRecast - a C# port of Recast &amp; Detour, Industry-standard navigation mesh toolset for .NET, Unity3D, games, servers")</f>
        <v>DotRecast - a C# port of Recast &amp; Detour, Industry-standard navigation mesh toolset for .NET, Unity3D, games, servers</v>
      </c>
    </row>
    <row r="38">
      <c r="A38" s="2" t="str">
        <f>IFERROR(__xludf.DUMMYFUNCTION("""COMPUTED_VALUE"""),"Pure.DI")</f>
        <v>Pure.DI</v>
      </c>
      <c r="B38" s="3" t="str">
        <f>IFERROR(__xludf.DUMMYFUNCTION("""COMPUTED_VALUE"""),"https://github.com/DevTeam/Pure.DI")</f>
        <v>https://github.com/DevTeam/Pure.DI</v>
      </c>
      <c r="C38" s="2">
        <f>IFERROR(__xludf.DUMMYFUNCTION("""COMPUTED_VALUE"""),770.0)</f>
        <v>770</v>
      </c>
      <c r="D38" s="2" t="str">
        <f>IFERROR(__xludf.DUMMYFUNCTION("""COMPUTED_VALUE"""),"C#")</f>
        <v>C#</v>
      </c>
      <c r="E38" s="2" t="str">
        <f>IFERROR(__xludf.DUMMYFUNCTION("""COMPUTED_VALUE"""),"Pure DI for .NET")</f>
        <v>Pure DI for .NET</v>
      </c>
    </row>
    <row r="39">
      <c r="A39" s="2" t="str">
        <f>IFERROR(__xludf.DUMMYFUNCTION("""COMPUTED_VALUE"""),"retail-demo-store")</f>
        <v>retail-demo-store</v>
      </c>
      <c r="B39" s="3" t="str">
        <f>IFERROR(__xludf.DUMMYFUNCTION("""COMPUTED_VALUE"""),"https://github.com/aws-samples/retail-demo-store")</f>
        <v>https://github.com/aws-samples/retail-demo-store</v>
      </c>
      <c r="C39" s="2">
        <f>IFERROR(__xludf.DUMMYFUNCTION("""COMPUTED_VALUE"""),767.0)</f>
        <v>767</v>
      </c>
      <c r="D39" s="2" t="str">
        <f>IFERROR(__xludf.DUMMYFUNCTION("""COMPUTED_VALUE"""),"Jupyter Notebook")</f>
        <v>Jupyter Notebook</v>
      </c>
      <c r="E39" s="2" t="str">
        <f>IFERROR(__xludf.DUMMYFUNCTION("""COMPUTED_VALUE"""),"AWS Retail Demo Store is a sample retail web application and workshop platform demonstrating how AWS infrastructure and services can be used to build compelling customer experiences for eCommerce, retail, and digital marketing use-cases")</f>
        <v>AWS Retail Demo Store is a sample retail web application and workshop platform demonstrating how AWS infrastructure and services can be used to build compelling customer experiences for eCommerce, retail, and digital marketing use-cases</v>
      </c>
    </row>
    <row r="40">
      <c r="A40" s="2" t="str">
        <f>IFERROR(__xludf.DUMMYFUNCTION("""COMPUTED_VALUE"""),"unity-AI-Chat-Toolkit")</f>
        <v>unity-AI-Chat-Toolkit</v>
      </c>
      <c r="B40" s="3" t="str">
        <f>IFERROR(__xludf.DUMMYFUNCTION("""COMPUTED_VALUE"""),"https://github.com/zhangliwei7758/unity-AI-Chat-Toolkit")</f>
        <v>https://github.com/zhangliwei7758/unity-AI-Chat-Toolkit</v>
      </c>
      <c r="C40" s="2">
        <f>IFERROR(__xludf.DUMMYFUNCTION("""COMPUTED_VALUE"""),746.0)</f>
        <v>746</v>
      </c>
      <c r="D40" s="2" t="str">
        <f>IFERROR(__xludf.DUMMYFUNCTION("""COMPUTED_VALUE"""),"Não especificada")</f>
        <v>Não especificada</v>
      </c>
      <c r="E40" s="2" t="str">
        <f>IFERROR(__xludf.DUMMYFUNCTION("""COMPUTED_VALUE"""),"使用unity实现AI聊天相关功能。目前这个库包含了对chatgpt、chatglm等大语言模型的api调用的代码实现以及实现了微软Azure以及百度AI的语音服务功能，语音服务均采用web api实现，支持Windows/WebGL/Android等平台")</f>
        <v>使用unity实现AI聊天相关功能。目前这个库包含了对chatgpt、chatglm等大语言模型的api调用的代码实现以及实现了微软Azure以及百度AI的语音服务功能，语音服务均采用web api实现，支持Windows/WebGL/Android等平台</v>
      </c>
    </row>
    <row r="41">
      <c r="A41" s="2" t="str">
        <f>IFERROR(__xludf.DUMMYFUNCTION("""COMPUTED_VALUE"""),"ECS-Network-Racing-Sample")</f>
        <v>ECS-Network-Racing-Sample</v>
      </c>
      <c r="B41" s="3" t="str">
        <f>IFERROR(__xludf.DUMMYFUNCTION("""COMPUTED_VALUE"""),"https://github.com/Unity-Technologies/ECS-Network-Racing-Sample")</f>
        <v>https://github.com/Unity-Technologies/ECS-Network-Racing-Sample</v>
      </c>
      <c r="C41" s="2">
        <f>IFERROR(__xludf.DUMMYFUNCTION("""COMPUTED_VALUE"""),742.0)</f>
        <v>742</v>
      </c>
      <c r="D41" s="2" t="str">
        <f>IFERROR(__xludf.DUMMYFUNCTION("""COMPUTED_VALUE"""),"C#")</f>
        <v>C#</v>
      </c>
      <c r="E41" s="2" t="str">
        <f>IFERROR(__xludf.DUMMYFUNCTION("""COMPUTED_VALUE"""),"ECS multiplayer racing sample to showcase using Unity Entities and netcode with best practices")</f>
        <v>ECS multiplayer racing sample to showcase using Unity Entities and netcode with best practices</v>
      </c>
    </row>
    <row r="42">
      <c r="A42" s="2" t="str">
        <f>IFERROR(__xludf.DUMMYFUNCTION("""COMPUTED_VALUE"""),"Lua-CSharp")</f>
        <v>Lua-CSharp</v>
      </c>
      <c r="B42" s="3" t="str">
        <f>IFERROR(__xludf.DUMMYFUNCTION("""COMPUTED_VALUE"""),"https://github.com/nuskey8/Lua-CSharp")</f>
        <v>https://github.com/nuskey8/Lua-CSharp</v>
      </c>
      <c r="C42" s="2">
        <f>IFERROR(__xludf.DUMMYFUNCTION("""COMPUTED_VALUE"""),723.0)</f>
        <v>723</v>
      </c>
      <c r="D42" s="2" t="str">
        <f>IFERROR(__xludf.DUMMYFUNCTION("""COMPUTED_VALUE"""),"C#")</f>
        <v>C#</v>
      </c>
      <c r="E42" s="2" t="str">
        <f>IFERROR(__xludf.DUMMYFUNCTION("""COMPUTED_VALUE"""),"High performance Lua interpreter implemented in C# for .NET and Unity")</f>
        <v>High performance Lua interpreter implemented in C# for .NET and Unity</v>
      </c>
    </row>
    <row r="43">
      <c r="A43" s="2" t="str">
        <f>IFERROR(__xludf.DUMMYFUNCTION("""COMPUTED_VALUE"""),"AWSIM")</f>
        <v>AWSIM</v>
      </c>
      <c r="B43" s="3" t="str">
        <f>IFERROR(__xludf.DUMMYFUNCTION("""COMPUTED_VALUE"""),"https://github.com/tier4/AWSIM")</f>
        <v>https://github.com/tier4/AWSIM</v>
      </c>
      <c r="C43" s="2">
        <f>IFERROR(__xludf.DUMMYFUNCTION("""COMPUTED_VALUE"""),692.0)</f>
        <v>692</v>
      </c>
      <c r="D43" s="2" t="str">
        <f>IFERROR(__xludf.DUMMYFUNCTION("""COMPUTED_VALUE"""),"C#")</f>
        <v>C#</v>
      </c>
      <c r="E43" s="2" t="str">
        <f>IFERROR(__xludf.DUMMYFUNCTION("""COMPUTED_VALUE"""),"Open sourced digital twin simulator for Autoware")</f>
        <v>Open sourced digital twin simulator for Autoware</v>
      </c>
    </row>
    <row r="44">
      <c r="A44" s="2" t="str">
        <f>IFERROR(__xludf.DUMMYFUNCTION("""COMPUTED_VALUE"""),"AWSIM")</f>
        <v>AWSIM</v>
      </c>
      <c r="B44" s="3" t="str">
        <f>IFERROR(__xludf.DUMMYFUNCTION("""COMPUTED_VALUE"""),"https://github.com/tier4/AWSIM")</f>
        <v>https://github.com/tier4/AWSIM</v>
      </c>
      <c r="C44" s="2">
        <f>IFERROR(__xludf.DUMMYFUNCTION("""COMPUTED_VALUE"""),685.0)</f>
        <v>685</v>
      </c>
      <c r="D44" s="2" t="str">
        <f>IFERROR(__xludf.DUMMYFUNCTION("""COMPUTED_VALUE"""),"C#")</f>
        <v>C#</v>
      </c>
      <c r="E44" s="2" t="str">
        <f>IFERROR(__xludf.DUMMYFUNCTION("""COMPUTED_VALUE"""),"Open sourced digital twin simulator for Autoware")</f>
        <v>Open sourced digital twin simulator for Autoware</v>
      </c>
    </row>
    <row r="45">
      <c r="A45" s="2" t="str">
        <f>IFERROR(__xludf.DUMMYFUNCTION("""COMPUTED_VALUE"""),"morpeh")</f>
        <v>morpeh</v>
      </c>
      <c r="B45" s="3" t="str">
        <f>IFERROR(__xludf.DUMMYFUNCTION("""COMPUTED_VALUE"""),"https://github.com/scellecs/morpeh")</f>
        <v>https://github.com/scellecs/morpeh</v>
      </c>
      <c r="C45" s="2">
        <f>IFERROR(__xludf.DUMMYFUNCTION("""COMPUTED_VALUE"""),637.0)</f>
        <v>637</v>
      </c>
      <c r="D45" s="2" t="str">
        <f>IFERROR(__xludf.DUMMYFUNCTION("""COMPUTED_VALUE"""),"C#")</f>
        <v>C#</v>
      </c>
      <c r="E45" s="2" t="str">
        <f>IFERROR(__xludf.DUMMYFUNCTION("""COMPUTED_VALUE"""),"🎲 ECS Framework for Unity Game Engine and .Net Platform")</f>
        <v>🎲 ECS Framework for Unity Game Engine and .Net Platform</v>
      </c>
    </row>
    <row r="46">
      <c r="A46" s="2" t="str">
        <f>IFERROR(__xludf.DUMMYFUNCTION("""COMPUTED_VALUE"""),"net.peeweek.gameplay-ingredients")</f>
        <v>net.peeweek.gameplay-ingredients</v>
      </c>
      <c r="B46" s="3" t="str">
        <f>IFERROR(__xludf.DUMMYFUNCTION("""COMPUTED_VALUE"""),"https://github.com/peeweek/net.peeweek.gameplay-ingredients")</f>
        <v>https://github.com/peeweek/net.peeweek.gameplay-ingredients</v>
      </c>
      <c r="C46" s="2">
        <f>IFERROR(__xludf.DUMMYFUNCTION("""COMPUTED_VALUE"""),633.0)</f>
        <v>633</v>
      </c>
      <c r="D46" s="2" t="str">
        <f>IFERROR(__xludf.DUMMYFUNCTION("""COMPUTED_VALUE"""),"C#")</f>
        <v>C#</v>
      </c>
      <c r="E46" s="2" t="str">
        <f>IFERROR(__xludf.DUMMYFUNCTION("""COMPUTED_VALUE"""),"Gameplay Ingredients for your Unity Games - A collection of runtime and editor scripts that ease simple tasks while making games and prototypes.")</f>
        <v>Gameplay Ingredients for your Unity Games - A collection of runtime and editor scripts that ease simple tasks while making games and prototypes.</v>
      </c>
    </row>
    <row r="47">
      <c r="A47" s="3" t="str">
        <f>IFERROR(__xludf.DUMMYFUNCTION("""COMPUTED_VALUE"""),"AssetsTools.NET")</f>
        <v>AssetsTools.NET</v>
      </c>
      <c r="B47" s="3" t="str">
        <f>IFERROR(__xludf.DUMMYFUNCTION("""COMPUTED_VALUE"""),"https://github.com/nesrak1/AssetsTools.NET")</f>
        <v>https://github.com/nesrak1/AssetsTools.NET</v>
      </c>
      <c r="C47" s="2">
        <f>IFERROR(__xludf.DUMMYFUNCTION("""COMPUTED_VALUE"""),631.0)</f>
        <v>631</v>
      </c>
      <c r="D47" s="2" t="str">
        <f>IFERROR(__xludf.DUMMYFUNCTION("""COMPUTED_VALUE"""),"C#")</f>
        <v>C#</v>
      </c>
      <c r="E47" s="2" t="str">
        <f>IFERROR(__xludf.DUMMYFUNCTION("""COMPUTED_VALUE"""),"Read and write unity assets/bundle files, based on https://github.com/SeriousCache/UABE")</f>
        <v>Read and write unity assets/bundle files, based on https://github.com/SeriousCache/UABE</v>
      </c>
    </row>
    <row r="48">
      <c r="A48" s="2" t="str">
        <f>IFERROR(__xludf.DUMMYFUNCTION("""COMPUTED_VALUE"""),"com.unity.uiwidgets")</f>
        <v>com.unity.uiwidgets</v>
      </c>
      <c r="B48" s="3" t="str">
        <f>IFERROR(__xludf.DUMMYFUNCTION("""COMPUTED_VALUE"""),"https://github.com/Unity-Technologies/com.unity.uiwidgets")</f>
        <v>https://github.com/Unity-Technologies/com.unity.uiwidgets</v>
      </c>
      <c r="C48" s="2">
        <f>IFERROR(__xludf.DUMMYFUNCTION("""COMPUTED_VALUE"""),628.0)</f>
        <v>628</v>
      </c>
      <c r="D48" s="2" t="str">
        <f>IFERROR(__xludf.DUMMYFUNCTION("""COMPUTED_VALUE"""),"C#")</f>
        <v>C#</v>
      </c>
      <c r="E48" s="2" t="str">
        <f>IFERROR(__xludf.DUMMYFUNCTION("""COMPUTED_VALUE"""),"UIWidgets is a Unity Package which helps developers to create, debug and deploy efficient, cross-platform Apps.")</f>
        <v>UIWidgets is a Unity Package which helps developers to create, debug and deploy efficient, cross-platform Apps.</v>
      </c>
    </row>
    <row r="49">
      <c r="A49" s="2" t="str">
        <f>IFERROR(__xludf.DUMMYFUNCTION("""COMPUTED_VALUE"""),"Simple-WebXR-Unity")</f>
        <v>Simple-WebXR-Unity</v>
      </c>
      <c r="B49" s="3" t="str">
        <f>IFERROR(__xludf.DUMMYFUNCTION("""COMPUTED_VALUE"""),"https://github.com/Rufus31415/Simple-WebXR-Unity")</f>
        <v>https://github.com/Rufus31415/Simple-WebXR-Unity</v>
      </c>
      <c r="C49" s="2">
        <f>IFERROR(__xludf.DUMMYFUNCTION("""COMPUTED_VALUE"""),607.0)</f>
        <v>607</v>
      </c>
      <c r="D49" s="2" t="str">
        <f>IFERROR(__xludf.DUMMYFUNCTION("""COMPUTED_VALUE"""),"C#")</f>
        <v>C#</v>
      </c>
      <c r="E49" s="2" t="str">
        <f>IFERROR(__xludf.DUMMYFUNCTION("""COMPUTED_VALUE"""),"⭐ Bringing WebXR to Unity 3D ! B-)")</f>
        <v>⭐ Bringing WebXR to Unity 3D ! B-)</v>
      </c>
    </row>
    <row r="50">
      <c r="A50" s="2" t="str">
        <f>IFERROR(__xludf.DUMMYFUNCTION("""COMPUTED_VALUE"""),"GameFrameX")</f>
        <v>GameFrameX</v>
      </c>
      <c r="B50" s="3" t="str">
        <f>IFERROR(__xludf.DUMMYFUNCTION("""COMPUTED_VALUE"""),"https://github.com/GameFrameX/GameFrameX")</f>
        <v>https://github.com/GameFrameX/GameFrameX</v>
      </c>
      <c r="C50" s="2">
        <f>IFERROR(__xludf.DUMMYFUNCTION("""COMPUTED_VALUE"""),590.0)</f>
        <v>590</v>
      </c>
      <c r="D50" s="2" t="str">
        <f>IFERROR(__xludf.DUMMYFUNCTION("""COMPUTED_VALUE"""),"Lua")</f>
        <v>Lua</v>
      </c>
      <c r="E50" s="2" t="str">
        <f>IFERROR(__xludf.DUMMYFUNCTION("""COMPUTED_VALUE"""),"Unity前后端+管理端一体化解决方案-HybridCLR+YooAssets+LuBan+ProtoBuff+FairyGUI+DoTween+GameAnalytics+LitJson+UniTask+GameFramework+GeekServer+Admin.Net。")</f>
        <v>Unity前后端+管理端一体化解决方案-HybridCLR+YooAssets+LuBan+ProtoBuff+FairyGUI+DoTween+GameAnalytics+LitJson+UniTask+GameFramework+GeekServer+Admin.Net。</v>
      </c>
    </row>
    <row r="51">
      <c r="A51" s="2" t="str">
        <f>IFERROR(__xludf.DUMMYFUNCTION("""COMPUTED_VALUE"""),"porsche-design-system")</f>
        <v>porsche-design-system</v>
      </c>
      <c r="B51" s="3" t="str">
        <f>IFERROR(__xludf.DUMMYFUNCTION("""COMPUTED_VALUE"""),"https://github.com/porsche-design-system/porsche-design-system")</f>
        <v>https://github.com/porsche-design-system/porsche-design-system</v>
      </c>
      <c r="C51" s="2">
        <f>IFERROR(__xludf.DUMMYFUNCTION("""COMPUTED_VALUE"""),590.0)</f>
        <v>590</v>
      </c>
      <c r="D51" s="2" t="str">
        <f>IFERROR(__xludf.DUMMYFUNCTION("""COMPUTED_VALUE"""),"TypeScript")</f>
        <v>TypeScript</v>
      </c>
      <c r="E51" s="2" t="str">
        <f>IFERROR(__xludf.DUMMYFUNCTION("""COMPUTED_VALUE"""),"The official Porsche Design System repository, offering fundamental UXI guidelines and a library of reusable web components to enable designers and developers to build consistent, intuitive, and high-quality digital products that reflect the Porsche brand"&amp;".")</f>
        <v>The official Porsche Design System repository, offering fundamental UXI guidelines and a library of reusable web components to enable designers and developers to build consistent, intuitive, and high-quality digital products that reflect the Porsche brand.</v>
      </c>
    </row>
    <row r="52">
      <c r="A52" s="2" t="str">
        <f>IFERROR(__xludf.DUMMYFUNCTION("""COMPUTED_VALUE"""),"Mirage")</f>
        <v>Mirage</v>
      </c>
      <c r="B52" s="3" t="str">
        <f>IFERROR(__xludf.DUMMYFUNCTION("""COMPUTED_VALUE"""),"https://github.com/MirageNet/Mirage")</f>
        <v>https://github.com/MirageNet/Mirage</v>
      </c>
      <c r="C52" s="2">
        <f>IFERROR(__xludf.DUMMYFUNCTION("""COMPUTED_VALUE"""),564.0)</f>
        <v>564</v>
      </c>
      <c r="D52" s="2" t="str">
        <f>IFERROR(__xludf.DUMMYFUNCTION("""COMPUTED_VALUE"""),"C#")</f>
        <v>C#</v>
      </c>
      <c r="E52" s="2" t="str">
        <f>IFERROR(__xludf.DUMMYFUNCTION("""COMPUTED_VALUE"""),"Easy to use high performance Network library for Unity 3d")</f>
        <v>Easy to use high performance Network library for Unity 3d</v>
      </c>
    </row>
    <row r="53">
      <c r="A53" s="2" t="str">
        <f>IFERROR(__xludf.DUMMYFUNCTION("""COMPUTED_VALUE"""),"ecsrx")</f>
        <v>ecsrx</v>
      </c>
      <c r="B53" s="3" t="str">
        <f>IFERROR(__xludf.DUMMYFUNCTION("""COMPUTED_VALUE"""),"https://github.com/EcsRx/ecsrx")</f>
        <v>https://github.com/EcsRx/ecsrx</v>
      </c>
      <c r="C53" s="2">
        <f>IFERROR(__xludf.DUMMYFUNCTION("""COMPUTED_VALUE"""),541.0)</f>
        <v>541</v>
      </c>
      <c r="D53" s="2" t="str">
        <f>IFERROR(__xludf.DUMMYFUNCTION("""COMPUTED_VALUE"""),"C#")</f>
        <v>C#</v>
      </c>
      <c r="E53" s="2" t="str">
        <f>IFERROR(__xludf.DUMMYFUNCTION("""COMPUTED_VALUE"""),"A reactive take on the ECS pattern for .net game developers")</f>
        <v>A reactive take on the ECS pattern for .net game developers</v>
      </c>
    </row>
    <row r="54">
      <c r="A54" s="2" t="str">
        <f>IFERROR(__xludf.DUMMYFUNCTION("""COMPUTED_VALUE"""),"UnityVolumeRendering")</f>
        <v>UnityVolumeRendering</v>
      </c>
      <c r="B54" s="3" t="str">
        <f>IFERROR(__xludf.DUMMYFUNCTION("""COMPUTED_VALUE"""),"https://github.com/mlavik1/UnityVolumeRendering")</f>
        <v>https://github.com/mlavik1/UnityVolumeRendering</v>
      </c>
      <c r="C54" s="2">
        <f>IFERROR(__xludf.DUMMYFUNCTION("""COMPUTED_VALUE"""),535.0)</f>
        <v>535</v>
      </c>
      <c r="D54" s="2" t="str">
        <f>IFERROR(__xludf.DUMMYFUNCTION("""COMPUTED_VALUE"""),"C#")</f>
        <v>C#</v>
      </c>
      <c r="E54" s="2" t="str">
        <f>IFERROR(__xludf.DUMMYFUNCTION("""COMPUTED_VALUE"""),"Volume rendering, implemented in Unity3D.  Want to support the project? Donate a small sum to Save The Children(https://www.savethechildren.net/) or another charity, and send me a message, and I will be greatly motivated!")</f>
        <v>Volume rendering, implemented in Unity3D.  Want to support the project? Donate a small sum to Save The Children(https://www.savethechildren.net/) or another charity, and send me a message, and I will be greatly motivated!</v>
      </c>
    </row>
    <row r="55">
      <c r="A55" s="2" t="str">
        <f>IFERROR(__xludf.DUMMYFUNCTION("""COMPUTED_VALUE"""),"libplanet")</f>
        <v>libplanet</v>
      </c>
      <c r="B55" s="3" t="str">
        <f>IFERROR(__xludf.DUMMYFUNCTION("""COMPUTED_VALUE"""),"https://github.com/planetarium/libplanet")</f>
        <v>https://github.com/planetarium/libplanet</v>
      </c>
      <c r="C55" s="2">
        <f>IFERROR(__xludf.DUMMYFUNCTION("""COMPUTED_VALUE"""),532.0)</f>
        <v>532</v>
      </c>
      <c r="D55" s="2" t="str">
        <f>IFERROR(__xludf.DUMMYFUNCTION("""COMPUTED_VALUE"""),"C#")</f>
        <v>C#</v>
      </c>
      <c r="E55" s="2" t="str">
        <f>IFERROR(__xludf.DUMMYFUNCTION("""COMPUTED_VALUE"""),"Blockchain in C#/.NET for on-chain, decentralized gaming")</f>
        <v>Blockchain in C#/.NET for on-chain, decentralized gaming</v>
      </c>
    </row>
    <row r="56">
      <c r="A56" s="2" t="str">
        <f>IFERROR(__xludf.DUMMYFUNCTION("""COMPUTED_VALUE"""),"PurrNet")</f>
        <v>PurrNet</v>
      </c>
      <c r="B56" s="3" t="str">
        <f>IFERROR(__xludf.DUMMYFUNCTION("""COMPUTED_VALUE"""),"https://github.com/PurrNet/PurrNet")</f>
        <v>https://github.com/PurrNet/PurrNet</v>
      </c>
      <c r="C56" s="2">
        <f>IFERROR(__xludf.DUMMYFUNCTION("""COMPUTED_VALUE"""),517.0)</f>
        <v>517</v>
      </c>
      <c r="D56" s="2" t="str">
        <f>IFERROR(__xludf.DUMMYFUNCTION("""COMPUTED_VALUE"""),"C#")</f>
        <v>C#</v>
      </c>
      <c r="E56" s="2" t="str">
        <f>IFERROR(__xludf.DUMMYFUNCTION("""COMPUTED_VALUE"""),"A Purrfect Unity Networking Solution")</f>
        <v>A Purrfect Unity Networking Solution</v>
      </c>
    </row>
    <row r="57">
      <c r="A57" s="2" t="str">
        <f>IFERROR(__xludf.DUMMYFUNCTION("""COMPUTED_VALUE"""),"ecslite")</f>
        <v>ecslite</v>
      </c>
      <c r="B57" s="3" t="str">
        <f>IFERROR(__xludf.DUMMYFUNCTION("""COMPUTED_VALUE"""),"https://github.com/Leopotam/ecslite")</f>
        <v>https://github.com/Leopotam/ecslite</v>
      </c>
      <c r="C57" s="2">
        <f>IFERROR(__xludf.DUMMYFUNCTION("""COMPUTED_VALUE"""),511.0)</f>
        <v>511</v>
      </c>
      <c r="D57" s="2" t="str">
        <f>IFERROR(__xludf.DUMMYFUNCTION("""COMPUTED_VALUE"""),"C#")</f>
        <v>C#</v>
      </c>
      <c r="E57" s="2" t="str">
        <f>IFERROR(__xludf.DUMMYFUNCTION("""COMPUTED_VALUE"""),"Entity Component System (ECS) for Unity, Godot, MonoGame, .Net Platform")</f>
        <v>Entity Component System (ECS) for Unity, Godot, MonoGame, .Net Platform</v>
      </c>
    </row>
    <row r="58">
      <c r="A58" s="2" t="str">
        <f>IFERROR(__xludf.DUMMYFUNCTION("""COMPUTED_VALUE"""),"BitMono")</f>
        <v>BitMono</v>
      </c>
      <c r="B58" s="3" t="str">
        <f>IFERROR(__xludf.DUMMYFUNCTION("""COMPUTED_VALUE"""),"https://github.com/sunnamed434/BitMono")</f>
        <v>https://github.com/sunnamed434/BitMono</v>
      </c>
      <c r="C58" s="2">
        <f>IFERROR(__xludf.DUMMYFUNCTION("""COMPUTED_VALUE"""),508.0)</f>
        <v>508</v>
      </c>
      <c r="D58" s="2" t="str">
        <f>IFERROR(__xludf.DUMMYFUNCTION("""COMPUTED_VALUE"""),"C#")</f>
        <v>C#</v>
      </c>
      <c r="E58" s="2" t="str">
        <f>IFERROR(__xludf.DUMMYFUNCTION("""COMPUTED_VALUE"""),"Obfuscator for .NET and Mono, with a customizable engine for building your own obfuscators.")</f>
        <v>Obfuscator for .NET and Mono, with a customizable engine for building your own obfuscators.</v>
      </c>
    </row>
    <row r="59">
      <c r="A59" s="2" t="str">
        <f>IFERROR(__xludf.DUMMYFUNCTION("""COMPUTED_VALUE"""),"YetAnotherHttpHandler")</f>
        <v>YetAnotherHttpHandler</v>
      </c>
      <c r="B59" s="3" t="str">
        <f>IFERROR(__xludf.DUMMYFUNCTION("""COMPUTED_VALUE"""),"https://github.com/Cysharp/YetAnotherHttpHandler")</f>
        <v>https://github.com/Cysharp/YetAnotherHttpHandler</v>
      </c>
      <c r="C59" s="2">
        <f>IFERROR(__xludf.DUMMYFUNCTION("""COMPUTED_VALUE"""),492.0)</f>
        <v>492</v>
      </c>
      <c r="D59" s="2" t="str">
        <f>IFERROR(__xludf.DUMMYFUNCTION("""COMPUTED_VALUE"""),"C#")</f>
        <v>C#</v>
      </c>
      <c r="E59" s="2" t="str">
        <f>IFERROR(__xludf.DUMMYFUNCTION("""COMPUTED_VALUE"""),"YetAnotherHttpHandler brings the power of HTTP/2 (and gRPC) to Unity and .NET Standard.")</f>
        <v>YetAnotherHttpHandler brings the power of HTTP/2 (and gRPC) to Unity and .NET Standard.</v>
      </c>
    </row>
    <row r="60">
      <c r="A60" s="2" t="str">
        <f>IFERROR(__xludf.DUMMYFUNCTION("""COMPUTED_VALUE"""),"BWM-XMD-GO")</f>
        <v>BWM-XMD-GO</v>
      </c>
      <c r="B60" s="3" t="str">
        <f>IFERROR(__xludf.DUMMYFUNCTION("""COMPUTED_VALUE"""),"https://github.com/Bwmxmd254/BWM-XMD-GO")</f>
        <v>https://github.com/Bwmxmd254/BWM-XMD-GO</v>
      </c>
      <c r="C60" s="2">
        <f>IFERROR(__xludf.DUMMYFUNCTION("""COMPUTED_VALUE"""),491.0)</f>
        <v>491</v>
      </c>
      <c r="D60" s="2" t="str">
        <f>IFERROR(__xludf.DUMMYFUNCTION("""COMPUTED_VALUE"""),"JavaScript")</f>
        <v>JavaScript</v>
      </c>
      <c r="E60" s="2" t="str">
        <f>IFERROR(__xludf.DUMMYFUNCTION("""COMPUTED_VALUE"""),"🤖 Bwm xmd Smart assistant for tech, tools &amp; APIs ⚙️ Web solutions &amp; automation Available 24/7 for your digital needs")</f>
        <v>🤖 Bwm xmd Smart assistant for tech, tools &amp; APIs ⚙️ Web solutions &amp; automation Available 24/7 for your digital needs</v>
      </c>
    </row>
    <row r="61">
      <c r="A61" s="2" t="str">
        <f>IFERROR(__xludf.DUMMYFUNCTION("""COMPUTED_VALUE"""),"uimgui")</f>
        <v>uimgui</v>
      </c>
      <c r="B61" s="3" t="str">
        <f>IFERROR(__xludf.DUMMYFUNCTION("""COMPUTED_VALUE"""),"https://github.com/psydack/uimgui")</f>
        <v>https://github.com/psydack/uimgui</v>
      </c>
      <c r="C61" s="2">
        <f>IFERROR(__xludf.DUMMYFUNCTION("""COMPUTED_VALUE"""),483.0)</f>
        <v>483</v>
      </c>
      <c r="D61" s="2" t="str">
        <f>IFERROR(__xludf.DUMMYFUNCTION("""COMPUTED_VALUE"""),"C#")</f>
        <v>C#</v>
      </c>
      <c r="E61" s="2" t="str">
        <f>IFERROR(__xludf.DUMMYFUNCTION("""COMPUTED_VALUE"""),"UImGui (Unity ImGui) is an UPM package for the immediate mode GUI library using ImGui.NET. This project is based on RG.ImGui project.")</f>
        <v>UImGui (Unity ImGui) is an UPM package for the immediate mode GUI library using ImGui.NET. This project is based on RG.ImGui project.</v>
      </c>
    </row>
    <row r="62">
      <c r="A62" s="2" t="str">
        <f>IFERROR(__xludf.DUMMYFUNCTION("""COMPUTED_VALUE"""),"Networker")</f>
        <v>Networker</v>
      </c>
      <c r="B62" s="3" t="str">
        <f>IFERROR(__xludf.DUMMYFUNCTION("""COMPUTED_VALUE"""),"https://github.com/markiodev/Networker")</f>
        <v>https://github.com/markiodev/Networker</v>
      </c>
      <c r="C62" s="2">
        <f>IFERROR(__xludf.DUMMYFUNCTION("""COMPUTED_VALUE"""),481.0)</f>
        <v>481</v>
      </c>
      <c r="D62" s="2" t="str">
        <f>IFERROR(__xludf.DUMMYFUNCTION("""COMPUTED_VALUE"""),"C#")</f>
        <v>C#</v>
      </c>
      <c r="E62" s="2" t="str">
        <f>IFERROR(__xludf.DUMMYFUNCTION("""COMPUTED_VALUE"""),"A simple to use TCP and UDP networking library for .NET. Compatible with Unity.")</f>
        <v>A simple to use TCP and UDP networking library for .NET. Compatible with Unity.</v>
      </c>
    </row>
    <row r="63">
      <c r="A63" s="2" t="str">
        <f>IFERROR(__xludf.DUMMYFUNCTION("""COMPUTED_VALUE"""),"co2.js")</f>
        <v>co2.js</v>
      </c>
      <c r="B63" s="3" t="str">
        <f>IFERROR(__xludf.DUMMYFUNCTION("""COMPUTED_VALUE"""),"https://github.com/thegreenwebfoundation/co2.js")</f>
        <v>https://github.com/thegreenwebfoundation/co2.js</v>
      </c>
      <c r="C63" s="2">
        <f>IFERROR(__xludf.DUMMYFUNCTION("""COMPUTED_VALUE"""),481.0)</f>
        <v>481</v>
      </c>
      <c r="D63" s="2" t="str">
        <f>IFERROR(__xludf.DUMMYFUNCTION("""COMPUTED_VALUE"""),"JavaScript")</f>
        <v>JavaScript</v>
      </c>
      <c r="E63" s="2" t="str">
        <f>IFERROR(__xludf.DUMMYFUNCTION("""COMPUTED_VALUE"""),"An npm module for accessing the green web API, and estimating the carbon emissions from using digital services")</f>
        <v>An npm module for accessing the green web API, and estimating the carbon emissions from using digital services</v>
      </c>
    </row>
    <row r="64">
      <c r="A64" s="2" t="str">
        <f>IFERROR(__xludf.DUMMYFUNCTION("""COMPUTED_VALUE"""),"VoucherVault")</f>
        <v>VoucherVault</v>
      </c>
      <c r="B64" s="3" t="str">
        <f>IFERROR(__xludf.DUMMYFUNCTION("""COMPUTED_VALUE"""),"https://github.com/l4rm4nd/VoucherVault")</f>
        <v>https://github.com/l4rm4nd/VoucherVault</v>
      </c>
      <c r="C64" s="2">
        <f>IFERROR(__xludf.DUMMYFUNCTION("""COMPUTED_VALUE"""),469.0)</f>
        <v>469</v>
      </c>
      <c r="D64" s="2" t="str">
        <f>IFERROR(__xludf.DUMMYFUNCTION("""COMPUTED_VALUE"""),"HTML")</f>
        <v>HTML</v>
      </c>
      <c r="E64" s="2" t="str">
        <f>IFERROR(__xludf.DUMMYFUNCTION("""COMPUTED_VALUE"""),"Django web application to store and manage vouchers, coupons, loyalty and gift cards digitally. Supports PWA, offline caching, expiry notifications, transaction histories, file uploads and OIDC SSO.")</f>
        <v>Django web application to store and manage vouchers, coupons, loyalty and gift cards digitally. Supports PWA, offline caching, expiry notifications, transaction histories, file uploads and OIDC SSO.</v>
      </c>
    </row>
    <row r="65">
      <c r="A65" s="2" t="str">
        <f>IFERROR(__xludf.DUMMYFUNCTION("""COMPUTED_VALUE"""),"scribbly")</f>
        <v>scribbly</v>
      </c>
      <c r="B65" s="3" t="str">
        <f>IFERROR(__xludf.DUMMYFUNCTION("""COMPUTED_VALUE"""),"https://github.com/subhamBharadwaz/scribbly")</f>
        <v>https://github.com/subhamBharadwaz/scribbly</v>
      </c>
      <c r="C65" s="2">
        <f>IFERROR(__xludf.DUMMYFUNCTION("""COMPUTED_VALUE"""),452.0)</f>
        <v>452</v>
      </c>
      <c r="D65" s="2" t="str">
        <f>IFERROR(__xludf.DUMMYFUNCTION("""COMPUTED_VALUE"""),"TypeScript")</f>
        <v>TypeScript</v>
      </c>
      <c r="E65" s="2" t="str">
        <f>IFERROR(__xludf.DUMMYFUNCTION("""COMPUTED_VALUE"""),"Scribbly is a web application built with Next.js and Prisma that allows users to create and manage their digital journal. With a user-friendly interface powered by Radix UI and Shadcn/UI components, Scribbly makes journaling a breeze. It includes features"&amp;" such as customizable reminders, secure user authentication with Clerk, and a subscription plan")</f>
        <v>Scribbly is a web application built with Next.js and Prisma that allows users to create and manage their digital journal. With a user-friendly interface powered by Radix UI and Shadcn/UI components, Scribbly makes journaling a breeze. It includes features such as customizable reminders, secure user authentication with Clerk, and a subscription plan</v>
      </c>
    </row>
    <row r="66">
      <c r="A66" s="2" t="str">
        <f>IFERROR(__xludf.DUMMYFUNCTION("""COMPUTED_VALUE"""),"unity-dark-skin")</f>
        <v>unity-dark-skin</v>
      </c>
      <c r="B66" s="3" t="str">
        <f>IFERROR(__xludf.DUMMYFUNCTION("""COMPUTED_VALUE"""),"https://github.com/gluschenko/unity-dark-skin")</f>
        <v>https://github.com/gluschenko/unity-dark-skin</v>
      </c>
      <c r="C66" s="2">
        <f>IFERROR(__xludf.DUMMYFUNCTION("""COMPUTED_VALUE"""),450.0)</f>
        <v>450</v>
      </c>
      <c r="D66" s="2" t="str">
        <f>IFERROR(__xludf.DUMMYFUNCTION("""COMPUTED_VALUE"""),"C#")</f>
        <v>C#</v>
      </c>
      <c r="E66" s="2" t="str">
        <f>IFERROR(__xludf.DUMMYFUNCTION("""COMPUTED_VALUE"""),"Switcher of UI theme in Unity Editor (light -&gt; dark) (.NET, WPF)")</f>
        <v>Switcher of UI theme in Unity Editor (light -&gt; dark) (.NET, WPF)</v>
      </c>
    </row>
    <row r="67">
      <c r="A67" s="2" t="str">
        <f>IFERROR(__xludf.DUMMYFUNCTION("""COMPUTED_VALUE"""),"VYaml")</f>
        <v>VYaml</v>
      </c>
      <c r="B67" s="3" t="str">
        <f>IFERROR(__xludf.DUMMYFUNCTION("""COMPUTED_VALUE"""),"https://github.com/hadashiA/VYaml")</f>
        <v>https://github.com/hadashiA/VYaml</v>
      </c>
      <c r="C67" s="2">
        <f>IFERROR(__xludf.DUMMYFUNCTION("""COMPUTED_VALUE"""),450.0)</f>
        <v>450</v>
      </c>
      <c r="D67" s="2" t="str">
        <f>IFERROR(__xludf.DUMMYFUNCTION("""COMPUTED_VALUE"""),"C#")</f>
        <v>C#</v>
      </c>
      <c r="E67" s="2" t="str">
        <f>IFERROR(__xludf.DUMMYFUNCTION("""COMPUTED_VALUE"""),"The extra fast, low memory footprint YAML library for C#,  focued on .NET and Unity.")</f>
        <v>The extra fast, low memory footprint YAML library for C#,  focued on .NET and Unity.</v>
      </c>
    </row>
    <row r="68">
      <c r="A68" s="2" t="str">
        <f>IFERROR(__xludf.DUMMYFUNCTION("""COMPUTED_VALUE"""),"picturama")</f>
        <v>picturama</v>
      </c>
      <c r="B68" s="3" t="str">
        <f>IFERROR(__xludf.DUMMYFUNCTION("""COMPUTED_VALUE"""),"https://github.com/picturama/picturama")</f>
        <v>https://github.com/picturama/picturama</v>
      </c>
      <c r="C68" s="2">
        <f>IFERROR(__xludf.DUMMYFUNCTION("""COMPUTED_VALUE"""),448.0)</f>
        <v>448</v>
      </c>
      <c r="D68" s="2" t="str">
        <f>IFERROR(__xludf.DUMMYFUNCTION("""COMPUTED_VALUE"""),"TypeScript")</f>
        <v>TypeScript</v>
      </c>
      <c r="E68" s="2" t="str">
        <f>IFERROR(__xludf.DUMMYFUNCTION("""COMPUTED_VALUE"""),"Digital image organizer powered by the web")</f>
        <v>Digital image organizer powered by the web</v>
      </c>
    </row>
    <row r="69">
      <c r="A69" s="2" t="str">
        <f>IFERROR(__xludf.DUMMYFUNCTION("""COMPUTED_VALUE"""),"BicBucStriim")</f>
        <v>BicBucStriim</v>
      </c>
      <c r="B69" s="3" t="str">
        <f>IFERROR(__xludf.DUMMYFUNCTION("""COMPUTED_VALUE"""),"https://github.com/rvolz/BicBucStriim")</f>
        <v>https://github.com/rvolz/BicBucStriim</v>
      </c>
      <c r="C69" s="2">
        <f>IFERROR(__xludf.DUMMYFUNCTION("""COMPUTED_VALUE"""),418.0)</f>
        <v>418</v>
      </c>
      <c r="D69" s="2" t="str">
        <f>IFERROR(__xludf.DUMMYFUNCTION("""COMPUTED_VALUE"""),"PHP")</f>
        <v>PHP</v>
      </c>
      <c r="E69" s="2" t="str">
        <f>IFERROR(__xludf.DUMMYFUNCTION("""COMPUTED_VALUE"""),"BicBucStriim streams books, digital books. It fills a gap in the functionality of current NAS devices that provide access to music, videos and photos -- but not books. BicBucStriim fills this gap and provides web-based access to your e-book collection.")</f>
        <v>BicBucStriim streams books, digital books. It fills a gap in the functionality of current NAS devices that provide access to music, videos and photos -- but not books. BicBucStriim fills this gap and provides web-based access to your e-book collection.</v>
      </c>
    </row>
    <row r="70">
      <c r="A70" s="2" t="str">
        <f>IFERROR(__xludf.DUMMYFUNCTION("""COMPUTED_VALUE"""),"NetickForUnity")</f>
        <v>NetickForUnity</v>
      </c>
      <c r="B70" s="3" t="str">
        <f>IFERROR(__xludf.DUMMYFUNCTION("""COMPUTED_VALUE"""),"https://github.com/NetickNetworking/NetickForUnity")</f>
        <v>https://github.com/NetickNetworking/NetickForUnity</v>
      </c>
      <c r="C70" s="2">
        <f>IFERROR(__xludf.DUMMYFUNCTION("""COMPUTED_VALUE"""),369.0)</f>
        <v>369</v>
      </c>
      <c r="D70" s="2" t="str">
        <f>IFERROR(__xludf.DUMMYFUNCTION("""COMPUTED_VALUE"""),"C#")</f>
        <v>C#</v>
      </c>
      <c r="E70" s="2" t="str">
        <f>IFERROR(__xludf.DUMMYFUNCTION("""COMPUTED_VALUE"""),"Netick is a C# networking solution for Unity.")</f>
        <v>Netick is a C# networking solution for Unity.</v>
      </c>
    </row>
    <row r="71">
      <c r="A71" s="2" t="str">
        <f>IFERROR(__xludf.DUMMYFUNCTION("""COMPUTED_VALUE"""),"VitalRouter")</f>
        <v>VitalRouter</v>
      </c>
      <c r="B71" s="3" t="str">
        <f>IFERROR(__xludf.DUMMYFUNCTION("""COMPUTED_VALUE"""),"https://github.com/hadashiA/VitalRouter")</f>
        <v>https://github.com/hadashiA/VitalRouter</v>
      </c>
      <c r="C71" s="2">
        <f>IFERROR(__xludf.DUMMYFUNCTION("""COMPUTED_VALUE"""),342.0)</f>
        <v>342</v>
      </c>
      <c r="D71" s="2" t="str">
        <f>IFERROR(__xludf.DUMMYFUNCTION("""COMPUTED_VALUE"""),"C#")</f>
        <v>C#</v>
      </c>
      <c r="E71" s="2" t="str">
        <f>IFERROR(__xludf.DUMMYFUNCTION("""COMPUTED_VALUE"""),"A fast, zero-allocation, in-memory messaging library. Declarative async pipeline with source generator for Unity and .NET.")</f>
        <v>A fast, zero-allocation, in-memory messaging library. Declarative async pipeline with source generator for Unity and .NET.</v>
      </c>
    </row>
    <row r="72">
      <c r="A72" s="2" t="str">
        <f>IFERROR(__xludf.DUMMYFUNCTION("""COMPUTED_VALUE"""),"Parse-SDK-dotNET")</f>
        <v>Parse-SDK-dotNET</v>
      </c>
      <c r="B72" s="3" t="str">
        <f>IFERROR(__xludf.DUMMYFUNCTION("""COMPUTED_VALUE"""),"https://github.com/parse-community/Parse-SDK-dotNET")</f>
        <v>https://github.com/parse-community/Parse-SDK-dotNET</v>
      </c>
      <c r="C72" s="2">
        <f>IFERROR(__xludf.DUMMYFUNCTION("""COMPUTED_VALUE"""),335.0)</f>
        <v>335</v>
      </c>
      <c r="D72" s="2" t="str">
        <f>IFERROR(__xludf.DUMMYFUNCTION("""COMPUTED_VALUE"""),"C#")</f>
        <v>C#</v>
      </c>
      <c r="E72" s="2" t="str">
        <f>IFERROR(__xludf.DUMMYFUNCTION("""COMPUTED_VALUE"""),"Parse SDK for .NET")</f>
        <v>Parse SDK for .NET</v>
      </c>
    </row>
    <row r="73">
      <c r="A73" s="2" t="str">
        <f>IFERROR(__xludf.DUMMYFUNCTION("""COMPUTED_VALUE"""),"protobuf3-for-unity")</f>
        <v>protobuf3-for-unity</v>
      </c>
      <c r="B73" s="3" t="str">
        <f>IFERROR(__xludf.DUMMYFUNCTION("""COMPUTED_VALUE"""),"https://github.com/bitcraftCoLtd/protobuf3-for-unity")</f>
        <v>https://github.com/bitcraftCoLtd/protobuf3-for-unity</v>
      </c>
      <c r="C73" s="2">
        <f>IFERROR(__xludf.DUMMYFUNCTION("""COMPUTED_VALUE"""),332.0)</f>
        <v>332</v>
      </c>
      <c r="D73" s="2" t="str">
        <f>IFERROR(__xludf.DUMMYFUNCTION("""COMPUTED_VALUE"""),"C#")</f>
        <v>C#</v>
      </c>
      <c r="E73" s="2" t="str">
        <f>IFERROR(__xludf.DUMMYFUNCTION("""COMPUTED_VALUE"""),"Google Protocol Buffers runtime library version 3 for Unity (targeting .NET 3.5)")</f>
        <v>Google Protocol Buffers runtime library version 3 for Unity (targeting .NET 3.5)</v>
      </c>
    </row>
    <row r="74">
      <c r="A74" s="2" t="str">
        <f>IFERROR(__xludf.DUMMYFUNCTION("""COMPUTED_VALUE"""),"NativeMemoryArray")</f>
        <v>NativeMemoryArray</v>
      </c>
      <c r="B74" s="3" t="str">
        <f>IFERROR(__xludf.DUMMYFUNCTION("""COMPUTED_VALUE"""),"https://github.com/Cysharp/NativeMemoryArray")</f>
        <v>https://github.com/Cysharp/NativeMemoryArray</v>
      </c>
      <c r="C74" s="2">
        <f>IFERROR(__xludf.DUMMYFUNCTION("""COMPUTED_VALUE"""),332.0)</f>
        <v>332</v>
      </c>
      <c r="D74" s="2" t="str">
        <f>IFERROR(__xludf.DUMMYFUNCTION("""COMPUTED_VALUE"""),"C#")</f>
        <v>C#</v>
      </c>
      <c r="E74" s="2" t="str">
        <f>IFERROR(__xludf.DUMMYFUNCTION("""COMPUTED_VALUE"""),"Utilized native-memory backed array for .NET and Unity - over the 2GB limitation and support the modern API(IBufferWriter, ReadOnlySequence, scatter/gather I/O, etc...).")</f>
        <v>Utilized native-memory backed array for .NET and Unity - over the 2GB limitation and support the modern API(IBufferWriter, ReadOnlySequence, scatter/gather I/O, etc...).</v>
      </c>
    </row>
    <row r="75">
      <c r="A75" s="2" t="str">
        <f>IFERROR(__xludf.DUMMYFUNCTION("""COMPUTED_VALUE"""),"ix")</f>
        <v>ix</v>
      </c>
      <c r="B75" s="3" t="str">
        <f>IFERROR(__xludf.DUMMYFUNCTION("""COMPUTED_VALUE"""),"https://github.com/siemens/ix")</f>
        <v>https://github.com/siemens/ix</v>
      </c>
      <c r="C75" s="2">
        <f>IFERROR(__xludf.DUMMYFUNCTION("""COMPUTED_VALUE"""),332.0)</f>
        <v>332</v>
      </c>
      <c r="D75" s="2" t="str">
        <f>IFERROR(__xludf.DUMMYFUNCTION("""COMPUTED_VALUE"""),"TypeScript")</f>
        <v>TypeScript</v>
      </c>
      <c r="E75" s="2" t="str">
        <f>IFERROR(__xludf.DUMMYFUNCTION("""COMPUTED_VALUE"""),"Siemens Industrial Experience is a design system for designers and developers, to consistently create the perfect digital experience for industrial software products.")</f>
        <v>Siemens Industrial Experience is a design system for designers and developers, to consistently create the perfect digital experience for industrial software products.</v>
      </c>
    </row>
    <row r="76">
      <c r="A76" s="2" t="str">
        <f>IFERROR(__xludf.DUMMYFUNCTION("""COMPUTED_VALUE"""),"ceramic")</f>
        <v>ceramic</v>
      </c>
      <c r="B76" s="3" t="str">
        <f>IFERROR(__xludf.DUMMYFUNCTION("""COMPUTED_VALUE"""),"https://github.com/ceramic-engine/ceramic")</f>
        <v>https://github.com/ceramic-engine/ceramic</v>
      </c>
      <c r="C76" s="2">
        <f>IFERROR(__xludf.DUMMYFUNCTION("""COMPUTED_VALUE"""),331.0)</f>
        <v>331</v>
      </c>
      <c r="D76" s="2" t="str">
        <f>IFERROR(__xludf.DUMMYFUNCTION("""COMPUTED_VALUE"""),"Haxe")</f>
        <v>Haxe</v>
      </c>
      <c r="E76" s="2" t="str">
        <f>IFERROR(__xludf.DUMMYFUNCTION("""COMPUTED_VALUE"""),"Cross-platform 2D framework written in Haxe that can export natively to desktop (windows, mac, linux), mobile (ios, android), web (js + webgl) and to unity projects")</f>
        <v>Cross-platform 2D framework written in Haxe that can export natively to desktop (windows, mac, linux), mobile (ios, android), web (js + webgl) and to unity projects</v>
      </c>
    </row>
    <row r="77">
      <c r="A77" s="2" t="str">
        <f>IFERROR(__xludf.DUMMYFUNCTION("""COMPUTED_VALUE"""),"StructureOfArraysGenerator")</f>
        <v>StructureOfArraysGenerator</v>
      </c>
      <c r="B77" s="3" t="str">
        <f>IFERROR(__xludf.DUMMYFUNCTION("""COMPUTED_VALUE"""),"https://github.com/Cysharp/StructureOfArraysGenerator")</f>
        <v>https://github.com/Cysharp/StructureOfArraysGenerator</v>
      </c>
      <c r="C77" s="2">
        <f>IFERROR(__xludf.DUMMYFUNCTION("""COMPUTED_VALUE"""),329.0)</f>
        <v>329</v>
      </c>
      <c r="D77" s="2" t="str">
        <f>IFERROR(__xludf.DUMMYFUNCTION("""COMPUTED_VALUE"""),"C#")</f>
        <v>C#</v>
      </c>
      <c r="E77" s="2" t="str">
        <f>IFERROR(__xludf.DUMMYFUNCTION("""COMPUTED_VALUE"""),"Structure of arrays source generator to make CPU Cache and SIMD friendly data structure for high-performance code in .NET and Unity.")</f>
        <v>Structure of arrays source generator to make CPU Cache and SIMD friendly data structure for high-performance code in .NET and Unity.</v>
      </c>
    </row>
    <row r="78">
      <c r="A78" s="2" t="str">
        <f>IFERROR(__xludf.DUMMYFUNCTION("""COMPUTED_VALUE"""),"NetStack")</f>
        <v>NetStack</v>
      </c>
      <c r="B78" s="3" t="str">
        <f>IFERROR(__xludf.DUMMYFUNCTION("""COMPUTED_VALUE"""),"https://github.com/nxrighthere/NetStack")</f>
        <v>https://github.com/nxrighthere/NetStack</v>
      </c>
      <c r="C78" s="2">
        <f>IFERROR(__xludf.DUMMYFUNCTION("""COMPUTED_VALUE"""),323.0)</f>
        <v>323</v>
      </c>
      <c r="D78" s="2" t="str">
        <f>IFERROR(__xludf.DUMMYFUNCTION("""COMPUTED_VALUE"""),"C#")</f>
        <v>C#</v>
      </c>
      <c r="E78" s="2" t="str">
        <f>IFERROR(__xludf.DUMMYFUNCTION("""COMPUTED_VALUE"""),"Lightweight toolset for creating concurrent networking systems for multiplayer games")</f>
        <v>Lightweight toolset for creating concurrent networking systems for multiplayer games</v>
      </c>
    </row>
    <row r="79">
      <c r="A79" s="2" t="str">
        <f>IFERROR(__xludf.DUMMYFUNCTION("""COMPUTED_VALUE"""),".config")</f>
        <v>.config</v>
      </c>
      <c r="B79" s="3" t="str">
        <f>IFERROR(__xludf.DUMMYFUNCTION("""COMPUTED_VALUE"""),"https://github.com/zszszszsz/.config")</f>
        <v>https://github.com/zszszszsz/.config</v>
      </c>
      <c r="C79" s="2">
        <f>IFERROR(__xludf.DUMMYFUNCTION("""COMPUTED_VALUE"""),316.0)</f>
        <v>316</v>
      </c>
      <c r="D79" s="2" t="str">
        <f>IFERROR(__xludf.DUMMYFUNCTION("""COMPUTED_VALUE"""),"Shell")</f>
        <v>Shell</v>
      </c>
      <c r="E79" s="2" t="str">
        <f>IFERROR(__xludf.DUMMYFUNCTION("""COMPUTED_VALUE"""),"# # Automatically generated file; DO NOT EDIT. # OpenWrt Configuration # CONFIG_MODULES=y CONFIG_HAVE_DOT_CONFIG=y # CONFIG_TARGET_sunxi is not set # CONFIG_TARGET_apm821xx is not set # CONFIG_TARGET_ath25 is not set CONFIG_TARGET_ar71xx=y # CONFIG_TARGET"&amp;"_ath79 is not set # CONFIG_TARGET_bcm27xx is not set # CONFIG_TARGET_bcm53xx is not set # CONFIG_TARGET_brcm47xx is not set # CONFIG_TARGET_brcm63xx is not set # CONFIG_TARGET_cns3xxx is not set # CONFIG_TARGET_octeon is not set # CONFIG_TARGET_gemini is "&amp;"not set # CONFIG_TARGET_mpc85xx is not set # CONFIG_TARGET_imx6 is not set # CONFIG_TARGET_mxs is not set # CONFIG_TARGET_ixp4xx is not set # CONFIG_TARGET_lantiq is not set # CONFIG_TARGET_malta is not set # CONFIG_TARGET_pistachio is not set # CONFIG_TA"&amp;"RGET_mvebu is not set # CONFIG_TARGET_kirkwood is not set # CONFIG_TARGET_mediatek is not set # CONFIG_TARGET_ramips is not set # CONFIG_TARGET_at91 is not set # CONFIG_TARGET_rb532 is not set # CONFIG_TARGET_tegra is not set # CONFIG_TARGET_layerscape is"&amp;" not set # CONFIG_TARGET_octeontx is not set # CONFIG_TARGET_oxnas is not set # CONFIG_TARGET_armvirt is not set # CONFIG_TARGET_ipq40xx is not set # CONFIG_TARGET_ipq806x is not set # CONFIG_TARGET_ipq807x is not set # CONFIG_TARGET_samsung is not set # "&amp;"CONFIG_TARGET_arc770 is not set # CONFIG_TARGET_archs38 is not set # CONFIG_TARGET_ar7 is not set # CONFIG_TARGET_omap is not set # CONFIG_TARGET_uml is not set # CONFIG_TARGET_zynq is not set # CONFIG_TARGET_x86 is not set CONFIG_TARGET_ar71xx_generic=y "&amp;"# CONFIG_TARGET_ar71xx_tiny is not set # CONFIG_TARGET_ar71xx_nand is not set # CONFIG_TARGET_ar71xx_mikrotik is not set # CONFIG_TARGET_MULTI_PROFILE is not set # CONFIG_TARGET_ar71xx_generic_Default is not set # CONFIG_TARGET_ar71xx_generic_DEVICE_caram"&amp;"bola2 is not set # CONFIG_TARGET_ar71xx_generic_DEVICE_lima is not set # CONFIG_TARGET_ar71xx_generic_DEVICE_ALFAAP120C is not set # CONFIG_TARGET_ar71xx_generic_DEVICE_ap121f is not set # CONFIG_TARGET_ar71xx_generic_DEVICE_ap91-5g is not set # CONFIG_TA"&amp;"RGET_ar71xx_generic_DEVICE_ALFAAP96 is not set # CONFIG_TARGET_ar71xx_generic_DEVICE_HORNETUB is not set # CONFIG_TARGET_ar71xx_generic_DEVICE_HORNETUBx2 is not set # CONFIG_TARGET_ar71xx_generic_DEVICE_ALFANX is not set # CONFIG_TARGET_ar71xx_generic_DEV"&amp;"ICE_n5q is not set # CONFIG_TARGET_ar71xx_generic_DEVICE_r36a is not set # CONFIG_TARGET_ar71xx_generic_DEVICE_TUBE2H16M is not set # CONFIG_TARGET_ar71xx_generic_DEVICE_TUBE2H8M is not set # CONFIG_TARGET_ar71xx_generic_DEVICE_fritz4020 is not set # CONF"&amp;"IG_TARGET_ar71xx_generic_DEVICE_fritz300e is not set # CONFIG_TARGET_ar71xx_generic_DEVICE_fritz450e is not set # CONFIG_TARGET_ar71xx_generic_DEVICE_sc1750 is not set # CONFIG_TARGET_ar71xx_generic_DEVICE_sc300m is not set # CONFIG_TARGET_ar71xx_generic_"&amp;"DEVICE_sc450 is not set # CONFIG_TARGET_ar71xx_generic_DEVICE_c-55 is not set # CONFIG_TARGET_ar71xx_generic_DEVICE_ALL0258N is not set # CONFIG_TARGET_ar71xx_generic_DEVICE_ALL0305 is not set # CONFIG_TARGET_ar71xx_generic_DEVICE_ALL0315N is not set # CO"&amp;"NFIG_TARGET_ar71xx_generic_DEVICE_antminer-s1 is not set # CONFIG_TARGET_ar71xx_generic_DEVICE_antminer-s3 is not set # CONFIG_TARGET_ar71xx_generic_DEVICE_antrouter-r1 is not set # CONFIG_TARGET_ar71xx_generic_DEVICE_arduino-yun is not set # CONFIG_TARGE"&amp;"T_ar71xx_generic_DEVICE_AP121_16M is not set # CONFIG_TARGET_ar71xx_generic_DEVICE_AP121_8M is not set # CONFIG_TARGET_ar71xx_generic_DEVICE_AP132 is not set # CONFIG_TARGET_ar71xx_generic_DEVICE_AP135 is not set # CONFIG_TARGET_ar71xx_generic_DEVICE_AP13"&amp;"6_010 is not set # CONFIG_TARGET_ar71xx_generic_DEVICE_AP136_020 is not set # CONFIG_TARGET_ar71xx_generic_DEVICE_AP96 is not set # CONFIG_TARGET_ar71xx_generic_DEVICE_DB120 is not set # CONFIG_TARGET_ar71xx_generic_DEVICE_PB42 is not set # CONFIG_TARGET_"&amp;"ar71xx_generic_DEVICE_PB44 is not set # CONFIG_TARGET_ar71xx_generic_DEVICE_BXU2000N2 is not set # CONFIG_TARGET_ar71xx_generic_DEVICE_WZR450HP2 is not set # CONFIG_TARGET_ar71xx_generic_DEVICE_WZR600DHP is not set # CONFIG_TARGET_ar71xx_generic_DEVICE_WZ"&amp;"RHPAG300H is not set # CONFIG_TARGET_ar71xx_generic_DEVICE_WZRHPG300NH is not set # CONFIG_TARGET_ar71xx_generic_DEVICE_WZRHPG300NH2 is not set # CONFIG_TARGET_ar71xx_generic_DEVICE_WZRHPG450H is not set # CONFIG_TARGET_ar71xx_generic_DEVICE_cf-e316n-v2 i"&amp;"s not set # CONFIG_TARGET_ar71xx_generic_DEVICE_cf-e320n-v2 is not set # CONFIG_TARGET_ar71xx_generic_DEVICE_cf-e355ac-v1 is not set # CONFIG_TARGET_ar71xx_generic_DEVICE_cf-e355ac-v2 is not set # CONFIG_TARGET_ar71xx_generic_DEVICE_cf-e375ac is not set #"&amp;" CONFIG_TARGET_ar71xx_generic_DEVICE_cf-e380ac-v1 is not set # CONFIG_TARGET_ar71xx_generic_DEVICE_cf-e380ac-v2 is not set # CONFIG_TARGET_ar71xx_generic_DEVICE_cf-e385ac is not set # CONFIG_TARGET_ar71xx_generic_DEVICE_cf-e520n is not set # CONFIG_TARGET"&amp;"_ar71xx_generic_DEVICE_cf-e530n is not set # CONFIG_TARGET_ar71xx_generic_DEVICE_WP543_16M is not set # CONFIG_TARGET_ar71xx_generic_DEVICE_WP543_8M is not set # CONFIG_TARGET_ar71xx_generic_DEVICE_WPE72_16M is not set # CONFIG_TARGET_ar71xx_generic_DEVIC"&amp;"E_WPE72_8M is not set # CONFIG_TARGET_ar71xx_generic_DEVICE_wpj342 is not set # CONFIG_TARGET_ar71xx_generic_DEVICE_wpj344 is not set # CONFIG_TARGET_ar71xx_generic_DEVICE_wpj531 is not set # CONFIG_TARGET_ar71xx_generic_DEVICE_wpj558 is not set # CONFIG_"&amp;"TARGET_ar71xx_generic_DEVICE_wpj563 is not set # CONFIG_TARGET_ar71xx_generic_DEVICE_dap-1330-a1 is not set # CONFIG_TARGET_ar71xx_generic_DEVICE_dap-2695-a1 is not set # CONFIG_TARGET_ar71xx_generic_DEVICE_DGL5500A1 is not set # CONFIG_TARGET_ar71xx_gene"&amp;"ric_DEVICE_DHP1565A1 is not set # CONFIG_TARGET_ar71xx_generic_DEVICE_DIR505A1 is not set # CONFIG_TARGET_ar71xx_generic_DEVICE_DIR825B1 is not set # CONFIG_TARGET_ar71xx_generic_DEVICE_DIR825C1 is not set # CONFIG_TARGET_ar71xx_generic_DEVICE_DIR835A1 is"&amp;" not set # CONFIG_TARGET_ar71xx_generic_DEVICE_dir-869-a1 is not set # CONFIG_TARGET_ar71xx_generic_DEVICE_dragino2 is not set # CONFIG_TARGET_ar71xx_generic_DEVICE_el-m150 is not set # CONFIG_TARGET_ar71xx_generic_DEVICE_el-mini is not set # CONFIG_TARGE"&amp;"T_ar71xx_generic_DEVICE_ew-balin is not set # CONFIG_TARGET_ar71xx_generic_DEVICE_ew-dorin is not set # CONFIG_TARGET_ar71xx_generic_DEVICE_ew-dorin-router is not set # CONFIG_TARGET_ar71xx_generic_DEVICE_EAP300V2 is not set # CONFIG_TARGET_ar71xx_generic"&amp;"_DEVICE_ens202ext is not set # CONFIG_TARGET_ar71xx_generic_DEVICE_EPG5000 is not set # CONFIG_TARGET_ar71xx_generic_DEVICE_ESR1750 is not set # CONFIG_TARGET_ar71xx_generic_DEVICE_ESR900 is not set # CONFIG_TARGET_ar71xx_generic_DEVICE_gl-inet-6408A-v1 i"&amp;"s not set # CONFIG_TARGET_ar71xx_generic_DEVICE_gl-inet-6416A-v1 is not set # CONFIG_TARGET_ar71xx_generic_DEVICE_gl-domino is not set # CONFIG_TARGET_ar71xx_generic_DEVICE_gl-ar150 is not set # CONFIG_TARGET_ar71xx_generic_DEVICE_gl-ar300 is not set # CO"&amp;"NFIG_TARGET_ar71xx_generic_DEVICE_gl-ar300m is not set # CONFIG_TARGET_ar71xx_generic_DEVICE_gl-ar750 is not set # CONFIG_TARGET_ar71xx_generic_DEVICE_gl-ar750s is not set # CONFIG_TARGET_ar71xx_generic_DEVICE_gl-mifi is not set # CONFIG_TARGET_ar71xx_gen"&amp;"eric_DEVICE_gl-usb150 is not set # CONFIG_TARGET_ar71xx_generic_DEVICE_SGRW500N85BV2 is not set # CONFIG_TARGET_ar71xx_generic_DEVICE_minibox-v1 is not set # CONFIG_TARGET_ar71xx_generic_DEVICE_oolite-v1 is not set # CONFIG_TARGET_ar71xx_generic_DEVICE_oo"&amp;"lite-v5.2 is not set # CONFIG_TARGET_ar71xx_generic_DEVICE_oolite-v5.2-dev is not set # CONFIG_TARGET_ar71xx_generic_DEVICE_lan-turtle is not set # CONFIG_TARGET_ar71xx_generic_DEVICE_packet-squirrel is not set # CONFIG_TARGET_ar71xx_generic_DEVICE_wifi-p"&amp;"ineapple-nano is not set # CONFIG_TARGET_ar71xx_generic_DEVICE_hiwifi-hc6361 is not set # CONFIG_TARGET_ar71xx_generic_DEVICE_AP147_010 is not set # CONFIG_TARGET_ar71xx_generic_DEVICE_WRT160NL is not set # CONFIG_TARGET_ar71xx_generic_DEVICE_WRT400N is n"&amp;"ot set # CONFIG_TARGET_ar71xx_generic_DEVICE_mr12 is not set # CONFIG_TARGET_ar71xx_generic_DEVICE_mr16 is not set # CONFIG_TARGET_ar71xx_generic_DEVICE_mc-mac1200r is not set # CONFIG_TARGET_ar71xx_generic_DEVICE_mc-mw4530r is not set # CONFIG_TARGET_ar7"&amp;"1xx_generic_DEVICE_smart-300 is not set # CONFIG_TARGET_ar71xx_generic_DEVICE_WNDAP360 is not set # CONFIG_TARGET_ar71xx_generic_DEVICE_wndr3700 is not set # CONFIG_TARGET_ar71xx_generic_DEVICE_wndr3700v2 is not set # CONFIG_TARGET_ar71xx_generic_DEVICE_w"&amp;"ndr3800 is not set # CONFIG_TARGET_ar71xx_generic_DEVICE_wndr3800ch is not set # CONFIG_TARGET_ar71xx_generic_DEVICE_wndrmac is not set # CONFIG_TARGET_ar71xx_generic_DEVICE_wndrmacv2 is not set # CONFIG_TARGET_ar71xx_generic_DEVICE_WNR2200 is not set # C"&amp;"ONFIG_TARGET_ar71xx_generic_DEVICE_koala is not set # CONFIG_TARGET_ar71xx_generic_DEVICE_omy-g1 is not set # CONFIG_TARGET_ar71xx_generic_DEVICE_omy-x1 is not set # CONFIG_TARGET_ar71xx_generic_DEVICE_onion-omega is not set # CONFIG_TARGET_ar71xx_generic"&amp;"_DEVICE_som9331 is not set # CONFIG_TARGET_ar71xx_generic_DEVICE_A60 is not set # CONFIG_TARGET_ar71xx_generic_DEVICE_MR1750 is not set # CONFIG_TARGET_ar71xx_generic_DEVICE_MR600 is not set # CONFIG_TARGET_ar71xx_generic_DEVICE_MR900 is not set # CONFIG_"&amp;"TARGET_ar71xx_generic_DEVICE_OM2P is not set # CONFIG_TARGET_ar71xx_generic_DEVICE_OM5PAC is not set # CONFIG_TARGET_ar71xx_generic_DEVICE_OM5P is not set # CONFIG_TARGET_ar71xx_generic_DEVICE_cpe505n is not set # CONFIG_TARGET_ar71xx_generic_DEVICE_r602n"&amp;" is not set # CONFIG_TARGET_ar71xx_generic_DEVICE_ts-d084 is not set # CONFIG_TARGET_ar71xx_generic_DEVICE_pqi-air-pen is not set # CONFIG_TARGET_ar71xx_generic_DEVICE_k2t is not set # CONFIG_TARGET_ar71xx_generic_DEVICE_MZKW04NU is not set # CONFIG_TARGE"&amp;"T_ar71xx_generic_DEVICE_MZKW300NH is not set # CONFIG_TARGET_ar71xx_generic_DEVICE_cap324 is not set # CONFIG_TARGET_ar71xx_generic_DEVICE_cr3000 is not set # CONFIG_TARGET_ar71xx_generic_DEVICE_cr5000 is not set # CONFIG_TARGET_ar71xx_generic_DEVICE_DLRT"&amp;"DEV01 is not set # CONFIG_TARGET_ar71xx_generic_DEVICE_qihoo-c301 is not set # CONFIG_TARGET_ar71xx_generic_DEVICE_AP143_16M is not set # CONFIG_TARGET_ar71xx_generic_DEVICE_AP143_8M is not set # CONFIG_TARGET_ar71xx_generic_DEVICE_AP152_16M is not set # "&amp;"CONFIG_TARGET_ar71xx_generic_DEVICE_e1700ac-v2-16M is not set # CONFIG_TARGET_ar71xx_generic_DEVICE_e1700ac-v2-8M is not set # CONFIG_TARGET_ar71xx_generic_DEVICE_e558-v2-16M is not set # CONFIG_TARGET_ar71xx_generic_DEVICE_e558-v2-8M is not set # CONFIG_"&amp;"TARGET_ar71xx_generic_DEVICE_e600g-v2-16M is not set # CONFIG_TARGET_ar71xx_generic_DEVICE_e600g-v2-8M is not set # CONFIG_TARGET_ar71xx_generic_DEVICE_e600gac-v2-16M is not set # CONFIG_TARGET_ar71xx_generic_DEVICE_e600gac-v2-8M is not set # CONFIG_TARGE"&amp;"T_ar71xx_generic_DEVICE_e750a-v4-16M is not set # CONFIG_TARGET_ar71xx_generic_DEVICE_e750a-v4-8M is not set # CONFIG_TARGET_ar71xx_generic_DEVICE_e750g-v8-16M is not set # CONFIG_TARGET_ar71xx_generic_DEVICE_e750g-v8-8M is not set # CONFIG_TARGET_ar71xx_"&amp;"generic_DEVICE_ap531b0 is not set # CONFIG_TARGET_ar71xx_generic_DEVICE_wam250 is not set # CONFIG_TARGET_ar71xx_generic_DEVICE_CAP4200AG is not set # CONFIG_TARGET_ar71xx_generic_DEVICE_EAP7660D is not set # CONFIG_TARGET_ar71xx_generic_DEVICE_wlr8100 is"&amp;" not set # CONFIG_TARGET_ar71xx_generic_DEVICE_bsb is not set # CONFIG_TARGET_ar71xx_generic_DEVICE_archer-c25-v1 is not set # CONFIG_TARGET_ar71xx_generic_DEVICE_archer-c5-v1 is not set # CONFIG_TARGET_ar71xx_generic_DEVICE_archer-c58-v1 is not set # CON"&amp;"FIG_TARGET_ar71xx_generic_DEVICE_archer-c59-v1 is not set # CONFIG_TARGET_ar71xx_generic_DEVICE_archer-c59-v2 is not set # CONFIG_TARGET_ar71xx_generic_DEVICE_archer-c60-v1 is not set # CONFIG_TARGET_ar71xx_generic_DEVICE_archer-c60-v2 is not set # CONFIG"&amp;"_TARGET_ar71xx_generic_DEVICE_archer-c7-v1 is not set # CONFIG_TARGET_ar71xx_generic_DEVICE_archer-c7-v2 is not set # CONFIG_TARGET_ar71xx_generic_DEVICE_archer-c7-v2-il is not set # CONFIG_TARGET_ar71xx_generic_DEVICE_tl-wdr7500-v3 is not set # CONFIG_TA"&amp;"RGET_ar71xx_generic_DEVICE_archer-c7-v4 is not set # CONFIG_TARGET_ar71xx_generic_DEVICE_archer-c7-v5 is not set # CONFIG_TARGET_ar71xx_generic_DEVICE_cpe210-v2 is not set # CONFIG_TARGET_ar71xx_generic_DEVICE_cpe210-220-v1 is not set # CONFIG_TARGET_ar71"&amp;"xx_generic_DEVICE_cpe510-520-v1 is not set # CONFIG_TARGET_ar71xx_generic_DEVICE_eap120-v1 is not set # CONFIG_TARGET_ar71xx_generic_DEVICE_re355-v1 is not set # CONFIG_TARGET_ar71xx_generic_DEVICE_re450-v1 is not set # CONFIG_TARGET_ar71xx_generic_DEVICE"&amp;"_tl-mr6400-v1 is not set # CONFIG_TARGET_ar71xx_generic_DEVICE_tl-wdr3227-v2 is not set # CONFIG_TARGET_ar71xx_generic_DEVICE_tl-wdr3500-v1 is not set # CONFIG_TARGET_ar71xx_generic_DEVICE_tl-wdr3600-v1 is not set # CONFIG_TARGET_ar71xx_generic_DEVICE_tl-"&amp;"wdr4300-v1 is not set # CONFIG_TARGET_ar71xx_generic_DEVICE_tl-wdr4300-v1-il is not set # CONFIG_TARGET_ar71xx_generic_DEVICE_tl-wdr4310-v1 is not set # CONFIG_TARGET_ar71xx_generic_DEVICE_tl-wdr4900-v2 is not set # CONFIG_TARGET_ar71xx_generic_DEVICE_tl-"&amp;"wdr5800-v1 is not set CONFIG_TARGET_ar71xx_generic_DEVICE_tl-wdr6500-v2=y # CONFIG_TARGET_ar71xx_generic_DEVICE_tl-wdr6500-v6 is not set # CONFIG_TARGET_ar71xx_generic_DEVICE_tl-wdr8500-v1 is not set # CONFIG_TARGET_ar71xx_generic_DEVICE_tl-wpa8630-v1 is "&amp;"not set # CONFIG_TARGET_ar71xx_generic_DEVICE_tl-wr1043n-v5 is not set # CONFIG_TARGET_ar71xx_generic_DEVICE_tl-wr1043nd-v1 is not set # CONFIG_TARGET_ar71xx_generic_DEVICE_tl-wr1043nd-v2 is not set # CONFIG_TARGET_ar71xx_generic_DEVICE_tl-wr1043nd-v3 is "&amp;"not set # CONFIG_TARGET_ar71xx_generic_DEVICE_tl-wr1043nd-v4 is not set # CONFIG_TARGET_ar71xx_generic_DEVICE_tl-wr2041n-v1 is not set # CONFIG_TARGET_ar71xx_generic_DEVICE_tl-wr2041n-v2 is not set # CONFIG_TARGET_ar71xx_generic_DEVICE_tl-wr2543-v1 is not"&amp;" set # CONFIG_TARGET_ar71xx_generic_DEVICE_tl-wr710n-v1 is not set # CONFIG_TARGET_ar71xx_generic_DEVICE_tl-wr710n-v2.1 is not set # CONFIG_TARGET_ar71xx_generic_DEVICE_tl-wr810n-v1 is not set # CONFIG_TARGET_ar71xx_generic_DEVICE_tl-wr810n-v2 is not set "&amp;"# CONFIG_TARGET_ar71xx_generic_DEVICE_tl-wr842n-v1 is not set # CONFIG_TARGET_ar71xx_generic_DEVICE_tl-wr842n-v2 is not set # CONFIG_TARGET_ar71xx_generic_DEVICE_tl-wr842n-v3 is not set # CONFIG_TARGET_ar71xx_generic_DEVICE_tl-wr880n-v1 is not set # CONFI"&amp;"G_TARGET_ar71xx_generic_DEVICE_tl-wr881n-v1 is not set # CONFIG_TARGET_ar71xx_generic_DEVICE_tl-wr902ac-v1 is not set # CONFIG_TARGET_ar71xx_generic_DEVICE_tl-wr941n-v7 is not set # CONFIG_TARGET_ar71xx_generic_DEVICE_tl-wr942n-v1 is not set # CONFIG_TARG"&amp;"ET_ar71xx_generic_DEVICE_wbs210-v1 is not set # CONFIG_TARGET_ar71xx_generic_DEVICE_wbs510-v1 is not set # CONFIG_TARGET_ar71xx_generic_DEVICE_TEW673GRU is not set # CONFIG_TARGET_ar71xx_generic_DEVICE_TEW732BR is not set # CONFIG_TARGET_ar71xx_generic_DE"&amp;"VICE_TEW823DRU is not set # CONFIG_TARGET_ar71xx_generic_DEVICE_tellstick-znet-lite is not set # CONFIG_TARGET_ar71xx_generic_DEVICE_rut900 is not set # CONFIG_TARGET_ar71xx_generic_DEVICE_ubnt-air-gateway is not set # CONFIG_TARGET_ar71xx_generic_DEVICE_"&amp;"ubnt-air-gateway-pro is not set # CONFIG_TARGET_ar71xx_generic_DEVICE_ubnt-airrouter is not set # CONFIG_TARGET_ar71xx_generic_DEVICE_ubnt-bullet-m is not set # CONFIG_TARGET_ar71xx_generic_DEVICE_ubnt-ls-sr71 is not set # CONFIG_TARGET_ar71xx_generic_DEV"&amp;"ICE_ubnt-lbe-m5 is not set # CONFIG_TARGET_ar71xx_generic_DEVICE_ubnt-loco-m-xw is not set # CONFIG_TARGET_ar71xx_generic_DEVICE_ubnt-nano-m-xw is not set # CONFIG_TARGET_ar71xx_generic_DEVICE_ubnt-nano-m is not set # CONFIG_TARGET_ar71xx_generic_DEVICE_r"&amp;"w2458n is not set # CONFIG_TARGET_ar71xx_generic_DEVICE_ubnt-rocket-m-ti is not set # CONFIG_TARGET_ar71xx_generic_DEVICE_ubnt-rocket-m-xw is not set # CONFIG_TARGET_ar71xx_generic_DEVICE_ubnt-rocket-m is not set # CONFIG_TARGET_ar71xx_generic_DEVICE_ubnt"&amp;"-rs is not set # CONFIG_TARGET_ar71xx_generic_DEVICE_ubnt-rspro is not set # CONFIG_TARGET_ar71xx_generic_DEVICE_ubnt-uap-pro is not set # CONFIG_TARGET_ar71xx_generic_DEVICE_ubnt-unifi is not set # CONFIG_TARGET_ar71xx_generic_DEVICE_ubnt-unifiac-lite is"&amp;" not set # CONFIG_TARGET_ar71xx_generic_DEVICE_ubnt-unifiac-mesh is not set # CONFIG_TARGET_ar71xx_generic_DEVICE_ubnt-unifiac-pro is not set # CONFIG_TARGET_ar71xx_generic_DEVICE_ubnt-unifi-outdoor is not set # CONFIG_TARGET_ar71xx_generic_DEVICE_ubnt-un"&amp;"ifi-outdoor-plus is not set # CONFIG_TARGET_ar71xx_generic_DEVICE_ubdev01 is not set # CONFIG_TARGET_ar71xx_generic_DEVICE_wrtnode2q is not set # CONFIG_TARGET_ar71xx_generic_DEVICE_dr342 is not set # CONFIG_TARGET_ar71xx_generic_DEVICE_dr531 is not set #"&amp;" CONFIG_TARGET_ar71xx_generic_DEVICE_weio is not set # CONFIG_TARGET_ar71xx_generic_DEVICE_mynet-n600 is not set # CONFIG_TARGET_ar71xx_generic_DEVICE_mynet-n750 is not set # CONFIG_TARGET_ar71xx_generic_DEVICE_MYNETREXT is not set # CONFIG_TARGET_ar71xx_"&amp;"generic_DEVICE_ap90q is not set # CONFIG_TARGET_ar71xx_generic_DEVICE_cpe830 is not set # CONFIG_TARGET_ar71xx_generic_DEVICE_cpe870 is not set # CONFIG_TARGET_ar71xx_generic_DEVICE_sr3200 is not set # CONFIG_TARGET_ar71xx_generic_DEVICE_t830 is not set #"&amp;" CONFIG_TARGET_ar71xx_generic_DEVICE_xd3200 is not set # CONFIG_TARGET_ar71xx_generic_DEVICE_ZCN1523H28 is not set # CONFIG_TARGET_ar71xx_generic_DEVICE_ZCN1523H516 is not set # CONFIG_TARGET_ar71xx_generic_DEVICE_NBG6616 is not set # CONFIG_TARGET_ar71xx"&amp;"_generic_DEVICE_dLAN_Hotspot is not set # CONFIG_TARGET_ar71xx_generic_DEVICE_dLAN_pro_1200_ac is not set # CONFIG_TARGET_ar71xx_generic_DEVICE_dLAN_pro_500_wp is not set # CONFIG_TARGET_ar71xx_generic_DEVICE_rme-eg200 is not set # CONFIG_TARGET_ar71xx_ge"&amp;"neric_DEVICE_JA76PF is not set # CONFIG_TARGET_ar71xx_generic_DEVICE_JA76PF2 is not set # CONFIG_TARGET_ar71xx_generic_DEVICE_JWAP003 is not set # CONFIG_TARGET_ar71xx_generic_DEVICE_jwap230 is not set CONFIG_HAS_SUBTARGETS=y CONFIG_HAS_DEVICES=y CONFIG_T"&amp;"ARGET_BOARD=""ar71xx"" CONFIG_TARGET_SUBTARGET=""generic"" CONFIG_TARGET_PROFILE=""DEVICE_tl-wdr6500-v2"" CONFIG_TARGET_ARCH_PACKAGES=""mips_24kc"" CONFIG_DEFAULT_TARGET_OPTIMIZATION=""-Os -pipe -mno-branch-likely -mips32r2 -mtune=24kc"" CONFIG_CPU_TYPE="&amp;"""24kc"" CONFIG_LINUX_4_9=y CONFIG_DEFAULT_ath10k-firmware-qca988x=y CONFIG_DEFAULT_base-files=y CONFIG_DEFAULT_block-mount=y CONFIG_DEFAULT_busybox=y CONFIG_DEFAULT_ca-certificates=y CONFIG_DEFAULT_coremark=y CONFIG_DEFAULT_ddns-scripts_aliyun=y CONFIG_D"&amp;"EFAULT_ddns-scripts_dnspod=y CONFIG_DEFAULT_default-settings=y CONFIG_DEFAULT_dnsmasq-full=y CONFIG_DEFAULT_dropbear=y CONFIG_DEFAULT_firewall=y CONFIG_DEFAULT_fstools=y CONFIG_DEFAULT_iptables=y CONFIG_DEFAULT_kmod-ath10k=y CONFIG_DEFAULT_kmod-ath9k=y CO"&amp;"NFIG_DEFAULT_kmod-gpio-button-hotplug=y CONFIG_DEFAULT_kmod-ipt-offload=y CONFIG_DEFAULT_kmod-ipt-raw=y CONFIG_DEFAULT_kmod-nf-nathelper=y CONFIG_DEFAULT_kmod-nf-nathelper-extra=y CONFIG_DEFAULT_kmod-tcp-bbr=y CONFIG_DEFAULT_kmod-usb-core=y CONFIG_DEFAULT"&amp;"_kmod-usb-ledtrig-usbport=y CONFIG_DEFAULT_kmod-usb2=y CONFIG_DEFAULT_libc=y CONFIG_DEFAULT_libgcc=y CONFIG_DEFAULT_libustream-openssl=y CONFIG_DEFAULT_logd=y CONFIG_DEFAULT_luci=y CONFIG_DEFAULT_luci-app-accesscontrol=y CONFIG_DEFAULT_luci-app-adbyby-plu"&amp;"s=y CONFIG_DEFAULT_luci-app-arpbind=y CONFIG_DEFAULT_luci-app-autoreboot=y CONFIG_DEFAULT_luci-app-cpufreq=y CONFIG_DEFAULT_luci-app-ddns=y CONFIG_DEFAULT_luci-app-filetransfer=y CONFIG_DEFAULT_luci-app-flowoffload=y CONFIG_DEFAULT_luci-app-nlbwmon=y CONF"&amp;"IG_DEFAULT_luci-app-ramfree=y CONFIG_DEFAULT_luci-app-sfe=y CONFIG_DEFAULT_luci-app-ssr-plus=y CONFIG_DEFAULT_luci-app-unblockmusic=y CONFIG_DEFAULT_luci-app-upnp=y CONFIG_DEFAULT_luci-app-vlmcsd=y CONFIG_DEFAULT_luci-app-vsftpd=y CONFIG_DEFAULT_luci-app-"&amp;"wol=y CONFIG_DEFAULT_mtd=y CONFIG_DEFAULT_netifd=y CONFIG_DEFAULT_opkg=y CONFIG_DEFAULT_ppp=y CONFIG_DEFAULT_ppp-mod-pppoe=y CONFIG_DEFAULT_swconfig=y CONFIG_DEFAULT_uboot-envtools=y CONFIG_DEFAULT_uci=y CONFIG_DEFAULT_uclient-fetch=y CONFIG_DEFAULT_urand"&amp;"om-seed=y CONFIG_DEFAULT_urngd=y CONFIG_DEFAULT_wget=y CONFIG_DEFAULT_wpad-openssl=y CONFIG_AUDIO_SUPPORT=y CONFIG_GPIO_SUPPORT=y CONFIG_PCI_SUPPORT=y CONFIG_USB_SUPPORT=y CONFIG_USB_GADGET_SUPPORT=y CONFIG_BIG_ENDIAN=y CONFIG_USES_SQUASHFS=y CONFIG_SMALL"&amp;"_FLASH=y CONFIG_HAS_MIPS16=y CONFIG_mips=y CONFIG_ARCH=""mips""  # # Target Images # # CONFIG_TARGET_ROOTFS_INITRAMFS is not set CONFIG_EXTERNAL_CPIO=""""  # # Root filesystem archives # # CONFIG_TARGET_ROOTFS_CPIOGZ is not set # CONFIG_TARGET_ROOTFS_TARG"&amp;"Z is not set  # # Root filesystem images # # CONFIG_TARGET_ROOTFS_EXT4FS is not set CONFIG_TARGET_ROOTFS_SQUASHFS=y CONFIG_TARGET_SQUASHFS_BLOCK_SIZE=1024 CONFIG_TARGET_UBIFS_FREE_SPACE_FIXUP=y CONFIG_TARGET_UBIFS_JOURNAL_SIZE=""""  # # Image Options #  #"&amp;" # Global build settings # # CONFIG_JSON_ADD_IMAGE_INFO is not set # CONFIG_ALL_NONSHARED is not set # CONFIG_ALL_KMODS is not set # CONFIG_ALL is not set # CONFIG_BUILDBOT is not set # CONFIG_SIGNED_PACKAGES is not set # CONFIG_SIGNATURE_CHECK is not set"&amp;"  # # General build options # # CONFIG_DISPLAY_SUPPORT is not set CONFIG_BUILD_PATENTED=y # CONFIG_BUILD_NLS is not set CONFIG_SHADOW_PASSWORDS=y # CONFIG_CLEAN_IPKG is not set # CONFIG_INCLUDE_CONFIG is not set # CONFIG_COLLECT_KERNEL_DEBUG is not set  #"&amp;" # Kernel build options # CONFIG_KERNEL_BUILD_USER="""" CONFIG_KERNEL_BUILD_DOMAIN="""" CONFIG_KERNEL_PRINTK=y CONFIG_KERNEL_CRASHLOG=y # CONFIG_KERNEL_SWAP is not set CONFIG_KERNEL_DEBUG_FS=y CONFIG_KERNEL_MIPS_FPU_EMULATOR=y # CONFIG_KERNEL_PERF_EVENTS "&amp;"is not set # CONFIG_KERNEL_PROFILING is not set # CONFIG_KERNEL_TASKSTATS is not set # CONFIG_KERNEL_KALLSYMS is not set # CONFIG_KERNEL_FTRACE is not set # CONFIG_KERNEL_DEBUG_KERNEL is not set # CONFIG_KERNEL_DEBUG_INFO is not set # CONFIG_KERNEL_DYNAMI"&amp;"C_DEBUG is not set # CONFIG_KERNEL_KPROBES is not set # CONFIG_KERNEL_AIO is not set # CONFIG_KERNEL_FHANDLE is not set # CONFIG_KERNEL_FANOTIFY is not set # CONFIG_KERNEL_BLK_DEV_BSG is not set CONFIG_KERNEL_MAGIC_SYSRQ=y # CONFIG_KERNEL_DEBUG_PINCTRL is"&amp;" not set # CONFIG_KERNEL_DEBUG_GPIO is not set # CONFIG_KERNEL_ELF_CORE is not set # CONFIG_KERNEL_PROVE_LOCKING is not set CONFIG_KERNEL_PRINTK_TIME=y # CONFIG_KERNEL_SLABINFO is not set # CONFIG_KERNEL_PROC_PAGE_MONITOR is not set # CONFIG_KERNEL_KEXEC "&amp;"is not set # CONFIG_USE_RFKILL is not set # CONFIG_USE_SPARSE is not set # CONFIG_KERNEL_DEVTMPFS is not set CONFIG_KERNEL_KEYS=y # CONFIG_KERNEL_PERSISTENT_KEYRINGS is not set # CONFIG_KERNEL_BIG_KEYS is not set # CONFIG_KERNEL_ENCRYPTED_KEYS is not set "&amp;"CONFIG_KERNEL_CGROUPS=y # CONFIG_KERNEL_CGROUP_DEBUG is not set CONFIG_KERNEL_FREEZER=y CONFIG_KERNEL_CGROUP_FREEZER=y CONFIG_KERNEL_CGROUP_DEVICE=y CONFIG_KERNEL_CGROUP_PIDS=y CONFIG_KERNEL_CPUSETS=y # CONFIG_KERNEL_PROC_PID_CPUSET is not set CONFIG_KERN"&amp;"EL_CGROUP_CPUACCT=y # CONFIG_KERNEL_RESOURCE_COUNTERS is not set CONFIG_KERNEL_MM_OWNER=y CONFIG_KERNEL_MEMCG=y # CONFIG_KERNEL_MEMCG_SWAP is not set # CONFIG_KERNEL_MEMCG_KMEM is not set # CONFIG_KERNEL_CGROUP_PERF is not set CONFIG_KERNEL_CGROUP_SCHED=y"&amp;" # CONFIG_KERNEL_FAIR_GROUP_SCHED is not set # CONFIG_KERNEL_RT_GROUP_SCHED is not set CONFIG_KERNEL_BLK_CGROUP=y # CONFIG_KERNEL_CFQ_GROUP_IOSCHED is not set # CONFIG_KERNEL_BLK_DEV_THROTTLING is not set # CONFIG_KERNEL_DEBUG_BLK_CGROUP is not set CONFIG"&amp;"_KERNEL_NET_CLS_CGROUP=y CONFIG_KERNEL_NETPRIO_CGROUP=y CONFIG_KERNEL_NAMESPACES=y CONFIG_KERNEL_UTS_NS=y CONFIG_KERNEL_IPC_NS=y CONFIG_KERNEL_USER_NS=y CONFIG_KERNEL_PID_NS=y CONFIG_KERNEL_NET_NS=y CONFIG_KERNEL_DEVPTS_MULTIPLE_INSTANCES=y CONFIG_KERNEL_"&amp;"POSIX_MQUEUE=y # CONFIG_KERNEL_SECCOMP_FILTER is not set # CONFIG_KERNEL_SECCOMP is not set CONFIG_KERNEL_IP_MROUTE=y CONFIG_KERNEL_IPV6=y CONFIG_KERNEL_IPV6_MULTIPLE_TABLES=y CONFIG_KERNEL_IPV6_SUBTREES=y CONFIG_KERNEL_IPV6_MROUTE=y # CONFIG_KERNEL_IPV6_"&amp;"PIMSM_V2 is not set # CONFIG_KERNEL_IP_PNP is not set  # # Filesystem ACL and attr support options # # CONFIG_USE_FS_ACL_ATTR is not set # CONFIG_KERNEL_FS_POSIX_ACL is not set # CONFIG_KERNEL_BTRFS_FS_POSIX_ACL is not set # CONFIG_KERNEL_EXT4_FS_POSIX_AC"&amp;"L is not set # CONFIG_KERNEL_F2FS_FS_POSIX_ACL is not set # CONFIG_KERNEL_JFFS2_FS_POSIX_ACL is not set # CONFIG_KERNEL_TMPFS_POSIX_ACL is not set # CONFIG_KERNEL_CIFS_ACL is not set # CONFIG_KERNEL_HFS_FS_POSIX_ACL is not set # CONFIG_KERNEL_HFSPLUG_FS_P"&amp;"OSIX_ACL is not set # CONFIG_KERNEL_NFS_ACL_SUPPORT is not set # CONFIG_KERNEL_NFS_V3_ACL_SUPPORT is not set # CONFIG_KERNEL_NFSD_V2_ACL_SUPPORT is not set # CONFIG_KERNEL_NFSD_V3_ACL_SUPPORT is not set # CONFIG_KERNEL_REISER_FS_POSIX_ACL is not set # CON"&amp;"FIG_KERNEL_XFS_POSIX_ACL is not set # CONFIG_KERNEL_JFS_POSIX_ACL is not set # CONFIG_KERNEL_DEVMEM is not set # CONFIG_KERNEL_DEVKMEM is not set CONFIG_KERNEL_SQUASHFS_FRAGMENT_CACHE_SIZE=2 # CONFIG_KERNEL_CC_OPTIMIZE_FOR_PERFORMANCE is not set CONFIG_KE"&amp;"RNEL_CC_OPTIMIZE_FOR_SIZE=y  # # Package build options # # CONFIG_DEBUG is not set CONFIG_IPV6=y  # # Stripping options # # CONFIG_NO_STRIP is not set # CONFIG_USE_STRIP is not set CONFIG_USE_SSTRIP=y # CONFIG_STRIP_KERNEL_EXPORTS is not set # CONFIG_USE_"&amp;"MKLIBS is not set CONFIG_USE_UCLIBCXX=y # CONFIG_USE_LIBCXX is not set # CONFIG_USE_LIBSTDCXX is not set  # # Hardening build options # CONFIG_PKG_CHECK_FORMAT_SECURITY=y CONFIG_PKG_ASLR_PIE_NONE=y # CONFIG_PKG_ASLR_PIE_REGULAR is not set # CONFIG_PKG_ASL"&amp;"R_PIE_ALL is not set # CONFIG_PKG_CC_STACKPROTECTOR_NONE is not set CONFIG_PKG_CC_STACKPROTECTOR_REGULAR=y # CONFIG_KERNEL_CC_STACKPROTECTOR_NONE is not set CONFIG_KERNEL_CC_STACKPROTECTOR_REGULAR=y # CONFIG_KERNEL_CC_STACKPROTECTOR_STRONG is not set CONF"&amp;"IG_KERNEL_STACKPROTECTOR=y # CONFIG_KERNEL_STACKPROTECTOR_STRONG is not set # CONFIG_PKG_FORTIFY_SOURCE_NONE is not set CONFIG_PKG_FORTIFY_SOURCE_1=y # CONFIG_PKG_FORTIFY_SOURCE_2 is not set # CONFIG_PKG_RELRO_NONE is not set # CONFIG_PKG_RELRO_PARTIAL is"&amp;" not set CONFIG_PKG_RELRO_FULL=y # CONFIG_DEVEL is not set # CONFIG_BROKEN is not set CONFIG_BINARY_FOLDER="""" CONFIG_DOWNLOAD_FOLDER="""" CONFIG_LOCALMIRROR="""" CONFIG_AUTOREBUILD=y # CONFIG_AUTOREMOVE is not set CONFIG_BUILD_SUFFIX="""" CONFIG_TARGET_"&amp;"ROOTFS_DIR="""" # CONFIG_CCACHE is not set CONFIG_EXTERNAL_KERNEL_TREE="""" CONFIG_KERNEL_GIT_CLONE_URI="""" CONFIG_EXTRA_OPTIMIZATION=""-fno-caller-saves -fno-plt"" CONFIG_TARGET_OPTIMIZATION=""-Os -pipe -mno-branch-likely -mips32r2 -mtune=24kc"" CONFIG_"&amp;"SOFT_FLOAT=y CONFIG_USE_MIPS16=y # CONFIG_EXTRA_TARGET_ARCH is not set CONFIG_EXTRA_BINUTILS_CONFIG_OPTIONS="""" CONFIG_EXTRA_GCC_CONFIG_OPTIONS="""" # CONFIG_GCC_DEFAULT_PIE is not set # CONFIG_GCC_DEFAULT_SSP is not set # CONFIG_SJLJ_EXCEPTIONS is not s"&amp;"et # CONFIG_INSTALL_GFORTRAN is not set CONFIG_GDB=y CONFIG_USE_MUSL=y CONFIG_SSP_SUPPORT=y CONFIG_BINUTILS_VERSION_2_31_1=y CONFIG_BINUTILS_VERSION=""2.31.1"" # CONFIG_GCC_USE_EMBEDDED_PATH_REMAP is not set CONFIG_GCC_VERSION=""7.5.0"" CONFIG_LIBC=""musl"&amp;""" CONFIG_TARGET_SUFFIX=""musl"" # CONFIG_IB is not set # CONFIG_SDK is not set # CONFIG_MAKE_TOOLCHAIN is not set # CONFIG_IMAGEOPT is not set # CONFIG_PREINITOPT is not set CONFIG_TARGET_PREINIT_SUPPRESS_STDERR=y # CONFIG_TARGET_PREINIT_DISABLE_FAILSAFE"&amp;" is not set CONFIG_TARGET_PREINIT_TIMEOUT=2 # CONFIG_TARGET_PREINIT_SHOW_NETMSG is not set # CONFIG_TARGET_PREINIT_SUPPRESS_FAILSAFE_NETMSG is not set CONFIG_TARGET_PREINIT_IFNAME="""" CONFIG_TARGET_PREINIT_IP=""192.168.1.1"" CONFIG_TARGET_PREINIT_NETMASK"&amp;"=""255.255.255.0"" CONFIG_TARGET_PREINIT_BROADCAST=""192.168.1.255"" # CONFIG_INITOPT is not set CONFIG_TARGET_INIT_PATH=""/usr/sbin:/usr/bin:/sbin:/bin"" CONFIG_TARGET_INIT_ENV="""" CONFIG_TARGET_INIT_CMD=""/sbin/init"" CONFIG_TARGET_INIT_SUPPRESS_STDERR"&amp;"=y # CONFIG_VERSIONOPT is not set CONFIG_PER_FEED_REPO=y CONFIG_FEED_packages=y CONFIG_FEED_luci=y CONFIG_FEED_routing=y  # # Base system # # CONFIG_PACKAGE_attendedsysupgrade-common is not set # CONFIG_PACKAGE_auc is not set CONFIG_PACKAGE_base-files=y C"&amp;"ONFIG_PACKAGE_block-mount=y # CONFIG_PACKAGE_blockd is not set # CONFIG_PACKAGE_bridge is not set CONFIG_PACKAGE_busybox=y # CONFIG_BUSYBOX_CUSTOM is not set CONFIG_BUSYBOX_DEFAULT_HAVE_DOT_CONFIG=y # CONFIG_BUSYBOX_DEFAULT_DESKTOP is not set # CONFIG_BUS"&amp;"YBOX_DEFAULT_EXTRA_COMPAT is not set # CONFIG_BUSYBOX_DEFAULT_FEDORA_COMPAT is not set CONFIG_BUSYBOX_DEFAULT_INCLUDE_SUSv2=y CONFIG_BUSYBOX_DEFAULT_LONG_OPTS=y CONFIG_BUSYBOX_DEFAULT_SHOW_USAGE=y CONFIG_BUSYBOX_DEFAULT_FEATURE_VERBOSE_USAGE=y CONFIG_BUSY"&amp;"BOX_DEFAULT_FEATURE_COMPRESS_USAGE=y CONFIG_BUSYBOX_DEFAULT_LFS=y # CONFIG_BUSYBOX_DEFAULT_PAM is not set CONFIG_BUSYBOX_DEFAULT_FEATURE_DEVPTS=y # CONFIG_BUSYBOX_DEFAULT_FEATURE_UTMP is not set # CONFIG_BUSYBOX_DEFAULT_FEATURE_WTMP is not set CONFIG_BUSY"&amp;"BOX_DEFAULT_FEATURE_PIDFILE=y CONFIG_BUSYBOX_DEFAULT_PID_FILE_PATH=""/var/run"" # CONFIG_BUSYBOX_DEFAULT_BUSYBOX is not set # CONFIG_BUSYBOX_DEFAULT_FEATURE_SHOW_SCRIPT is not set # CONFIG_BUSYBOX_DEFAULT_FEATURE_INSTALLER is not set # CONFIG_BUSYBOX_DEFA"&amp;"ULT_INSTALL_NO_USR is not set CONFIG_BUSYBOX_DEFAULT_FEATURE_SUID=y # CONFIG_BUSYBOX_DEFAULT_FEATURE_SUID_CONFIG is not set # CONFIG_BUSYBOX_DEFAULT_FEATURE_SUID_CONFIG_QUIET is not set CONFIG_BUSYBOX_DEFAULT_FEATURE_PREFER_APPLETS=y CONFIG_BUSYBOX_DEFAUL"&amp;"T_BUSYBOX_EXEC_PATH=""/proc/self/exe"" # CONFIG_BUSYBOX_DEFAULT_SELINUX is not set # CONFIG_BUSYBOX_DEFAULT_FEATURE_CLEAN_UP is not set CONFIG_BUSYBOX_DEFAULT_FEATURE_SYSLOG=y CONFIG_BUSYBOX_DEFAULT_PLATFORM_LINUX=y # CONFIG_BUSYBOX_DEFAULT_STATIC is not "&amp;"set # CONFIG_BUSYBOX_DEFAULT_PIE is not set # CONFIG_BUSYBOX_DEFAULT_NOMMU is not set # CONFIG_BUSYBOX_DEFAULT_BUILD_LIBBUSYBOX is not set # CONFIG_BUSYBOX_DEFAULT_FEATURE_LIBBUSYBOX_STATIC is not set # CONFIG_BUSYBOX_DEFAULT_FEATURE_INDIVIDUAL is not set"&amp;" # CONFIG_BUSYBOX_DEFAULT_FEATURE_SHARED_BUSYBOX is not set CONFIG_BUSYBOX_DEFAULT_CROSS_COMPILER_PREFIX="""" CONFIG_BUSYBOX_DEFAULT_SYSROOT="""" CONFIG_BUSYBOX_DEFAULT_EXTRA_CFLAGS="""" CONFIG_BUSYBOX_DEFAULT_EXTRA_LDFLAGS="""" CONFIG_BUSYBOX_DEFAULT_EXT"&amp;"RA_LDLIBS="""" # CONFIG_BUSYBOX_DEFAULT_USE_PORTABLE_CODE is not set # CONFIG_BUSYBOX_DEFAULT_STACK_OPTIMIZATION_386 is not set CONFIG_BUSYBOX_DEFAULT_INSTALL_APPLET_SYMLINKS=y # CONFIG_BUSYBOX_DEFAULT_INSTALL_APPLET_HARDLINKS is not set # CONFIG_BUSYBOX_"&amp;"DEFAULT_INSTALL_APPLET_SCRIPT_WRAPPERS is not set # CONFIG_BUSYBOX_DEFAULT_INSTALL_APPLET_DONT is not set # CONFIG_BUSYBOX_DEFAULT_INSTALL_SH_APPLET_SYMLINK is not set # CONFIG_BUSYBOX_DEFAULT_INSTALL_SH_APPLET_HARDLINK is not set # CONFIG_BUSYBOX_DEFAULT"&amp;"_INSTALL_SH_APPLET_SCRIPT_WRAPPER is not set CONFIG_BUSYBOX_DEFAULT_PREFIX=""./_install"" # CONFIG_BUSYBOX_DEFAULT_DEBUG is not set # CONFIG_BUSYBOX_DEFAULT_DEBUG_PESSIMIZE is not set # CONFIG_BUSYBOX_DEFAULT_DEBUG_SANITIZE is not set # CONFIG_BUSYBOX_DEF"&amp;"AULT_UNIT_TEST is not set # CONFIG_BUSYBOX_DEFAULT_WERROR is not set CONFIG_BUSYBOX_DEFAULT_NO_DEBUG_LIB=y # CONFIG_BUSYBOX_DEFAULT_DMALLOC is not set # CONFIG_BUSYBOX_DEFAULT_EFENCE is not set # CONFIG_BUSYBOX_DEFAULT_FEATURE_USE_BSS_TAIL is not set # CO"&amp;"NFIG_BUSYBOX_DEFAULT_FLOAT_DURATION is not set # CONFIG_BUSYBOX_DEFAULT_FEATURE_RTMINMAX is not set # CONFIG_BUSYBOX_DEFAULT_FEATURE_RTMINMAX_USE_LIBC_DEFINITIONS is not set # CONFIG_BUSYBOX_DEFAULT_FEATURE_BUFFERS_USE_MALLOC is not set CONFIG_BUSYBOX_DEF"&amp;"AULT_FEATURE_BUFFERS_GO_ON_STACK=y # CONFIG_BUSYBOX_DEFAULT_FEATURE_BUFFERS_GO_IN_BSS is not set CONFIG_BUSYBOX_DEFAULT_PASSWORD_MINLEN=6 CONFIG_BUSYBOX_DEFAULT_MD5_SMALL=1 CONFIG_BUSYBOX_DEFAULT_SHA3_SMALL=1 CONFIG_BUSYBOX_DEFAULT_FEATURE_FAST_TOP=y # CO"&amp;"NFIG_BUSYBOX_DEFAULT_FEATURE_ETC_NETWORKS is not set # CONFIG_BUSYBOX_DEFAULT_FEATURE_ETC_SERVICES is not set CONFIG_BUSYBOX_DEFAULT_FEATURE_EDITING=y CONFIG_BUSYBOX_DEFAULT_FEATURE_EDITING_MAX_LEN=512 # CONFIG_BUSYBOX_DEFAULT_FEATURE_EDITING_VI is not se"&amp;"t CONFIG_BUSYBOX_DEFAULT_FEATURE_EDITING_HISTORY=256 # CONFIG_BUSYBOX_DEFAULT_FEATURE_EDITING_SAVEHISTORY is not set # CONFIG_BUSYBOX_DEFAULT_FEATURE_EDITING_SAVE_ON_EXIT is not set # CONFIG_BUSYBOX_DEFAULT_FEATURE_REVERSE_SEARCH is not set CONFIG_BUSYBOX"&amp;"_DEFAULT_FEATURE_TAB_COMPLETION=y # CONFIG_BUSYBOX_DEFAULT_FEATURE_USERNAME_COMPLETION is not set CONFIG_BUSYBOX_DEFAULT_FEATURE_EDITING_FANCY_PROMPT=y # CONFIG_BUSYBOX_DEFAULT_FEATURE_EDITING_WINCH is not set # CONFIG_BUSYBOX_DEFAULT_FEATURE_EDITING_ASK_"&amp;"TERMINAL is not set # CONFIG_BUSYBOX_DEFAULT_LOCALE_SUPPORT is not set # CONFIG_BUSYBOX_DEFAULT_UNICODE_SUPPORT is not set # CONFIG_BUSYBOX_DEFAULT_UNICODE_USING_LOCALE is not set # CONFIG_BUSYBOX_DEFAULT_FEATURE_CHECK_UNICODE_IN_ENV is not set CONFIG_BUS"&amp;"YBOX_DEFAULT_SUBST_WCHAR=0 CONFIG_BUSYBOX_DEFAULT_LAST_SUPPORTED_WCHAR=0 # CONFIG_BUSYBOX_DEFAULT_UNICODE_COMBINING_WCHARS is not set # CONFIG_BUSYBOX_DEFAULT_UNICODE_WIDE_WCHARS is not set # CONFIG_BUSYBOX_DEFAULT_UNICODE_BIDI_SUPPORT is not set # CONFIG"&amp;"_BUSYBOX_DEFAULT_UNICODE_NEUTRAL_TABLE is not set # CONFIG_BUSYBOX_DEFAULT_UNICODE_PRESERVE_BROKEN is not set CONFIG_BUSYBOX_DEFAULT_FEATURE_NON_POSIX_CP=y # CONFIG_BUSYBOX_DEFAULT_FEATURE_VERBOSE_CP_MESSAGE is not set CONFIG_BUSYBOX_DEFAULT_FEATURE_USE_S"&amp;"ENDFILE=y CONFIG_BUSYBOX_DEFAULT_FEATURE_COPYBUF_KB=4 # CONFIG_BUSYBOX_DEFAULT_FEATURE_SKIP_ROOTFS is not set # CONFIG_BUSYBOX_DEFAULT_MONOTONIC_SYSCALL is not set CONFIG_BUSYBOX_DEFAULT_IOCTL_HEX2STR_ERROR=y # CONFIG_BUSYBOX_DEFAULT_FEATURE_HWIB is not s"&amp;"et # CONFIG_BUSYBOX_DEFAULT_FEATURE_SEAMLESS_XZ is not set # CONFIG_BUSYBOX_DEFAULT_FEATURE_SEAMLESS_LZMA is not set # CONFIG_BUSYBOX_DEFAULT_FEATURE_SEAMLESS_BZ2 is not set CONFIG_BUSYBOX_DEFAULT_FEATURE_SEAMLESS_GZ=y # CONFIG_BUSYBOX_DEFAULT_FEATURE_SEA"&amp;"MLESS_Z is not set # CONFIG_BUSYBOX_DEFAULT_AR is not set # CONFIG_BUSYBOX_DEFAULT_FEATURE_AR_LONG_FILENAMES is not set # CONFIG_BUSYBOX_DEFAULT_FEATURE_AR_CREATE is not set # CONFIG_BUSYBOX_DEFAULT_UNCOMPRESS is not set CONFIG_BUSYBOX_DEFAULT_GUNZIP=y CO"&amp;"NFIG_BUSYBOX_DEFAULT_ZCAT=y # CONFIG_BUSYBOX_DEFAULT_FEATURE_GUNZIP_LONG_OPTIONS is not set CONFIG_BUSYBOX_DEFAULT_BUNZIP2=y CONFIG_BUSYBOX_DEFAULT_BZCAT=y # CONFIG_BUSYBOX_DEFAULT_UNLZMA is not set # CONFIG_BUSYBOX_DEFAULT_LZCAT is not set # CONFIG_BUSYB"&amp;"OX_DEFAULT_LZMA is not set # CONFIG_BUSYBOX_DEFAULT_UNXZ is not set # CONFIG_BUSYBOX_DEFAULT_XZCAT is not set # CONFIG_BUSYBOX_DEFAULT_XZ is not set # CONFIG_BUSYBOX_DEFAULT_BZIP2 is not set CONFIG_BUSYBOX_DEFAULT_BZIP2_SMALL=0 CONFIG_BUSYBOX_DEFAULT_FEAT"&amp;"URE_BZIP2_DECOMPRESS=y # CONFIG_BUSYBOX_DEFAULT_CPIO is not set # CONFIG_BUSYBOX_DEFAULT_FEATURE_CPIO_O is not set # CONFIG_BUSYBOX_DEFAULT_FEATURE_CPIO_P is not set # CONFIG_BUSYBOX_DEFAULT_DPKG is not set # CONFIG_BUSYBOX_DEFAULT_DPKG_DEB is not set CON"&amp;"FIG_BUSYBOX_DEFAULT_GZIP=y # CONFIG_BUSYBOX_DEFAULT_FEATURE_GZIP_LONG_OPTIONS is not set CONFIG_BUSYBOX_DEFAULT_GZIP_FAST=0 # CONFIG_BUSYBOX_DEFAULT_FEATURE_GZIP_LEVELS is not set CONFIG_BUSYBOX_DEFAULT_FEATURE_GZIP_DECOMPRESS=y # CONFIG_BUSYBOX_DEFAULT_L"&amp;"ZOP is not set # CONFIG_BUSYBOX_DEFAULT_UNLZOP is not set # CONFIG_BUSYBOX_DEFAULT_LZOPCAT is not set # CONFIG_BUSYBOX_DEFAULT_LZOP_COMPR_HIGH is not set # CONFIG_BUSYBOX_DEFAULT_RPM is not set # CONFIG_BUSYBOX_DEFAULT_RPM2CPIO is not set CONFIG_BUSYBOX_D"&amp;"EFAULT_TAR=y # CONFIG_BUSYBOX_DEFAULT_FEATURE_TAR_LONG_OPTIONS is not set CONFIG_BUSYBOX_DEFAULT_FEATURE_TAR_CREATE=y # CONFIG_BUSYBOX_DEFAULT_FEATURE_TAR_AUTODETECT is not set CONFIG_BUSYBOX_DEFAULT_FEATURE_TAR_FROM=y # CONFIG_BUSYBOX_DEFAULT_FEATURE_TAR"&amp;"_OLDGNU_COMPATIBILITY is not set # CONFIG_BUSYBOX_DEFAULT_FEATURE_TAR_OLDSUN_COMPATIBILITY is not set CONFIG_BUSYBOX_DEFAULT_FEATURE_TAR_GNU_EXTENSIONS=y # CONFIG_BUSYBOX_DEFAULT_FEATURE_TAR_TO_COMMAND is not set # CONFIG_BUSYBOX_DEFAULT_FEATURE_TAR_UNAME"&amp;"_GNAME is not set # CONFIG_BUSYBOX_DEFAULT_FEATURE_TAR_NOPRESERVE_TIME is not set # CONFIG_BUSYBOX_DEFAULT_FEATURE_TAR_SELINUX is not set # CONFIG_BUSYBOX_DEFAULT_UNZIP is not set # CONFIG_BUSYBOX_DEFAULT_FEATURE_UNZIP_CDF is not set # CONFIG_BUSYBOX_DEFA"&amp;"ULT_FEATURE_UNZIP_BZIP2 is not set # CONFIG_BUSYBOX_DEFAULT_FEATURE_UNZIP_LZMA is not set # CONFIG_BUSYBOX_DEFAULT_FEATURE_UNZIP_XZ is not set # CONFIG_BUSYBOX_DEFAULT_FEATURE_LZMA_FAST is not set CONFIG_BUSYBOX_DEFAULT_BASENAME=y CONFIG_BUSYBOX_DEFAULT_C"&amp;"AT=y # CONFIG_BUSYBOX_DEFAULT_FEATURE_CATN is not set # CONFIG_BUSYBOX_DEFAULT_FEATURE_CATV is not set CONFIG_BUSYBOX_DEFAULT_CHGRP=y CONFIG_BUSYBOX_DEFAULT_CHMOD=y CONFIG_BUSYBOX_DEFAULT_CHOWN=y # CONFIG_BUSYBOX_DEFAULT_FEATURE_CHOWN_LONG_OPTIONS is not "&amp;"set CONFIG_BUSYBOX_DEFAULT_CHROOT=y # CONFIG_BUSYBOX_DEFAULT_CKSUM is not set # CONFIG_BUSYBOX_DEFAULT_COMM is not set CONFIG_BUSYBOX_DEFAULT_CP=y # CONFIG_BUSYBOX_DEFAULT_FEATURE_CP_LONG_OPTIONS is not set # CONFIG_BUSYBOX_DEFAULT_FEATURE_CP_REFLINK is n"&amp;"ot set CONFIG_BUSYBOX_DEFAULT_CUT=y CONFIG_BUSYBOX_DEFAULT_DATE=y CONFIG_BUSYBOX_DEFAULT_FEATURE_DATE_ISOFMT=y # CONFIG_BUSYBOX_DEFAULT_FEATURE_DATE_NANO is not set # CONFIG_BUSYBOX_DEFAULT_FEATURE_DATE_COMPAT is not set CONFIG_BUSYBOX_DEFAULT_DD=y CONFIG"&amp;"_BUSYBOX_DEFAULT_FEATURE_DD_SIGNAL_HANDLING=y # CONFIG_BUSYBOX_DEFAULT_FEATURE_DD_THIRD_STATUS_LINE is not set CONFIG_BUSYBOX_DEFAULT_FEATURE_DD_IBS_OBS=y # CONFIG_BUSYBOX_DEFAULT_FEATURE_DD_STATUS is not set CONFIG_BUSYBOX_DEFAULT_DF=y # CONFIG_BUSYBOX_D"&amp;"EFAULT_FEATURE_DF_FANCY is not set CONFIG_BUSYBOX_DEFAULT_DIRNAME=y # CONFIG_BUSYBOX_DEFAULT_DOS2UNIX is not set # CONFIG_BUSYBOX_DEFAULT_UNIX2DOS is not set CONFIG_BUSYBOX_DEFAULT_DU=y CONFIG_BUSYBOX_DEFAULT_FEATURE_DU_DEFAULT_BLOCKSIZE_1K=y CONFIG_BUSYB"&amp;"OX_DEFAULT_ECHO=y CONFIG_BUSYBOX_DEFAULT_FEATURE_FANCY_ECHO=y CONFIG_BUSYBOX_DEFAULT_ENV=y # CONFIG_BUSYBOX_DEFAULT_EXPAND is not set # CONFIG_BUSYBOX_DEFAULT_UNEXPAND is not set CONFIG_BUSYBOX_DEFAULT_EXPR=y CONFIG_BUSYBOX_DEFAULT_EXPR_MATH_SUPPORT_64=y "&amp;"# CONFIG_BUSYBOX_DEFAULT_FACTOR is not set CONFIG_BUSYBOX_DEFAULT_FALSE=y # CONFIG_BUSYBOX_DEFAULT_FOLD is not set CONFIG_BUSYBOX_DEFAULT_FSYNC=y CONFIG_BUSYBOX_DEFAULT_HEAD=y CONFIG_BUSYBOX_DEFAULT_FEATURE_FANCY_HEAD=y # CONFIG_BUSYBOX_DEFAULT_HOSTID is "&amp;"not set CONFIG_BUSYBOX_DEFAULT_ID=y # CONFIG_BUSYBOX_DEFAULT_GROUPS is not set # CONFIG_BUSYBOX_DEFAULT_INSTALL is not set # CONFIG_BUSYBOX_DEFAULT_FEATURE_INSTALL_LONG_OPTIONS is not set # CONFIG_BUSYBOX_DEFAULT_LINK is not set CONFIG_BUSYBOX_DEFAULT_LN="&amp;"y # CONFIG_BUSYBOX_DEFAULT_LOGNAME is not set CONFIG_BUSYBOX_DEFAULT_LS=y CONFIG_BUSYBOX_DEFAULT_FEATURE_LS_FILETYPES=y CONFIG_BUSYBOX_DEFAULT_FEATURE_LS_FOLLOWLINKS=y CONFIG_BUSYBOX_DEFAULT_FEATURE_LS_RECURSIVE=y CONFIG_BUSYBOX_DEFAULT_FEATURE_LS_WIDTH=y"&amp;" CONFIG_BUSYBOX_DEFAULT_FEATURE_LS_SORTFILES=y CONFIG_BUSYBOX_DEFAULT_FEATURE_LS_TIMESTAMPS=y CONFIG_BUSYBOX_DEFAULT_FEATURE_LS_USERNAME=y CONFIG_BUSYBOX_DEFAULT_FEATURE_LS_COLOR=y CONFIG_BUSYBOX_DEFAULT_FEATURE_LS_COLOR_IS_DEFAULT=y CONFIG_BUSYBOX_DEFAUL"&amp;"T_MD5SUM=y # CONFIG_BUSYBOX_DEFAULT_SHA1SUM is not set CONFIG_BUSYBOX_DEFAULT_SHA256SUM=y # CONFIG_BUSYBOX_DEFAULT_SHA512SUM is not set # CONFIG_BUSYBOX_DEFAULT_SHA3SUM is not set CONFIG_BUSYBOX_DEFAULT_FEATURE_MD5_SHA1_SUM_CHECK=y CONFIG_BUSYBOX_DEFAULT_"&amp;"MKDIR=y CONFIG_BUSYBOX_DEFAULT_MKFIFO=y CONFIG_BUSYBOX_DEFAULT_MKNOD=y CONFIG_BUSYBOX_DEFAULT_MKTEMP=y CONFIG_BUSYBOX_DEFAULT_MV=y CONFIG_BUSYBOX_DEFAULT_NICE=y # CONFIG_BUSYBOX_DEFAULT_NL is not set # CONFIG_BUSYBOX_DEFAULT_NOHUP is not set # CONFIG_BUSY"&amp;"BOX_DEFAULT_NPROC is not set # CONFIG_BUSYBOX_DEFAULT_OD is not set # CONFIG_BUSYBOX_DEFAULT_PASTE is not set # CONFIG_BUSYBOX_DEFAULT_PRINTENV is not set CONFIG_BUSYBOX_DEFAULT_PRINTF=y CONFIG_BUSYBOX_DEFAULT_PWD=y CONFIG_BUSYBOX_DEFAULT_READLINK=y CONFI"&amp;"G_BUSYBOX_DEFAULT_FEATURE_READLINK_FOLLOW=y # CONFIG_BUSYBOX_DEFAULT_REALPATH is not set CONFIG_BUSYBOX_DEFAULT_RM=y CONFIG_BUSYBOX_DEFAULT_RMDIR=y CONFIG_BUSYBOX_DEFAULT_SEQ=y # CONFIG_BUSYBOX_DEFAULT_SHRED is not set # CONFIG_BUSYBOX_DEFAULT_SHUF is not"&amp;" set CONFIG_BUSYBOX_DEFAULT_SLEEP=y CONFIG_BUSYBOX_DEFAULT_FEATURE_FANCY_SLEEP=y CONFIG_BUSYBOX_DEFAULT_SORT=y # CONFIG_BUSYBOX_DEFAULT_FEATURE_SORT_BIG is not set # CONFIG_BUSYBOX_DEFAULT_FEATURE_SORT_OPTIMIZE_MEMORY is not set # CONFIG_BUSYBOX_DEFAULT_S"&amp;"PLIT is not set # CONFIG_BUSYBOX_DEFAULT_FEATURE_SPLIT_FANCY is not set # CONFIG_BUSYBOX_DEFAULT_STAT is not set # CONFIG_BUSYBOX_DEFAULT_FEATURE_STAT_FORMAT is not set # CONFIG_BUSYBOX_DEFAULT_FEATURE_STAT_FILESYSTEM is not set # CONFIG_BUSYBOX_DEFAULT_S"&amp;"TTY is not set # CONFIG_BUSYBOX_DEFAULT_SUM is not set CONFIG_BUSYBOX_DEFAULT_SYNC=y # CONFIG_BUSYBOX_DEFAULT_FEATURE_SYNC_FANCY is not set # CONFIG_BUSYBOX_DEFAULT_TAC is not set CONFIG_BUSYBOX_DEFAULT_TAIL=y CONFIG_BUSYBOX_DEFAULT_FEATURE_FANCY_TAIL=y C"&amp;"ONFIG_BUSYBOX_DEFAULT_TEE=y CONFIG_BUSYBOX_DEFAULT_FEATURE_TEE_USE_BLOCK_IO=y CONFIG_BUSYBOX_DEFAULT_TEST=y CONFIG_BUSYBOX_DEFAULT_TEST1=y CONFIG_BUSYBOX_DEFAULT_TEST2=y CONFIG_BUSYBOX_DEFAULT_FEATURE_TEST_64=y # CONFIG_BUSYBOX_DEFAULT_TIMEOUT is not set "&amp;"CONFIG_BUSYBOX_DEFAULT_TOUCH=y # CONFIG_BUSYBOX_DEFAULT_FEATURE_TOUCH_NODEREF is not set CONFIG_BUSYBOX_DEFAULT_FEATURE_TOUCH_SUSV3=y CONFIG_BUSYBOX_DEFAULT_TR=y # CONFIG_BUSYBOX_DEFAULT_FEATURE_TR_CLASSES is not set # CONFIG_BUSYBOX_DEFAULT_FEATURE_TR_EQ"&amp;"UIV is not set CONFIG_BUSYBOX_DEFAULT_TRUE=y # CONFIG_BUSYBOX_DEFAULT_TRUNCATE is not set # CONFIG_BUSYBOX_DEFAULT_TTY is not set CONFIG_BUSYBOX_DEFAULT_UNAME=y CONFIG_BUSYBOX_DEFAULT_UNAME_OSNAME=""GNU/Linux"" # CONFIG_BUSYBOX_DEFAULT_BB_ARCH is not set "&amp;"CONFIG_BUSYBOX_DEFAULT_UNIQ=y # CONFIG_BUSYBOX_DEFAULT_UNLINK is not set # CONFIG_BUSYBOX_DEFAULT_USLEEP is not set # CONFIG_BUSYBOX_DEFAULT_UUDECODE is not set # CONFIG_BUSYBOX_DEFAULT_BASE64 is not set # CONFIG_BUSYBOX_DEFAULT_UUENCODE is not set CONFIG"&amp;"_BUSYBOX_DEFAULT_WC=y # CONFIG_BUSYBOX_DEFAULT_FEATURE_WC_LARGE is not set # CONFIG_BUSYBOX_DEFAULT_WHO is not set # CONFIG_BUSYBOX_DEFAULT_W is not set # CONFIG_BUSYBOX_DEFAULT_USERS is not set # CONFIG_BUSYBOX_DEFAULT_WHOAMI is not set CONFIG_BUSYBOX_DE"&amp;"FAULT_YES=y # CONFIG_BUSYBOX_DEFAULT_FEATURE_VERBOSE is not set CONFIG_BUSYBOX_DEFAULT_FEATURE_PRESERVE_HARDLINKS=y CONFIG_BUSYBOX_DEFAULT_FEATURE_HUMAN_READABLE=y # CONFIG_BUSYBOX_DEFAULT_CHVT is not set CONFIG_BUSYBOX_DEFAULT_CLEAR=y # CONFIG_BUSYBOX_DE"&amp;"FAULT_DEALLOCVT is not set # CONFIG_BUSYBOX_DEFAULT_DUMPKMAP is not set # CONFIG_BUSYBOX_DEFAULT_FGCONSOLE is not set # CONFIG_BUSYBOX_DEFAULT_KBD_MODE is not set # CONFIG_BUSYBOX_DEFAULT_LOADFONT is not set # CONFIG_BUSYBOX_DEFAULT_SETFONT is not set # C"&amp;"ONFIG_BUSYBOX_DEFAULT_FEATURE_SETFONT_TEXTUAL_MAP is not set CONFIG_BUSYBOX_DEFAULT_DEFAULT_SETFONT_DIR="""" # CONFIG_BUSYBOX_DEFAULT_FEATURE_LOADFONT_PSF2 is not set # CONFIG_BUSYBOX_DEFAULT_FEATURE_LOADFONT_RAW is not set # CONFIG_BUSYBOX_DEFAULT_LOADKM"&amp;"AP is not set # CONFIG_BUSYBOX_DEFAULT_OPENVT is not set CONFIG_BUSYBOX_DEFAULT_RESET=y # CONFIG_BUSYBOX_DEFAULT_RESIZE is not set # CONFIG_BUSYBOX_DEFAULT_FEATURE_RESIZE_PRINT is not set # CONFIG_BUSYBOX_DEFAULT_SETCONSOLE is not set # CONFIG_BUSYBOX_DEF"&amp;"AULT_FEATURE_SETCONSOLE_LONG_OPTIONS is not set # CONFIG_BUSYBOX_DEFAULT_SETKEYCODES is not set # CONFIG_BUSYBOX_DEFAULT_SETLOGCONS is not set # CONFIG_BUSYBOX_DEFAULT_SHOWKEY is not set # CONFIG_BUSYBOX_DEFAULT_PIPE_PROGRESS is not set # CONFIG_BUSYBOX_D"&amp;"EFAULT_RUN_PARTS is not set # CONFIG_BUSYBOX_DEFAULT_FEATURE_RUN_PARTS_LONG_OPTIONS is not set # CONFIG_BUSYBOX_DEFAULT_FEATURE_RUN_PARTS_FANCY is not set CONFIG_BUSYBOX_DEFAULT_START_STOP_DAEMON=y # CONFIG_BUSYBOX_DEFAULT_FEATURE_START_STOP_DAEMON_LONG_O"&amp;"PTIONS is not set # CONFIG_BUSYBOX_DEFAULT_FEATURE_START_STOP_DAEMON_FANCY is not set CONFIG_BUSYBOX_DEFAULT_WHICH=y # CONFIG_BUSYBOX_DEFAULT_MINIPS is not set # CONFIG_BUSYBOX_DEFAULT_NUKE is not set # CONFIG_BUSYBOX_DEFAULT_RESUME is not set # CONFIG_BU"&amp;"SYBOX_DEFAULT_RUN_INIT is not set CONFIG_BUSYBOX_DEFAULT_AWK=y CONFIG_BUSYBOX_DEFAULT_FEATURE_AWK_LIBM=y CONFIG_BUSYBOX_DEFAULT_FEATURE_AWK_GNU_EXTENSIONS=y CONFIG_BUSYBOX_DEFAULT_CMP=y # CONFIG_BUSYBOX_DEFAULT_DIFF is not set # CONFIG_BUSYBOX_DEFAULT_FEA"&amp;"TURE_DIFF_LONG_OPTIONS is not set # CONFIG_BUSYBOX_DEFAULT_FEATURE_DIFF_DIR is not set # CONFIG_BUSYBOX_DEFAULT_ED is not set # CONFIG_BUSYBOX_DEFAULT_PATCH is not set CONFIG_BUSYBOX_DEFAULT_SED=y CONFIG_BUSYBOX_DEFAULT_VI=y CONFIG_BUSYBOX_DEFAULT_FEATURE"&amp;"_VI_MAX_LEN=1024 # CONFIG_BUSYBOX_DEFAULT_FEATURE_VI_8BIT is not set CONFIG_BUSYBOX_DEFAULT_FEATURE_VI_COLON=y CONFIG_BUSYBOX_DEFAULT_FEATURE_VI_YANKMARK=y CONFIG_BUSYBOX_DEFAULT_FEATURE_VI_SEARCH=y # CONFIG_BUSYBOX_DEFAULT_FEATURE_VI_REGEX_SEARCH is not "&amp;"set CONFIG_BUSYBOX_DEFAULT_FEATURE_VI_USE_SIGNALS=y CONFIG_BUSYBOX_DEFAULT_FEATURE_VI_DOT_CMD=y CONFIG_BUSYBOX_DEFAULT_FEATURE_VI_READONLY=y CONFIG_BUSYBOX_DEFAULT_FEATURE_VI_SETOPTS=y CONFIG_BUSYBOX_DEFAULT_FEATURE_VI_SET=y CONFIG_BUSYBOX_DEFAULT_FEATURE"&amp;"_VI_WIN_RESIZE=y CONFIG_BUSYBOX_DEFAULT_FEATURE_VI_ASK_TERMINAL=y # CONFIG_BUSYBOX_DEFAULT_FEATURE_VI_UNDO is not set # CONFIG_BUSYBOX_DEFAULT_FEATURE_VI_UNDO_QUEUE is not set CONFIG_BUSYBOX_DEFAULT_FEATURE_VI_UNDO_QUEUE_MAX=0 CONFIG_BUSYBOX_DEFAULT_FEATU"&amp;"RE_ALLOW_EXEC=y CONFIG_BUSYBOX_DEFAULT_FIND=y CONFIG_BUSYBOX_DEFAULT_FEATURE_FIND_PRINT0=y CONFIG_BUSYBOX_DEFAULT_FEATURE_FIND_MTIME=y # CONFIG_BUSYBOX_DEFAULT_FEATURE_FIND_MMIN is not set CONFIG_BUSYBOX_DEFAULT_FEATURE_FIND_PERM=y CONFIG_BUSYBOX_DEFAULT_"&amp;"FEATURE_FIND_TYPE=y # CONFIG_BUSYBOX_DEFAULT_FEATURE_FIND_EXECUTABLE is not set CONFIG_BUSYBOX_DEFAULT_FEATURE_FIND_XDEV=y CONFIG_BUSYBOX_DEFAULT_FEATURE_FIND_MAXDEPTH=y CONFIG_BUSYBOX_DEFAULT_FEATURE_FIND_NEWER=y # CONFIG_BUSYBOX_DEFAULT_FEATURE_FIND_INU"&amp;"M is not set CONFIG_BUSYBOX_DEFAULT_FEATURE_FIND_EXEC=y # CONFIG_BUSYBOX_DEFAULT_FEATURE_FIND_EXEC_PLUS is not set CONFIG_BUSYBOX_DEFAULT_FEATURE_FIND_USER=y CONFIG_BUSYBOX_DEFAULT_FEATURE_FIND_GROUP=y CONFIG_BUSYBOX_DEFAULT_FEATURE_FIND_NOT=y CONFIG_BUSY"&amp;"BOX_DEFAULT_FEATURE_FIND_DEPTH=y CONFIG_BUSYBOX_DEFAULT_FEATURE_FIND_PAREN=y CONFIG_BUSYBOX_DEFAULT_FEATURE_FIND_SIZE=y CONFIG_BUSYBOX_DEFAULT_FEATURE_FIND_PRUNE=y # CONFIG_BUSYBOX_DEFAULT_FEATURE_FIND_QUIT is not set # CONFIG_BUSYBOX_DEFAULT_FEATURE_FIND"&amp;"_DELETE is not set CONFIG_BUSYBOX_DEFAULT_FEATURE_FIND_PATH=y CONFIG_BUSYBOX_DEFAULT_FEATURE_FIND_REGEX=y # CONFIG_BUSYBOX_DEFAULT_FEATURE_FIND_CONTEXT is not set # CONFIG_BUSYBOX_DEFAULT_FEATURE_FIND_LINKS is not set CONFIG_BUSYBOX_DEFAULT_GREP=y CONFIG_"&amp;"BUSYBOX_DEFAULT_EGREP=y CONFIG_BUSYBOX_DEFAULT_FGREP=y CONFIG_BUSYBOX_DEFAULT_FEATURE_GREP_CONTEXT=y CONFIG_BUSYBOX_DEFAULT_XARGS=y CONFIG_BUSYBOX_DEFAULT_FEATURE_XARGS_SUPPORT_CONFIRMATION=y CONFIG_BUSYBOX_DEFAULT_FEATURE_XARGS_SUPPORT_QUOTES=y CONFIG_BU"&amp;"SYBOX_DEFAULT_FEATURE_XARGS_SUPPORT_TERMOPT=y CONFIG_BUSYBOX_DEFAULT_FEATURE_XARGS_SUPPORT_ZERO_TERM=y # CONFIG_BUSYBOX_DEFAULT_FEATURE_XARGS_SUPPORT_REPL_STR is not set # CONFIG_BUSYBOX_DEFAULT_FEATURE_XARGS_SUPPORT_PARALLEL is not set # CONFIG_BUSYBOX_D"&amp;"EFAULT_FEATURE_XARGS_SUPPORT_ARGS_FILE is not set # CONFIG_BUSYBOX_DEFAULT_BOOTCHARTD is not set # CONFIG_BUSYBOX_DEFAULT_FEATURE_BOOTCHARTD_BLOATED_HEADER is not set # CONFIG_BUSYBOX_DEFAULT_FEATURE_BOOTCHARTD_CONFIG_FILE is not set CONFIG_BUSYBOX_DEFAUL"&amp;"T_HALT=y CONFIG_BUSYBOX_DEFAULT_POWEROFF=y CONFIG_BUSYBOX_DEFAULT_REBOOT=y # CONFIG_BUSYBOX_DEFAULT_FEATURE_WAIT_FOR_INIT is not set # CONFIG_BUSYBOX_DEFAULT_FEATURE_CALL_TELINIT is not set CONFIG_BUSYBOX_DEFAULT_TELINIT_PATH="""" # CONFIG_BUSYBOX_DEFAULT"&amp;"_INIT is not set # CONFIG_BUSYBOX_DEFAULT_LINUXRC is not set # CONFIG_BUSYBOX_DEFAULT_FEATURE_USE_INITTAB is not set # CONFIG_BUSYBOX_DEFAULT_FEATURE_KILL_REMOVED is not set CONFIG_BUSYBOX_DEFAULT_FEATURE_KILL_DELAY=0 # CONFIG_BUSYBOX_DEFAULT_FEATURE_INIT"&amp;"_SCTTY is not set # CONFIG_BUSYBOX_DEFAULT_FEATURE_INIT_SYSLOG is not set # CONFIG_BUSYBOX_DEFAULT_FEATURE_INIT_QUIET is not set # CONFIG_BUSYBOX_DEFAULT_FEATURE_INIT_COREDUMPS is not set CONFIG_BUSYBOX_DEFAULT_INIT_TERMINAL_TYPE="""" # CONFIG_BUSYBOX_DEF"&amp;"AULT_FEATURE_INIT_MODIFY_CMDLINE is not set CONFIG_BUSYBOX_DEFAULT_FEATURE_SHADOWPASSWDS=y # CONFIG_BUSYBOX_DEFAULT_USE_BB_PWD_GRP is not set # CONFIG_BUSYBOX_DEFAULT_USE_BB_SHADOW is not set # CONFIG_BUSYBOX_DEFAULT_USE_BB_CRYPT is not set # CONFIG_BUSYB"&amp;"OX_DEFAULT_USE_BB_CRYPT_SHA is not set # CONFIG_BUSYBOX_DEFAULT_ADD_SHELL is not set # CONFIG_BUSYBOX_DEFAULT_REMOVE_SHELL is not set # CONFIG_BUSYBOX_DEFAULT_ADDGROUP is not set # CONFIG_BUSYBOX_DEFAULT_FEATURE_ADDUSER_TO_GROUP is not set # CONFIG_BUSYBO"&amp;"X_DEFAULT_ADDUSER is not set # CONFIG_BUSYBOX_DEFAULT_FEATURE_CHECK_NAMES is not set CONFIG_BUSYBOX_DEFAULT_LAST_ID=0 CONFIG_BUSYBOX_DEFAULT_FIRST_SYSTEM_ID=0 CONFIG_BUSYBOX_DEFAULT_LAST_SYSTEM_ID=0 # CONFIG_BUSYBOX_DEFAULT_CHPASSWD is not set CONFIG_BUSY"&amp;"BOX_DEFAULT_FEATURE_DEFAULT_PASSWD_ALGO=""md5"" # CONFIG_BUSYBOX_DEFAULT_CRYPTPW is not set # CONFIG_BUSYBOX_DEFAULT_MKPASSWD is not set # CONFIG_BUSYBOX_DEFAULT_DELUSER is not set # CONFIG_BUSYBOX_DEFAULT_DELGROUP is not set # CONFIG_BUSYBOX_DEFAULT_FEAT"&amp;"URE_DEL_USER_FROM_GROUP is not set # CONFIG_BUSYBOX_DEFAULT_GETTY is not set CONFIG_BUSYBOX_DEFAULT_LOGIN=y CONFIG_BUSYBOX_DEFAULT_LOGIN_SESSION_AS_CHILD=y # CONFIG_BUSYBOX_DEFAULT_LOGIN_SCRIPTS is not set # CONFIG_BUSYBOX_DEFAULT_FEATURE_NOLOGIN is not s"&amp;"et # CONFIG_BUSYBOX_DEFAULT_FEATURE_SECURETTY is not set CONFIG_BUSYBOX_DEFAULT_PASSWD=y CONFIG_BUSYBOX_DEFAULT_FEATURE_PASSWD_WEAK_CHECK=y # CONFIG_BUSYBOX_DEFAULT_SU is not set # CONFIG_BUSYBOX_DEFAULT_FEATURE_SU_SYSLOG is not set # CONFIG_BUSYBOX_DEFAU"&amp;"LT_FEATURE_SU_CHECKS_SHELLS is not set # CONFIG_BUSYBOX_DEFAULT_FEATURE_SU_BLANK_PW_NEEDS_SECURE_TTY is not set # CONFIG_BUSYBOX_DEFAULT_SULOGIN is not set # CONFIG_BUSYBOX_DEFAULT_VLOCK is not set # CONFIG_BUSYBOX_DEFAULT_CHATTR is not set # CONFIG_BUSYB"&amp;"OX_DEFAULT_FSCK is not set # CONFIG_BUSYBOX_DEFAULT_LSATTR is not set # CONFIG_BUSYBOX_DEFAULT_TUNE2FS is not set # CONFIG_BUSYBOX_DEFAULT_MODPROBE_SMALL is not set # CONFIG_BUSYBOX_DEFAULT_DEPMOD is not set # CONFIG_BUSYBOX_DEFAULT_INSMOD is not set # CO"&amp;"NFIG_BUSYBOX_DEFAULT_LSMOD is not set # CONFIG_BUSYBOX_DEFAULT_FEATURE_LSMOD_PRETTY_2_6_OUTPUT is not set # CONFIG_BUSYBOX_DEFAULT_MODINFO is not set # CONFIG_BUSYBOX_DEFAULT_MODPROBE is not set # CONFIG_BUSYBOX_DEFAULT_FEATURE_MODPROBE_BLACKLIST is not s"&amp;"et # CONFIG_BUSYBOX_DEFAULT_RMMOD is not set # CONFIG_BUSYBOX_DEFAULT_FEATURE_CMDLINE_MODULE_OPTIONS is not set # CONFIG_BUSYBOX_DEFAULT_FEATURE_MODPROBE_SMALL_CHECK_ALREADY_LOADED is not set # CONFIG_BUSYBOX_DEFAULT_FEATURE_2_4_MODULES is not set # CONFI"&amp;"G_BUSYBOX_DEFAULT_FEATURE_INSMOD_VERSION_CHECKING is not set # CONFIG_BUSYBOX_DEFAULT_FEATURE_INSMOD_KSYMOOPS_SYMBOLS is not set # CONFIG_BUSYBOX_DEFAULT_FEATURE_INSMOD_LOADINKMEM is not set # CONFIG_BUSYBOX_DEFAULT_FEATURE_INSMOD_LOAD_MAP is not set # CO"&amp;"NFIG_BUSYBOX_DEFAULT_FEATURE_INSMOD_LOAD_MAP_FULL is not set # CONFIG_BUSYBOX_DEFAULT_FEATURE_CHECK_TAINTED_MODULE is not set # CONFIG_BUSYBOX_DEFAULT_FEATURE_INSMOD_TRY_MMAP is not set # CONFIG_BUSYBOX_DEFAULT_FEATURE_MODUTILS_ALIAS is not set # CONFIG_B"&amp;"USYBOX_DEFAULT_FEATURE_MODUTILS_SYMBOLS is not set CONFIG_BUSYBOX_DEFAULT_DEFAULT_MODULES_DIR="""" CONFIG_BUSYBOX_DEFAULT_DEFAULT_DEPMOD_FILE="""" # CONFIG_BUSYBOX_DEFAULT_ACPID is not set # CONFIG_BUSYBOX_DEFAULT_FEATURE_ACPID_COMPAT is not set # CONFIG_"&amp;"BUSYBOX_DEFAULT_BLKDISCARD is not set # CONFIG_BUSYBOX_DEFAULT_BLKID is not set # CONFIG_BUSYBOX_DEFAULT_FEATURE_BLKID_TYPE is not set # CONFIG_BUSYBOX_DEFAULT_BLOCKDEV is not set # CONFIG_BUSYBOX_DEFAULT_CAL is not set # CONFIG_BUSYBOX_DEFAULT_CHRT is no"&amp;"t set CONFIG_BUSYBOX_DEFAULT_DMESG=y CONFIG_BUSYBOX_DEFAULT_FEATURE_DMESG_PRETTY=y # CONFIG_BUSYBOX_DEFAULT_EJECT is not set # CONFIG_BUSYBOX_DEFAULT_FEATURE_EJECT_SCSI is not set # CONFIG_BUSYBOX_DEFAULT_FALLOCATE is not set # CONFIG_BUSYBOX_DEFAULT_FATA"&amp;"TTR is not set # CONFIG_BUSYBOX_DEFAULT_FBSET is not set # CONFIG_BUSYBOX_DEFAULT_FEATURE_FBSET_FANCY is not set # CONFIG_BUSYBOX_DEFAULT_FEATURE_FBSET_READMODE is not set # CONFIG_BUSYBOX_DEFAULT_FDFORMAT is not set # CONFIG_BUSYBOX_DEFAULT_FDISK is not "&amp;"set # CONFIG_BUSYBOX_DEFAULT_FDISK_SUPPORT_LARGE_DISKS is not set # CONFIG_BUSYBOX_DEFAULT_FEATURE_FDISK_WRITABLE is not set # CONFIG_BUSYBOX_DEFAULT_FEATURE_AIX_LABEL is not set # CONFIG_BUSYBOX_DEFAULT_FEATURE_SGI_LABEL is not set # CONFIG_BUSYBOX_DEFAU"&amp;"LT_FEATURE_SUN_LABEL is not set # CONFIG_BUSYBOX_DEFAULT_FEATURE_OSF_LABEL is not set # CONFIG_BUSYBOX_DEFAULT_FEATURE_GPT_LABEL is not set # CONFIG_BUSYBOX_DEFAULT_FEATURE_FDISK_ADVANCED is not set # CONFIG_BUSYBOX_DEFAULT_FINDFS is not set CONFIG_BUSYBO"&amp;"X_DEFAULT_FLOCK=y # CONFIG_BUSYBOX_DEFAULT_FDFLUSH is not set # CONFIG_BUSYBOX_DEFAULT_FREERAMDISK is not set # CONFIG_BUSYBOX_DEFAULT_FSCK_MINIX is not set # CONFIG_BUSYBOX_DEFAULT_FSFREEZE is not set # CONFIG_BUSYBOX_DEFAULT_FSTRIM is not set # CONFIG_B"&amp;"USYBOX_DEFAULT_GETOPT is not set # CONFIG_BUSYBOX_DEFAULT_FEATURE_GETOPT_LONG is not set CONFIG_BUSYBOX_DEFAULT_HEXDUMP=y # CONFIG_BUSYBOX_DEFAULT_FEATURE_HEXDUMP_REVERSE is not set # CONFIG_BUSYBOX_DEFAULT_HD is not set # CONFIG_BUSYBOX_DEFAULT_XXD is no"&amp;"t set CONFIG_BUSYBOX_DEFAULT_HWCLOCK=y # CONFIG_BUSYBOX_DEFAULT_FEATURE_HWCLOCK_ADJTIME_FHS is not set # CONFIG_BUSYBOX_DEFAULT_IONICE is not set # CONFIG_BUSYBOX_DEFAULT_IPCRM is not set # CONFIG_BUSYBOX_DEFAULT_IPCS is not set # CONFIG_BUSYBOX_DEFAULT_L"&amp;"AST is not set # CONFIG_BUSYBOX_DEFAULT_FEATURE_LAST_FANCY is not set # CONFIG_BUSYBOX_DEFAULT_LOSETUP is not set # CONFIG_BUSYBOX_DEFAULT_LSPCI is not set # CONFIG_BUSYBOX_DEFAULT_LSUSB is not set # CONFIG_BUSYBOX_DEFAULT_MDEV is not set # CONFIG_BUSYBOX"&amp;"_DEFAULT_FEATURE_MDEV_CONF is not set # CONFIG_BUSYBOX_DEFAULT_FEATURE_MDEV_RENAME is not set # CONFIG_BUSYBOX_DEFAULT_FEATURE_MDEV_RENAME_REGEXP is not set # CONFIG_BUSYBOX_DEFAULT_FEATURE_MDEV_EXEC is not set # CONFIG_BUSYBOX_DEFAULT_FEATURE_MDEV_LOAD_F"&amp;"IRMWARE is not set # CONFIG_BUSYBOX_DEFAULT_MESG is not set # CONFIG_BUSYBOX_DEFAULT_FEATURE_MESG_ENABLE_ONLY_GROUP is not set # CONFIG_BUSYBOX_DEFAULT_MKE2FS is not set # CONFIG_BUSYBOX_DEFAULT_MKFS_EXT2 is not set # CONFIG_BUSYBOX_DEFAULT_MKFS_MINIX is "&amp;"not set # CONFIG_BUSYBOX_DEFAULT_FEATURE_MINIX2 is not set # CONFIG_BUSYBOX_DEFAULT_MKFS_REISER is not set # CONFIG_BUSYBOX_DEFAULT_MKDOSFS is not set # CONFIG_BUSYBOX_DEFAULT_MKFS_VFAT is not set CONFIG_BUSYBOX_DEFAULT_MKSWAP=y # CONFIG_BUSYBOX_DEFAULT_F"&amp;"EATURE_MKSWAP_UUID is not set # CONFIG_BUSYBOX_DEFAULT_MORE is not set CONFIG_BUSYBOX_DEFAULT_MOUNT=y # CONFIG_BUSYBOX_DEFAULT_FEATURE_MOUNT_FAKE is not set # CONFIG_BUSYBOX_DEFAULT_FEATURE_MOUNT_VERBOSE is not set CONFIG_BUSYBOX_DEFAULT_FEATURE_MOUNT_HEL"&amp;"PERS=y # CONFIG_BUSYBOX_DEFAULT_FEATURE_MOUNT_LABEL is not set # CONFIG_BUSYBOX_DEFAULT_FEATURE_MOUNT_NFS is not set CONFIG_BUSYBOX_DEFAULT_FEATURE_MOUNT_CIFS=y CONFIG_BUSYBOX_DEFAULT_FEATURE_MOUNT_FLAGS=y CONFIG_BUSYBOX_DEFAULT_FEATURE_MOUNT_FSTAB=y # CO"&amp;"NFIG_BUSYBOX_DEFAULT_FEATURE_MOUNT_OTHERTAB is not set # CONFIG_BUSYBOX_DEFAULT_MOUNTPOINT is not set # CONFIG_BUSYBOX_DEFAULT_NOLOGIN is not set # CONFIG_BUSYBOX_DEFAULT_NOLOGIN_DEPENDENCIES is not set # CONFIG_BUSYBOX_DEFAULT_NSENTER is not set CONFIG_B"&amp;"USYBOX_DEFAULT_PIVOT_ROOT=y # CONFIG_BUSYBOX_DEFAULT_RDATE is not set # CONFIG_BUSYBOX_DEFAULT_RDEV is not set # CONFIG_BUSYBOX_DEFAULT_READPROFILE is not set # CONFIG_BUSYBOX_DEFAULT_RENICE is not set # CONFIG_BUSYBOX_DEFAULT_REV is not set # CONFIG_BUSY"&amp;"BOX_DEFAULT_RTCWAKE is not set # CONFIG_BUSYBOX_DEFAULT_SCRIPT is not set # CONFIG_BUSYBOX_DEFAULT_SCRIPTREPLAY is not set # CONFIG_BUSYBOX_DEFAULT_SETARCH is not set # CONFIG_BUSYBOX_DEFAULT_LINUX32 is not set # CONFIG_BUSYBOX_DEFAULT_LINUX64 is not set "&amp;"# CONFIG_BUSYBOX_DEFAULT_SETPRIV is not set # CONFIG_BUSYBOX_DEFAULT_FEATURE_SETPRIV_DUMP is not set # CONFIG_BUSYBOX_DEFAULT_FEATURE_SETPRIV_CAPABILITIES is not set # CONFIG_BUSYBOX_DEFAULT_FEATURE_SETPRIV_CAPABILITY_NAMES is not set # CONFIG_BUSYBOX_DEF"&amp;"AULT_SETSID is not set # CONFIG_BUSYBOX_DEFAULT_SWAPON is not set # CONFIG_BUSYBOX_DEFAULT_FEATURE_SWAPON_DISCARD is not set # CONFIG_BUSYBOX_DEFAULT_FEATURE_SWAPON_PRI is not set # CONFIG_BUSYBOX_DEFAULT_SWAPOFF is not set # CONFIG_BUSYBOX_DEFAULT_FEATUR"&amp;"E_SWAPONOFF_LABEL is not set CONFIG_BUSYBOX_DEFAULT_SWITCH_ROOT=y # CONFIG_BUSYBOX_DEFAULT_TASKSET is not set # CONFIG_BUSYBOX_DEFAULT_FEATURE_TASKSET_FANCY is not set # CONFIG_BUSYBOX_DEFAULT_UEVENT is not set CONFIG_BUSYBOX_DEFAULT_UMOUNT=y CONFIG_BUSYB"&amp;"OX_DEFAULT_FEATURE_UMOUNT_ALL=y # CONFIG_BUSYBOX_DEFAULT_UNSHARE is not set # CONFIG_BUSYBOX_DEFAULT_WALL is not set CONFIG_BUSYBOX_DEFAULT_FEATURE_MOUNT_LOOP=y # CONFIG_BUSYBOX_DEFAULT_FEATURE_MOUNT_LOOP_CREATE is not set # CONFIG_BUSYBOX_DEFAULT_FEATURE"&amp;"_MTAB_SUPPORT is not set # CONFIG_BUSYBOX_DEFAULT_VOLUMEID is not set # CONFIG_BUSYBOX_DEFAULT_FEATURE_VOLUMEID_BCACHE is not set # CONFIG_BUSYBOX_DEFAULT_FEATURE_VOLUMEID_BTRFS is not set # CONFIG_BUSYBOX_DEFAULT_FEATURE_VOLUMEID_CRAMFS is not set # CONF"&amp;"IG_BUSYBOX_DEFAULT_FEATURE_VOLUMEID_EXFAT is not set # CONFIG_BUSYBOX_DEFAULT_FEATURE_VOLUMEID_EXT is not set # CONFIG_BUSYBOX_DEFAULT_FEATURE_VOLUMEID_F2FS is not set # CONFIG_BUSYBOX_DEFAULT_FEATURE_VOLUMEID_FAT is not set # CONFIG_BUSYBOX_DEFAULT_FEATU"&amp;"RE_VOLUMEID_HFS is not set # CONFIG_BUSYBOX_DEFAULT_FEATURE_VOLUMEID_ISO9660 is not set # CONFIG_BUSYBOX_DEFAULT_FEATURE_VOLUMEID_JFS is not set # CONFIG_BUSYBOX_DEFAULT_FEATURE_VOLUMEID_LFS is not set # CONFIG_BUSYBOX_DEFAULT_FEATURE_VOLUMEID_LINUXRAID i"&amp;"s not set # CONFIG_BUSYBOX_DEFAULT_FEATURE_VOLUMEID_LINUXSWAP is not set # CONFIG_BUSYBOX_DEFAULT_FEATURE_VOLUMEID_LUKS is not set # CONFIG_BUSYBOX_DEFAULT_FEATURE_VOLUMEID_MINIX is not set # CONFIG_BUSYBOX_DEFAULT_FEATURE_VOLUMEID_NILFS is not set # CONF"&amp;"IG_BUSYBOX_DEFAULT_FEATURE_VOLUMEID_NTFS is not set # CONFIG_BUSYBOX_DEFAULT_FEATURE_VOLUMEID_OCFS2 is not set # CONFIG_BUSYBOX_DEFAULT_FEATURE_VOLUMEID_REISERFS is not set # CONFIG_BUSYBOX_DEFAULT_FEATURE_VOLUMEID_ROMFS is not set # CONFIG_BUSYBOX_DEFAUL"&amp;"T_FEATURE_VOLUMEID_SQUASHFS is not set # CONFIG_BUSYBOX_DEFAULT_FEATURE_VOLUMEID_SYSV is not set # CONFIG_BUSYBOX_DEFAULT_FEATURE_VOLUMEID_UBIFS is not set # CONFIG_BUSYBOX_DEFAULT_FEATURE_VOLUMEID_UDF is not set # CONFIG_BUSYBOX_DEFAULT_FEATURE_VOLUMEID_"&amp;"XFS is not set # CONFIG_BUSYBOX_DEFAULT_ADJTIMEX is not set # CONFIG_BUSYBOX_DEFAULT_BBCONFIG is not set # CONFIG_BUSYBOX_DEFAULT_FEATURE_COMPRESS_BBCONFIG is not set # CONFIG_BUSYBOX_DEFAULT_BC is not set # CONFIG_BUSYBOX_DEFAULT_DC is not set # CONFIG_B"&amp;"USYBOX_DEFAULT_FEATURE_DC_BIG is not set # CONFIG_BUSYBOX_DEFAULT_FEATURE_DC_LIBM is not set # CONFIG_BUSYBOX_DEFAULT_FEATURE_BC_INTERACTIVE is not set # CONFIG_BUSYBOX_DEFAULT_FEATURE_BC_LONG_OPTIONS is not set # CONFIG_BUSYBOX_DEFAULT_BEEP is not set CO"&amp;"NFIG_BUSYBOX_DEFAULT_FEATURE_BEEP_FREQ=0 CONFIG_BUSYBOX_DEFAULT_FEATURE_BEEP_LENGTH_MS=0 # CONFIG_BUSYBOX_DEFAULT_CHAT is not set # CONFIG_BUSYBOX_DEFAULT_FEATURE_CHAT_NOFAIL is not set # CONFIG_BUSYBOX_DEFAULT_FEATURE_CHAT_TTY_HIFI is not set # CONFIG_BU"&amp;"SYBOX_DEFAULT_FEATURE_CHAT_IMPLICIT_CR is not set # CONFIG_BUSYBOX_DEFAULT_FEATURE_CHAT_SWALLOW_OPTS is not set # CONFIG_BUSYBOX_DEFAULT_FEATURE_CHAT_SEND_ESCAPES is not set # CONFIG_BUSYBOX_DEFAULT_FEATURE_CHAT_VAR_ABORT_LEN is not set # CONFIG_BUSYBOX_D"&amp;"EFAULT_FEATURE_CHAT_CLR_ABORT is not set # CONFIG_BUSYBOX_DEFAULT_CONSPY is not set CONFIG_BUSYBOX_DEFAULT_CROND=y # CONFIG_BUSYBOX_DEFAULT_FEATURE_CROND_D is not set # CONFIG_BUSYBOX_DEFAULT_FEATURE_CROND_CALL_SENDMAIL is not set # CONFIG_BUSYBOX_DEFAULT"&amp;"_FEATURE_CROND_SPECIAL_TIMES is not set CONFIG_BUSYBOX_DEFAULT_FEATURE_CROND_DIR=""/etc"" CONFIG_BUSYBOX_DEFAULT_CRONTAB=y # CONFIG_BUSYBOX_DEFAULT_DEVFSD is not set # CONFIG_BUSYBOX_DEFAULT_DEVFSD_MODLOAD is not set # CONFIG_BUSYBOX_DEFAULT_DEVFSD_FG_NP "&amp;"is not set # CONFIG_BUSYBOX_DEFAULT_DEVFSD_VERBOSE is not set # CONFIG_BUSYBOX_DEFAULT_FEATURE_DEVFS is not set # CONFIG_BUSYBOX_DEFAULT_DEVMEM is not set # CONFIG_BUSYBOX_DEFAULT_FBSPLASH is not set # CONFIG_BUSYBOX_DEFAULT_FLASH_ERASEALL is not set # CO"&amp;"NFIG_BUSYBOX_DEFAULT_FLASH_LOCK is not set # CONFIG_BUSYBOX_DEFAULT_FLASH_UNLOCK is not set # CONFIG_BUSYBOX_DEFAULT_FLASHCP is not set # CONFIG_BUSYBOX_DEFAULT_HDPARM is not set # CONFIG_BUSYBOX_DEFAULT_FEATURE_HDPARM_GET_IDENTITY is not set # CONFIG_BUS"&amp;"YBOX_DEFAULT_FEATURE_HDPARM_HDIO_SCAN_HWIF is not set # CONFIG_BUSYBOX_DEFAULT_FEATURE_HDPARM_HDIO_UNREGISTER_HWIF is not set # CONFIG_BUSYBOX_DEFAULT_FEATURE_HDPARM_HDIO_DRIVE_RESET is not set # CONFIG_BUSYBOX_DEFAULT_FEATURE_HDPARM_HDIO_TRISTATE_HWIF is"&amp;" not set # CONFIG_BUSYBOX_DEFAULT_FEATURE_HDPARM_HDIO_GETSET_DMA is not set # CONFIG_BUSYBOX_DEFAULT_HEXEDIT is not set # CONFIG_BUSYBOX_DEFAULT_I2CGET is not set # CONFIG_BUSYBOX_DEFAULT_I2CSET is not set # CONFIG_BUSYBOX_DEFAULT_I2CDUMP is not set # CON"&amp;"FIG_BUSYBOX_DEFAULT_I2CDETECT is not set # CONFIG_BUSYBOX_DEFAULT_INOTIFYD is not set CONFIG_BUSYBOX_DEFAULT_LESS=y CONFIG_BUSYBOX_DEFAULT_FEATURE_LESS_MAXLINES=9999999 # CONFIG_BUSYBOX_DEFAULT_FEATURE_LESS_BRACKETS is not set # CONFIG_BUSYBOX_DEFAULT_FEA"&amp;"TURE_LESS_FLAGS is not set # CONFIG_BUSYBOX_DEFAULT_FEATURE_LESS_TRUNCATE is not set # CONFIG_BUSYBOX_DEFAULT_FEATURE_LESS_MARKS is not set # CONFIG_BUSYBOX_DEFAULT_FEATURE_LESS_REGEXP is not set # CONFIG_BUSYBOX_DEFAULT_FEATURE_LESS_WINCH is not set # CO"&amp;"NFIG_BUSYBOX_DEFAULT_FEATURE_LESS_ASK_TERMINAL is not set # CONFIG_BUSYBOX_DEFAULT_FEATURE_LESS_DASHCMD is not set # CONFIG_BUSYBOX_DEFAULT_FEATURE_LESS_LINENUMS is not set # CONFIG_BUSYBOX_DEFAULT_FEATURE_LESS_RAW is not set # CONFIG_BUSYBOX_DEFAULT_FEAT"&amp;"URE_LESS_ENV is not set CONFIG_BUSYBOX_DEFAULT_LOCK=y # CONFIG_BUSYBOX_DEFAULT_LSSCSI is not set # CONFIG_BUSYBOX_DEFAULT_MAKEDEVS is not set # CONFIG_BUSYBOX_DEFAULT_FEATURE_MAKEDEVS_LEAF is not set # CONFIG_BUSYBOX_DEFAULT_FEATURE_MAKEDEVS_TABLE is not "&amp;"set # CONFIG_BUSYBOX_DEFAULT_MAN is not set # CONFIG_BUSYBOX_DEFAULT_MICROCOM is not set # CONFIG_BUSYBOX_DEFAULT_MT is not set # CONFIG_BUSYBOX_DEFAULT_NANDWRITE is not set # CONFIG_BUSYBOX_DEFAULT_NANDDUMP is not set # CONFIG_BUSYBOX_DEFAULT_PARTPROBE i"&amp;"s not set # CONFIG_BUSYBOX_DEFAULT_RAIDAUTORUN is not set # CONFIG_BUSYBOX_DEFAULT_READAHEAD is not set # CONFIG_BUSYBOX_DEFAULT_RFKILL is not set # CONFIG_BUSYBOX_DEFAULT_RUNLEVEL is not set # CONFIG_BUSYBOX_DEFAULT_RX is not set # CONFIG_BUSYBOX_DEFAULT"&amp;"_SETFATTR is not set # CONFIG_BUSYBOX_DEFAULT_SETSERIAL is not set CONFIG_BUSYBOX_DEFAULT_STRINGS=y CONFIG_BUSYBOX_DEFAULT_TIME=y # CONFIG_BUSYBOX_DEFAULT_TTYSIZE is not set # CONFIG_BUSYBOX_DEFAULT_UBIATTACH is not set # CONFIG_BUSYBOX_DEFAULT_UBIDETACH "&amp;"is not set # CONFIG_BUSYBOX_DEFAULT_UBIMKVOL is not set # CONFIG_BUSYBOX_DEFAULT_UBIRMVOL is not set # CONFIG_BUSYBOX_DEFAULT_UBIRSVOL is not set # CONFIG_BUSYBOX_DEFAULT_UBIUPDATEVOL is not set # CONFIG_BUSYBOX_DEFAULT_UBIRENAME is not set # CONFIG_BUSYB"&amp;"OX_DEFAULT_VOLNAME is not set # CONFIG_BUSYBOX_DEFAULT_WATCHDOG is not set CONFIG_BUSYBOX_DEFAULT_FEATURE_IPV6=y # CONFIG_BUSYBOX_DEFAULT_FEATURE_UNIX_LOCAL is not set CONFIG_BUSYBOX_DEFAULT_FEATURE_PREFER_IPV4_ADDRESS=y CONFIG_BUSYBOX_DEFAULT_VERBOSE_RES"&amp;"OLUTION_ERRORS=y # CONFIG_BUSYBOX_DEFAULT_FEATURE_TLS_SHA1 is not set # CONFIG_BUSYBOX_DEFAULT_ARP is not set # CONFIG_BUSYBOX_DEFAULT_ARPING is not set CONFIG_BUSYBOX_DEFAULT_BRCTL=y CONFIG_BUSYBOX_DEFAULT_FEATURE_BRCTL_FANCY=y CONFIG_BUSYBOX_DEFAULT_FEA"&amp;"TURE_BRCTL_SHOW=y # CONFIG_BUSYBOX_DEFAULT_DNSD is not set # CONFIG_BUSYBOX_DEFAULT_ETHER_WAKE is not set # CONFIG_BUSYBOX_DEFAULT_FTPD is not set # CONFIG_BUSYBOX_DEFAULT_FEATURE_FTPD_WRITE is not set # CONFIG_BUSYBOX_DEFAULT_FEATURE_FTPD_ACCEPT_BROKEN_L"&amp;"IST is not set # CONFIG_BUSYBOX_DEFAULT_FEATURE_FTPD_AUTHENTICATION is not set # CONFIG_BUSYBOX_DEFAULT_FTPGET is not set # CONFIG_BUSYBOX_DEFAULT_FTPPUT is not set # CONFIG_BUSYBOX_DEFAULT_FEATURE_FTPGETPUT_LONG_OPTIONS is not set # CONFIG_BUSYBOX_DEFAUL"&amp;"T_HOSTNAME is not set # CONFIG_BUSYBOX_DEFAULT_DNSDOMAINNAME is not set # CONFIG_BUSYBOX_DEFAULT_HTTPD is not set # CONFIG_BUSYBOX_DEFAULT_FEATURE_HTTPD_RANGES is not set # CONFIG_BUSYBOX_DEFAULT_FEATURE_HTTPD_SETUID is not set # CONFIG_BUSYBOX_DEFAULT_FE"&amp;"ATURE_HTTPD_BASIC_AUTH is not set # CONFIG_BUSYBOX_DEFAULT_FEATURE_HTTPD_AUTH_MD5 is not set # CONFIG_BUSYBOX_DEFAULT_FEATURE_HTTPD_CGI is not set # CONFIG_BUSYBOX_DEFAULT_FEATURE_HTTPD_CONFIG_WITH_SCRIPT_INTERPR is not set # CONFIG_BUSYBOX_DEFAULT_FEATUR"&amp;"E_HTTPD_SET_REMOTE_PORT_TO_ENV is not set # CONFIG_BUSYBOX_DEFAULT_FEATURE_HTTPD_ENCODE_URL_STR is not set # CONFIG_BUSYBOX_DEFAULT_FEATURE_HTTPD_ERROR_PAGES is not set # CONFIG_BUSYBOX_DEFAULT_FEATURE_HTTPD_PROXY is not set # CONFIG_BUSYBOX_DEFAULT_FEATU"&amp;"RE_HTTPD_GZIP is not set CONFIG_BUSYBOX_DEFAULT_IFCONFIG=y CONFIG_BUSYBOX_DEFAULT_FEATURE_IFCONFIG_STATUS=y # CONFIG_BUSYBOX_DEFAULT_FEATURE_IFCONFIG_SLIP is not set # CONFIG_BUSYBOX_DEFAULT_FEATURE_IFCONFIG_MEMSTART_IOADDR_IRQ is not set CONFIG_BUSYBOX_D"&amp;"EFAULT_FEATURE_IFCONFIG_HW=y CONFIG_BUSYBOX_DEFAULT_FEATURE_IFCONFIG_BROADCAST_PLUS=y # CONFIG_BUSYBOX_DEFAULT_IFENSLAVE is not set # CONFIG_BUSYBOX_DEFAULT_IFPLUGD is not set # CONFIG_BUSYBOX_DEFAULT_IFUP is not set # CONFIG_BUSYBOX_DEFAULT_IFDOWN is not"&amp;" set CONFIG_BUSYBOX_DEFAULT_IFUPDOWN_IFSTATE_PATH="""" # CONFIG_BUSYBOX_DEFAULT_FEATURE_IFUPDOWN_IP is not set # CONFIG_BUSYBOX_DEFAULT_FEATURE_IFUPDOWN_IPV4 is not set # CONFIG_BUSYBOX_DEFAULT_FEATURE_IFUPDOWN_IPV6 is not set # CONFIG_BUSYBOX_DEFAULT_FEA"&amp;"TURE_IFUPDOWN_MAPPING is not set # CONFIG_BUSYBOX_DEFAULT_FEATURE_IFUPDOWN_EXTERNAL_DHCP is not set # CONFIG_BUSYBOX_DEFAULT_INETD is not set # CONFIG_BUSYBOX_DEFAULT_FEATURE_INETD_SUPPORT_BUILTIN_ECHO is not set # CONFIG_BUSYBOX_DEFAULT_FEATURE_INETD_SUP"&amp;"PORT_BUILTIN_DISCARD is not set # CONFIG_BUSYBOX_DEFAULT_FEATURE_INETD_SUPPORT_BUILTIN_TIME is not set # CONFIG_BUSYBOX_DEFAULT_FEATURE_INETD_SUPPORT_BUILTIN_DAYTIME is not set # CONFIG_BUSYBOX_DEFAULT_FEATURE_INETD_SUPPORT_BUILTIN_CHARGEN is not set # CO"&amp;"NFIG_BUSYBOX_DEFAULT_FEATURE_INETD_RPC is not set CONFIG_BUSYBOX_DEFAULT_IP=y # CONFIG_BUSYBOX_DEFAULT_IPADDR is not set # CONFIG_BUSYBOX_DEFAULT_IPLINK is not set # CONFIG_BUSYBOX_DEFAULT_IPROUTE is not set # CONFIG_BUSYBOX_DEFAULT_IPTUNNEL is not set # "&amp;"CONFIG_BUSYBOX_DEFAULT_IPRULE is not set # CONFIG_BUSYBOX_DEFAULT_IPNEIGH is not set CONFIG_BUSYBOX_DEFAULT_FEATURE_IP_ADDRESS=y CONFIG_BUSYBOX_DEFAULT_FEATURE_IP_LINK=y CONFIG_BUSYBOX_DEFAULT_FEATURE_IP_ROUTE=y CONFIG_BUSYBOX_DEFAULT_FEATURE_IP_ROUTE_DIR"&amp;"=""/etc/iproute2"" # CONFIG_BUSYBOX_DEFAULT_FEATURE_IP_TUNNEL is not set CONFIG_BUSYBOX_DEFAULT_FEATURE_IP_RULE=y CONFIG_BUSYBOX_DEFAULT_FEATURE_IP_NEIGH=y # CONFIG_BUSYBOX_DEFAULT_FEATURE_IP_RARE_PROTOCOLS is not set # CONFIG_BUSYBOX_DEFAULT_IPCALC is no"&amp;"t set # CONFIG_BUSYBOX_DEFAULT_FEATURE_IPCALC_LONG_OPTIONS is not set # CONFIG_BUSYBOX_DEFAULT_FEATURE_IPCALC_FANCY is not set # CONFIG_BUSYBOX_DEFAULT_FAKEIDENTD is not set # CONFIG_BUSYBOX_DEFAULT_NAMEIF is not set # CONFIG_BUSYBOX_DEFAULT_FEATURE_NAMEI"&amp;"F_EXTENDED is not set # CONFIG_BUSYBOX_DEFAULT_NBDCLIENT is not set CONFIG_BUSYBOX_DEFAULT_NC=y # CONFIG_BUSYBOX_DEFAULT_NETCAT is not set # CONFIG_BUSYBOX_DEFAULT_NC_SERVER is not set # CONFIG_BUSYBOX_DEFAULT_NC_EXTRA is not set # CONFIG_BUSYBOX_DEFAULT_"&amp;"NC_110_COMPAT is not set CONFIG_BUSYBOX_DEFAULT_NETMSG=y CONFIG_BUSYBOX_DEFAULT_NETSTAT=y CONFIG_BUSYBOX_DEFAULT_FEATURE_NETSTAT_WIDE=y CONFIG_BUSYBOX_DEFAULT_FEATURE_NETSTAT_PRG=y # CONFIG_BUSYBOX_DEFAULT_NSLOOKUP is not set # CONFIG_BUSYBOX_DEFAULT_FEAT"&amp;"URE_NSLOOKUP_BIG is not set # CONFIG_BUSYBOX_DEFAULT_FEATURE_NSLOOKUP_LONG_OPTIONS is not set CONFIG_BUSYBOX_DEFAULT_NSLOOKUP_OPENWRT=y # CONFIG_BUSYBOX_DEFAULT_FEATURE_NSLOOKUP_OPENWRT_LONG_OPTIONS is not set CONFIG_BUSYBOX_DEFAULT_NTPD=y CONFIG_BUSYBOX_"&amp;"DEFAULT_FEATURE_NTPD_SERVER=y # CONFIG_BUSYBOX_DEFAULT_FEATURE_NTPD_CONF is not set # CONFIG_BUSYBOX_DEFAULT_FEATURE_NTP_AUTH is not set CONFIG_BUSYBOX_DEFAULT_PING=y CONFIG_BUSYBOX_DEFAULT_PING6=y CONFIG_BUSYBOX_DEFAULT_FEATURE_FANCY_PING=y # CONFIG_BUSY"&amp;"BOX_DEFAULT_PSCAN is not set CONFIG_BUSYBOX_DEFAULT_ROUTE=y # CONFIG_BUSYBOX_DEFAULT_SLATTACH is not set # CONFIG_BUSYBOX_DEFAULT_SSL_CLIENT is not set # CONFIG_BUSYBOX_DEFAULT_TC is not set # CONFIG_BUSYBOX_DEFAULT_FEATURE_TC_INGRESS is not set # CONFIG_"&amp;"BUSYBOX_DEFAULT_TCPSVD is not set # CONFIG_BUSYBOX_DEFAULT_UDPSVD is not set # CONFIG_BUSYBOX_DEFAULT_TELNET is not set # CONFIG_BUSYBOX_DEFAULT_FEATURE_TELNET_TTYPE is not set # CONFIG_BUSYBOX_DEFAULT_FEATURE_TELNET_AUTOLOGIN is not set # CONFIG_BUSYBOX_"&amp;"DEFAULT_FEATURE_TELNET_WIDTH is not set # CONFIG_BUSYBOX_DEFAULT_TELNETD is not set # CONFIG_BUSYBOX_DEFAULT_FEATURE_TELNETD_STANDALONE is not set # CONFIG_BUSYBOX_DEFAULT_FEATURE_TELNETD_INETD_WAIT is not set # CONFIG_BUSYBOX_DEFAULT_TFTP is not set # CO"&amp;"NFIG_BUSYBOX_DEFAULT_FEATURE_TFTP_PROGRESS_BAR is not set # CONFIG_BUSYBOX_DEFAULT_TFTPD is not set # CONFIG_BUSYBOX_DEFAULT_FEATURE_TFTP_GET is not set # CONFIG_BUSYBOX_DEFAULT_FEATURE_TFTP_PUT is not set # CONFIG_BUSYBOX_DEFAULT_FEATURE_TFTP_BLOCKSIZE i"&amp;"s not set # CONFIG_BUSYBOX_DEFAULT_TFTP_DEBUG is not set # CONFIG_BUSYBOX_DEFAULT_TLS is not set CONFIG_BUSYBOX_DEFAULT_TRACEROUTE=y CONFIG_BUSYBOX_DEFAULT_TRACEROUTE6=y CONFIG_BUSYBOX_DEFAULT_FEATURE_TRACEROUTE_VERBOSE=y # CONFIG_BUSYBOX_DEFAULT_FEATURE_"&amp;"TRACEROUTE_USE_ICMP is not set # CONFIG_BUSYBOX_DEFAULT_TUNCTL is not set # CONFIG_BUSYBOX_DEFAULT_FEATURE_TUNCTL_UG is not set # CONFIG_BUSYBOX_DEFAULT_VCONFIG is not set # CONFIG_BUSYBOX_DEFAULT_WGET is not set # CONFIG_BUSYBOX_DEFAULT_FEATURE_WGET_LONG"&amp;"_OPTIONS is not set # CONFIG_BUSYBOX_DEFAULT_FEATURE_WGET_STATUSBAR is not set # CONFIG_BUSYBOX_DEFAULT_FEATURE_WGET_AUTHENTICATION is not set # CONFIG_BUSYBOX_DEFAULT_FEATURE_WGET_TIMEOUT is not set # CONFIG_BUSYBOX_DEFAULT_FEATURE_WGET_HTTPS is not set "&amp;"# CONFIG_BUSYBOX_DEFAULT_FEATURE_WGET_OPENSSL is not set # CONFIG_BUSYBOX_DEFAULT_WHOIS is not set # CONFIG_BUSYBOX_DEFAULT_ZCIP is not set # CONFIG_BUSYBOX_DEFAULT_UDHCPD is not set # CONFIG_BUSYBOX_DEFAULT_FEATURE_UDHCPD_BASE_IP_ON_MAC is not set # CONF"&amp;"IG_BUSYBOX_DEFAULT_FEATURE_UDHCPD_WRITE_LEASES_EARLY is not set CONFIG_BUSYBOX_DEFAULT_DHCPD_LEASES_FILE="""" # CONFIG_BUSYBOX_DEFAULT_DUMPLEASES is not set # CONFIG_BUSYBOX_DEFAULT_DHCPRELAY is not set CONFIG_BUSYBOX_DEFAULT_UDHCPC=y # CONFIG_BUSYBOX_DEF"&amp;"AULT_FEATURE_UDHCPC_ARPING is not set # CONFIG_BUSYBOX_DEFAULT_FEATURE_UDHCPC_SANITIZEOPT is not set CONFIG_BUSYBOX_DEFAULT_UDHCPC_DEFAULT_SCRIPT=""/usr/share/udhcpc/default.script"" # CONFIG_BUSYBOX_DEFAULT_UDHCPC6 is not set # CONFIG_BUSYBOX_DEFAULT_FEA"&amp;"TURE_UDHCPC6_RFC3646 is not set # CONFIG_BUSYBOX_DEFAULT_FEATURE_UDHCPC6_RFC4704 is not set # CONFIG_BUSYBOX_DEFAULT_FEATURE_UDHCPC6_RFC4833 is not set # CONFIG_BUSYBOX_DEFAULT_FEATURE_UDHCPC6_RFC5970 is not set # CONFIG_BUSYBOX_DEFAULT_FEATURE_UDHCP_PORT"&amp;" is not set CONFIG_BUSYBOX_DEFAULT_UDHCP_DEBUG=0 CONFIG_BUSYBOX_DEFAULT_UDHCPC_SLACK_FOR_BUGGY_SERVERS=80 CONFIG_BUSYBOX_DEFAULT_FEATURE_UDHCP_RFC3397=y # CONFIG_BUSYBOX_DEFAULT_FEATURE_UDHCP_8021Q is not set CONFIG_BUSYBOX_DEFAULT_IFUPDOWN_UDHCPC_CMD_OPT"&amp;"IONS="""" # CONFIG_BUSYBOX_DEFAULT_LPD is not set # CONFIG_BUSYBOX_DEFAULT_LPR is not set # CONFIG_BUSYBOX_DEFAULT_LPQ is not set # CONFIG_BUSYBOX_DEFAULT_MAKEMIME is not set # CONFIG_BUSYBOX_DEFAULT_POPMAILDIR is not set # CONFIG_BUSYBOX_DEFAULT_FEATURE_"&amp;"POPMAILDIR_DELIVERY is not set # CONFIG_BUSYBOX_DEFAULT_REFORMIME is not set # CONFIG_BUSYBOX_DEFAULT_FEATURE_REFORMIME_COMPAT is not set # CONFIG_BUSYBOX_DEFAULT_SENDMAIL is not set CONFIG_BUSYBOX_DEFAULT_FEATURE_MIME_CHARSET="""" CONFIG_BUSYBOX_DEFAULT_"&amp;"FREE=y # CONFIG_BUSYBOX_DEFAULT_FUSER is not set # CONFIG_BUSYBOX_DEFAULT_IOSTAT is not set CONFIG_BUSYBOX_DEFAULT_KILL=y CONFIG_BUSYBOX_DEFAULT_KILLALL=y # CONFIG_BUSYBOX_DEFAULT_KILLALL5 is not set # CONFIG_BUSYBOX_DEFAULT_LSOF is not set # CONFIG_BUSYB"&amp;"OX_DEFAULT_MPSTAT is not set # CONFIG_BUSYBOX_DEFAULT_NMETER is not set CONFIG_BUSYBOX_DEFAULT_PGREP=y # CONFIG_BUSYBOX_DEFAULT_PKILL is not set CONFIG_BUSYBOX_DEFAULT_PIDOF=y # CONFIG_BUSYBOX_DEFAULT_FEATURE_PIDOF_SINGLE is not set # CONFIG_BUSYBOX_DEFAU"&amp;"LT_FEATURE_PIDOF_OMIT is not set # CONFIG_BUSYBOX_DEFAULT_PMAP is not set # CONFIG_BUSYBOX_DEFAULT_POWERTOP is not set # CONFIG_BUSYBOX_DEFAULT_FEATURE_POWERTOP_INTERACTIVE is not set CONFIG_BUSYBOX_DEFAULT_PS=y CONFIG_BUSYBOX_DEFAULT_FEATURE_PS_WIDE=y # "&amp;"CONFIG_BUSYBOX_DEFAULT_FEATURE_PS_LONG is not set # CONFIG_BUSYBOX_DEFAULT_FEATURE_PS_TIME is not set # CONFIG_BUSYBOX_DEFAULT_FEATURE_PS_UNUSUAL_SYSTEMS is not set # CONFIG_BUSYBOX_DEFAULT_FEATURE_PS_ADDITIONAL_COLUMNS is not set # CONFIG_BUSYBOX_DEFAULT"&amp;"_PSTREE is not set # CONFIG_BUSYBOX_DEFAULT_PWDX is not set # CONFIG_BUSYBOX_DEFAULT_SMEMCAP is not set CONFIG_BUSYBOX_DEFAULT_BB_SYSCTL=y CONFIG_BUSYBOX_DEFAULT_TOP=y # CONFIG_BUSYBOX_DEFAULT_FEATURE_TOP_INTERACTIVE is not set CONFIG_BUSYBOX_DEFAULT_FEAT"&amp;"URE_TOP_CPU_USAGE_PERCENTAGE=y CONFIG_BUSYBOX_DEFAULT_FEATURE_TOP_CPU_GLOBAL_PERCENTS=y # CONFIG_BUSYBOX_DEFAULT_FEATURE_TOP_SMP_CPU is not set # CONFIG_BUSYBOX_DEFAULT_FEATURE_TOP_DECIMALS is not set # CONFIG_BUSYBOX_DEFAULT_FEATURE_TOP_SMP_PROCESS is no"&amp;"t set # CONFIG_BUSYBOX_DEFAULT_FEATURE_TOPMEM is not set CONFIG_BUSYBOX_DEFAULT_UPTIME=y # CONFIG_BUSYBOX_DEFAULT_FEATURE_UPTIME_UTMP_SUPPORT is not set # CONFIG_BUSYBOX_DEFAULT_WATCH is not set # CONFIG_BUSYBOX_DEFAULT_FEATURE_SHOW_THREADS is not set # C"&amp;"ONFIG_BUSYBOX_DEFAULT_CHPST is not set # CONFIG_BUSYBOX_DEFAULT_SETUIDGID is not set # CONFIG_BUSYBOX_DEFAULT_ENVUIDGID is not set # CONFIG_BUSYBOX_DEFAULT_ENVDIR is not set # CONFIG_BUSYBOX_DEFAULT_SOFTLIMIT is not set # CONFIG_BUSYBOX_DEFAULT_RUNSV is n"&amp;"ot set # CONFIG_BUSYBOX_DEFAULT_RUNSVDIR is not set # CONFIG_BUSYBOX_DEFAULT_FEATURE_RUNSVDIR_LOG is not set # CONFIG_BUSYBOX_DEFAULT_SV is not set CONFIG_BUSYBOX_DEFAULT_SV_DEFAULT_SERVICE_DIR="""" # CONFIG_BUSYBOX_DEFAULT_SVC is not set # CONFIG_BUSYBOX"&amp;"_DEFAULT_SVOK is not set # CONFIG_BUSYBOX_DEFAULT_SVLOGD is not set # CONFIG_BUSYBOX_DEFAULT_CHCON is not set # CONFIG_BUSYBOX_DEFAULT_GETENFORCE is not set # CONFIG_BUSYBOX_DEFAULT_GETSEBOOL is not set # CONFIG_BUSYBOX_DEFAULT_LOAD_POLICY is not set # CO"&amp;"NFIG_BUSYBOX_DEFAULT_MATCHPATHCON is not set # CONFIG_BUSYBOX_DEFAULT_RUNCON is not set # CONFIG_BUSYBOX_DEFAULT_SELINUXENABLED is not set # CONFIG_BUSYBOX_DEFAULT_SESTATUS is not set # CONFIG_BUSYBOX_DEFAULT_SETENFORCE is not set # CONFIG_BUSYBOX_DEFAULT"&amp;"_SETFILES is not set # CONFIG_BUSYBOX_DEFAULT_FEATURE_SETFILES_CHECK_OPTION is not set # CONFIG_BUSYBOX_DEFAULT_RESTORECON is not set # CONFIG_BUSYBOX_DEFAULT_SETSEBOOL is not set CONFIG_BUSYBOX_DEFAULT_SH_IS_ASH=y # CONFIG_BUSYBOX_DEFAULT_SH_IS_HUSH is n"&amp;"ot set # CONFIG_BUSYBOX_DEFAULT_SH_IS_NONE is not set # CONFIG_BUSYBOX_DEFAULT_BASH_IS_ASH is not set # CONFIG_BUSYBOX_DEFAULT_BASH_IS_HUSH is not set CONFIG_BUSYBOX_DEFAULT_BASH_IS_NONE=y CONFIG_BUSYBOX_DEFAULT_ASH=y # CONFIG_BUSYBOX_DEFAULT_ASH_OPTIMIZE"&amp;"_FOR_SIZE is not set CONFIG_BUSYBOX_DEFAULT_ASH_INTERNAL_GLOB=y CONFIG_BUSYBOX_DEFAULT_ASH_BASH_COMPAT=y # CONFIG_BUSYBOX_DEFAULT_ASH_BASH_SOURCE_CURDIR is not set # CONFIG_BUSYBOX_DEFAULT_ASH_BASH_NOT_FOUND_HOOK is not set CONFIG_BUSYBOX_DEFAULT_ASH_JOB_"&amp;"CONTROL=y CONFIG_BUSYBOX_DEFAULT_ASH_ALIAS=y # CONFIG_BUSYBOX_DEFAULT_ASH_RANDOM_SUPPORT is not set CONFIG_BUSYBOX_DEFAULT_ASH_EXPAND_PRMT=y # CONFIG_BUSYBOX_DEFAULT_ASH_IDLE_TIMEOUT is not set # CONFIG_BUSYBOX_DEFAULT_ASH_MAIL is not set CONFIG_BUSYBOX_D"&amp;"EFAULT_ASH_ECHO=y CONFIG_BUSYBOX_DEFAULT_ASH_PRINTF=y CONFIG_BUSYBOX_DEFAULT_ASH_TEST=y # CONFIG_BUSYBOX_DEFAULT_ASH_HELP is not set CONFIG_BUSYBOX_DEFAULT_ASH_GETOPTS=y CONFIG_BUSYBOX_DEFAULT_ASH_CMDCMD=y # CONFIG_BUSYBOX_DEFAULT_CTTYHACK is not set # CO"&amp;"NFIG_BUSYBOX_DEFAULT_HUSH is not set # CONFIG_BUSYBOX_DEFAULT_HUSH_BASH_COMPAT is not set # CONFIG_BUSYBOX_DEFAULT_HUSH_BRACE_EXPANSION is not set # CONFIG_BUSYBOX_DEFAULT_HUSH_LINENO_VAR is not set # CONFIG_BUSYBOX_DEFAULT_HUSH_BASH_SOURCE_CURDIR is not "&amp;"set # CONFIG_BUSYBOX_DEFAULT_HUSH_INTERACTIVE is not set # CONFIG_BUSYBOX_DEFAULT_HUSH_SAVEHISTORY is not set # CONFIG_BUSYBOX_DEFAULT_HUSH_JOB is not set # CONFIG_BUSYBOX_DEFAULT_HUSH_TICK is not set # CONFIG_BUSYBOX_DEFAULT_HUSH_IF is not set # CONFIG_B"&amp;"USYBOX_DEFAULT_HUSH_LOOPS is not set # CONFIG_BUSYBOX_DEFAULT_HUSH_CASE is not set # CONFIG_BUSYBOX_DEFAULT_HUSH_FUNCTIONS is not set # CONFIG_BUSYBOX_DEFAULT_HUSH_LOCAL is not set # CONFIG_BUSYBOX_DEFAULT_HUSH_RANDOM_SUPPORT is not set # CONFIG_BUSYBOX_D"&amp;"EFAULT_HUSH_MODE_X is not set # CONFIG_BUSYBOX_DEFAULT_HUSH_ECHO is not set # CONFIG_BUSYBOX_DEFAULT_HUSH_PRINTF is not set # CONFIG_BUSYBOX_DEFAULT_HUSH_TEST is not set # CONFIG_BUSYBOX_DEFAULT_HUSH_HELP is not set # CONFIG_BUSYBOX_DEFAULT_HUSH_EXPORT is"&amp;" not set # CONFIG_BUSYBOX_DEFAULT_HUSH_EXPORT_N is not set # CONFIG_BUSYBOX_DEFAULT_HUSH_READONLY is not set # CONFIG_BUSYBOX_DEFAULT_HUSH_KILL is not set # CONFIG_BUSYBOX_DEFAULT_HUSH_WAIT is not set # CONFIG_BUSYBOX_DEFAULT_HUSH_COMMAND is not set # CON"&amp;"FIG_BUSYBOX_DEFAULT_HUSH_TRAP is not set # CONFIG_BUSYBOX_DEFAULT_HUSH_TYPE is not set # CONFIG_BUSYBOX_DEFAULT_HUSH_TIMES is not set # CONFIG_BUSYBOX_DEFAULT_HUSH_READ is not set # CONFIG_BUSYBOX_DEFAULT_HUSH_SET is not set # CONFIG_BUSYBOX_DEFAULT_HUSH_"&amp;"UNSET is not set # CONFIG_BUSYBOX_DEFAULT_HUSH_ULIMIT is not set # CONFIG_BUSYBOX_DEFAULT_HUSH_UMASK is not set # CONFIG_BUSYBOX_DEFAULT_HUSH_GETOPTS is not set # CONFIG_BUSYBOX_DEFAULT_HUSH_MEMLEAK is not set CONFIG_BUSYBOX_DEFAULT_FEATURE_SH_MATH=y CONF"&amp;"IG_BUSYBOX_DEFAULT_FEATURE_SH_MATH_64=y # CONFIG_BUSYBOX_DEFAULT_FEATURE_SH_EXTRA_QUIET is not set # CONFIG_BUSYBOX_DEFAULT_FEATURE_SH_STANDALONE is not set CONFIG_BUSYBOX_DEFAULT_FEATURE_SH_NOFORK=y # CONFIG_BUSYBOX_DEFAULT_FEATURE_SH_READ_FRAC is not se"&amp;"t # CONFIG_BUSYBOX_DEFAULT_FEATURE_SH_HISTFILESIZE is not set # CONFIG_BUSYBOX_DEFAULT_FEATURE_SH_EMBEDDED_SCRIPTS is not set # CONFIG_BUSYBOX_DEFAULT_KLOGD is not set # CONFIG_BUSYBOX_DEFAULT_FEATURE_KLOGD_KLOGCTL is not set CONFIG_BUSYBOX_DEFAULT_LOGGER"&amp;"=y # CONFIG_BUSYBOX_DEFAULT_LOGREAD is not set # CONFIG_BUSYBOX_DEFAULT_FEATURE_LOGREAD_REDUCED_LOCKING is not set # CONFIG_BUSYBOX_DEFAULT_SYSLOGD is not set # CONFIG_BUSYBOX_DEFAULT_FEATURE_ROTATE_LOGFILE is not set # CONFIG_BUSYBOX_DEFAULT_FEATURE_REMO"&amp;"TE_LOG is not set # CONFIG_BUSYBOX_DEFAULT_FEATURE_SYSLOGD_DUP is not set # CONFIG_BUSYBOX_DEFAULT_FEATURE_SYSLOGD_CFG is not set CONFIG_BUSYBOX_DEFAULT_FEATURE_SYSLOGD_READ_BUFFER_SIZE=0 # CONFIG_BUSYBOX_DEFAULT_FEATURE_IPC_SYSLOG is not set CONFIG_BUSYB"&amp;"OX_DEFAULT_FEATURE_IPC_SYSLOG_BUFFER_SIZE=0 # CONFIG_BUSYBOX_DEFAULT_FEATURE_KMSG_SYSLOG is not set # CONFIG_PACKAGE_ca-bundle is not set CONFIG_PACKAGE_ca-certificates=y # CONFIG_PACKAGE_dnsmasq is not set # CONFIG_PACKAGE_dnsmasq-dhcpv6 is not set CONFI"&amp;"G_PACKAGE_dnsmasq-full=y CONFIG_PACKAGE_dnsmasq_full_dhcp=y # CONFIG_PACKAGE_dnsmasq_full_dhcpv6 is not set # CONFIG_PACKAGE_dnsmasq_full_dnssec is not set # CONFIG_PACKAGE_dnsmasq_full_auth is not set CONFIG_PACKAGE_dnsmasq_full_ipset=y # CONFIG_PACKAGE_"&amp;"dnsmasq_full_conntrack is not set # CONFIG_PACKAGE_dnsmasq_full_noid is not set # CONFIG_PACKAGE_dnsmasq_full_broken_rtc is not set CONFIG_PACKAGE_dropbear=y  # # Configuration # CONFIG_DROPBEAR_CURVE25519=y # CONFIG_DROPBEAR_ECC is not set # CONFIG_DROPB"&amp;"EAR_ZLIB is not set CONFIG_DROPBEAR_DBCLIENT=y # CONFIG_PACKAGE_ead is not set CONFIG_PACKAGE_firewall=y CONFIG_PACKAGE_fstools=y # CONFIG_FSTOOLS_OVL_MOUNT_FULL_ACCESS_TIME is not set # CONFIG_FSTOOLS_OVL_MOUNT_COMPRESS_ZLIB is not set CONFIG_PACKAGE_fwt"&amp;"ool=y CONFIG_PACKAGE_getrandom=y CONFIG_PACKAGE_jsonfilter=y # CONFIG_PACKAGE_libatomic is not set CONFIG_PACKAGE_libc=y CONFIG_PACKAGE_libgcc=y # CONFIG_PACKAGE_libgomp is not set CONFIG_PACKAGE_libpthread=y CONFIG_PACKAGE_librt=y # CONFIG_PACKAGE_libstd"&amp;"cpp is not set CONFIG_PACKAGE_logd=y CONFIG_PACKAGE_mtd=y CONFIG_PACKAGE_netifd=y # CONFIG_PACKAGE_nft-qos is not set # CONFIG_PACKAGE_nvram is not set # CONFIG_PACKAGE_om-watchdog is not set # CONFIG_PACKAGE_openwrt-keyring is not set CONFIG_PACKAGE_opkg"&amp;"=y CONFIG_PACKAGE_procd=y  # # Configuration # # CONFIG_PROCD_SHOW_BOOT is not set # CONFIG_PROCD_ZRAM_TMPFS is not set # CONFIG_PACKAGE_procd-ujail is not set # CONFIG_PACKAGE_qos-scripts is not set # CONFIG_PACKAGE_resolveip is not set CONFIG_PACKAGE_rp"&amp;"cd=y # CONFIG_PACKAGE_rpcd-mod-file is not set # CONFIG_PACKAGE_rpcd-mod-iwinfo is not set # CONFIG_PACKAGE_rpcd-mod-rpcsys is not set # CONFIG_PACKAGE_snapshot-tool is not set # CONFIG_PACKAGE_sqm-scripts is not set # CONFIG_PACKAGE_sqm-scripts-extra is "&amp;"not set CONFIG_PACKAGE_swconfig=y CONFIG_PACKAGE_ubox=y CONFIG_PACKAGE_ubus=y CONFIG_PACKAGE_ubusd=y # CONFIG_PACKAGE_ucert is not set # CONFIG_PACKAGE_ucert-full is not set CONFIG_PACKAGE_uci=y CONFIG_PACKAGE_urandom-seed=y CONFIG_PACKAGE_urngd=y # CONFI"&amp;"G_PACKAGE_usign is not set # CONFIG_PACKAGE_wireless-tools is not set # CONFIG_PACKAGE_zram-swap is not set  # # Administration #  # # openwisp # # CONFIG_PACKAGE_openwisp-config-cyassl is not set # CONFIG_PACKAGE_openwisp-config-mbedtls is not set # CONF"&amp;"IG_PACKAGE_openwisp-config-nossl is not set # CONFIG_PACKAGE_openwisp-config-openssl is not set  # # zabbix # # CONFIG_PACKAGE_zabbix-agentd is not set # CONFIG_PACKAGE_zabbix-extra-mac80211 is not set # CONFIG_PACKAGE_zabbix-extra-network is not set # CO"&amp;"NFIG_PACKAGE_zabbix-extra-wifi is not set # CONFIG_PACKAGE_zabbix-get is not set # CONFIG_PACKAGE_zabbix-proxy is not set # CONFIG_PACKAGE_zabbix-sender is not set # CONFIG_PACKAGE_zabbix-server is not set # CONFIG_PACKAGE_htop is not set # CONFIG_PACKAGE"&amp;"_ipmitool is not set # CONFIG_PACKAGE_monit is not set # CONFIG_PACKAGE_monit-nossl is not set # CONFIG_PACKAGE_muninlite is not set # CONFIG_PACKAGE_netdata is not set # CONFIG_PACKAGE_sudo is not set # CONFIG_PACKAGE_syslog-ng is not set  # # Boot Loade"&amp;"rs #  # # Development #  # # Libraries # # CONFIG_PACKAGE_libncurses-dev is not set # CONFIG_PACKAGE_libxml2-dev is not set # CONFIG_PACKAGE_zlib-dev is not set # CONFIG_PACKAGE_ar is not set # CONFIG_PACKAGE_autoconf is not set # CONFIG_PACKAGE_automake "&amp;"is not set # CONFIG_PACKAGE_binutils is not set # CONFIG_PACKAGE_diffutils is not set # CONFIG_PACKAGE_gcc is not set # CONFIG_PACKAGE_gdb is not set # CONFIG_PACKAGE_gdbserver is not set # CONFIG_PACKAGE_libtool-bin is not set # CONFIG_PACKAGE_lpc21isp i"&amp;"s not set # CONFIG_PACKAGE_lttng-tools is not set # CONFIG_PACKAGE_m4 is not set # CONFIG_PACKAGE_make is not set # CONFIG_PACKAGE_meson is not set # CONFIG_PACKAGE_meson-src is not set # CONFIG_PACKAGE_ninja is not set # CONFIG_PACKAGE_objdump is not set"&amp;" # CONFIG_PACKAGE_patch is not set # CONFIG_PACKAGE_pkg-config is not set # CONFIG_PACKAGE_trace-cmd is not set # CONFIG_PACKAGE_trace-cmd-extra is not set # CONFIG_PACKAGE_valgrind is not set  # # Extra packages # # CONFIG_PACKAGE_automount is not set # "&amp;"CONFIG_PACKAGE_autosamba is not set # CONFIG_PACKAGE_ipv6helper is not set # CONFIG_PACKAGE_k3wifi is not set # CONFIG_PACKAGE_wireguard-tools is not set  # # Firmware #  # # ath10k IPQ4019 Boarddata # # CONFIG_PACKAGE_aircard-pcmcia-firmware is not set #"&amp;" CONFIG_PACKAGE_amdgpu-firmware is not set # CONFIG_PACKAGE_ar3k-firmware is not set # CONFIG_PACKAGE_ath10k-firmware-qca4019 is not set # CONFIG_PACKAGE_ath10k-firmware-qca4019-ct is not set # CONFIG_PACKAGE_ath10k-firmware-qca4019-ct-htt is not set # CO"&amp;"NFIG_PACKAGE_ath10k-firmware-qca6174 is not set # CONFIG_PACKAGE_ath10k-firmware-qca9887 is not set # CONFIG_PACKAGE_ath10k-firmware-qca9887-ct is not set # CONFIG_PACKAGE_ath10k-firmware-qca9887-ct-htt is not set # CONFIG_PACKAGE_ath10k-firmware-qca9888 "&amp;"is not set # CONFIG_PACKAGE_ath10k-firmware-qca9888-ct is not set # CONFIG_PACKAGE_ath10k-firmware-qca9888-ct-htt is not set CONFIG_PACKAGE_ath10k-firmware-qca988x=y # CONFIG_PACKAGE_ath10k-firmware-qca988x-ct is not set # CONFIG_PACKAGE_ath10k-firmware-q"&amp;"ca988x-ct-htt is not set # CONFIG_PACKAGE_ath10k-firmware-qca9984 is not set # CONFIG_PACKAGE_ath10k-firmware-qca9984-ct is not set # CONFIG_PACKAGE_ath10k-firmware-qca9984-ct-htt is not set # CONFIG_PACKAGE_ath10k-firmware-qca99x0 is not set # CONFIG_PAC"&amp;"KAGE_ath10k-firmware-qca99x0-ct is not set # CONFIG_PACKAGE_ath10k-firmware-qca99x0-ct-htt is not set # CONFIG_PACKAGE_ath6k-firmware is not set # CONFIG_PACKAGE_ath9k-htc-firmware is not set # CONFIG_PACKAGE_b43legacy-firmware is not set # CONFIG_PACKAGE"&amp;"_bnx2-firmware is not set # CONFIG_PACKAGE_bnx2x-firmware is not set # CONFIG_PACKAGE_brcmfmac-firmware-4329-sdio is not set # CONFIG_PACKAGE_brcmfmac-firmware-43362-sdio is not set # CONFIG_PACKAGE_brcmfmac-firmware-43430-sdio is not set # CONFIG_PACKAGE"&amp;"_brcmfmac-firmware-43430-sdio-rpi-3b is not set # CONFIG_PACKAGE_brcmfmac-firmware-43430-sdio-rpi-zero-w is not set # CONFIG_PACKAGE_brcmfmac-firmware-43430a0-sdio is not set # CONFIG_PACKAGE_brcmfmac-firmware-43455-sdio is not set # CONFIG_PACKAGE_brcmfm"&amp;"ac-firmware-43455-sdio-rpi-3b-plus is not set # CONFIG_PACKAGE_brcmfmac-firmware-43455-sdio-rpi-4b is not set # CONFIG_PACKAGE_brcmfmac-firmware-43602a1-pcie is not set # CONFIG_PACKAGE_brcmfmac-firmware-4366b1-pcie is not set # CONFIG_PACKAGE_brcmfmac-fi"&amp;"rmware-4366c0-pcie is not set # CONFIG_PACKAGE_brcmfmac-firmware-usb is not set # CONFIG_PACKAGE_brcmsmac-firmware is not set # CONFIG_PACKAGE_carl9170-firmware is not set # CONFIG_PACKAGE_cypress-firmware-43012-sdio is not set # CONFIG_PACKAGE_cypress-fi"&amp;"rmware-43340-sdio is not set # CONFIG_PACKAGE_cypress-firmware-43362-sdio is not set # CONFIG_PACKAGE_cypress-firmware-4339-sdio is not set # CONFIG_PACKAGE_cypress-firmware-43430-sdio is not set # CONFIG_PACKAGE_cypress-firmware-43455-sdio is not set # C"&amp;"ONFIG_PACKAGE_cypress-firmware-4354-sdio is not set # CONFIG_PACKAGE_cypress-firmware-4356-pcie is not set # CONFIG_PACKAGE_cypress-firmware-4356-sdio is not set # CONFIG_PACKAGE_cypress-firmware-43570-pcie is not set # CONFIG_PACKAGE_cypress-firmware-435"&amp;"9-pcie is not set # CONFIG_PACKAGE_cypress-firmware-4359-sdio is not set # CONFIG_PACKAGE_cypress-firmware-4373-sdio is not set # CONFIG_PACKAGE_cypress-firmware-4373-usb is not set # CONFIG_PACKAGE_cypress-firmware-89459-pcie is not set # CONFIG_PACKAGE_"&amp;"e100-firmware is not set # CONFIG_PACKAGE_edgeport-firmware is not set # CONFIG_PACKAGE_ibt-firmware is not set # CONFIG_PACKAGE_iwl3945-firmware is not set # CONFIG_PACKAGE_iwl4965-firmware is not set # CONFIG_PACKAGE_iwlwifi-firmware-iwl100 is not set #"&amp;" CONFIG_PACKAGE_iwlwifi-firmware-iwl1000 is not set # CONFIG_PACKAGE_iwlwifi-firmware-iwl105 is not set # CONFIG_PACKAGE_iwlwifi-firmware-iwl135 is not set # CONFIG_PACKAGE_iwlwifi-firmware-iwl2000 is not set # CONFIG_PACKAGE_iwlwifi-firmware-iwl2030 is n"&amp;"ot set # CONFIG_PACKAGE_iwlwifi-firmware-iwl3160 is not set # CONFIG_PACKAGE_iwlwifi-firmware-iwl3168 is not set # CONFIG_PACKAGE_iwlwifi-firmware-iwl5000 is not set # CONFIG_PACKAGE_iwlwifi-firmware-iwl5150 is not set # CONFIG_PACKAGE_iwlwifi-firmware-iw"&amp;"l6000g2 is not set # CONFIG_PACKAGE_iwlwifi-firmware-iwl6000g2a is not set # CONFIG_PACKAGE_iwlwifi-firmware-iwl6000g2b is not set # CONFIG_PACKAGE_iwlwifi-firmware-iwl6050 is not set # CONFIG_PACKAGE_iwlwifi-firmware-iwl7260 is not set # CONFIG_PACKAGE_i"&amp;"wlwifi-firmware-iwl7265 is not set # CONFIG_PACKAGE_iwlwifi-firmware-iwl7265d is not set # CONFIG_PACKAGE_iwlwifi-firmware-iwl8260c is not set # CONFIG_PACKAGE_iwlwifi-firmware-iwl8265 is not set # CONFIG_PACKAGE_iwlwifi-firmware-iwl9000 is not set # CONF"&amp;"IG_PACKAGE_iwlwifi-firmware-iwl9260 is not set # CONFIG_PACKAGE_libertas-sdio-firmware is not set # CONFIG_PACKAGE_libertas-spi-firmware is not set # CONFIG_PACKAGE_libertas-usb-firmware is not set # CONFIG_PACKAGE_mt7601u-firmware is not set # CONFIG_PAC"&amp;"KAGE_mt7622bt-firmware is not set # CONFIG_PACKAGE_mwifiex-pcie-firmware is not set # CONFIG_PACKAGE_mwifiex-sdio-firmware is not set # CONFIG_PACKAGE_mwl8k-firmware is not set # CONFIG_PACKAGE_p54-pci-firmware is not set # CONFIG_PACKAGE_p54-spi-firmware"&amp;" is not set # CONFIG_PACKAGE_p54-usb-firmware is not set # CONFIG_PACKAGE_prism54-firmware is not set # CONFIG_PACKAGE_r8169-firmware is not set # CONFIG_PACKAGE_radeon-firmware is not set # CONFIG_PACKAGE_rs9113-firmware is not set # CONFIG_PACKAGE_rt280"&amp;"0-pci-firmware is not set # CONFIG_PACKAGE_rt2800-usb-firmware is not set # CONFIG_PACKAGE_rt61-pci-firmware is not set # CONFIG_PACKAGE_rt73-usb-firmware is not set # CONFIG_PACKAGE_rtl8188eu-firmware is not set # CONFIG_PACKAGE_rtl8192ce-firmware is not"&amp;" set # CONFIG_PACKAGE_rtl8192cu-firmware is not set # CONFIG_PACKAGE_rtl8192de-firmware is not set # CONFIG_PACKAGE_rtl8192eu-firmware is not set # CONFIG_PACKAGE_rtl8192se-firmware is not set # CONFIG_PACKAGE_rtl8192su-firmware is not set # CONFIG_PACKAG"&amp;"E_rtl8723au-firmware is not set # CONFIG_PACKAGE_rtl8723bs-firmware is not set # CONFIG_PACKAGE_rtl8723bu-firmware is not set # CONFIG_PACKAGE_rtl8821ae-firmware is not set # CONFIG_PACKAGE_rtl8822be-firmware is not set # CONFIG_PACKAGE_rtl8822ce-firmware"&amp;" is not set # CONFIG_PACKAGE_ti-3410-firmware is not set # CONFIG_PACKAGE_ti-5052-firmware is not set CONFIG_PACKAGE_wireless-regdb=y # CONFIG_PACKAGE_wl12xx-firmware is not set # CONFIG_PACKAGE_wl18xx-firmware is not set  # # Fonts #  # # DejaVu # # CONF"&amp;"IG_PACKAGE_dejavu-fonts-ttf-DejaVuMathTeXGyre is not set # CONFIG_PACKAGE_dejavu-fonts-ttf-DejaVuSans is not set # CONFIG_PACKAGE_dejavu-fonts-ttf-DejaVuSans-Bold is not set # CONFIG_PACKAGE_dejavu-fonts-ttf-DejaVuSans-BoldOblique is not set # CONFIG_PACK"&amp;"AGE_dejavu-fonts-ttf-DejaVuSans-ExtraLight is not set # CONFIG_PACKAGE_dejavu-fonts-ttf-DejaVuSans-Oblique is not set # CONFIG_PACKAGE_dejavu-fonts-ttf-DejaVuSansCondensed is not set # CONFIG_PACKAGE_dejavu-fonts-ttf-DejaVuSansCondensed-Bold is not set # "&amp;"CONFIG_PACKAGE_dejavu-fonts-ttf-DejaVuSansCondensed-BoldOblique is not set # CONFIG_PACKAGE_dejavu-fonts-ttf-DejaVuSansCondensed-Oblique is not set # CONFIG_PACKAGE_dejavu-fonts-ttf-DejaVuSansMono is not set # CONFIG_PACKAGE_dejavu-fonts-ttf-DejaVuSansMon"&amp;"o-Bold is not set # CONFIG_PACKAGE_dejavu-fonts-ttf-DejaVuSansMono-BoldOblique is not set # CONFIG_PACKAGE_dejavu-fonts-ttf-DejaVuSansMono-Oblique is not set # CONFIG_PACKAGE_dejavu-fonts-ttf-DejaVuSerif is not set # CONFIG_PACKAGE_dejavu-fonts-ttf-DejaVu"&amp;"Serif-Bold is not set # CONFIG_PACKAGE_dejavu-fonts-ttf-DejaVuSerif-BoldItalic is not set # CONFIG_PACKAGE_dejavu-fonts-ttf-DejaVuSerif-Italic is not set # CONFIG_PACKAGE_dejavu-fonts-ttf-DejaVuSerifCondensed is not set # CONFIG_PACKAGE_dejavu-fonts-ttf-D"&amp;"ejaVuSerifCondensed-Bold is not set # CONFIG_PACKAGE_dejavu-fonts-ttf-DejaVuSerifCondensed-BoldItalic is not set # CONFIG_PACKAGE_dejavu-fonts-ttf-DejaVuSerifCondensed-Italic is not set  # # Kernel modules #  # # Block Devices # # CONFIG_PACKAGE_kmod-aoe "&amp;"is not set # CONFIG_PACKAGE_kmod-ata-core is not set # CONFIG_PACKAGE_kmod-block2mtd is not set # CONFIG_PACKAGE_kmod-dm is not set # CONFIG_PACKAGE_kmod-dm-raid is not set # CONFIG_PACKAGE_kmod-loop is not set # CONFIG_PACKAGE_kmod-md-mod is not set # CO"&amp;"NFIG_PACKAGE_kmod-nbd is not set # CONFIG_PACKAGE_kmod-scsi-cdrom is not set # CONFIG_PACKAGE_kmod-scsi-core is not set # CONFIG_PACKAGE_kmod-scsi-generic is not set # CONFIG_PACKAGE_kmod-scsi-tape is not set  # # CAN Support # # CONFIG_PACKAGE_kmod-can i"&amp;"s not set  # # Cryptographic API modules # CONFIG_PACKAGE_kmod-crypto-aead=y CONFIG_PACKAGE_kmod-crypto-arc4=y CONFIG_PACKAGE_kmod-crypto-authenc=y # CONFIG_PACKAGE_kmod-crypto-cbc is not set # CONFIG_PACKAGE_kmod-crypto-ccm is not set # CONFIG_PACKAGE_km"&amp;"od-crypto-cmac is not set CONFIG_PACKAGE_kmod-crypto-crc32c=y # CONFIG_PACKAGE_kmod-crypto-ctr is not set # CONFIG_PACKAGE_kmod-crypto-cts is not set # CONFIG_PACKAGE_kmod-crypto-deflate is not set # CONFIG_PACKAGE_kmod-crypto-des is not set CONFIG_PACKAG"&amp;"E_kmod-crypto-ecb=y # CONFIG_PACKAGE_kmod-crypto-ecdh is not set # CONFIG_PACKAGE_kmod-crypto-echainiv is not set # CONFIG_PACKAGE_kmod-crypto-fcrypt is not set # CONFIG_PACKAGE_kmod-crypto-gcm is not set # CONFIG_PACKAGE_kmod-crypto-gf128 is not set # CO"&amp;"NFIG_PACKAGE_kmod-crypto-ghash is not set CONFIG_PACKAGE_kmod-crypto-hash=y # CONFIG_PACKAGE_kmod-crypto-hmac is not set # CONFIG_PACKAGE_kmod-crypto-hw-ccp is not set # CONFIG_PACKAGE_kmod-crypto-hw-geode is not set # CONFIG_PACKAGE_kmod-crypto-hw-hifn-7"&amp;"95x is not set # CONFIG_PACKAGE_kmod-crypto-hw-padlock is not set # CONFIG_PACKAGE_kmod-crypto-hw-talitos is not set CONFIG_PACKAGE_kmod-crypto-manager=y # CONFIG_PACKAGE_kmod-crypto-md4 is not set # CONFIG_PACKAGE_kmod-crypto-md5 is not set # CONFIG_PACK"&amp;"AGE_kmod-crypto-michael-mic is not set # CONFIG_PACKAGE_kmod-crypto-misc is not set CONFIG_PACKAGE_kmod-crypto-null=y # CONFIG_PACKAGE_kmod-crypto-pcbc is not set CONFIG_PACKAGE_kmod-crypto-pcompress=y # CONFIG_PACKAGE_kmod-crypto-rmd160 is not set # CONF"&amp;"IG_PACKAGE_kmod-crypto-rng is not set # CONFIG_PACKAGE_kmod-crypto-seqiv is not set CONFIG_PACKAGE_kmod-crypto-sha1=y # CONFIG_PACKAGE_kmod-crypto-sha256 is not set # CONFIG_PACKAGE_kmod-crypto-sha512 is not set # CONFIG_PACKAGE_kmod-crypto-test is not se"&amp;"t # CONFIG_PACKAGE_kmod-crypto-user is not set # CONFIG_PACKAGE_kmod-crypto-wq is not set # CONFIG_PACKAGE_kmod-crypto-xcbc is not set # CONFIG_PACKAGE_kmod-crypto-xts is not set CONFIG_PACKAGE_kmod-cryptodev=y  # # Filesystems # # CONFIG_PACKAGE_kmod-fs-"&amp;"afs is not set # CONFIG_PACKAGE_kmod-fs-antfs is not set # CONFIG_PACKAGE_kmod-fs-autofs4 is not set # CONFIG_PACKAGE_kmod-fs-btrfs is not set # CONFIG_PACKAGE_kmod-fs-cifs is not set # CONFIG_PACKAGE_kmod-fs-configfs is not set # CONFIG_PACKAGE_kmod-fs-c"&amp;"ramfs is not set # CONFIG_PACKAGE_kmod-fs-exfat is not set # CONFIG_PACKAGE_kmod-fs-exportfs is not set # CONFIG_PACKAGE_kmod-fs-ext4 is not set # CONFIG_PACKAGE_kmod-fs-f2fs is not set # CONFIG_PACKAGE_kmod-fs-fscache is not set # CONFIG_PACKAGE_kmod-fs-"&amp;"hfs is not set # CONFIG_PACKAGE_kmod-fs-hfsplus is not set # CONFIG_PACKAGE_kmod-fs-isofs is not set # CONFIG_PACKAGE_kmod-fs-jfs is not set # CONFIG_PACKAGE_kmod-fs-ksmbd is not set # CONFIG_PACKAGE_kmod-fs-minix is not set # CONFIG_PACKAGE_kmod-fs-msdos"&amp;" is not set # CONFIG_PACKAGE_kmod-fs-nfs is not set # CONFIG_PACKAGE_kmod-fs-nfs-common is not set # CONFIG_PACKAGE_kmod-fs-nfs-common-rpcsec is not set # CONFIG_PACKAGE_kmod-fs-nfs-v3 is not set # CONFIG_PACKAGE_kmod-fs-nfs-v4 is not set # CONFIG_PACKAGE"&amp;"_kmod-fs-nfsd is not set # CONFIG_PACKAGE_kmod-fs-ntfs is not set # CONFIG_PACKAGE_kmod-fs-reiserfs is not set # CONFIG_PACKAGE_kmod-fs-squashfs is not set # CONFIG_PACKAGE_kmod-fs-udf is not set # CONFIG_PACKAGE_kmod-fs-vfat is not set # CONFIG_PACKAGE_k"&amp;"mod-fs-xfs is not set # CONFIG_PACKAGE_kmod-fuse is not set  # # FireWire support # # CONFIG_PACKAGE_kmod-firewire is not set  # # Hardware Monitoring Support # CONFIG_PACKAGE_kmod-hwmon-core=y # CONFIG_PACKAGE_kmod-hwmon-adcxx is not set # CONFIG_PACKAGE"&amp;"_kmod-hwmon-ads1015 is not set # CONFIG_PACKAGE_kmod-hwmon-adt7410 is not set # CONFIG_PACKAGE_kmod-hwmon-adt7475 is not set # CONFIG_PACKAGE_kmod-hwmon-gpiofan is not set # CONFIG_PACKAGE_kmod-hwmon-ina209 is not set # CONFIG_PACKAGE_kmod-hwmon-ina2xx is"&amp;" not set # CONFIG_PACKAGE_kmod-hwmon-it87 is not set # CONFIG_PACKAGE_kmod-hwmon-lm63 is not set # CONFIG_PACKAGE_kmod-hwmon-lm75 is not set # CONFIG_PACKAGE_kmod-hwmon-lm77 is not set # CONFIG_PACKAGE_kmod-hwmon-lm85 is not set # CONFIG_PACKAGE_kmod-hwmo"&amp;"n-lm90 is not set # CONFIG_PACKAGE_kmod-hwmon-lm92 is not set # CONFIG_PACKAGE_kmod-hwmon-lm95241 is not set # CONFIG_PACKAGE_kmod-hwmon-ltc4151 is not set # CONFIG_PACKAGE_kmod-hwmon-mcp3021 is not set # CONFIG_PACKAGE_kmod-hwmon-pwmfan is not set # CONF"&amp;"IG_PACKAGE_kmod-hwmon-sch5627 is not set # CONFIG_PACKAGE_kmod-hwmon-sht21 is not set # CONFIG_PACKAGE_kmod-hwmon-tmp102 is not set # CONFIG_PACKAGE_kmod-hwmon-tmp103 is not set # CONFIG_PACKAGE_kmod-hwmon-tmp421 is not set # CONFIG_PACKAGE_kmod-hwmon-vid"&amp;" is not set # CONFIG_PACKAGE_kmod-hwmon-w83793 is not set # CONFIG_PACKAGE_kmod-pmbus-core is not set # CONFIG_PACKAGE_kmod-pmbus-zl6100 is not set  # # I2C support # # CONFIG_PACKAGE_kmod-i2c-core is not set # CONFIG_PACKAGE_kmod-i2c-gpio-custom is not s"&amp;"et  # # Industrial I/O Modules # # CONFIG_PACKAGE_kmod-iio-ad799x is not set # CONFIG_PACKAGE_kmod-iio-am2315 is not set # CONFIG_PACKAGE_kmod-iio-bh1750 is not set # CONFIG_PACKAGE_kmod-iio-bme680 is not set # CONFIG_PACKAGE_kmod-iio-bme680-i2c is not se"&amp;"t # CONFIG_PACKAGE_kmod-iio-bme680-spi is not set # CONFIG_PACKAGE_kmod-iio-bmp280 is not set # CONFIG_PACKAGE_kmod-iio-bmp280-i2c is not set # CONFIG_PACKAGE_kmod-iio-bmp280-spi is not set # CONFIG_PACKAGE_kmod-iio-ccs811 is not set # CONFIG_PACKAGE_kmod"&amp;"-iio-core is not set # CONFIG_PACKAGE_kmod-iio-fxos8700 is not set # CONFIG_PACKAGE_kmod-iio-fxos8700-i2c is not set # CONFIG_PACKAGE_kmod-iio-fxos8700-spi is not set # CONFIG_PACKAGE_kmod-iio-hmc5843 is not set # CONFIG_PACKAGE_kmod-iio-htu21 is not set "&amp;"# CONFIG_PACKAGE_kmod-iio-kfifo-buf is not set # CONFIG_PACKAGE_kmod-iio-si7020 is not set # CONFIG_PACKAGE_kmod-iio-sps30 is not set # CONFIG_PACKAGE_kmod-iio-st_accel is not set # CONFIG_PACKAGE_kmod-iio-st_sensors-i2c is not set # CONFIG_PACKAGE_kmod-i"&amp;"io-st_sensors-spi is not set # CONFIG_PACKAGE_kmod-iio-tsl4531 is not set # CONFIG_PACKAGE_kmod-industrialio-triggered-buffer is not set  # # Input modules # # CONFIG_PACKAGE_kmod-hid is not set # CONFIG_PACKAGE_kmod-hid-generic is not set # CONFIG_PACKAG"&amp;"E_kmod-input-core is not set # CONFIG_PACKAGE_kmod-input-evdev is not set # CONFIG_PACKAGE_kmod-input-gpio-encoder is not set # CONFIG_PACKAGE_kmod-input-gpio-keys is not set # CONFIG_PACKAGE_kmod-input-gpio-keys-polled is not set # CONFIG_PACKAGE_kmod-in"&amp;"put-joydev is not set # CONFIG_PACKAGE_kmod-input-matrixkmap is not set # CONFIG_PACKAGE_kmod-input-polldev is not set # CONFIG_PACKAGE_kmod-input-touchscreen-ads7846 is not set # CONFIG_PACKAGE_kmod-input-uinput is not set  # # LED modules # # CONFIG_PAC"&amp;"KAGE_kmod-leds-gpio is not set # CONFIG_PACKAGE_kmod-leds-nu801 is not set # CONFIG_PACKAGE_kmod-leds-pca963x is not set # CONFIG_PACKAGE_kmod-leds-rb750 is not set # CONFIG_PACKAGE_kmod-leds-wndr3700-usb is not set # CONFIG_PACKAGE_kmod-ledtrig-default-o"&amp;"n is not set # CONFIG_PACKAGE_kmod-ledtrig-gpio is not set # CONFIG_PACKAGE_kmod-ledtrig-heartbeat is not set # CONFIG_PACKAGE_kmod-ledtrig-netdev is not set # CONFIG_PACKAGE_kmod-ledtrig-oneshot is not set # CONFIG_PACKAGE_kmod-ledtrig-timer is not set #"&amp;" CONFIG_PACKAGE_kmod-ledtrig-transient is not set  # # Libraries # # CONFIG_PACKAGE_kmod-lib-cordic is not set CONFIG_PACKAGE_kmod-lib-crc-ccitt=y # CONFIG_PACKAGE_kmod-lib-crc-itu-t is not set # CONFIG_PACKAGE_kmod-lib-crc16 is not set CONFIG_PACKAGE_kmo"&amp;"d-lib-crc32c=y # CONFIG_PACKAGE_kmod-lib-crc7 is not set # CONFIG_PACKAGE_kmod-lib-crc8 is not set CONFIG_PACKAGE_kmod-lib-textsearch=y  # # Native Language Support # CONFIG_PACKAGE_kmod-nls-base=y # CONFIG_PACKAGE_kmod-nls-cp1250 is not set # CONFIG_PACK"&amp;"AGE_kmod-nls-cp1251 is not set # CONFIG_PACKAGE_kmod-nls-cp437 is not set # CONFIG_PACKAGE_kmod-nls-cp775 is not set # CONFIG_PACKAGE_kmod-nls-cp850 is not set # CONFIG_PACKAGE_kmod-nls-cp852 is not set # CONFIG_PACKAGE_kmod-nls-cp862 is not set # CONFIG_"&amp;"PACKAGE_kmod-nls-cp864 is not set # CONFIG_PACKAGE_kmod-nls-cp866 is not set # CONFIG_PACKAGE_kmod-nls-cp932 is not set # CONFIG_PACKAGE_kmod-nls-cp936 is not set # CONFIG_PACKAGE_kmod-nls-cp950 is not set # CONFIG_PACKAGE_kmod-nls-iso8859-1 is not set # "&amp;"CONFIG_PACKAGE_kmod-nls-iso8859-13 is not set # CONFIG_PACKAGE_kmod-nls-iso8859-15 is not set # CONFIG_PACKAGE_kmod-nls-iso8859-2 is not set # CONFIG_PACKAGE_kmod-nls-iso8859-6 is not set # CONFIG_PACKAGE_kmod-nls-iso8859-8 is not set # CONFIG_PACKAGE_kmo"&amp;"d-nls-koi8r is not set # CONFIG_PACKAGE_kmod-nls-utf8 is not set  # # Netfilter Extensions # # CONFIG_PACKAGE_kmod-arptables is not set # CONFIG_PACKAGE_kmod-br-netfilter is not set # CONFIG_PACKAGE_kmod-ebtables is not set # CONFIG_PACKAGE_kmod-ebtables-"&amp;"ipv4 is not set # CONFIG_PACKAGE_kmod-ebtables-ipv6 is not set # CONFIG_PACKAGE_kmod-ebtables-watchers is not set # CONFIG_PACKAGE_kmod-ip6tables is not set # CONFIG_PACKAGE_kmod-ip6tables-extra is not set # CONFIG_PACKAGE_kmod-ipt-account is not set # CO"&amp;"NFIG_PACKAGE_kmod-ipt-chaos is not set # CONFIG_PACKAGE_kmod-ipt-checksum is not set # CONFIG_PACKAGE_kmod-ipt-cluster is not set # CONFIG_PACKAGE_kmod-ipt-clusterip is not set # CONFIG_PACKAGE_kmod-ipt-compat-xtables is not set # CONFIG_PACKAGE_kmod-ipt-"&amp;"condition is not set CONFIG_PACKAGE_kmod-ipt-conntrack=y # CONFIG_PACKAGE_kmod-ipt-conntrack-extra is not set # CONFIG_PACKAGE_kmod-ipt-conntrack-label is not set CONFIG_PACKAGE_kmod-ipt-core=y # CONFIG_PACKAGE_kmod-ipt-debug is not set # CONFIG_PACKAGE_k"&amp;"mod-ipt-delude is not set # CONFIG_PACKAGE_kmod-ipt-dhcpmac is not set # CONFIG_PACKAGE_kmod-ipt-dnetmap is not set # CONFIG_PACKAGE_kmod-ipt-extra is not set # CONFIG_PACKAGE_kmod-ipt-filter is not set CONFIG_PACKAGE_kmod-ipt-fullconenat=y # CONFIG_PACKA"&amp;"GE_kmod-ipt-fuzzy is not set # CONFIG_PACKAGE_kmod-ipt-geoip is not set # CONFIG_PACKAGE_kmod-ipt-hashlimit is not set # CONFIG_PACKAGE_kmod-ipt-iface is not set # CONFIG_PACKAGE_kmod-ipt-ipmark is not set # CONFIG_PACKAGE_kmod-ipt-ipopt is not set # CONF"&amp;"IG_PACKAGE_kmod-ipt-ipp2p is not set # CONFIG_PACKAGE_kmod-ipt-iprange is not set # CONFIG_PACKAGE_kmod-ipt-ipsec is not set CONFIG_PACKAGE_kmod-ipt-ipset=y # CONFIG_PACKAGE_kmod-ipt-ipv4options is not set # CONFIG_PACKAGE_kmod-ipt-led is not set # CONFIG"&amp;"_PACKAGE_kmod-ipt-length2 is not set # CONFIG_PACKAGE_kmod-ipt-logmark is not set # CONFIG_PACKAGE_kmod-ipt-lscan is not set # CONFIG_PACKAGE_kmod-ipt-lua is not set CONFIG_PACKAGE_kmod-ipt-nat=y # CONFIG_PACKAGE_kmod-ipt-nat-extra is not set # CONFIG_PAC"&amp;"KAGE_kmod-ipt-nat6 is not set # CONFIG_PACKAGE_kmod-ipt-nathelper-rtsp is not set # CONFIG_PACKAGE_kmod-ipt-nflog is not set # CONFIG_PACKAGE_kmod-ipt-nfqueue is not set # CONFIG_PACKAGE_kmod-ipt-physdev is not set # CONFIG_PACKAGE_kmod-ipt-psd is not set"&amp;" # CONFIG_PACKAGE_kmod-ipt-quota2 is not set CONFIG_PACKAGE_kmod-ipt-raw=y # CONFIG_PACKAGE_kmod-ipt-raw6 is not set # CONFIG_PACKAGE_kmod-ipt-rpfilter is not set # CONFIG_PACKAGE_kmod-ipt-sysrq is not set # CONFIG_PACKAGE_kmod-ipt-tarpit is not set # CON"&amp;"FIG_PACKAGE_kmod-ipt-tee is not set # CONFIG_PACKAGE_kmod-ipt-tproxy is not set # CONFIG_PACKAGE_kmod-ipt-u32 is not set # CONFIG_PACKAGE_kmod-ipt-ulog is not set CONFIG_PACKAGE_kmod-nf-conntrack=y CONFIG_PACKAGE_kmod-nf-conntrack-netlink=y CONFIG_PACKAGE"&amp;"_kmod-nf-conntrack6=y CONFIG_PACKAGE_kmod-nf-ipt=y # CONFIG_PACKAGE_kmod-nf-ipt6 is not set # CONFIG_PACKAGE_kmod-nf-ipvs is not set CONFIG_PACKAGE_kmod-nf-nat=y # CONFIG_PACKAGE_kmod-nf-nat6 is not set CONFIG_PACKAGE_kmod-nf-nathelper=y CONFIG_PACKAGE_km"&amp;"od-nf-nathelper-extra=y CONFIG_PACKAGE_kmod-nf-reject=y # CONFIG_PACKAGE_kmod-nf-reject6 is not set CONFIG_PACKAGE_kmod-nfnetlink=y # CONFIG_PACKAGE_kmod-nfnetlink-log is not set # CONFIG_PACKAGE_kmod-nfnetlink-queue is not set # CONFIG_PACKAGE_kmod-nft-a"&amp;"rp is not set # CONFIG_PACKAGE_kmod-nft-bridge is not set # CONFIG_PACKAGE_kmod-nft-core is not set # CONFIG_PACKAGE_kmod-nft-fib is not set # CONFIG_PACKAGE_kmod-nft-nat is not set # CONFIG_PACKAGE_kmod-nft-nat6 is not set # CONFIG_PACKAGE_kmod-nft-netde"&amp;"v is not set  # # Network Devices # # CONFIG_PACKAGE_kmod-3c59x is not set # CONFIG_PACKAGE_kmod-8139cp is not set # CONFIG_PACKAGE_kmod-8139too is not set # CONFIG_PACKAGE_kmod-alx is not set # CONFIG_PACKAGE_kmod-atl1 is not set # CONFIG_PACKAGE_kmod-at"&amp;"l1c is not set # CONFIG_PACKAGE_kmod-atl1e is not set # CONFIG_PACKAGE_kmod-atl2 is not set # CONFIG_PACKAGE_kmod-b44 is not set # CONFIG_PACKAGE_kmod-be2net is not set # CONFIG_PACKAGE_kmod-bnx2 is not set # CONFIG_PACKAGE_kmod-bnx2x is not set # CONFIG_"&amp;"PACKAGE_kmod-dm9000 is not set # CONFIG_PACKAGE_kmod-dummy is not set # CONFIG_PACKAGE_kmod-e100 is not set # CONFIG_PACKAGE_kmod-e1000 is not set # CONFIG_PACKAGE_kmod-et131x is not set # CONFIG_PACKAGE_kmod-ethoc is not set # CONFIG_PACKAGE_kmod-forcede"&amp;"th is not set # CONFIG_PACKAGE_kmod-gigaset is not set # CONFIG_PACKAGE_kmod-hfcmulti is not set # CONFIG_PACKAGE_kmod-hfcpci is not set # CONFIG_PACKAGE_kmod-i40e is not set # CONFIG_PACKAGE_kmod-i40evf is not set # CONFIG_PACKAGE_kmod-ifb is not set # C"&amp;"ONFIG_PACKAGE_kmod-igb is not set # CONFIG_PACKAGE_kmod-ixgbe is not set # CONFIG_PACKAGE_kmod-ixgbevf is not set # CONFIG_PACKAGE_kmod-libphy is not set CONFIG_PACKAGE_kmod-macvlan=y # CONFIG_PACKAGE_kmod-mdio-gpio is not set # CONFIG_PACKAGE_kmod-mii is"&amp;" not set # CONFIG_PACKAGE_kmod-mlx4-core is not set # CONFIG_PACKAGE_kmod-mlx5-core is not set # CONFIG_PACKAGE_kmod-natsemi is not set # CONFIG_PACKAGE_kmod-ne2k-pci is not set # CONFIG_PACKAGE_kmod-niu is not set # CONFIG_PACKAGE_kmod-of-mdio is not set"&amp;" # CONFIG_PACKAGE_kmod-pcnet32 is not set # CONFIG_PACKAGE_kmod-phy-broadcom is not set # CONFIG_PACKAGE_kmod-phy-realtek is not set # CONFIG_PACKAGE_kmod-r6040 is not set # CONFIG_PACKAGE_kmod-r8125 is not set # CONFIG_PACKAGE_kmod-r8168 is not set # CON"&amp;"FIG_PACKAGE_kmod-r8169 is not set # CONFIG_PACKAGE_kmod-sfc is not set # CONFIG_PACKAGE_kmod-siit is not set # CONFIG_PACKAGE_kmod-sis190 is not set # CONFIG_PACKAGE_kmod-sis900 is not set # CONFIG_PACKAGE_kmod-skge is not set # CONFIG_PACKAGE_kmod-sky2 i"&amp;"s not set # CONFIG_PACKAGE_kmod-solos-pci is not set # CONFIG_PACKAGE_kmod-spi-ks8995 is not set # CONFIG_PACKAGE_kmod-swconfig is not set # CONFIG_PACKAGE_kmod-switch-ip17xx is not set # CONFIG_PACKAGE_kmod-switch-mvsw61xx is not set # CONFIG_PACKAGE_kmo"&amp;"d-switch-rtl8306 is not set # CONFIG_PACKAGE_kmod-switch-rtl8366-smi is not set # CONFIG_PACKAGE_kmod-switch-rtl8366rb is not set # CONFIG_PACKAGE_kmod-switch-rtl8366s is not set # CONFIG_PACKAGE_kmod-switch-rtl8367b is not set # CONFIG_PACKAGE_kmod-tg3 i"&amp;"s not set # CONFIG_PACKAGE_kmod-tulip is not set # CONFIG_PACKAGE_kmod-via-rhine is not set # CONFIG_PACKAGE_kmod-via-velocity is not set # CONFIG_PACKAGE_kmod-vmxnet3 is not set  # # Network Support # # CONFIG_PACKAGE_kmod-atm is not set # CONFIG_PACKAGE"&amp;"_kmod-ax25 is not set # CONFIG_PACKAGE_kmod-batman-adv is not set # CONFIG_PACKAGE_kmod-bonding is not set # CONFIG_PACKAGE_kmod-bpf-test is not set # CONFIG_PACKAGE_kmod-capi is not set # CONFIG_PACKAGE_kmod-dnsresolver is not set CONFIG_PACKAGE_kmod-fas"&amp;"t-classifier=y # CONFIG_PACKAGE_kmod-fou is not set # CONFIG_PACKAGE_kmod-fou6 is not set # CONFIG_PACKAGE_kmod-geneve is not set # CONFIG_PACKAGE_kmod-gre is not set # CONFIG_PACKAGE_kmod-gre6 is not set # CONFIG_PACKAGE_kmod-ip6-tunnel is not set # CONF"&amp;"IG_PACKAGE_kmod-ipip is not set # CONFIG_PACKAGE_kmod-ipsec is not set # CONFIG_PACKAGE_kmod-iptunnel6 is not set # CONFIG_PACKAGE_kmod-isdn4linux is not set # CONFIG_PACKAGE_kmod-jool is not set # CONFIG_PACKAGE_kmod-l2tp is not set # CONFIG_PACKAGE_kmod"&amp;"-l2tp-eth is not set # CONFIG_PACKAGE_kmod-l2tp-ip is not set # CONFIG_PACKAGE_kmod-macremapper is not set # CONFIG_PACKAGE_kmod-macsec is not set # CONFIG_PACKAGE_kmod-misdn is not set # CONFIG_PACKAGE_kmod-mpls is not set # CONFIG_PACKAGE_kmod-nat46 is "&amp;"not set # CONFIG_PACKAGE_kmod-netem is not set # CONFIG_PACKAGE_kmod-nlmon is not set # CONFIG_PACKAGE_kmod-nsh is not set # CONFIG_PACKAGE_kmod-openvswitch is not set # CONFIG_PACKAGE_kmod-openvswitch-geneve is not set # CONFIG_PACKAGE_kmod-openvswitch-g"&amp;"re is not set # CONFIG_PACKAGE_kmod-openvswitch-vxlan is not set # CONFIG_PACKAGE_kmod-pktgen is not set CONFIG_PACKAGE_kmod-ppp=y CONFIG_PACKAGE_kmod-mppe=y # CONFIG_PACKAGE_kmod-ppp-synctty is not set # CONFIG_PACKAGE_kmod-pppoa is not set CONFIG_PACKAG"&amp;"E_kmod-pppoe=y # CONFIG_PACKAGE_kmod-pppol2tp is not set CONFIG_PACKAGE_kmod-pppox=y # CONFIG_PACKAGE_kmod-pptp is not set CONFIG_PACKAGE_kmod-sched=y # CONFIG_PACKAGE_kmod-sched-act-vlan is not set # CONFIG_PACKAGE_kmod-sched-bpf is not set # CONFIG_PACK"&amp;"AGE_kmod-sched-cake is not set # CONFIG_PACKAGE_kmod-sched-connmark is not set CONFIG_PACKAGE_kmod-sched-core=y # CONFIG_PACKAGE_kmod-sched-ctinfo is not set # CONFIG_PACKAGE_kmod-sched-flower is not set # CONFIG_PACKAGE_kmod-sched-ipset is not set # CONF"&amp;"IG_PACKAGE_kmod-sched-mqprio is not set # CONFIG_PACKAGE_kmod-sctp is not set CONFIG_PACKAGE_kmod-shortcut-fe=y # CONFIG_PACKAGE_kmod-shortcut-fe-cm is not set # CONFIG_PACKAGE_kmod-sit is not set CONFIG_PACKAGE_kmod-slhc=y # CONFIG_PACKAGE_kmod-slip is n"&amp;"ot set CONFIG_PACKAGE_kmod-tcp-bbr=y # CONFIG_PACKAGE_kmod-trelay is not set # CONFIG_PACKAGE_kmod-tun is not set # CONFIG_PACKAGE_kmod-veth is not set # CONFIG_PACKAGE_kmod-vxlan is not set # CONFIG_PACKAGE_kmod-wireguard is not set  # # Other modules # "&amp;"# CONFIG_PACKAGE_kmod-6lowpan is not set # CONFIG_PACKAGE_kmod-ath3k is not set # CONFIG_PACKAGE_kmod-bcma is not set # CONFIG_PACKAGE_kmod-bluetooth is not set # CONFIG_PACKAGE_kmod-bluetooth_6lowpan is not set # CONFIG_PACKAGE_kmod-bmp085 is not set # C"&amp;"ONFIG_PACKAGE_kmod-bmp085-i2c is not set # CONFIG_PACKAGE_kmod-bmp085-spi is not set # CONFIG_PACKAGE_kmod-btmrvl is not set # CONFIG_PACKAGE_kmod-button-hotplug is not set # CONFIG_PACKAGE_kmod-echo is not set # CONFIG_PACKAGE_kmod-eeprom-93cx6 is not se"&amp;"t # CONFIG_PACKAGE_kmod-eeprom-at24 is not set # CONFIG_PACKAGE_kmod-eeprom-at25 is not set # CONFIG_PACKAGE_kmod-gpio-beeper is not set CONFIG_PACKAGE_kmod-gpio-button-hotplug=y # CONFIG_PACKAGE_kmod-gpio-dev is not set # CONFIG_PACKAGE_kmod-gpio-mcp23s0"&amp;"8 is not set # CONFIG_PACKAGE_kmod-gpio-nxp-74hc164 is not set # CONFIG_PACKAGE_kmod-gpio-pca953x is not set # CONFIG_PACKAGE_kmod-gpio-pcf857x is not set # CONFIG_PACKAGE_kmod-ikconfig is not set # CONFIG_PACKAGE_kmod-it87-wdt is not set # CONFIG_PACKAGE"&amp;"_kmod-itco-wdt is not set # CONFIG_PACKAGE_kmod-lp is not set # CONFIG_PACKAGE_kmod-mmc is not set # CONFIG_PACKAGE_kmod-mtd-rw is not set # CONFIG_PACKAGE_kmod-mtdoops is not set # CONFIG_PACKAGE_kmod-mtdram is not set # CONFIG_PACKAGE_kmod-mtdtests is n"&amp;"ot set # CONFIG_PACKAGE_kmod-parport-pc is not set # CONFIG_PACKAGE_kmod-ppdev is not set # CONFIG_PACKAGE_kmod-pps is not set # CONFIG_PACKAGE_kmod-pps-gpio is not set # CONFIG_PACKAGE_kmod-pps-ldisc is not set # CONFIG_PACKAGE_kmod-ptp is not set # CONF"&amp;"IG_PACKAGE_kmod-random-core is not set # CONFIG_PACKAGE_kmod-random-tpm is not set # CONFIG_PACKAGE_kmod-rtc-ds1307 is not set # CONFIG_PACKAGE_kmod-rtc-ds1374 is not set # CONFIG_PACKAGE_kmod-rtc-ds1672 is not set # CONFIG_PACKAGE_kmod-rtc-em3027 is not "&amp;"set # CONFIG_PACKAGE_kmod-rtc-isl1208 is not set # CONFIG_PACKAGE_kmod-rtc-pcf2123 is not set # CONFIG_PACKAGE_kmod-rtc-pcf2127 is not set # CONFIG_PACKAGE_kmod-rtc-pcf8563 is not set # CONFIG_PACKAGE_kmod-rtc-pt7c4338 is not set # CONFIG_PACKAGE_kmod-rtc"&amp;"-rs5c372a is not set # CONFIG_PACKAGE_kmod-rtc-rx8025 is not set # CONFIG_PACKAGE_kmod-sdhci is not set # CONFIG_PACKAGE_kmod-serial-8250 is not set # CONFIG_PACKAGE_kmod-serial-8250-exar is not set # CONFIG_PACKAGE_kmod-softdog is not set # CONFIG_PACKAG"&amp;"E_kmod-ssb is not set CONFIG_PACKAGE_kmod-thermal=y # CONFIG_PACKAGE_kmod-tpm is not set # CONFIG_PACKAGE_kmod-tpm-i2c-atmel is not set # CONFIG_PACKAGE_kmod-tpm-i2c-infineon is not set # CONFIG_PACKAGE_kmod-w83627hf-wdt is not set # CONFIG_PACKAGE_kmod-w"&amp;"ifidog-ng is not set # CONFIG_PACKAGE_kmod-zram is not set  # # PCMCIA support #  # # SPI Support # # CONFIG_PACKAGE_kmod-mmc-spi is not set # CONFIG_PACKAGE_kmod-spi-bitbang is not set # CONFIG_PACKAGE_kmod-spi-dev is not set # CONFIG_PACKAGE_kmod-spi-gp"&amp;"io is not set # CONFIG_PACKAGE_kmod-spi-gpio-custom is not set # CONFIG_PACKAGE_kmod-spi-vsc7385 is not set  # # Sound Support # # CONFIG_PACKAGE_kmod-sound-core is not set  # # USB Support # # CONFIG_PACKAGE_kmod-chaoskey is not set # CONFIG_PACKAGE_kmod"&amp;"-usb-acm is not set # CONFIG_PACKAGE_kmod-usb-atm is not set # CONFIG_PACKAGE_kmod-usb-chipidea is not set # CONFIG_PACKAGE_kmod-usb-chipidea2 is not set # CONFIG_PACKAGE_kmod-usb-cm109 is not set CONFIG_PACKAGE_kmod-usb-core=y # CONFIG_PACKAGE_kmod-usb-d"&amp;"wc2 is not set # CONFIG_PACKAGE_kmod-usb-dwc3 is not set CONFIG_PACKAGE_kmod-usb-ehci=y # CONFIG_PACKAGE_kmod-usb-gadget-cdc-composite is not set # CONFIG_PACKAGE_kmod-usb-gadget-ehci-debug is not set # CONFIG_PACKAGE_kmod-usb-gadget-eth is not set # CONF"&amp;"IG_PACKAGE_kmod-usb-gadget-hid is not set # CONFIG_PACKAGE_kmod-usb-gadget-mass-storage is not set # CONFIG_PACKAGE_kmod-usb-gadget-serial is not set # CONFIG_PACKAGE_kmod-usb-hid is not set CONFIG_PACKAGE_kmod-usb-ledtrig-usbport=y # CONFIG_PACKAGE_kmod-"&amp;"usb-net is not set # CONFIG_PACKAGE_kmod-usb-net2280 is not set # CONFIG_PACKAGE_kmod-usb-ohci is not set # CONFIG_PACKAGE_kmod-usb-ohci-pci is not set # CONFIG_PACKAGE_kmod-usb-printer is not set # CONFIG_PACKAGE_kmod-usb-serial is not set # CONFIG_PACKA"&amp;"GE_kmod-usb-storage is not set # CONFIG_PACKAGE_kmod-usb-storage-extras is not set # CONFIG_PACKAGE_kmod-usb-storage-uas is not set # CONFIG_PACKAGE_kmod-usb-uhci is not set # CONFIG_PACKAGE_kmod-usb-wdm is not set # CONFIG_PACKAGE_kmod-usb-yealink is not"&amp;" set CONFIG_PACKAGE_kmod-usb2=y # CONFIG_PACKAGE_kmod-usb2-pci is not set # CONFIG_PACKAGE_kmod-usb3 is not set # CONFIG_PACKAGE_kmod-usbip is not set # CONFIG_PACKAGE_kmod-usbip-client is not set # CONFIG_PACKAGE_kmod-usbip-server is not set # CONFIG_PAC"&amp;"KAGE_kmod-usbmon is not set  # # Video Support # # CONFIG_PACKAGE_kmod-video-core is not set  # # Virtualization #  # # Voice over IP #  # # W1 support # # CONFIG_PACKAGE_kmod-w1 is not set  # # WPAN 802.15.4 Support # # CONFIG_PACKAGE_kmod-at86rf230 is n"&amp;"ot set # CONFIG_PACKAGE_kmod-atusb is not set # CONFIG_PACKAGE_kmod-cc2520 is not set # CONFIG_PACKAGE_kmod-fakelb is not set # CONFIG_PACKAGE_kmod-ieee802154 is not set # CONFIG_PACKAGE_kmod-ieee802154_6lowpan is not set # CONFIG_PACKAGE_kmod-mac802154 i"&amp;"s not set # CONFIG_PACKAGE_kmod-mrf24j40 is not set  # # Wireless Drivers # # CONFIG_PACKAGE_kmod-adm8211 is not set CONFIG_PACKAGE_kmod-ath=y CONFIG_ATH_USER_REGD=y # CONFIG_PACKAGE_ATH_DEBUG is not set CONFIG_PACKAGE_ATH_DFS=y # CONFIG_PACKAGE_ATH_DYNAC"&amp;"K is not set CONFIG_PACKAGE_kmod-ath10k=y CONFIG_ATH10K_LEDS=y CONFIG_ATH10K_THERMAL=y # CONFIG_PACKAGE_kmod-ath10k-ct is not set # CONFIG_PACKAGE_kmod-ath10k-ct-smallbuffers is not set # CONFIG_PACKAGE_kmod-ath5k is not set # CONFIG_PACKAGE_kmod-ath6kl-s"&amp;"dio is not set # CONFIG_PACKAGE_kmod-ath6kl-usb is not set CONFIG_PACKAGE_kmod-ath9k=y # CONFIG_ATH9K_SUPPORT_PCOEM is not set # CONFIG_ATH9K_TX99 is not set CONFIG_ATH9K_UBNTHSR=y CONFIG_PACKAGE_kmod-ath9k-common=y # CONFIG_PACKAGE_kmod-ath9k-htc is not "&amp;"set # CONFIG_PACKAGE_kmod-b43 is not set # CONFIG_PACKAGE_kmod-b43legacy is not set # CONFIG_PACKAGE_kmod-brcmfmac is not set # CONFIG_PACKAGE_kmod-brcmsmac is not set # CONFIG_PACKAGE_kmod-brcmutil is not set # CONFIG_PACKAGE_kmod-carl9170 is not set CON"&amp;"FIG_PACKAGE_kmod-cfg80211=y # CONFIG_PACKAGE_kmod-hermes is not set # CONFIG_PACKAGE_kmod-hermes-pci is not set # CONFIG_PACKAGE_kmod-hermes-plx is not set # CONFIG_PACKAGE_kmod-iwl-legacy is not set # CONFIG_PACKAGE_kmod-iwl3945 is not set # CONFIG_PACKA"&amp;"GE_kmod-iwl4965 is not set # CONFIG_PACKAGE_kmod-iwlwifi is not set # CONFIG_PACKAGE_kmod-lib80211 is not set # CONFIG_PACKAGE_kmod-libertas-sdio is not set # CONFIG_PACKAGE_kmod-libertas-spi is not set # CONFIG_PACKAGE_kmod-libertas-usb is not set CONFIG"&amp;"_PACKAGE_kmod-mac80211=y CONFIG_PACKAGE_MAC80211_DEBUGFS=y # CONFIG_PACKAGE_MAC80211_TRACING is not set CONFIG_PACKAGE_MAC80211_MESH=y # CONFIG_PACKAGE_kmod-mac80211-hwsim is not set # CONFIG_PACKAGE_kmod-mt76 is not set # CONFIG_PACKAGE_kmod-mt7601u is n"&amp;"ot set # CONFIG_PACKAGE_kmod-mt7603 is not set # CONFIG_PACKAGE_kmod-mt7615e is not set # CONFIG_PACKAGE_kmod-mt76x0e is not set # CONFIG_PACKAGE_kmod-mt76x0u is not set # CONFIG_PACKAGE_kmod-mt76x2 is not set # CONFIG_PACKAGE_kmod-mt76x2u is not set # CO"&amp;"NFIG_PACKAGE_kmod-mt_wifi is not set # CONFIG_PACKAGE_kmod-mwifiex-pcie is not set # CONFIG_PACKAGE_kmod-mwifiex-sdio is not set # CONFIG_PACKAGE_kmod-mwl8k is not set # CONFIG_PACKAGE_kmod-net-prism54 is not set # CONFIG_PACKAGE_kmod-net-rtl8192su is not"&amp;" set # CONFIG_PACKAGE_kmod-owl-loader is not set # CONFIG_PACKAGE_kmod-p54-common is not set # CONFIG_PACKAGE_kmod-p54-pci is not set # CONFIG_PACKAGE_kmod-p54-usb is not set # CONFIG_PACKAGE_kmod-rsi91x is not set # CONFIG_PACKAGE_kmod-rsi91x-sdio is not"&amp;" set # CONFIG_PACKAGE_kmod-rsi91x-usb is not set # CONFIG_PACKAGE_kmod-rt2400-pci is not set # CONFIG_PACKAGE_kmod-rt2500-pci is not set # CONFIG_PACKAGE_kmod-rt2500-usb is not set # CONFIG_PACKAGE_kmod-rt2800-pci is not set # CONFIG_PACKAGE_kmod-rt2800-u"&amp;"sb is not set # CONFIG_PACKAGE_kmod-rt2x00-lib is not set # CONFIG_PACKAGE_kmod-rt61-pci is not set # CONFIG_PACKAGE_kmod-rt73-usb is not set # CONFIG_PACKAGE_kmod-rtl8180 is not set # CONFIG_PACKAGE_kmod-rtl8187 is not set # CONFIG_PACKAGE_kmod-rtl8192ce"&amp;" is not set # CONFIG_PACKAGE_kmod-rtl8192cu is not set # CONFIG_PACKAGE_kmod-rtl8192de is not set # CONFIG_PACKAGE_kmod-rtl8192se is not set # CONFIG_PACKAGE_kmod-rtl8821ae is not set # CONFIG_PACKAGE_kmod-rtl8xxxu is not set # CONFIG_PACKAGE_kmod-wl12xx "&amp;"is not set # CONFIG_PACKAGE_kmod-wl18xx is not set # CONFIG_PACKAGE_kmod-wlcore is not set # CONFIG_PACKAGE_kmod-zd1211rw is not set # CONFIG_PACKAGE_wifi-l1profile is not set  # # Languages #  # # Erlang # # CONFIG_PACKAGE_erlang is not set # CONFIG_PACK"&amp;"AGE_erlang-asn1 is not set # CONFIG_PACKAGE_erlang-compiler is not set # CONFIG_PACKAGE_erlang-crypto is not set # CONFIG_PACKAGE_erlang-hipe is not set # CONFIG_PACKAGE_erlang-inets is not set # CONFIG_PACKAGE_erlang-mnesia is not set # CONFIG_PACKAGE_er"&amp;"lang-runtime-tools is not set # CONFIG_PACKAGE_erlang-snmp is not set # CONFIG_PACKAGE_erlang-ssh is not set # CONFIG_PACKAGE_erlang-ssl is not set # CONFIG_PACKAGE_erlang-syntax-tools is not set  # # Go # # CONFIG_PACKAGE_golang is not set # CONFIG_PACKA"&amp;"GE_golang-doc is not set # CONFIG_PACKAGE_golang-github-nextdns-nextdns-dev is not set # CONFIG_PACKAGE_golang-src is not set  # # Java # # CONFIG_PACKAGE_jamvm is not set  # # Lua # # CONFIG_PACKAGE_dkjson is not set # CONFIG_PACKAGE_json4lua is not set "&amp;"# CONFIG_PACKAGE_ldbus is not set CONFIG_PACKAGE_libiwinfo-lua=y # CONFIG_PACKAGE_lpeg is not set # CONFIG_PACKAGE_lsqlite3 is not set CONFIG_PACKAGE_lua=y # CONFIG_PACKAGE_lua-bencode is not set # CONFIG_PACKAGE_lua-cjson is not set # CONFIG_PACKAGE_lua-"&amp;"copas is not set # CONFIG_PACKAGE_lua-coxpcall is not set # CONFIG_PACKAGE_lua-examples is not set # CONFIG_PACKAGE_lua-lzlib is not set # CONFIG_PACKAGE_lua-md5 is not set # CONFIG_PACKAGE_lua-mobdebug is not set # CONFIG_PACKAGE_lua-mosquitto is not set"&amp;" # CONFIG_PACKAGE_lua-openssl is not set # CONFIG_PACKAGE_lua-penlight is not set # CONFIG_PACKAGE_lua-rings is not set # CONFIG_PACKAGE_lua-rs232 is not set # CONFIG_PACKAGE_lua-sha2 is not set # CONFIG_PACKAGE_lua-wsapi-base is not set # CONFIG_PACKAGE_"&amp;"lua-wsapi-xavante is not set # CONFIG_PACKAGE_lua-xavante is not set # CONFIG_PACKAGE_luabitop is not set # CONFIG_PACKAGE_luac is not set # CONFIG_PACKAGE_luaexpat is not set # CONFIG_PACKAGE_luafilesystem is not set # CONFIG_PACKAGE_luajit is not set # "&amp;"CONFIG_PACKAGE_lualanes is not set # CONFIG_PACKAGE_luaposix is not set # CONFIG_PACKAGE_luarocks is not set # CONFIG_PACKAGE_luasec is not set # CONFIG_PACKAGE_luasoap is not set # CONFIG_PACKAGE_luasocket is not set # CONFIG_PACKAGE_luasql-mysql is not "&amp;"set # CONFIG_PACKAGE_luasql-pgsql is not set # CONFIG_PACKAGE_luasql-sqlite3 is not set CONFIG_PACKAGE_luci-lib-fs=y # CONFIG_PACKAGE_luv is not set # CONFIG_PACKAGE_lzmq is not set # CONFIG_PACKAGE_uuid is not set  # # Node.js # # CONFIG_PACKAGE_node is "&amp;"not set # CONFIG_PACKAGE_node-arduino-firmata is not set # CONFIG_PACKAGE_node-cylon is not set # CONFIG_PACKAGE_node-cylon-firmata is not set # CONFIG_PACKAGE_node-cylon-gpio is not set # CONFIG_PACKAGE_node-cylon-i2c is not set # CONFIG_PACKAGE_node-hid"&amp;" is not set # CONFIG_PACKAGE_node-homebridge is not set # CONFIG_PACKAGE_node-javascript-obfuscator is not set # CONFIG_PACKAGE_node-npm is not set # CONFIG_PACKAGE_node-serialport is not set # CONFIG_PACKAGE_node-serialport-bindings is not set  # # PHP #"&amp;" # CONFIG_PACKAGE_php7 is not set  # # Perl # # CONFIG_PACKAGE_perl is not set  # # Python # # CONFIG_PACKAGE_gunicorn is not set # CONFIG_PACKAGE_gunicorn3 is not set # CONFIG_PACKAGE_micropython is not set # CONFIG_PACKAGE_micropython-lib is not set # C"&amp;"ONFIG_PACKAGE_python is not set # CONFIG_PACKAGE_python-astral is not set # CONFIG_PACKAGE_python-astral-src is not set # CONFIG_PACKAGE_python-attrs is not set # CONFIG_PACKAGE_python-attrs-src is not set # CONFIG_PACKAGE_python-automat is not set # CONF"&amp;"IG_PACKAGE_python-automat-src is not set # CONFIG_PACKAGE_python-awscli is not set # CONFIG_PACKAGE_python-awscli-src is not set # CONFIG_PACKAGE_python-base is not set # CONFIG_PACKAGE_python-base-src is not set # CONFIG_PACKAGE_python-bcrypt is not set "&amp;"# CONFIG_PACKAGE_python-bcrypt-src is not set # CONFIG_PACKAGE_python-botocore is not set # CONFIG_PACKAGE_python-botocore-src is not set # CONFIG_PACKAGE_python-certifi is not set # CONFIG_PACKAGE_python-certifi-src is not set # CONFIG_PACKAGE_python-cff"&amp;"i is not set # CONFIG_PACKAGE_python-cffi-src is not set # CONFIG_PACKAGE_python-chardet is not set # CONFIG_PACKAGE_python-chardet-src is not set # CONFIG_PACKAGE_python-codecs is not set # CONFIG_PACKAGE_python-codecs-src is not set # CONFIG_PACKAGE_pyt"&amp;"hon-colorama is not set # CONFIG_PACKAGE_python-colorama-src is not set # CONFIG_PACKAGE_python-compiler is not set # CONFIG_PACKAGE_python-compiler-src is not set # CONFIG_PACKAGE_python-constantly is not set # CONFIG_PACKAGE_python-constantly-src is not"&amp;" set # CONFIG_PACKAGE_python-crcmod is not set # CONFIG_PACKAGE_python-crypto is not set # CONFIG_PACKAGE_python-crypto-src is not set # CONFIG_PACKAGE_python-cryptodome is not set # CONFIG_PACKAGE_python-cryptodome-src is not set # CONFIG_PACKAGE_python-"&amp;"cryptodomex is not set # CONFIG_PACKAGE_python-cryptodomex-src is not set # CONFIG_PACKAGE_python-cryptography is not set # CONFIG_PACKAGE_python-cryptography-src is not set # CONFIG_PACKAGE_python-ctypes is not set # CONFIG_PACKAGE_python-ctypes-src is n"&amp;"ot set # CONFIG_PACKAGE_python-curl is not set # CONFIG_PACKAGE_python-curl-src is not set # CONFIG_PACKAGE_python-dateutil is not set # CONFIG_PACKAGE_python-dateutil-src is not set # CONFIG_PACKAGE_python-db is not set # CONFIG_PACKAGE_python-db-src is "&amp;"not set # CONFIG_PACKAGE_python-decimal is not set # CONFIG_PACKAGE_python-decimal-src is not set # CONFIG_PACKAGE_python-defusedxml is not set # CONFIG_PACKAGE_python-defusedxml-src is not set # CONFIG_PACKAGE_python-dev is not set # CONFIG_PACKAGE_pytho"&amp;"n-dev-src is not set # CONFIG_PACKAGE_python-distutils is not set # CONFIG_PACKAGE_python-distutils-src is not set # CONFIG_PACKAGE_python-django1 is not set # CONFIG_PACKAGE_python-django1-common is not set # CONFIG_PACKAGE_python-django1-src is not set "&amp;"# CONFIG_PACKAGE_python-dns is not set # CONFIG_PACKAGE_python-dns-src is not set # CONFIG_PACKAGE_python-docutils is not set # CONFIG_PACKAGE_python-docutils-src is not set # CONFIG_PACKAGE_python-dpkt is not set # CONFIG_PACKAGE_python-egenix-mx-base is"&amp;" not set # CONFIG_PACKAGE_python-egenix-mx-base-src is not set # CONFIG_PACKAGE_python-email is not set # CONFIG_PACKAGE_python-email-src is not set # CONFIG_PACKAGE_python-enum34 is not set # CONFIG_PACKAGE_python-enum34-src is not set # CONFIG_PACKAGE_p"&amp;"ython-et_xmlfile is not set # CONFIG_PACKAGE_python-et_xmlfile-src is not set # CONFIG_PACKAGE_python-evdev is not set # CONFIG_PACKAGE_python-evdev-src is not set # CONFIG_PACKAGE_python-flup is not set # CONFIG_PACKAGE_python-flup-src is not set # CONFI"&amp;"G_PACKAGE_python-futures is not set # CONFIG_PACKAGE_python-futures-src is not set # CONFIG_PACKAGE_python-gdbm is not set # CONFIG_PACKAGE_python-gdbm-src is not set # CONFIG_PACKAGE_python-gmpy2 is not set # CONFIG_PACKAGE_python-gmpy2-src is not set # "&amp;"CONFIG_PACKAGE_python-gnupg is not set # CONFIG_PACKAGE_python-gunicorn is not set # CONFIG_PACKAGE_python-gunicorn-src is not set # CONFIG_PACKAGE_python-hyperlink is not set # CONFIG_PACKAGE_python-hyperlink-src is not set # CONFIG_PACKAGE_python-idna i"&amp;"s not set # CONFIG_PACKAGE_python-idna-src is not set # CONFIG_PACKAGE_python-incremental is not set # CONFIG_PACKAGE_python-incremental-src is not set # CONFIG_PACKAGE_python-ipaddress is not set # CONFIG_PACKAGE_python-ipaddress-src is not set # CONFIG_"&amp;"PACKAGE_python-jdcal is not set # CONFIG_PACKAGE_python-jdcal-src is not set # CONFIG_PACKAGE_python-jmespath is not set # CONFIG_PACKAGE_python-jmespath-src is not set # CONFIG_PACKAGE_python-ldap is not set # CONFIG_PACKAGE_python-lib2to3 is not set # C"&amp;"ONFIG_PACKAGE_python-lib2to3-src is not set # CONFIG_PACKAGE_python-libmodbus is not set # CONFIG_PACKAGE_python-light is not set  # # Configuration # # CONFIG_PYTHON_BLUETOOTH_SUPPORT is not set # CONFIG_PACKAGE_python-light-src is not set # CONFIG_PACKA"&amp;"GE_python-logging is not set # CONFIG_PACKAGE_python-logging-src is not set # CONFIG_PACKAGE_python-lxml is not set # CONFIG_PACKAGE_python-lxml-src is not set # CONFIG_PACKAGE_python-multiprocessing is not set # CONFIG_PACKAGE_python-multiprocessing-src "&amp;"is not set # CONFIG_PACKAGE_python-mysqlclient is not set # CONFIG_PACKAGE_python-mysqlclient-src is not set # CONFIG_PACKAGE_python-ncurses is not set # CONFIG_PACKAGE_python-ncurses-src is not set # CONFIG_PACKAGE_python-oauthlib is not set # CONFIG_PAC"&amp;"KAGE_python-oauthlib-src is not set # CONFIG_PACKAGE_python-openpyxl is not set # CONFIG_PACKAGE_python-openpyxl-src is not set # CONFIG_PACKAGE_python-openssl is not set # CONFIG_PACKAGE_python-openssl-src is not set # CONFIG_PACKAGE_python-parsley is no"&amp;"t set # CONFIG_PACKAGE_python-parsley-src is not set # CONFIG_PACKAGE_python-passlib is not set # CONFIG_PACKAGE_python-passlib-src is not set # CONFIG_PACKAGE_python-pcapy is not set # CONFIG_PACKAGE_python-pillow is not set # CONFIG_PACKAGE_python-pillo"&amp;"w-src is not set # CONFIG_PACKAGE_python-pip is not set # CONFIG_PACKAGE_python-pip-conf is not set # CONFIG_PACKAGE_python-pip-src is not set # CONFIG_PACKAGE_python-pkg-resources is not set # CONFIG_PACKAGE_python-pkg-resources-src is not set # CONFIG_P"&amp;"ACKAGE_python-ply is not set # CONFIG_PACKAGE_python-ply-src is not set # CONFIG_PACKAGE_python-psycopg2 is not set # CONFIG_PACKAGE_python-pyasn1 is not set # CONFIG_PACKAGE_python-pyasn1-modules is not set # CONFIG_PACKAGE_python-pyasn1-modules-src is n"&amp;"ot set # CONFIG_PACKAGE_python-pyasn1-src is not set # CONFIG_PACKAGE_python-pycparser is not set # CONFIG_PACKAGE_python-pycparser-src is not set # CONFIG_PACKAGE_python-pydoc is not set # CONFIG_PACKAGE_python-pydoc-src is not set # CONFIG_PACKAGE_pytho"&amp;"n-pyjwt is not set # CONFIG_PACKAGE_python-pyjwt-src is not set # CONFIG_PACKAGE_python-pyodbc is not set # CONFIG_PACKAGE_python-pyopenssl is not set # CONFIG_PACKAGE_python-pyopenssl-src is not set # CONFIG_PACKAGE_python-pyptlib is not set # CONFIG_PAC"&amp;"KAGE_python-pyptlib-src is not set # CONFIG_PACKAGE_python-pyserial is not set # CONFIG_PACKAGE_python-pyserial-src is not set # CONFIG_PACKAGE_python-pytz is not set # CONFIG_PACKAGE_python-pytz-src is not set # CONFIG_PACKAGE_python-qrcode is not set # "&amp;"CONFIG_PACKAGE_python-qrcode-src is not set # CONFIG_PACKAGE_python-rcssmin is not set # CONFIG_PACKAGE_python-rcssmin-src is not set # CONFIG_PACKAGE_python-requests is not set # CONFIG_PACKAGE_python-requests-oauthlib is not set # CONFIG_PACKAGE_python-"&amp;"requests-oauthlib-src is not set # CONFIG_PACKAGE_python-requests-src is not set # CONFIG_PACKAGE_python-rsa is not set # CONFIG_PACKAGE_python-rsa-src is not set # CONFIG_PACKAGE_python-ruamel-yaml is not set # CONFIG_PACKAGE_python-ruamel-yaml-src is no"&amp;"t set # CONFIG_PACKAGE_python-s3transfer is not set # CONFIG_PACKAGE_python-s3transfer-src is not set # CONFIG_PACKAGE_python-service-identity is not set # CONFIG_PACKAGE_python-service-identity-src is not set # CONFIG_PACKAGE_python-setuptools is not set"&amp;" # CONFIG_PACKAGE_python-setuptools-src is not set # CONFIG_PACKAGE_python-simplejson is not set # CONFIG_PACKAGE_python-simplejson-src is not set # CONFIG_PACKAGE_python-six is not set # CONFIG_PACKAGE_python-six-src is not set # CONFIG_PACKAGE_python-sm"&amp;"bus is not set # CONFIG_PACKAGE_python-sqlite3 is not set # CONFIG_PACKAGE_python-sqlite3-src is not set # CONFIG_PACKAGE_python-text-unidecode is not set # CONFIG_PACKAGE_python-text-unidecode-src is not set # CONFIG_PACKAGE_python-twisted is not set # C"&amp;"ONFIG_PACKAGE_python-twisted-src is not set # CONFIG_PACKAGE_python-txsocksx is not set # CONFIG_PACKAGE_python-txsocksx-src is not set # CONFIG_PACKAGE_python-unittest is not set # CONFIG_PACKAGE_python-unittest-src is not set # CONFIG_PACKAGE_python-url"&amp;"lib3 is not set # CONFIG_PACKAGE_python-urllib3-src is not set # CONFIG_PACKAGE_python-vobject is not set # CONFIG_PACKAGE_python-vobject-src is not set # CONFIG_PACKAGE_python-voluptuous is not set # CONFIG_PACKAGE_python-voluptuous-src is not set # CONF"&amp;"IG_PACKAGE_python-xml is not set # CONFIG_PACKAGE_python-xml-src is not set # CONFIG_PACKAGE_python-yaml is not set # CONFIG_PACKAGE_python-yaml-src is not set # CONFIG_PACKAGE_python-zope-interface is not set # CONFIG_PACKAGE_python-zope-interface-src is"&amp;" not set # CONFIG_PACKAGE_python3 is not set # CONFIG_PACKAGE_python3-aiohttp is not set # CONFIG_PACKAGE_python3-aiohttp-cors is not set # CONFIG_PACKAGE_python3-aiohttp-cors-src is not set # CONFIG_PACKAGE_python3-aiohttp-src is not set # CONFIG_PACKAGE"&amp;"_python3-appdirs is not set # CONFIG_PACKAGE_python3-appdirs-src is not set # CONFIG_PACKAGE_python3-asgiref is not set # CONFIG_PACKAGE_python3-asgiref-src is not set # CONFIG_PACKAGE_python3-asn1crypto is not set # CONFIG_PACKAGE_python3-asn1crypto-src "&amp;"is not set # CONFIG_PACKAGE_python3-astral is not set # CONFIG_PACKAGE_python3-astral-src is not set # CONFIG_PACKAGE_python3-async-timeout is not set # CONFIG_PACKAGE_python3-async-timeout-src is not set # CONFIG_PACKAGE_python3-asyncio is not set # CONF"&amp;"IG_PACKAGE_python3-asyncio-src is not set # CONFIG_PACKAGE_python3-atomicwrites is not set # CONFIG_PACKAGE_python3-atomicwrites-src is not set # CONFIG_PACKAGE_python3-attrs is not set # CONFIG_PACKAGE_python3-attrs-src is not set # CONFIG_PACKAGE_python"&amp;"3-automat is not set # CONFIG_PACKAGE_python3-automat-src is not set # CONFIG_PACKAGE_python3-awscli is not set # CONFIG_PACKAGE_python3-awscli-src is not set # CONFIG_PACKAGE_python3-base is not set # CONFIG_PACKAGE_python3-base-src is not set # CONFIG_P"&amp;"ACKAGE_python3-bcrypt is not set # CONFIG_PACKAGE_python3-bcrypt-src is not set # CONFIG_PACKAGE_python3-boto3 is not set # CONFIG_PACKAGE_python3-boto3-src is not set # CONFIG_PACKAGE_python3-botocore is not set # CONFIG_PACKAGE_python3-botocore-src is n"&amp;"ot set # CONFIG_PACKAGE_python3-bottle is not set # CONFIG_PACKAGE_python3-bottle-src is not set # CONFIG_PACKAGE_python3-cachelib is not set # CONFIG_PACKAGE_python3-cachelib-src is not set # CONFIG_PACKAGE_python3-cachetools is not set # CONFIG_PACKAGE_"&amp;"python3-cachetools-src is not set # CONFIG_PACKAGE_python3-certifi is not set # CONFIG_PACKAGE_python3-certifi-src is not set # CONFIG_PACKAGE_python3-cffi is not set # CONFIG_PACKAGE_python3-cffi-src is not set # CONFIG_PACKAGE_python3-cgi is not set # C"&amp;"ONFIG_PACKAGE_python3-cgi-src is not set # CONFIG_PACKAGE_python3-cgitb is not set # CONFIG_PACKAGE_python3-cgitb-src is not set # CONFIG_PACKAGE_python3-chardet is not set # CONFIG_PACKAGE_python3-chardet-src is not set # CONFIG_PACKAGE_python3-click is "&amp;"not set # CONFIG_PACKAGE_python3-click-log is not set # CONFIG_PACKAGE_python3-click-log-src is not set # CONFIG_PACKAGE_python3-click-src is not set # CONFIG_PACKAGE_python3-codecs is not set # CONFIG_PACKAGE_python3-codecs-src is not set # CONFIG_PACKAG"&amp;"E_python3-colorama is not set # CONFIG_PACKAGE_python3-colorama-src is not set # CONFIG_PACKAGE_python3-constantly is not set # CONFIG_PACKAGE_python3-constantly-src is not set # CONFIG_PACKAGE_python3-contextlib2 is not set # CONFIG_PACKAGE_python3-conte"&amp;"xtlib2-src is not set # CONFIG_PACKAGE_python3-crypto is not set # CONFIG_PACKAGE_python3-crypto-src is not set # CONFIG_PACKAGE_python3-cryptodome is not set # CONFIG_PACKAGE_python3-cryptodome-src is not set # CONFIG_PACKAGE_python3-cryptodomex is not s"&amp;"et # CONFIG_PACKAGE_python3-cryptodomex-src is not set # CONFIG_PACKAGE_python3-cryptography is not set # CONFIG_PACKAGE_python3-cryptography-src is not set # CONFIG_PACKAGE_python3-ctypes is not set # CONFIG_PACKAGE_python3-ctypes-src is not set # CONFIG"&amp;"_PACKAGE_python3-curl is not set # CONFIG_PACKAGE_python3-curl-src is not set # CONFIG_PACKAGE_python3-dateutil is not set # CONFIG_PACKAGE_python3-dateutil-src is not set # CONFIG_PACKAGE_python3-dbm is not set # CONFIG_PACKAGE_python3-dbm-src is not set"&amp;" # CONFIG_PACKAGE_python3-decimal is not set # CONFIG_PACKAGE_python3-decimal-src is not set # CONFIG_PACKAGE_python3-decorator is not set # CONFIG_PACKAGE_python3-decorator-src is not set # CONFIG_PACKAGE_python3-defusedxml is not set # CONFIG_PACKAGE_py"&amp;"thon3-defusedxml-src is not set # CONFIG_PACKAGE_python3-dev is not set # CONFIG_PACKAGE_python3-dev-src is not set # CONFIG_PACKAGE_python3-distutils is not set # CONFIG_PACKAGE_python3-distutils-src is not set # CONFIG_PACKAGE_python3-django is not set "&amp;"# CONFIG_PACKAGE_python3-django-appconf is not set # CONFIG_PACKAGE_python3-django-appconf-src is not set # CONFIG_PACKAGE_python3-django-compressor is not set # CONFIG_PACKAGE_python3-django-compressor-src is not set # CONFIG_PACKAGE_python3-django-const"&amp;"ance is not set # CONFIG_PACKAGE_python3-django-constance-src is not set # CONFIG_PACKAGE_python3-django-cors-headers is not set # CONFIG_PACKAGE_python3-django-cors-headers-src is not set # CONFIG_PACKAGE_python3-django-etesync-journal is not set # CONFI"&amp;"G_PACKAGE_python3-django-etesync-journal-src is not set # CONFIG_PACKAGE_python3-django-formtools is not set # CONFIG_PACKAGE_python3-django-formtools-src is not set # CONFIG_PACKAGE_python3-django-jsonfield is not set # CONFIG_PACKAGE_python3-django-json"&amp;"field-src is not set # CONFIG_PACKAGE_python3-django-picklefield is not set # CONFIG_PACKAGE_python3-django-picklefield-src is not set # CONFIG_PACKAGE_python3-django-postoffice is not set # CONFIG_PACKAGE_python3-django-postoffice-src is not set # CONFIG"&amp;"_PACKAGE_python3-django-ranged-response is not set # CONFIG_PACKAGE_python3-django-ranged-response-src is not set # CONFIG_PACKAGE_python3-django-restframework is not set # CONFIG_PACKAGE_python3-django-restframework-src is not set # CONFIG_PACKAGE_python"&amp;"3-django-restframework39 is not set # CONFIG_PACKAGE_python3-django-restframework39-src is not set # CONFIG_PACKAGE_python3-django-simple-captcha is not set # CONFIG_PACKAGE_python3-django-simple-captcha-src is not set # CONFIG_PACKAGE_python3-django-src "&amp;"is not set # CONFIG_PACKAGE_python3-django-statici18n is not set # CONFIG_PACKAGE_python3-django-statici18n-src is not set # CONFIG_PACKAGE_python3-django-webpack-loader is not set # CONFIG_PACKAGE_python3-django-webpack-loader-src is not set # CONFIG_PAC"&amp;"KAGE_python3-django1 is not set # CONFIG_PACKAGE_python3-django1-src is not set # CONFIG_PACKAGE_python3-dns is not set # CONFIG_PACKAGE_python3-dns-src is not set # CONFIG_PACKAGE_python3-docutils is not set # CONFIG_PACKAGE_python3-docutils-src is not s"&amp;"et # CONFIG_PACKAGE_python3-drf-nested-routers is not set # CONFIG_PACKAGE_python3-drf-nested-routers-src is not set # CONFIG_PACKAGE_python3-email is not set # CONFIG_PACKAGE_python3-email-src is not set # CONFIG_PACKAGE_python3-et_xmlfile is not set # C"&amp;"ONFIG_PACKAGE_python3-et_xmlfile-src is not set # CONFIG_PACKAGE_python3-evdev is not set # CONFIG_PACKAGE_python3-evdev-src is not set # CONFIG_PACKAGE_python3-flask is not set # CONFIG_PACKAGE_python3-flask-login is not set # CONFIG_PACKAGE_python3-flas"&amp;"k-login-src is not set # CONFIG_PACKAGE_python3-flask-src is not set # CONFIG_PACKAGE_python3-flup is not set # CONFIG_PACKAGE_python3-flup-src is not set # CONFIG_PACKAGE_python3-gdbm is not set # CONFIG_PACKAGE_python3-gdbm-src is not set # CONFIG_PACKA"&amp;"GE_python3-gmpy2 is not set # CONFIG_PACKAGE_python3-gmpy2-src is not set # CONFIG_PACKAGE_python3-gnupg is not set # CONFIG_PACKAGE_python3-gunicorn is not set # CONFIG_PACKAGE_python3-gunicorn-src is not set # CONFIG_PACKAGE_python3-hyperlink is not set"&amp;" # CONFIG_PACKAGE_python3-hyperlink-src is not set # CONFIG_PACKAGE_python3-idna is not set # CONFIG_PACKAGE_python3-idna-src is not set # CONFIG_PACKAGE_python3-ifaddr is not set # CONFIG_PACKAGE_python3-ifaddr-src is not set # CONFIG_PACKAGE_python3-inc"&amp;"remental is not set # CONFIG_PACKAGE_python3-incremental-src is not set # CONFIG_PACKAGE_python3-influxdb is not set # CONFIG_PACKAGE_python3-influxdb-src is not set # CONFIG_PACKAGE_python3-intelhex is not set # CONFIG_PACKAGE_python3-intelhex-src is not"&amp;" set # CONFIG_PACKAGE_python3-itsdangerous is not set # CONFIG_PACKAGE_python3-itsdangerous-src is not set # CONFIG_PACKAGE_python3-jdcal is not set # CONFIG_PACKAGE_python3-jdcal-src is not set # CONFIG_PACKAGE_python3-jinja2 is not set # CONFIG_PACKAGE_"&amp;"python3-jinja2-src is not set # CONFIG_PACKAGE_python3-jmespath is not set # CONFIG_PACKAGE_python3-jmespath-src is not set # CONFIG_PACKAGE_python3-jsonpath-ng is not set # CONFIG_PACKAGE_python3-jsonpath-ng-src is not set # CONFIG_PACKAGE_python3-lib2to"&amp;"3 is not set # CONFIG_PACKAGE_python3-lib2to3-src is not set # CONFIG_PACKAGE_python3-libmodbus is not set # CONFIG_PACKAGE_python3-light is not set  # # Configuration # # CONFIG_PYTHON3_BLUETOOTH_SUPPORT is not set # CONFIG_PACKAGE_python3-light-src is n"&amp;"ot set # CONFIG_PACKAGE_python3-logging is not set # CONFIG_PACKAGE_python3-logging-src is not set # CONFIG_PACKAGE_python3-lxml is not set # CONFIG_PACKAGE_python3-lxml-src is not set # CONFIG_PACKAGE_python3-lzma is not set # CONFIG_PACKAGE_python3-lzma"&amp;"-src is not set # CONFIG_PACKAGE_python3-markdown is not set # CONFIG_PACKAGE_python3-markdown-src is not set # CONFIG_PACKAGE_python3-markupsafe is not set # CONFIG_PACKAGE_python3-markupsafe-src is not set # CONFIG_PACKAGE_python3-maxminddb is not set #"&amp;" CONFIG_PACKAGE_python3-maxminddb-src is not set # CONFIG_PACKAGE_python3-more-itertools is not set # CONFIG_PACKAGE_python3-more-itertools-src is not set # CONFIG_PACKAGE_python3-multidict is not set # CONFIG_PACKAGE_python3-multidict-src is not set # CO"&amp;"NFIG_PACKAGE_python3-multiprocessing is not set # CONFIG_PACKAGE_python3-multiprocessing-src is not set # CONFIG_PACKAGE_python3-mysqlclient is not set # CONFIG_PACKAGE_python3-mysqlclient-src is not set # CONFIG_PACKAGE_python3-ncurses is not set # CONFI"&amp;"G_PACKAGE_python3-ncurses-src is not set # CONFIG_PACKAGE_python3-netdisco is not set # CONFIG_PACKAGE_python3-netdisco-src is not set # CONFIG_PACKAGE_python3-netifaces is not set # CONFIG_PACKAGE_python3-netifaces-src is not set # CONFIG_PACKAGE_python3"&amp;"-oauthlib is not set # CONFIG_PACKAGE_python3-oauthlib-src is not set # CONFIG_PACKAGE_python3-openpyxl is not set # CONFIG_PACKAGE_python3-openpyxl-src is not set # CONFIG_PACKAGE_python3-openssl is not set # CONFIG_PACKAGE_python3-openssl-src is not set"&amp;" # CONFIG_PACKAGE_python3-paho-mqtt is not set # CONFIG_PACKAGE_python3-paho-mqtt-src is not set # CONFIG_PACKAGE_python3-parsley is not set # CONFIG_PACKAGE_python3-parsley-src is not set # CONFIG_PACKAGE_python3-passlib is not set # CONFIG_PACKAGE_pytho"&amp;"n3-passlib-src is not set # CONFIG_PACKAGE_python3-pillow is not set # CONFIG_PACKAGE_python3-pillow-src is not set # CONFIG_PACKAGE_python3-pip is not set # CONFIG_PACKAGE_python3-pip-src is not set # CONFIG_PACKAGE_python3-pkg-resources is not set # CON"&amp;"FIG_PACKAGE_python3-pkg-resources-src is not set # CONFIG_PACKAGE_python3-ply is not set # CONFIG_PACKAGE_python3-ply-src is not set # CONFIG_PACKAGE_python3-py is not set # CONFIG_PACKAGE_python3-py-src is not set # CONFIG_PACKAGE_python3-pyasn1 is not s"&amp;"et # CONFIG_PACKAGE_python3-pyasn1-modules is not set # CONFIG_PACKAGE_python3-pyasn1-modules-src is not set # CONFIG_PACKAGE_python3-pyasn1-src is not set # CONFIG_PACKAGE_python3-pycparser is not set # CONFIG_PACKAGE_python3-pycparser-src is not set # C"&amp;"ONFIG_PACKAGE_python3-pydoc is not set # CONFIG_PACKAGE_python3-pydoc-src is not set # CONFIG_PACKAGE_python3-pyjwt is not set # CONFIG_PACKAGE_python3-pyjwt-src is not set # CONFIG_PACKAGE_python3-pymysql is not set # CONFIG_PACKAGE_python3-pymysql-src i"&amp;"s not set # CONFIG_PACKAGE_python3-pyodbc is not set # CONFIG_PACKAGE_python3-pyopenssl is not set # CONFIG_PACKAGE_python3-pyopenssl-src is not set # CONFIG_PACKAGE_python3-pyotp is not set # CONFIG_PACKAGE_python3-pyotp-src is not set # CONFIG_PACKAGE_p"&amp;"ython3-pyparsing is not set # CONFIG_PACKAGE_python3-pyparsing-src is not set # CONFIG_PACKAGE_python3-pyroute2 is not set # CONFIG_PACKAGE_python3-pyroute2-src is not set # CONFIG_PACKAGE_python3-pyrsistent is not set # CONFIG_PACKAGE_python3-pyrsistent-"&amp;"src is not set # CONFIG_PACKAGE_python3-pyserial is not set # CONFIG_PACKAGE_python3-pyserial-src is not set # CONFIG_PACKAGE_python3-pytz is not set # CONFIG_PACKAGE_python3-pytz-src is not set # CONFIG_PACKAGE_python3-qrcode is not set # CONFIG_PACKAGE_"&amp;"python3-qrcode-src is not set # CONFIG_PACKAGE_python3-rcssmin is not set # CONFIG_PACKAGE_python3-rcssmin-src is not set # CONFIG_PACKAGE_python3-requests is not set # CONFIG_PACKAGE_python3-requests-oauthlib is not set # CONFIG_PACKAGE_python3-requests-"&amp;"oauthlib-src is not set # CONFIG_PACKAGE_python3-requests-src is not set # CONFIG_PACKAGE_python3-rsa is not set # CONFIG_PACKAGE_python3-rsa-src is not set # CONFIG_PACKAGE_python3-ruamel-yaml is not set # CONFIG_PACKAGE_python3-ruamel-yaml-src is not se"&amp;"t # CONFIG_PACKAGE_python3-s3transfer is not set # CONFIG_PACKAGE_python3-s3transfer-src is not set # CONFIG_PACKAGE_python3-schedule is not set # CONFIG_PACKAGE_python3-schedule-src is not set # CONFIG_PACKAGE_python3-schema is not set # CONFIG_PACKAGE_p"&amp;"ython3-schema-src is not set # CONFIG_PACKAGE_python3-seafile-ccnet is not set # CONFIG_PACKAGE_python3-seafile-ccnet-src is not set # CONFIG_PACKAGE_python3-seafile-server is not set # CONFIG_PACKAGE_python3-seafile-server-src is not set # CONFIG_PACKAGE"&amp;"_python3-searpc is not set # CONFIG_PACKAGE_python3-searpc-src is not set # CONFIG_PACKAGE_python3-sentry-sdk is not set # CONFIG_PACKAGE_python3-sentry-sdk-src is not set # CONFIG_PACKAGE_python3-service-identity is not set # CONFIG_PACKAGE_python3-servi"&amp;"ce-identity-src is not set # CONFIG_PACKAGE_python3-setuptools is not set # CONFIG_PACKAGE_python3-setuptools-src is not set # CONFIG_PACKAGE_python3-simplejson is not set # CONFIG_PACKAGE_python3-simplejson-src is not set # CONFIG_PACKAGE_python3-six is "&amp;"not set # CONFIG_PACKAGE_python3-six-src is not set # CONFIG_PACKAGE_python3-slugify is not set # CONFIG_PACKAGE_python3-slugify-src is not set # CONFIG_PACKAGE_python3-smbus is not set # CONFIG_PACKAGE_python3-speedtest-cli is not set # CONFIG_PACKAGE_py"&amp;"thon3-speedtest-cli-src is not set # CONFIG_PACKAGE_python3-sqlalchemy is not set # CONFIG_PACKAGE_python3-sqlalchemy-src is not set # CONFIG_PACKAGE_python3-sqlite3 is not set # CONFIG_PACKAGE_python3-sqlite3-src is not set # CONFIG_PACKAGE_python3-sqlpa"&amp;"rse is not set # CONFIG_PACKAGE_python3-sqlparse-src is not set # CONFIG_PACKAGE_python3-stem is not set # CONFIG_PACKAGE_python3-stem-src is not set # CONFIG_PACKAGE_python3-text-unidecode is not set # CONFIG_PACKAGE_python3-text-unidecode-src is not set"&amp;" # CONFIG_PACKAGE_python3-twisted is not set # CONFIG_PACKAGE_python3-twisted-src is not set # CONFIG_PACKAGE_python3-unidecode is not set # CONFIG_PACKAGE_python3-unidecode-src is not set # CONFIG_PACKAGE_python3-unittest is not set # CONFIG_PACKAGE_pyth"&amp;"on3-unittest-src is not set # CONFIG_PACKAGE_python3-urllib is not set # CONFIG_PACKAGE_python3-urllib-src is not set # CONFIG_PACKAGE_python3-urllib3 is not set # CONFIG_PACKAGE_python3-urllib3-src is not set # CONFIG_PACKAGE_python3-vobject is not set #"&amp;" CONFIG_PACKAGE_python3-vobject-src is not set # CONFIG_PACKAGE_python3-voluptuous is not set # CONFIG_PACKAGE_python3-voluptuous-serialize is not set # CONFIG_PACKAGE_python3-voluptuous-serialize-src is not set # CONFIG_PACKAGE_python3-voluptuous-src is "&amp;"not set # CONFIG_PACKAGE_python3-wcwidth is not set # CONFIG_PACKAGE_python3-wcwidth-src is not set # CONFIG_PACKAGE_python3-werkzeug is not set # CONFIG_PACKAGE_python3-werkzeug-src is not set # CONFIG_PACKAGE_python3-xml is not set # CONFIG_PACKAGE_pyth"&amp;"on3-xml-src is not set # CONFIG_PACKAGE_python3-xmltodict is not set # CONFIG_PACKAGE_python3-xmltodict-src is not set # CONFIG_PACKAGE_python3-yaml is not set # CONFIG_PACKAGE_python3-yaml-src is not set # CONFIG_PACKAGE_python3-yarl is not set # CONFIG_"&amp;"PACKAGE_python3-yarl-src is not set # CONFIG_PACKAGE_python3-zeroconf is not set # CONFIG_PACKAGE_python3-zeroconf-src is not set # CONFIG_PACKAGE_python3-zipp is not set # CONFIG_PACKAGE_python3-zipp-src is not set # CONFIG_PACKAGE_python3-zope-interface"&amp;" is not set # CONFIG_PACKAGE_python3-zope-interface-src is not set  # # Ruby # # CONFIG_PACKAGE_ruby is not set  # # Tcl # # CONFIG_PACKAGE_vala is not set  # # Libraries #  # # Compression # # CONFIG_PACKAGE_libbz2 is not set # CONFIG_PACKAGE_liblzma is "&amp;"not set # CONFIG_PACKAGE_libunrar is not set # CONFIG_PACKAGE_libzstd is not set CONFIG_ZSTD_OPTIMIZE_O3=y  # # Filesystem # # CONFIG_PACKAGE_libacl is not set # CONFIG_PACKAGE_libattr is not set # CONFIG_PACKAGE_libfuse is not set # CONFIG_PACKAGE_libow "&amp;"is not set # CONFIG_PACKAGE_libow-capi is not set # CONFIG_PACKAGE_libsysfs is not set  # # Firewall # # CONFIG_PACKAGE_libfko is not set CONFIG_PACKAGE_libip4tc=y CONFIG_PACKAGE_libip6tc=y CONFIG_PACKAGE_libxtables=y # CONFIG_PACKAGE_libxtables-nft is no"&amp;"t set  # # Instant Messaging # # CONFIG_PACKAGE_quasselc is not set  # # IoT # # CONFIG_PACKAGE_libupm is not set # CONFIG_PACKAGE_libupm-a110x is not set # CONFIG_PACKAGE_libupm-ad8232 is not set # CONFIG_PACKAGE_libupm-adafruitss is not set # CONFIG_PAC"&amp;"KAGE_libupm-adc121c021 is not set # CONFIG_PACKAGE_libupm-adis16448 is not set # CONFIG_PACKAGE_libupm-adxl335 is not set # CONFIG_PACKAGE_libupm-adxl345 is not set # CONFIG_PACKAGE_libupm-am2315 is not set # CONFIG_PACKAGE_libupm-apds9002 is not set # CO"&amp;"NFIG_PACKAGE_libupm-at42qt1070 is not set # CONFIG_PACKAGE_libupm-biss0001 is not set # CONFIG_PACKAGE_libupm-bmpx8x is not set # CONFIG_PACKAGE_libupm-buzzer is not set # CONFIG_PACKAGE_libupm-cjq4435 is not set # CONFIG_PACKAGE_libupm-ds1307 is not set "&amp;"# CONFIG_PACKAGE_libupm-ecs1030 is not set # CONFIG_PACKAGE_libupm-enc03r is not set # CONFIG_PACKAGE_libupm-flex is not set # CONFIG_PACKAGE_libupm-gas is not set # CONFIG_PACKAGE_libupm-gp2y0a is not set # CONFIG_PACKAGE_libupm-grove is not set # CONFIG"&amp;"_PACKAGE_libupm-grovecircularled is not set # CONFIG_PACKAGE_libupm-grovecollision is not set # CONFIG_PACKAGE_libupm-groveehr is not set # CONFIG_PACKAGE_libupm-groveeldriver is not set # CONFIG_PACKAGE_libupm-groveelectromagnet is not set # CONFIG_PACKA"&amp;"GE_libupm-groveemg is not set # CONFIG_PACKAGE_libupm-grovegprs is not set # CONFIG_PACKAGE_libupm-grovegsr is not set # CONFIG_PACKAGE_libupm-grovelinefinder is not set # CONFIG_PACKAGE_libupm-grovemd is not set # CONFIG_PACKAGE_libupm-grovemoisture is n"&amp;"ot set # CONFIG_PACKAGE_libupm-groveo2 is not set # CONFIG_PACKAGE_libupm-grovescam is not set # CONFIG_PACKAGE_libupm-grovespeaker is not set # CONFIG_PACKAGE_libupm-grovevdiv is not set # CONFIG_PACKAGE_libupm-grovewater is not set # CONFIG_PACKAGE_libu"&amp;"pm-grovewfs is not set # CONFIG_PACKAGE_libupm-guvas12d is not set # CONFIG_PACKAGE_libupm-h3lis331dl is not set # CONFIG_PACKAGE_libupm-hcsr04 is not set # CONFIG_PACKAGE_libupm-hm11 is not set # CONFIG_PACKAGE_libupm-hmc5883l is not set # CONFIG_PACKAGE"&amp;"_libupm-hmtrp is not set # CONFIG_PACKAGE_libupm-hp20x is not set # CONFIG_PACKAGE_libupm-ht9170 is not set # CONFIG_PACKAGE_libupm-htu21d is not set # CONFIG_PACKAGE_libupm-hx711 is not set # CONFIG_PACKAGE_libupm-i2clcd is not set # CONFIG_PACKAGE_libup"&amp;"m-ina132 is not set # CONFIG_PACKAGE_libupm-isd1820 is not set # CONFIG_PACKAGE_libupm-itg3200 is not set # CONFIG_PACKAGE_libupm-joystick12 is not set # CONFIG_PACKAGE_libupm-l298 is not set # CONFIG_PACKAGE_libupm-ldt0028 is not set # CONFIG_PACKAGE_lib"&amp;"upm-lm35 is not set # CONFIG_PACKAGE_libupm-lol is not set # CONFIG_PACKAGE_libupm-loudness is not set # CONFIG_PACKAGE_libupm-lpd8806 is not set # CONFIG_PACKAGE_libupm-lsm303 is not set # CONFIG_PACKAGE_libupm-lsm9ds0 is not set # CONFIG_PACKAGE_libupm-"&amp;"m24lr64e is not set # CONFIG_PACKAGE_libupm-max31723 is not set # CONFIG_PACKAGE_libupm-max31855 is not set # CONFIG_PACKAGE_libupm-max44000 is not set # CONFIG_PACKAGE_libupm-max5487 is not set # CONFIG_PACKAGE_libupm-maxds3231m is not set # CONFIG_PACKA"&amp;"GE_libupm-maxsonarez is not set # CONFIG_PACKAGE_libupm-mg811 is not set # CONFIG_PACKAGE_libupm-mhz16 is not set # CONFIG_PACKAGE_libupm-mic is not set # CONFIG_PACKAGE_libupm-mlx90614 is not set # CONFIG_PACKAGE_libupm-mma7455 is not set # CONFIG_PACKAG"&amp;"E_libupm-mma7660 is not set # CONFIG_PACKAGE_libupm-mpl3115a2 is not set # CONFIG_PACKAGE_libupm-mpr121 is not set # CONFIG_PACKAGE_libupm-mpu9150 is not set # CONFIG_PACKAGE_libupm-mq303a is not set # CONFIG_PACKAGE_libupm-my9221 is not set # CONFIG_PACK"&amp;"AGE_libupm-nrf24l01 is not set # CONFIG_PACKAGE_libupm-nrf8001 is not set # CONFIG_PACKAGE_libupm-nunchuck is not set # CONFIG_PACKAGE_libupm-otp538u is not set # CONFIG_PACKAGE_libupm-pn532 is not set # CONFIG_PACKAGE_libupm-ppd42ns is not set # CONFIG_P"&amp;"ACKAGE_libupm-pulsensor is not set # CONFIG_PACKAGE_libupm-rfr359f is not set # CONFIG_PACKAGE_libupm-rgbringcoder is not set # CONFIG_PACKAGE_libupm-rotaryencoder is not set # CONFIG_PACKAGE_libupm-rpr220 is not set # CONFIG_PACKAGE_libupm-servo is not s"&amp;"et # CONFIG_PACKAGE_libupm-si114x is not set # CONFIG_PACKAGE_libupm-sm130 is not set # CONFIG_PACKAGE_libupm-st7735 is not set # CONFIG_PACKAGE_libupm-stepmotor is not set # CONFIG_PACKAGE_libupm-sx6119 is not set # CONFIG_PACKAGE_libupm-ta12200 is not s"&amp;"et # CONFIG_PACKAGE_libupm-tcs3414cs is not set # CONFIG_PACKAGE_libupm-th02 is not set # CONFIG_PACKAGE_libupm-tm1637 is not set # CONFIG_PACKAGE_libupm-tsl2561 is not set # CONFIG_PACKAGE_libupm-ttp223 is not set # CONFIG_PACKAGE_libupm-ublox6 is not se"&amp;"t # CONFIG_PACKAGE_libupm-uln200xa is not set # CONFIG_PACKAGE_libupm-waterlevel is not set # CONFIG_PACKAGE_libupm-wheelencoder is not set # CONFIG_PACKAGE_libupm-wt5001 is not set # CONFIG_PACKAGE_libupm-yg1006 is not set # CONFIG_PACKAGE_libupm-zfm20 i"&amp;"s not set  # # Languages # # CONFIG_PACKAGE_libyaml is not set  # # Networking # # CONFIG_PACKAGE_libdcwproto is not set # CONFIG_PACKAGE_libdcwsocket is not set # CONFIG_PACKAGE_libsctp is not set # CONFIG_PACKAGE_libuhttpd-mbedtls is not set # CONFIG_PA"&amp;"CKAGE_libuhttpd-nossl is not set # CONFIG_PACKAGE_libuhttpd-openssl is not set # CONFIG_PACKAGE_libuhttpd-wolfssl is not set # CONFIG_PACKAGE_libunbound is not set # CONFIG_PACKAGE_libunbound-heavy is not set # CONFIG_PACKAGE_libuwsc-mbedtls is not set # "&amp;"CONFIG_PACKAGE_libuwsc-nossl is not set # CONFIG_PACKAGE_libuwsc-openssl is not set # CONFIG_PACKAGE_libuwsc-wolfssl is not set  # # Qt5 # # CONFIG_PACKAGE_qt5-core is not set # CONFIG_PACKAGE_qt5-network is not set # CONFIG_PACKAGE_qt5-xml is not set  # "&amp;"# SSL # # CONFIG_PACKAGE_libgnutls is not set # CONFIG_PACKAGE_libmbedtls is not set CONFIG_PACKAGE_libopenssl=y  # # Build Options # CONFIG_OPENSSL_OPTIMIZE_SPEED=y CONFIG_OPENSSL_WITH_ASM=y CONFIG_OPENSSL_WITH_DEPRECATED=y # CONFIG_OPENSSL_NO_DEPRECATED"&amp;" is not set # CONFIG_OPENSSL_WITH_ERROR_MESSAGES is not set  # # Protocol Support # CONFIG_OPENSSL_WITH_TLS13=y # CONFIG_OPENSSL_WITH_DTLS is not set # CONFIG_OPENSSL_WITH_NPN is not set CONFIG_OPENSSL_WITH_SRP=y CONFIG_OPENSSL_WITH_CMS=y  # # Algorithm S"&amp;"election # # CONFIG_OPENSSL_WITH_EC2M is not set CONFIG_OPENSSL_WITH_CHACHA_POLY1305=y CONFIG_OPENSSL_PREFER_CHACHA_OVER_GCM=y CONFIG_OPENSSL_WITH_PSK=y  # # Less commonly used build options # # CONFIG_OPENSSL_WITH_ARIA is not set # CONFIG_OPENSSL_WITH_CA"&amp;"MELLIA is not set # CONFIG_OPENSSL_WITH_IDEA is not set # CONFIG_OPENSSL_WITH_SEED is not set # CONFIG_OPENSSL_WITH_SM234 is not set # CONFIG_OPENSSL_WITH_BLAKE2 is not set # CONFIG_OPENSSL_WITH_MDC2 is not set # CONFIG_OPENSSL_WITH_WHIRLPOOL is not set #"&amp;" CONFIG_OPENSSL_WITH_COMPRESSION is not set # CONFIG_OPENSSL_WITH_RFC3779 is not set  # # Engine/Hardware Support # CONFIG_OPENSSL_ENGINE=y CONFIG_OPENSSL_ENGINE_BUILTIN=y CONFIG_OPENSSL_ENGINE_BUILTIN_DEVCRYPTO=y # CONFIG_OPENSSL_WITH_GOST is not set CON"&amp;"FIG_PACKAGE_libopenssl-conf=y # CONFIG_PACKAGE_libopenssl-devcrypto is not set # CONFIG_PACKAGE_libpolarssl is not set # CONFIG_PACKAGE_libwolfssl is not set  # # Sound # # CONFIG_PACKAGE_liblo is not set  # # database # # CONFIG_PACKAGE_libpq is not set "&amp;"# CONFIG_PACKAGE_libsqlite3 is not set # CONFIG_PACKAGE_pgsqlodbc is not set # CONFIG_PACKAGE_psqlodbca is not set # CONFIG_PACKAGE_psqlodbcw is not set # CONFIG_PACKAGE_tdb is not set # CONFIG_PACKAGE_unixodbc is not set  # # libelektra # # CONFIG_PACKAG"&amp;"E_libelektra-boost is not set # CONFIG_PACKAGE_libelektra-core is not set # CONFIG_PACKAGE_libelektra-cpp is not set # CONFIG_PACKAGE_libelektra-crypto is not set # CONFIG_PACKAGE_libelektra-curlget is not set # CONFIG_PACKAGE_libelektra-dbus is not set #"&amp;" CONFIG_PACKAGE_libelektra-extra is not set # CONFIG_PACKAGE_libelektra-lua is not set # CONFIG_PACKAGE_libelektra-plugins is not set # CONFIG_PACKAGE_libelektra-python2 is not set # CONFIG_PACKAGE_libelektra-python3 is not set # CONFIG_PACKAGE_libelektra"&amp;"-resolvers is not set # CONFIG_PACKAGE_libelektra-xerces is not set # CONFIG_PACKAGE_libelektra-xml is not set # CONFIG_PACKAGE_libelektra-yajl is not set # CONFIG_PACKAGE_libelektra-yamlcpp is not set # CONFIG_PACKAGE_alsa-lib is not set # CONFIG_PACKAGE"&amp;"_argp-standalone is not set # CONFIG_PACKAGE_avro-c is not set # CONFIG_PACKAGE_bind-libs is not set # CONFIG_PACKAGE_bluez-libs is not set # CONFIG_PACKAGE_boost is not set # CONFIG_boost-context-exclude is not set # CONFIG_boost-coroutine-exclude is not"&amp;" set # CONFIG_boost-fiber-exclude is not set # CONFIG_PACKAGE_ccid is not set # CONFIG_PACKAGE_check is not set # CONFIG_PACKAGE_classpath is not set # CONFIG_PACKAGE_classpath-tools is not set # CONFIG_PACKAGE_confuse is not set # CONFIG_PACKAGE_dtndht i"&amp;"s not set # CONFIG_PACKAGE_fcgi is not set # CONFIG_PACKAGE_fftw3 is not set # CONFIG_PACKAGE_fftw3f is not set # CONFIG_PACKAGE_getdns is not set # CONFIG_PACKAGE_giflib is not set # CONFIG_PACKAGE_glib2 is not set # CONFIG_PACKAGE_glog is not set # CONF"&amp;"IG_PACKAGE_hidapi is not set # CONFIG_PACKAGE_ibrcommon is not set # CONFIG_PACKAGE_ibrdtn is not set # CONFIG_PACKAGE_icu is not set # CONFIG_PACKAGE_icu-data-tools is not set # CONFIG_PACKAGE_icu-full-data is not set # CONFIG_PACKAGE_jansson is not set "&amp;"# CONFIG_PACKAGE_knot-libs is not set # CONFIG_PACKAGE_knot-libzscanner is not set # CONFIG_PACKAGE_libaio is not set # CONFIG_PACKAGE_libalac is not set # CONFIG_PACKAGE_libantlr3c is not set # CONFIG_PACKAGE_libao is not set # CONFIG_PACKAGE_libapr is n"&amp;"ot set # CONFIG_PACKAGE_libaprutil is not set # CONFIG_PACKAGE_libarchive is not set # CONFIG_PACKAGE_libarchive-noopenssl is not set # CONFIG_PACKAGE_libartnet is not set # CONFIG_PACKAGE_libasm is not set # CONFIG_PACKAGE_libaudiofile is not set # CONFI"&amp;"G_PACKAGE_libavahi-client is not set # CONFIG_PACKAGE_libavahi-compat-libdnssd is not set # CONFIG_PACKAGE_libavahi-dbus-support is not set # CONFIG_PACKAGE_libavahi-nodbus-support is not set # CONFIG_PACKAGE_libavl is not set # CONFIG_PACKAGE_libbfd is n"&amp;"ot set # CONFIG_PACKAGE_libblkid is not set CONFIG_PACKAGE_libblobmsg-json=y # CONFIG_PACKAGE_libbsd is not set # CONFIG_PACKAGE_libcanfestival is not set # CONFIG_PACKAGE_libcap is not set # CONFIG_PACKAGE_libcares is not set # CONFIG_PACKAGE_libcharset "&amp;"is not set # CONFIG_PACKAGE_libcoap is not set # CONFIG_PACKAGE_libcomerr is not set # CONFIG_PACKAGE_libconfig is not set # CONFIG_PACKAGE_libcryptopp is not set # CONFIG_PACKAGE_libcurl is not set # CONFIG_PACKAGE_libcxx is not set # CONFIG_PACKAGE_libd"&amp;"aemon is not set # CONFIG_PACKAGE_libdaq is not set # CONFIG_PACKAGE_libdb47 is not set # CONFIG_PACKAGE_libdb47xx is not set # CONFIG_PACKAGE_libdbi is not set # CONFIG_PACKAGE_libdbus is not set # CONFIG_PACKAGE_libdevmapper is not set # CONFIG_PACKAGE_"&amp;"libdmapsharing is not set # CONFIG_PACKAGE_libdnet is not set # CONFIG_PACKAGE_libdouble-conversion is not set # CONFIG_PACKAGE_libdrm is not set # CONFIG_PACKAGE_libdw is not set # CONFIG_PACKAGE_libecdsautil is not set # CONFIG_PACKAGE_libedit is not se"&amp;"t CONFIG_PACKAGE_libelf=y # CONFIG_PACKAGE_libesmtp is not set # CONFIG_PACKAGE_libestr is not set # CONFIG_PACKAGE_libev is not set # CONFIG_PACKAGE_libevdev is not set # CONFIG_PACKAGE_libevent2 is not set # CONFIG_PACKAGE_libevent2-core is not set # CO"&amp;"NFIG_PACKAGE_libevent2-extra is not set # CONFIG_PACKAGE_libevent2-openssl is not set # CONFIG_PACKAGE_libevent2-pthreads is not set # CONFIG_PACKAGE_libeventlog is not set # CONFIG_PACKAGE_libevhtp is not set # CONFIG_PACKAGE_libexif is not set # CONFIG_"&amp;"PACKAGE_libexpat is not set # CONFIG_PACKAGE_libexslt is not set # CONFIG_PACKAGE_libext2fs is not set # CONFIG_PACKAGE_libextractor is not set # CONFIG_PACKAGE_libf2fs is not set # CONFIG_PACKAGE_libfaad2 is not set # CONFIG_PACKAGE_libfastjson is not se"&amp;"t # CONFIG_PACKAGE_libfdisk is not set # CONFIG_PACKAGE_libfdt is not set # CONFIG_PACKAGE_libffi is not set # CONFIG_PACKAGE_libffmpeg-audio-dec is not set # CONFIG_PACKAGE_libffmpeg-custom is not set # CONFIG_PACKAGE_libffmpeg-full is not set # CONFIG_P"&amp;"ACKAGE_libffmpeg-mini is not set # CONFIG_PACKAGE_libflac is not set # CONFIG_PACKAGE_libfmt is not set # CONFIG_PACKAGE_libfreetype is not set # CONFIG_PACKAGE_libftdi is not set # CONFIG_PACKAGE_libftdi1 is not set # CONFIG_PACKAGE_libgcrypt is not set "&amp;"# CONFIG_PACKAGE_libgd is not set # CONFIG_PACKAGE_libgdbm is not set # CONFIG_PACKAGE_libgee is not set # CONFIG_PACKAGE_libglpk is not set # CONFIG_PACKAGE_libgmp is not set # CONFIG_PACKAGE_libgnurl is not set # CONFIG_PACKAGE_libgpg-error is not set #"&amp;" CONFIG_PACKAGE_libgphoto2 is not set # CONFIG_PACKAGE_libgpiod is not set # CONFIG_PACKAGE_libgps is not set # CONFIG_PACKAGE_libhamlib is not set # CONFIG_PACKAGE_libhavege is not set # CONFIG_PACKAGE_libhiredis is not set # CONFIG_PACKAGE_libhttp-parse"&amp;"r is not set # CONFIG_PACKAGE_libhwloc is not set # CONFIG_PACKAGE_libical is not set # CONFIG_PACKAGE_libiconv is not set # CONFIG_PACKAGE_libiconv-full is not set # CONFIG_PACKAGE_libid3tag is not set # CONFIG_PACKAGE_libidn is not set # CONFIG_PACKAGE_"&amp;"libidn2 is not set # CONFIG_PACKAGE_libiio is not set # CONFIG_PACKAGE_libimobiledevice is not set # CONFIG_PACKAGE_libinotifytools is not set # CONFIG_PACKAGE_libinput is not set # CONFIG_PACKAGE_libintl is not set # CONFIG_PACKAGE_libintl-full is not se"&amp;"t # CONFIG_PACKAGE_libiw is not set CONFIG_PACKAGE_libiwinfo=y # CONFIG_PACKAGE_libjpeg is not set CONFIG_PACKAGE_libjson-c=y # CONFIG_PACKAGE_libkeyutils is not set # CONFIG_PACKAGE_libkmod is not set # CONFIG_PACKAGE_libldns is not set # CONFIG_PACKAGE_"&amp;"libltdl is not set CONFIG_PACKAGE_liblua=y # CONFIG_PACKAGE_liblz4 is not set # CONFIG_PACKAGE_liblzo is not set # CONFIG_PACKAGE_libmad is not set # CONFIG_PACKAGE_libmagic is not set # CONFIG_PACKAGE_libmariadb is not set # CONFIG_PACKAGE_libmaxminddb i"&amp;"s not set # CONFIG_PACKAGE_libmbim is not set # CONFIG_PACKAGE_libmcrypt is not set # CONFIG_PACKAGE_libmicrohttpd-no-ssl is not set # CONFIG_PACKAGE_libmicrohttpd-ssl is not set # CONFIG_PACKAGE_libmilter-sendmail is not set # CONFIG_PACKAGE_libminiupnpc"&amp;" is not set # CONFIG_PACKAGE_libmms is not set CONFIG_PACKAGE_libmnl=y # CONFIG_PACKAGE_libmodbus is not set # CONFIG_PACKAGE_libmosquitto-nossl is not set # CONFIG_PACKAGE_libmosquitto-ssl is not set # CONFIG_PACKAGE_libmount is not set # CONFIG_PACKAGE_"&amp;"libmpdclient is not set # CONFIG_PACKAGE_libmpeg2 is not set # CONFIG_PACKAGE_libmpg123 is not set # CONFIG_PACKAGE_libmraa is not set # CONFIG_PACKAGE_libnatpmp is not set # CONFIG_PACKAGE_libncurses is not set # CONFIG_PACKAGE_libndpi is not set # CONFI"&amp;"G_PACKAGE_libneon is not set # CONFIG_PACKAGE_libnet-1.2.x is not set # CONFIG_PACKAGE_libnetconf2 is not set # CONFIG_PACKAGE_libnetfilter-acct is not set # CONFIG_PACKAGE_libnetfilter-conntrack is not set # CONFIG_PACKAGE_libnetfilter-cthelper is not se"&amp;"t # CONFIG_PACKAGE_libnetfilter-cttimeout is not set # CONFIG_PACKAGE_libnetfilter-log is not set # CONFIG_PACKAGE_libnetfilter-queue is not set # CONFIG_PACKAGE_libnetsnmp is not set # CONFIG_PACKAGE_libnettle is not set # CONFIG_PACKAGE_libnfnetlink is "&amp;"not set # CONFIG_PACKAGE_libnftnl is not set # CONFIG_PACKAGE_libnghttp2 is not set # CONFIG_PACKAGE_libnl is not set # CONFIG_PACKAGE_libnl-core is not set # CONFIG_PACKAGE_libnl-genl is not set # CONFIG_PACKAGE_libnl-nf is not set # CONFIG_PACKAGE_libnl"&amp;"-route is not set CONFIG_PACKAGE_libnl-tiny=y # CONFIG_PACKAGE_libnopoll is not set # CONFIG_PACKAGE_libogg is not set # CONFIG_PACKAGE_liboil is not set # CONFIG_PACKAGE_libopcodes is not set # CONFIG_PACKAGE_libopendkim is not set # CONFIG_PACKAGE_libop"&amp;"enobex is not set # CONFIG_PACKAGE_libopensc is not set # CONFIG_PACKAGE_libopenzwave is not set # CONFIG_PACKAGE_liboping is not set # CONFIG_PACKAGE_libopus is not set # CONFIG_PACKAGE_libout123 is not set # CONFIG_PACKAGE_libowfat is not set # CONFIG_P"&amp;"ACKAGE_libp11 is not set # CONFIG_PACKAGE_libpagekite is not set # CONFIG_PACKAGE_libpam is not set # CONFIG_PACKAGE_libpcap is not set # CONFIG_PACKAGE_libpciaccess is not set CONFIG_PACKAGE_libpcre=y # CONFIG_PACKAGE_libpcre16 is not set # CONFIG_PACKAG"&amp;"E_libpcre2 is not set # CONFIG_PACKAGE_libpcre2-16 is not set # CONFIG_PACKAGE_libpcre2-32 is not set # CONFIG_PACKAGE_libpcrecpp is not set # CONFIG_PACKAGE_libpcsclite is not set # CONFIG_PACKAGE_libpkcs11-spy is not set # CONFIG_PACKAGE_libplist is not"&amp;" set # CONFIG_PACKAGE_libplistcxx is not set # CONFIG_PACKAGE_libpng is not set # CONFIG_PACKAGE_libpopt is not set # CONFIG_PACKAGE_libprotobuf-c is not set # CONFIG_PACKAGE_libqmi is not set # CONFIG_PACKAGE_libqrencode is not set # CONFIG_PACKAGE_libra"&amp;"dcli is not set # CONFIG_PACKAGE_libreadline is not set # CONFIG_PACKAGE_libredblack is not set # CONFIG_PACKAGE_librouteros is not set # CONFIG_PACKAGE_libroxml is not set # CONFIG_PACKAGE_librpc is not set # CONFIG_PACKAGE_librrd1 is not set # CONFIG_PA"&amp;"CKAGE_librtlsdr is not set # CONFIG_PACKAGE_libruby is not set # CONFIG_PACKAGE_libsamplerate is not set # CONFIG_PACKAGE_libsane is not set # CONFIG_PACKAGE_libsasl2 is not set # CONFIG_PACKAGE_libsearpc is not set # CONFIG_PACKAGE_libseccomp is not set "&amp;"# CONFIG_PACKAGE_libsensors is not set # CONFIG_PACKAGE_libshout is not set # CONFIG_PACKAGE_libshout-full is not set # CONFIG_PACKAGE_libshout-nossl is not set # CONFIG_PACKAGE_libsigcxx is not set # CONFIG_PACKAGE_libsmartcols is not set # CONFIG_PACKAG"&amp;"E_libsndfile is not set # CONFIG_PACKAGE_libsoc is not set # CONFIG_PACKAGE_libsocks is not set # CONFIG_PACKAGE_libsodium is not set # CONFIG_PACKAGE_libsoup is not set # CONFIG_PACKAGE_libsoxr is not set # CONFIG_PACKAGE_libspeex is not set # CONFIG_PAC"&amp;"KAGE_libspeexdsp is not set # CONFIG_PACKAGE_libspice-server is not set # CONFIG_PACKAGE_libss is not set # CONFIG_PACKAGE_libssh is not set # CONFIG_PACKAGE_libssh2 is not set # CONFIG_PACKAGE_libstoken is not set # CONFIG_PACKAGE_libstrophe is not set #"&amp;" CONFIG_PACKAGE_libtalloc is not set # CONFIG_PACKAGE_libtasn1 is not set # CONFIG_PACKAGE_libtheora is not set # CONFIG_PACKAGE_libtiff is not set # CONFIG_PACKAGE_libtiffxx is not set # CONFIG_PACKAGE_libtins is not set # CONFIG_PACKAGE_libtirpc is not "&amp;"set # CONFIG_PACKAGE_libtorrent is not set CONFIG_PACKAGE_libubox=y # CONFIG_PACKAGE_libubox-lua is not set CONFIG_PACKAGE_libubus=y CONFIG_PACKAGE_libubus-lua=y CONFIG_PACKAGE_libuci=y CONFIG_PACKAGE_libuci-lua=y CONFIG_PACKAGE_libuclient=y # CONFIG_PACK"&amp;"AGE_libudev-fbsd is not set # CONFIG_PACKAGE_libudns is not set # CONFIG_PACKAGE_libuecc is not set # CONFIG_PACKAGE_libugpio is not set # CONFIG_PACKAGE_libunistring is not set # CONFIG_PACKAGE_libunwind is not set # CONFIG_PACKAGE_libupnp is not set # C"&amp;"ONFIG_PACKAGE_libupnpp is not set # CONFIG_PACKAGE_liburcu is not set # CONFIG_PACKAGE_libusb-1.0 is not set # CONFIG_PACKAGE_libusb-compat is not set # CONFIG_PACKAGE_libusbmuxd is not set # CONFIG_PACKAGE_libustream-mbedtls is not set CONFIG_PACKAGE_lib"&amp;"ustream-openssl=y # CONFIG_PACKAGE_libustream-wolfssl is not set CONFIG_PACKAGE_libuuid=y # CONFIG_PACKAGE_libuv is not set # CONFIG_PACKAGE_libuvc is not set # CONFIG_PACKAGE_libv4l is not set # CONFIG_PACKAGE_libvorbis is not set # CONFIG_PACKAGE_libvor"&amp;"bisidec is not set # CONFIG_PACKAGE_libvpx is not set # CONFIG_PACKAGE_libwebcam is not set # CONFIG_PACKAGE_libwebsockets-full is not set # CONFIG_PACKAGE_libwebsockets-mbedtls is not set # CONFIG_PACKAGE_libwebsockets-openssl is not set # CONFIG_PACKAGE"&amp;"_libwrap is not set # CONFIG_PACKAGE_libwxbase is not set # CONFIG_PACKAGE_libx264 is not set # CONFIG_PACKAGE_libxerces-c is not set # CONFIG_PACKAGE_libxerces-c-samples is not set # CONFIG_PACKAGE_libxml2 is not set # CONFIG_PACKAGE_libxslt is not set #"&amp;" CONFIG_PACKAGE_libyaml-cpp is not set # CONFIG_PACKAGE_libyang is not set # CONFIG_PACKAGE_libzdb is not set # CONFIG_PACKAGE_libzmq-curve is not set # CONFIG_PACKAGE_libzmq-nc is not set # CONFIG_PACKAGE_linux-atm is not set # CONFIG_PACKAGE_loudmouth i"&amp;"s not set # CONFIG_PACKAGE_lttng-ust is not set # CONFIG_PACKAGE_mtdev is not set # CONFIG_PACKAGE_musl-fts is not set # CONFIG_PACKAGE_mxml is not set # CONFIG_PACKAGE_nacl is not set # CONFIG_PACKAGE_oniguruma is not set # CONFIG_PACKAGE_opencv is not s"&amp;"et # CONFIG_PACKAGE_p11-kit is not set # CONFIG_PACKAGE_pixman is not set # CONFIG_PACKAGE_poco is not set # CONFIG_PACKAGE_protobuf is not set # CONFIG_PACKAGE_protobuf-lite is not set # CONFIG_PACKAGE_pthsem is not set # CONFIG_PACKAGE_rblibtorrent is n"&amp;"ot set CONFIG_PACKAGE_rpcd-mod-rrdns=y # CONFIG_PACKAGE_rxtx is not set # CONFIG_PACKAGE_sbc is not set # CONFIG_PACKAGE_spice-protocol is not set # CONFIG_PACKAGE_terminfo is not set # CONFIG_PACKAGE_tinycdb is not set # CONFIG_PACKAGE_uclibcxx is not se"&amp;"t # CONFIG_PACKAGE_uw-imap is not set # CONFIG_PACKAGE_xmlrpc-c is not set # CONFIG_PACKAGE_xmlrpc-c-client is not set # CONFIG_PACKAGE_xmlrpc-c-server is not set # CONFIG_PACKAGE_yajl is not set CONFIG_PACKAGE_zlib=y  # # Configuration # # CONFIG_ZLIB_OP"&amp;"TIMIZE_SPEED is not set  # # LuCI #  # # 1. Collections # CONFIG_PACKAGE_luci=y # CONFIG_PACKAGE_luci-nginx is not set # CONFIG_PACKAGE_luci-ssl-nginx is not set # CONFIG_PACKAGE_luci-ssl-openssl is not set  # # 2. Modules # CONFIG_PACKAGE_luci-base=y CON"&amp;"FIG_LUCI_SRCDIET=y  # # Translations # # CONFIG_LUCI_LANG_hu is not set # CONFIG_LUCI_LANG_pt is not set # CONFIG_LUCI_LANG_sk is not set # CONFIG_LUCI_LANG_ko is not set # CONFIG_LUCI_LANG_en is not set # CONFIG_LUCI_LANG_el is not set # CONFIG_LUCI_LANG"&amp;"_uk is not set # CONFIG_LUCI_LANG_ja is not set # CONFIG_LUCI_LANG_vi is not set # CONFIG_LUCI_LANG_he is not set # CONFIG_LUCI_LANG_no is not set # CONFIG_LUCI_LANG_ms is not set # CONFIG_LUCI_LANG_pl is not set CONFIG_LUCI_LANG_zh-cn=y # CONFIG_LUCI_LAN"&amp;"G_ro is not set # CONFIG_LUCI_LANG_de is not set # CONFIG_LUCI_LANG_zh-tw is not set # CONFIG_LUCI_LANG_tr is not set # CONFIG_LUCI_LANG_sv is not set # CONFIG_LUCI_LANG_ru is not set # CONFIG_LUCI_LANG_pt-br is not set # CONFIG_LUCI_LANG_ca is not set # "&amp;"CONFIG_LUCI_LANG_es is not set # CONFIG_LUCI_LANG_cs is not set # CONFIG_LUCI_LANG_fr is not set # CONFIG_LUCI_LANG_it is not set CONFIG_PACKAGE_luci-mod-admin-full=y # CONFIG_PACKAGE_luci-mod-failsafe is not set # CONFIG_PACKAGE_luci-mod-freifunk is not "&amp;"set # CONFIG_PACKAGE_luci-mod-freifunk-community is not set # CONFIG_PACKAGE_luci-mod-rpc is not set  # # 3. Applications # # CONFIG_PACKAGE_luci-app-accesscontrol is not set # CONFIG_PACKAGE_luci-app-acme is not set # CONFIG_PACKAGE_luci-app-adblock is n"&amp;"ot set # CONFIG_PACKAGE_luci-app-adbyby-plus is not set # CONFIG_PACKAGE_luci-app-advanced-reboot is not set # CONFIG_PACKAGE_luci-app-ahcp is not set # CONFIG_PACKAGE_luci-app-airplay2 is not set # CONFIG_PACKAGE_luci-app-amule is not set # CONFIG_PACKAG"&amp;"E_luci-app-aria2 is not set # CONFIG_PACKAGE_luci-app-arpbind is not set # CONFIG_PACKAGE_luci-app-asterisk is not set # CONFIG_PACKAGE_luci-app-attendedsysupgrade is not set CONFIG_PACKAGE_luci-app-autoreboot=y # CONFIG_PACKAGE_luci-app-baidupcs-web is n"&amp;"ot set # CONFIG_PACKAGE_luci-app-bcp38 is not set # CONFIG_PACKAGE_luci-app-bird1-ipv4 is not set # CONFIG_PACKAGE_luci-app-bird1-ipv6 is not set # CONFIG_PACKAGE_luci-app-bmx6 is not set # CONFIG_PACKAGE_luci-app-bmx7 is not set # CONFIG_PACKAGE_luci-app"&amp;"-cifs-mount is not set # CONFIG_PACKAGE_luci-app-cifsd is not set # CONFIG_PACKAGE_luci-app-cjdns is not set # CONFIG_PACKAGE_luci-app-clamav is not set # CONFIG_PACKAGE_luci-app-commands is not set # CONFIG_PACKAGE_luci-app-cshark is not set # CONFIG_PAC"&amp;"KAGE_luci-app-ddns is not set # CONFIG_PACKAGE_luci-app-diag-core is not set # CONFIG_PACKAGE_luci-app-diskman is not set # CONFIG_PACKAGE_luci-app-diskman_INCLUDE_btrfs_progs is not set # CONFIG_PACKAGE_luci-app-diskman_INCLUDE_lsblk is not set # CONFIG_"&amp;"PACKAGE_luci-app-diskman_INCLUDE_mdadm is not set # CONFIG_PACKAGE_luci-app-diskman_INCLUDE_kmod_md_raid456 is not set # CONFIG_PACKAGE_luci-app-diskman_INCLUDE_kmod_md_linear is not set # CONFIG_PACKAGE_luci-app-dnscrypt-proxy is not set # CONFIG_PACKAGE"&amp;"_luci-app-dump1090 is not set # CONFIG_PACKAGE_luci-app-dynapoint is not set # CONFIG_PACKAGE_luci-app-e2guardian is not set # CONFIG_PACKAGE_luci-app-familycloud is not set # CONFIG_PACKAGE_luci-app-filetransfer is not set CONFIG_PACKAGE_luci-app-firewal"&amp;"l=y # CONFIG_PACKAGE_luci-app-freifunk-diagnostics is not set # CONFIG_PACKAGE_luci-app-freifunk-policyrouting is not set # CONFIG_PACKAGE_luci-app-freifunk-widgets is not set # CONFIG_PACKAGE_luci-app-frpc is not set # CONFIG_PACKAGE_luci-app-frps is not"&amp;" set # CONFIG_PACKAGE_luci-app-fwknopd is not set # CONFIG_PACKAGE_luci-app-guest-wifi is not set # CONFIG_PACKAGE_luci-app-haproxy-tcp is not set # CONFIG_PACKAGE_luci-app-hd-idle is not set # CONFIG_PACKAGE_luci-app-hnet is not set # CONFIG_PACKAGE_luci"&amp;"-app-ipsec-vpnd is not set # CONFIG_PACKAGE_luci-app-kodexplorer is not set # CONFIG_PACKAGE_luci-app-lxc is not set # CONFIG_PACKAGE_luci-app-meshwizard is not set # CONFIG_PACKAGE_luci-app-minidlna is not set # CONFIG_PACKAGE_luci-app-mjpg-streamer is n"&amp;"ot set # CONFIG_PACKAGE_luci-app-mtwifi is not set # CONFIG_PACKAGE_luci-app-music-remote-center is not set # CONFIG_PACKAGE_luci-app-mwan3 is not set # CONFIG_PACKAGE_luci-app-mwan3helper is not set # CONFIG_PACKAGE_luci-app-n2n_v2 is not set # CONFIG_PA"&amp;"CKAGE_luci-app-netdata is not set # CONFIG_PACKAGE_luci-app-nfs is not set # CONFIG_PACKAGE_luci-app-nft-qos is not set # CONFIG_PACKAGE_luci-app-nlbwmon is not set # CONFIG_PACKAGE_luci-app-noddos is not set # CONFIG_PACKAGE_luci-app-nps is not set # CON"&amp;"FIG_PACKAGE_luci-app-ntpc is not set # CONFIG_PACKAGE_luci-app-ocserv is not set # CONFIG_PACKAGE_luci-app-olsr is not set # CONFIG_PACKAGE_luci-app-olsr-services is not set # CONFIG_PACKAGE_luci-app-olsr-viz is not set # CONFIG_PACKAGE_luci-app-openvpn i"&amp;"s not set # CONFIG_PACKAGE_luci-app-openvpn-server is not set # CONFIG_PACKAGE_luci-app-p910nd is not set # CONFIG_PACKAGE_luci-app-pagekitec is not set # CONFIG_PACKAGE_luci-app-polipo is not set # CONFIG_PACKAGE_luci-app-pppoe-relay is not set # CONFIG_"&amp;"PACKAGE_luci-app-privoxy is not set # CONFIG_PACKAGE_luci-app-ps3netsrv is not set # CONFIG_PACKAGE_luci-app-qbittorrent is not set # CONFIG_PACKAGE_luci-app-qos is not set # CONFIG_PACKAGE_luci-app-radicale is not set CONFIG_PACKAGE_luci-app-ramfree=y # "&amp;"CONFIG_PACKAGE_luci-app-rclone is not set # CONFIG_PACKAGE_luci-app-rp-pppoe-server is not set # CONFIG_PACKAGE_luci-app-samba is not set # CONFIG_PACKAGE_luci-app-samba4 is not set CONFIG_PACKAGE_luci-app-sfe=y # CONFIG_PACKAGE_luci-app-shadowsocks-libev"&amp;" is not set # CONFIG_PACKAGE_luci-app-shairplay is not set # CONFIG_PACKAGE_luci-app-siitwizard is not set # CONFIG_PACKAGE_luci-app-simple-adblock is not set # CONFIG_PACKAGE_luci-app-softethervpn is not set # CONFIG_PACKAGE_luci-app-splash is not set # "&amp;"CONFIG_PACKAGE_luci-app-sqm is not set # CONFIG_PACKAGE_luci-app-squid is not set # CONFIG_PACKAGE_luci-app-ssrserver-python is not set # CONFIG_PACKAGE_luci-app-statistics is not set # CONFIG_PACKAGE_luci-app-syncdial is not set # CONFIG_PACKAGE_luci-app"&amp;"-tinyproxy is not set # CONFIG_PACKAGE_luci-app-transmission is not set # CONFIG_PACKAGE_luci-app-travelmate is not set # CONFIG_PACKAGE_luci-app-ttyd is not set # CONFIG_PACKAGE_luci-app-udpxy is not set # CONFIG_PACKAGE_luci-app-uhttpd is not set # CONF"&amp;"IG_PACKAGE_luci-app-unblockmusic is not set # CONFIG_UnblockNeteaseMusic_Go is not set # CONFIG_UnblockNeteaseMusic_NodeJS is not set # CONFIG_PACKAGE_luci-app-unbound is not set # CONFIG_PACKAGE_luci-app-upnp is not set # CONFIG_PACKAGE_luci-app-usb-prin"&amp;"ter is not set CONFIG_PACKAGE_luci-app-v2ray-server=y # CONFIG_PACKAGE_luci-app-verysync is not set # CONFIG_PACKAGE_luci-app-vlmcsd is not set # CONFIG_PACKAGE_luci-app-vnstat is not set # CONFIG_PACKAGE_luci-app-vpnbypass is not set # CONFIG_PACKAGE_luc"&amp;"i-app-vsftpd is not set # CONFIG_PACKAGE_luci-app-watchcat is not set # CONFIG_PACKAGE_luci-app-webadmin is not set # CONFIG_PACKAGE_luci-app-wifischedule is not set # CONFIG_PACKAGE_luci-app-wireguard is not set # CONFIG_PACKAGE_luci-app-wol is not set #"&amp;" CONFIG_PACKAGE_luci-app-wrtbwmon is not set # CONFIG_PACKAGE_luci-app-xlnetacc is not set # CONFIG_PACKAGE_luci-app-zerotier is not set  # # 4. Themes # # CONFIG_PACKAGE_luci-theme-argon is not set CONFIG_PACKAGE_luci-theme-bootstrap=y # CONFIG_PACKAGE_l"&amp;"uci-theme-material is not set CONFIG_PACKAGE_luci-theme-netgear=y  # # 5. Protocols # # CONFIG_PACKAGE_luci-proto-3g is not set # CONFIG_PACKAGE_luci-proto-bonding is not set # CONFIG_PACKAGE_luci-proto-ipip is not set # CONFIG_PACKAGE_luci-proto-ipv6 is "&amp;"not set # CONFIG_PACKAGE_luci-proto-ncm is not set # CONFIG_PACKAGE_luci-proto-openconnect is not set CONFIG_PACKAGE_luci-proto-ppp=y # CONFIG_PACKAGE_luci-proto-qmi is not set # CONFIG_PACKAGE_luci-proto-relay is not set # CONFIG_PACKAGE_luci-proto-vpnc "&amp;"is not set # CONFIG_PACKAGE_luci-proto-wireguard is not set  # # 6. Libraries # # CONFIG_PACKAGE_luci-lib-docker is not set # CONFIG_PACKAGE_luci-lib-dracula is not set # CONFIG_PACKAGE_luci-lib-httpclient is not set # CONFIG_PACKAGE_luci-lib-httpprotouti"&amp;"ls is not set CONFIG_PACKAGE_luci-lib-ip=y # CONFIG_PACKAGE_luci-lib-iptparser is not set # CONFIG_PACKAGE_luci-lib-jquery-1-4 is not set # CONFIG_PACKAGE_luci-lib-json is not set CONFIG_PACKAGE_luci-lib-jsonc=y # CONFIG_PACKAGE_luci-lib-luaneightbl is no"&amp;"t set CONFIG_PACKAGE_luci-lib-nixio=y # CONFIG_PACKAGE_luci-lib-px5g is not set  # # 9. Freifunk # # CONFIG_PACKAGE_freifunk-common is not set # CONFIG_PACKAGE_freifunk-firewall is not set # CONFIG_PACKAGE_freifunk-policyrouting is not set # CONFIG_PACKAG"&amp;"E_freifunk-watchdog is not set # CONFIG_PACKAGE_meshwizard is not set CONFIG_PACKAGE_default-settings=y CONFIG_PACKAGE_luci-i18n-autoreboot-zh-cn=y # CONFIG_PACKAGE_luci-i18n-base-ca is not set # CONFIG_PACKAGE_luci-i18n-base-cs is not set # CONFIG_PACKAG"&amp;"E_luci-i18n-base-de is not set # CONFIG_PACKAGE_luci-i18n-base-el is not set # CONFIG_PACKAGE_luci-i18n-base-en is not set # CONFIG_PACKAGE_luci-i18n-base-es is not set # CONFIG_PACKAGE_luci-i18n-base-fr is not set # CONFIG_PACKAGE_luci-i18n-base-he is no"&amp;"t set # CONFIG_PACKAGE_luci-i18n-base-hu is not set # CONFIG_PACKAGE_luci-i18n-base-it is not set # CONFIG_PACKAGE_luci-i18n-base-ja is not set # CONFIG_PACKAGE_luci-i18n-base-ko is not set # CONFIG_PACKAGE_luci-i18n-base-ms is not set # CONFIG_PACKAGE_lu"&amp;"ci-i18n-base-no is not set # CONFIG_PACKAGE_luci-i18n-base-pl is not set # CONFIG_PACKAGE_luci-i18n-base-pt is not set # CONFIG_PACKAGE_luci-i18n-base-pt-br is not set # CONFIG_PACKAGE_luci-i18n-base-ro is not set # CONFIG_PACKAGE_luci-i18n-base-ru is not"&amp;" set # CONFIG_PACKAGE_luci-i18n-base-sk is not set # CONFIG_PACKAGE_luci-i18n-base-sv is not set # CONFIG_PACKAGE_luci-i18n-base-tr is not set # CONFIG_PACKAGE_luci-i18n-base-uk is not set # CONFIG_PACKAGE_luci-i18n-base-vi is not set CONFIG_PACKAGE_luci-"&amp;"i18n-base-zh-cn=y # CONFIG_PACKAGE_luci-i18n-base-zh-tw is not set # CONFIG_PACKAGE_luci-i18n-firewall-ca is not set # CONFIG_PACKAGE_luci-i18n-firewall-cs is not set # CONFIG_PACKAGE_luci-i18n-firewall-de is not set # CONFIG_PACKAGE_luci-i18n-firewall-el"&amp;" is not set # CONFIG_PACKAGE_luci-i18n-firewall-en is not set # CONFIG_PACKAGE_luci-i18n-firewall-es is not set # CONFIG_PACKAGE_luci-i18n-firewall-fr is not set # CONFIG_PACKAGE_luci-i18n-firewall-he is not set # CONFIG_PACKAGE_luci-i18n-firewall-hu is n"&amp;"ot set # CONFIG_PACKAGE_luci-i18n-firewall-it is not set # CONFIG_PACKAGE_luci-i18n-firewall-ja is not set # CONFIG_PACKAGE_luci-i18n-firewall-ko is not set # CONFIG_PACKAGE_luci-i18n-firewall-ms is not set # CONFIG_PACKAGE_luci-i18n-firewall-no is not se"&amp;"t # CONFIG_PACKAGE_luci-i18n-firewall-pl is not set # CONFIG_PACKAGE_luci-i18n-firewall-pt is not set # CONFIG_PACKAGE_luci-i18n-firewall-pt-br is not set # CONFIG_PACKAGE_luci-i18n-firewall-ro is not set # CONFIG_PACKAGE_luci-i18n-firewall-ru is not set "&amp;"# CONFIG_PACKAGE_luci-i18n-firewall-sk is not set # CONFIG_PACKAGE_luci-i18n-firewall-sv is not set # CONFIG_PACKAGE_luci-i18n-firewall-tr is not set # CONFIG_PACKAGE_luci-i18n-firewall-uk is not set # CONFIG_PACKAGE_luci-i18n-firewall-vi is not set CONFI"&amp;"G_PACKAGE_luci-i18n-firewall-zh-cn=y # CONFIG_PACKAGE_luci-i18n-firewall-zh-tw is not set CONFIG_PACKAGE_luci-i18n-ramfree-zh-cn=y CONFIG_PACKAGE_luci-i18n-sfe-zh-cn=y CONFIG_PACKAGE_luci-i18n-v2ray-server-zh-cn=y  # # Mail # # CONFIG_PACKAGE_alpine is no"&amp;"t set # CONFIG_PACKAGE_alpine-nossl is not set # CONFIG_PACKAGE_bogofilter is not set # CONFIG_PACKAGE_clamsmtp is not set # CONFIG_PACKAGE_dovecot is not set # CONFIG_PACKAGE_dovecot-pigeonhole is not set # CONFIG_PACKAGE_dovecot-utils is not set # CONFI"&amp;"G_PACKAGE_emailrelay is not set # CONFIG_PACKAGE_fdm is not set # CONFIG_PACKAGE_greyfix is not set # CONFIG_PACKAGE_mailman is not set # CONFIG_PACKAGE_mailsend is not set # CONFIG_PACKAGE_mailsend-nossl is not set # CONFIG_PACKAGE_msmtp is not set # CON"&amp;"FIG_PACKAGE_msmtp-nossl is not set # CONFIG_PACKAGE_mutt is not set # CONFIG_PACKAGE_nail is not set # CONFIG_PACKAGE_opendkim is not set # CONFIG_PACKAGE_opendkim-tools is not set # CONFIG_PACKAGE_postfix is not set  # # Select postfix build options # CO"&amp;"NFIG_POSTFIX_TLS=y CONFIG_POSTFIX_SASL=y CONFIG_POSTFIX_LDAP=y # CONFIG_POSTFIX_DB is not set CONFIG_POSTFIX_CDB=y CONFIG_POSTFIX_SQLITE=y # CONFIG_POSTFIX_PGSQL is not set CONFIG_POSTFIX_PCRE=y # CONFIG_POSTFIX_EAI is not set # CONFIG_PACKAGE_ssmtp is no"&amp;"t set  # # Multimedia #  # # Streaming # # CONFIG_PACKAGE_oggfwd is not set # CONFIG_PACKAGE_crtmpserver is not set # CONFIG_PACKAGE_ffmpeg is not set # CONFIG_PACKAGE_ffprobe is not set # CONFIG_PACKAGE_ffserver is not set # CONFIG_PACKAGE_fswebcam is no"&amp;"t set # CONFIG_PACKAGE_gmediarender is not set # CONFIG_PACKAGE_gphoto2 is not set # CONFIG_PACKAGE_grilo is not set # CONFIG_PACKAGE_grilo-plugins is not set # CONFIG_PACKAGE_gst1-libav is not set # CONFIG_PACKAGE_gstreamer1-libs is not set # CONFIG_PACK"&amp;"AGE_gstreamer1-plugins-bad is not set # CONFIG_PACKAGE_gstreamer1-plugins-base is not set # CONFIG_PACKAGE_gstreamer1-plugins-good is not set # CONFIG_PACKAGE_gstreamer1-plugins-ugly is not set # CONFIG_PACKAGE_gstreamer1-utils is not set # CONFIG_PACKAGE"&amp;"_icecast is not set # CONFIG_PACKAGE_lcdgrilo is not set # CONFIG_PACKAGE_minidlna is not set # CONFIG_PACKAGE_mjpg-streamer is not set # CONFIG_PACKAGE_motion is not set # CONFIG_PACKAGE_tvheadend is not set # CONFIG_PACKAGE_v4l2rtspserver is not set # C"&amp;"ONFIG_PACKAGE_vips is not set # CONFIG_PACKAGE_xupnpd is not set # CONFIG_PACKAGE_youtube-dl is not set  # # Network #  # # BitTorrent # # CONFIG_PACKAGE_mktorrent is not set # CONFIG_PACKAGE_opentracker is not set # CONFIG_PACKAGE_opentracker6 is not set"&amp;" # CONFIG_PACKAGE_qBittorrent is not set # CONFIG_PACKAGE_rtorrent is not set # CONFIG_PACKAGE_rtorrent-rpc is not set # CONFIG_PACKAGE_transmission-cli-openssl is not set # CONFIG_PACKAGE_transmission-daemon-openssl is not set # CONFIG_PACKAGE_transmissi"&amp;"on-remote-openssl is not set # CONFIG_PACKAGE_transmission-web is not set # CONFIG_PACKAGE_transmission-web-control is not set  # # Captive Portals # # CONFIG_PACKAGE_coova-chilli is not set # CONFIG_PACKAGE_nodogsplash is not set # CONFIG_PACKAGE_wifidog"&amp;" is not set # CONFIG_PACKAGE_wifidog-ng-mbedtls is not set # CONFIG_PACKAGE_wifidog-ng-nossl is not set # CONFIG_PACKAGE_wifidog-ng-openssl is not set # CONFIG_PACKAGE_wifidog-ng-wolfssl is not set # CONFIG_PACKAGE_wifidog-tls is not set  # # Cloud Manage"&amp;"r # # CONFIG_PACKAGE_rclone-ng is not set # CONFIG_PACKAGE_rclone-webui-react is not set  # # Download Manager # # CONFIG_PACKAGE_ariang is not set # CONFIG_PACKAGE_webui-aria2 is not set # CONFIG_PACKAGE_yaaw is not set  # # File Transfer # # CONFIG_PACK"&amp;"AGE_aria2 is not set # CONFIG_PACKAGE_atftp is not set # CONFIG_PACKAGE_atftpd is not set # CONFIG_PACKAGE_curl is not set # CONFIG_PACKAGE_gnurl is not set # CONFIG_PACKAGE_lftp is not set # CONFIG_PACKAGE_ps3netsrv is not set # CONFIG_PACKAGE_rosy-file-"&amp;"server is not set # CONFIG_PACKAGE_rsync is not set # CONFIG_PACKAGE_rsyncd is not set # CONFIG_PACKAGE_vsftpd is not set CONFIG_PACKAGE_vsftpd-alt=y CONFIG_VSFTPD_USE_UCI_SCRIPTS=y # CONFIG_PACKAGE_vsftpd-tls is not set CONFIG_PACKAGE_wget=y # CONFIG_PAC"&amp;"KAGE_wget-nossl is not set  # # Filesystem # # CONFIG_PACKAGE_davfs2 is not set # CONFIG_PACKAGE_ksmbd-avahi-service is not set # CONFIG_PACKAGE_ksmbd-server is not set # CONFIG_PACKAGE_ksmbd-utils is not set # CONFIG_PACKAGE_netatalk is not set # CONFIG_"&amp;"PACKAGE_nfs-kernel-server is not set # CONFIG_PACKAGE_owftpd is not set # CONFIG_PACKAGE_owhttpd is not set # CONFIG_PACKAGE_owserver is not set # CONFIG_PACKAGE_sshfs is not set  # # Firewall # # CONFIG_PACKAGE_arptables is not set # CONFIG_PACKAGE_connt"&amp;"rack is not set # CONFIG_PACKAGE_conntrackd is not set # CONFIG_PACKAGE_ebtables is not set # CONFIG_PACKAGE_fwknop is not set # CONFIG_PACKAGE_fwknopd is not set # CONFIG_PACKAGE_ip6tables is not set CONFIG_PACKAGE_iptables=y # CONFIG_IPTABLES_CONNLABEL "&amp;"is not set # CONFIG_IPTABLES_NFTABLES is not set # CONFIG_PACKAGE_iptables-mod-account is not set # CONFIG_PACKAGE_iptables-mod-chaos is not set # CONFIG_PACKAGE_iptables-mod-checksum is not set # CONFIG_PACKAGE_iptables-mod-cluster is not set # CONFIG_PA"&amp;"CKAGE_iptables-mod-clusterip is not set # CONFIG_PACKAGE_iptables-mod-condition is not set # CONFIG_PACKAGE_iptables-mod-conntrack-extra is not set # CONFIG_PACKAGE_iptables-mod-delude is not set # CONFIG_PACKAGE_iptables-mod-dhcpmac is not set # CONFIG_P"&amp;"ACKAGE_iptables-mod-dnetmap is not set # CONFIG_PACKAGE_iptables-mod-extra is not set # CONFIG_PACKAGE_iptables-mod-filter is not set CONFIG_PACKAGE_iptables-mod-fullconenat=y # CONFIG_PACKAGE_iptables-mod-fuzzy is not set # CONFIG_PACKAGE_iptables-mod-ge"&amp;"oip is not set # CONFIG_PACKAGE_iptables-mod-hashlimit is not set # CONFIG_PACKAGE_iptables-mod-iface is not set # CONFIG_PACKAGE_iptables-mod-ipmark is not set # CONFIG_PACKAGE_iptables-mod-ipopt is not set # CONFIG_PACKAGE_iptables-mod-ipp2p is not set "&amp;"# CONFIG_PACKAGE_iptables-mod-iprange is not set # CONFIG_PACKAGE_iptables-mod-ipsec is not set # CONFIG_PACKAGE_iptables-mod-ipv4options is not set # CONFIG_PACKAGE_iptables-mod-led is not set # CONFIG_PACKAGE_iptables-mod-length2 is not set # CONFIG_PAC"&amp;"KAGE_iptables-mod-logmark is not set # CONFIG_PACKAGE_iptables-mod-lscan is not set # CONFIG_PACKAGE_iptables-mod-lua is not set # CONFIG_PACKAGE_iptables-mod-nat-extra is not set # CONFIG_PACKAGE_iptables-mod-nflog is not set # CONFIG_PACKAGE_iptables-mo"&amp;"d-nfqueue is not set # CONFIG_PACKAGE_iptables-mod-physdev is not set # CONFIG_PACKAGE_iptables-mod-psd is not set # CONFIG_PACKAGE_iptables-mod-quota2 is not set # CONFIG_PACKAGE_iptables-mod-rpfilter is not set # CONFIG_PACKAGE_iptables-mod-sysrq is not"&amp;" set # CONFIG_PACKAGE_iptables-mod-tarpit is not set # CONFIG_PACKAGE_iptables-mod-tee is not set # CONFIG_PACKAGE_iptables-mod-tproxy is not set # CONFIG_PACKAGE_iptables-mod-trace is not set # CONFIG_PACKAGE_iptables-mod-u32 is not set # CONFIG_PACKAGE_"&amp;"iptables-mod-ulog is not set # CONFIG_PACKAGE_iptaccount is not set # CONFIG_PACKAGE_iptgeoip is not set # CONFIG_PACKAGE_miniupnpc is not set CONFIG_PACKAGE_miniupnpd=y # CONFIG_MINIUPNPD_IGDv2 is not set # CONFIG_PACKAGE_natpmpc is not set # CONFIG_PACK"&amp;"AGE_nftables is not set # CONFIG_PACKAGE_shorewall is not set # CONFIG_PACKAGE_shorewall-core is not set # CONFIG_PACKAGE_shorewall-lite is not set # CONFIG_PACKAGE_shorewall6 is not set # CONFIG_PACKAGE_shorewall6-lite is not set # CONFIG_PACKAGE_snort i"&amp;"s not set  # # Firewall Tunnel # # CONFIG_PACKAGE_iodine is not set # CONFIG_PACKAGE_iodined is not set  # # FreeRADIUS (version 3) # # CONFIG_PACKAGE_freeradius3 is not set # CONFIG_PACKAGE_freeradius3-common is not set # CONFIG_PACKAGE_freeradius3-utils"&amp;" is not set  # # IP Addresses and Names # # CONFIG_PACKAGE_aggregate is not set # CONFIG_PACKAGE_announce is not set # CONFIG_PACKAGE_avahi-autoipd is not set # CONFIG_PACKAGE_avahi-daemon-service-http is not set # CONFIG_PACKAGE_avahi-daemon-service-ssh "&amp;"is not set # CONFIG_PACKAGE_avahi-dbus-daemon is not set # CONFIG_PACKAGE_avahi-dnsconfd is not set # CONFIG_PACKAGE_avahi-nodbus-daemon is not set # CONFIG_PACKAGE_avahi-utils is not set # CONFIG_PACKAGE_bind-check is not set # CONFIG_PACKAGE_bind-client"&amp;" is not set # CONFIG_PACKAGE_bind-dig is not set # CONFIG_PACKAGE_bind-dnssec is not set # CONFIG_PACKAGE_bind-host is not set # CONFIG_PACKAGE_bind-rndc is not set # CONFIG_PACKAGE_bind-server is not set # CONFIG_PACKAGE_bind-tools is not set # CONFIG_PA"&amp;"CKAGE_danish is not set CONFIG_PACKAGE_ddns-scripts=y CONFIG_PACKAGE_ddns-scripts_aliyun=y # CONFIG_PACKAGE_ddns-scripts_cloudflare.com-v4 is not set CONFIG_PACKAGE_ddns-scripts_dnspod=y # CONFIG_PACKAGE_ddns-scripts_freedns_42_pl is not set # CONFIG_PACK"&amp;"AGE_ddns-scripts_godaddy.com-v1 is not set # CONFIG_PACKAGE_ddns-scripts_no-ip_com is not set # CONFIG_PACKAGE_ddns-scripts_nsupdate is not set # CONFIG_PACKAGE_ddns-scripts_route53-v1 is not set # CONFIG_PACKAGE_dhcp-forwarder is not set # CONFIG_PACKAGE"&amp;"_dns2socks is not set # CONFIG_PACKAGE_dnscrypt-proxy is not set # CONFIG_PACKAGE_dnscrypt-proxy-resolvers is not set # CONFIG_PACKAGE_drill is not set # CONFIG_PACKAGE_hostip is not set # CONFIG_PACKAGE_idn is not set # CONFIG_PACKAGE_idn2 is not set # C"&amp;"ONFIG_PACKAGE_inadyn is not set # CONFIG_PACKAGE_isc-dhcp-client-ipv4 is not set # CONFIG_PACKAGE_isc-dhcp-client-ipv6 is not set # CONFIG_PACKAGE_isc-dhcp-omshell-ipv4 is not set # CONFIG_PACKAGE_isc-dhcp-omshell-ipv6 is not set # CONFIG_PACKAGE_isc-dhcp"&amp;"-relay-ipv4 is not set # CONFIG_PACKAGE_isc-dhcp-relay-ipv6 is not set # CONFIG_PACKAGE_isc-dhcp-server-ipv4 is not set # CONFIG_PACKAGE_isc-dhcp-server-ipv6 is not set # CONFIG_PACKAGE_kadnode is not set # CONFIG_PACKAGE_knot is not set # CONFIG_PACKAGE_"&amp;"knot-dig is not set # CONFIG_PACKAGE_knot-host is not set # CONFIG_PACKAGE_knot-keymgr is not set # CONFIG_PACKAGE_knot-nsupdate is not set # CONFIG_PACKAGE_knot-tests is not set # CONFIG_PACKAGE_knot-zonecheck is not set # CONFIG_PACKAGE_ldns-examples is"&amp;" not set # CONFIG_PACKAGE_mdns-utils is not set # CONFIG_PACKAGE_mdnsd is not set # CONFIG_PACKAGE_mdnsresponder is not set # CONFIG_PACKAGE_nsd is not set # CONFIG_PACKAGE_nsd-control is not set # CONFIG_PACKAGE_nsd-control-setup is not set # CONFIG_PACK"&amp;"AGE_nsd-nossl is not set # CONFIG_PACKAGE_ohybridproxy is not set # CONFIG_PACKAGE_stubby is not set # CONFIG_PACKAGE_unbound-anchor is not set # CONFIG_PACKAGE_unbound-checkconf is not set # CONFIG_PACKAGE_unbound-control is not set # CONFIG_PACKAGE_unbo"&amp;"und-control-setup is not set # CONFIG_PACKAGE_unbound-daemon is not set # CONFIG_PACKAGE_unbound-daemon-heavy is not set # CONFIG_PACKAGE_unbound-host is not set # CONFIG_PACKAGE_wsdd2 is not set # CONFIG_PACKAGE_zonestitcher is not set  # # Instant Messa"&amp;"ging # # CONFIG_PACKAGE_bitlbee is not set # CONFIG_PACKAGE_irssi is not set # CONFIG_PACKAGE_ngircd is not set # CONFIG_PACKAGE_ngircd-nossl is not set # CONFIG_PACKAGE_prosody is not set # CONFIG_PACKAGE_quassel-irssi is not set # CONFIG_PACKAGE_umurmur"&amp;"-mbedtls is not set # CONFIG_PACKAGE_umurmur-openssl is not set # CONFIG_PACKAGE_znc is not set  # # Linux ATM tools # # CONFIG_PACKAGE_atm-aread is not set # CONFIG_PACKAGE_atm-atmaddr is not set # CONFIG_PACKAGE_atm-atmdiag is not set # CONFIG_PACKAGE_a"&amp;"tm-atmdump is not set # CONFIG_PACKAGE_atm-atmloop is not set # CONFIG_PACKAGE_atm-atmsigd is not set # CONFIG_PACKAGE_atm-atmswitch is not set # CONFIG_PACKAGE_atm-atmtcp is not set # CONFIG_PACKAGE_atm-awrite is not set # CONFIG_PACKAGE_atm-bus is not s"&amp;"et # CONFIG_PACKAGE_atm-debug-tools is not set # CONFIG_PACKAGE_atm-diagnostics is not set # CONFIG_PACKAGE_atm-esi is not set # CONFIG_PACKAGE_atm-ilmid is not set # CONFIG_PACKAGE_atm-ilmidiag is not set # CONFIG_PACKAGE_atm-lecs is not set # CONFIG_PAC"&amp;"KAGE_atm-les is not set # CONFIG_PACKAGE_atm-mpcd is not set # CONFIG_PACKAGE_atm-saaldump is not set # CONFIG_PACKAGE_atm-sonetdiag is not set # CONFIG_PACKAGE_atm-svc_recv is not set # CONFIG_PACKAGE_atm-svc_send is not set # CONFIG_PACKAGE_atm-tools is"&amp;" not set # CONFIG_PACKAGE_atm-ttcp_atm is not set # CONFIG_PACKAGE_atm-zeppelin is not set # CONFIG_PACKAGE_br2684ctl is not set  # # NMAP Suite # # CONFIG_PACKAGE_ncat is not set # CONFIG_PACKAGE_ncat-ssl is not set # CONFIG_PACKAGE_ndiff is not set # CO"&amp;"NFIG_PACKAGE_nmap is not set # CONFIG_PACKAGE_nmap-ssl is not set # CONFIG_PACKAGE_nping is not set  # # NTRIP # # CONFIG_PACKAGE_ntripcaster is not set # CONFIG_PACKAGE_ntripclient is not set # CONFIG_PACKAGE_ntripserver is not set  # # NeteaseMusic # # "&amp;"CONFIG_PACKAGE_UnblockNeteaseMusic is not set # CONFIG_PACKAGE_UnblockNeteaseMusicGo is not set  # # OLSR.org network framework # # CONFIG_PACKAGE_oonf-dlep-proxy is not set # CONFIG_PACKAGE_oonf-dlep-radio is not set # CONFIG_PACKAGE_oonf-init-scripts is"&amp;" not set # CONFIG_PACKAGE_oonf-olsrd2 is not set  # # Open vSwitch # # CONFIG_PACKAGE_openvswitch is not set # CONFIG_PACKAGE_openvswitch-ovn-host is not set # CONFIG_PACKAGE_openvswitch-ovn-north is not set # CONFIG_PACKAGE_openvswitch-python is not set "&amp;"# CONFIG_PACKAGE_openvswitch-python3 is not set  # # OpenLDAP # # CONFIG_PACKAGE_libopenldap is not set CONFIG_OPENLDAP_DEBUG=y # CONFIG_OPENLDAP_CRYPT is not set # CONFIG_OPENLDAP_MONITOR is not set # CONFIG_OPENLDAP_DB47 is not set # CONFIG_OPENLDAP_ICU"&amp;" is not set # CONFIG_PACKAGE_openldap-server is not set # CONFIG_PACKAGE_openldap-utils is not set  # # P2P # # CONFIG_PACKAGE_amule is not set # CONFIG_AMULE_CRYPTOPP_STATIC_LINKING is not set # CONFIG_PACKAGE_antileech is not set  # # Printing # # CONFI"&amp;"G_PACKAGE_p910nd is not set  # # Project V # CONFIG_PACKAGE_v2ray=y  # # V2Ray Configuration # # CONFIG_V2RAY_COMPRESS_GOPROXY is not set # CONFIG_V2RAY_JSON_V2CTL is not set CONFIG_V2RAY_JSON_INTERNAL=y # CONFIG_V2RAY_JSON_NONE is not set CONFIG_V2RAY_EX"&amp;"CLUDE_V2CTL=y CONFIG_V2RAY_EXCLUDE_ASSETS=y CONFIG_V2RAY_COMPRESS_UPX=y CONFIG_V2RAY_DISABLE_NONE=y # CONFIG_V2RAY_DISABLE_CUSTOM is not set # CONFIG_PACKAGE_v2ray-plugin is not set # CONFIG_v2ray-plugin_INCLUDE_GOPROXY is not set  # # Routing and Redirec"&amp;"tion # # CONFIG_PACKAGE_babel-pinger is not set # CONFIG_PACKAGE_babeld is not set # CONFIG_PACKAGE_batmand is not set # CONFIG_PACKAGE_bcp38 is not set # CONFIG_PACKAGE_bird1-ipv4 is not set # CONFIG_PACKAGE_bird1-ipv4-uci is not set # CONFIG_PACKAGE_bir"&amp;"d1-ipv6 is not set # CONFIG_PACKAGE_bird1-ipv6-uci is not set # CONFIG_PACKAGE_bird1c-ipv4 is not set # CONFIG_PACKAGE_bird1c-ipv6 is not set # CONFIG_PACKAGE_bird1cl-ipv4 is not set # CONFIG_PACKAGE_bird1cl-ipv6 is not set # CONFIG_PACKAGE_bird2 is not s"&amp;"et # CONFIG_PACKAGE_bird2c is not set # CONFIG_PACKAGE_bird2cl is not set # CONFIG_PACKAGE_bmx6 is not set # CONFIG_PACKAGE_bmx7 is not set # CONFIG_PACKAGE_cjdns is not set # CONFIG_PACKAGE_cjdns-tests is not set # CONFIG_PACKAGE_dcwapd is not set # CONF"&amp;"IG_PACKAGE_devlink is not set # CONFIG_PACKAGE_genl is not set # CONFIG_PACKAGE_igmpproxy is not set # CONFIG_PACKAGE_ip-bridge is not set CONFIG_PACKAGE_ip-full=y # CONFIG_PACKAGE_ip-tiny is not set # CONFIG_PACKAGE_lldpd is not set # CONFIG_PACKAGE_mcpr"&amp;"oxy is not set # CONFIG_PACKAGE_mrmctl is not set # CONFIG_PACKAGE_mwan3 is not set # CONFIG_PACKAGE_nstat is not set # CONFIG_PACKAGE_olsrd is not set # CONFIG_PACKAGE_prince is not set # CONFIG_PACKAGE_quagga is not set # CONFIG_PACKAGE_rdma is not set "&amp;"# CONFIG_PACKAGE_relayd is not set # CONFIG_PACKAGE_ss is not set # CONFIG_PACKAGE_sslh is not set # CONFIG_PACKAGE_tc is not set # CONFIG_PACKAGE_tcpproxy is not set # CONFIG_PACKAGE_vis is not set  # # SSH # # CONFIG_PACKAGE_autossh is not set # CONFIG_"&amp;"PACKAGE_openssh-client is not set # CONFIG_PACKAGE_openssh-client-utils is not set # CONFIG_PACKAGE_openssh-keygen is not set # CONFIG_PACKAGE_openssh-moduli is not set # CONFIG_PACKAGE_openssh-server is not set # CONFIG_PACKAGE_openssh-server-pam is not "&amp;"set # CONFIG_PACKAGE_openssh-sftp-avahi-service is not set # CONFIG_PACKAGE_openssh-sftp-client is not set # CONFIG_PACKAGE_openssh-sftp-server is not set # CONFIG_PACKAGE_sshtunnel is not set  # # THC-IPv6 attack and analyzing toolkit # # CONFIG_PACKAGE_"&amp;"thc-ipv6-address6 is not set # CONFIG_PACKAGE_thc-ipv6-alive6 is not set # CONFIG_PACKAGE_thc-ipv6-covert-send6 is not set # CONFIG_PACKAGE_thc-ipv6-covert-send6d is not set # CONFIG_PACKAGE_thc-ipv6-denial6 is not set # CONFIG_PACKAGE_thc-ipv6-detect-new"&amp;"-ip6 is not set # CONFIG_PACKAGE_thc-ipv6-detect-sniffer6 is not set # CONFIG_PACKAGE_thc-ipv6-dnsdict6 is not set # CONFIG_PACKAGE_thc-ipv6-dnsrevenum6 is not set # CONFIG_PACKAGE_thc-ipv6-dos-new-ip6 is not set # CONFIG_PACKAGE_thc-ipv6-dump-router6 is "&amp;"not set # CONFIG_PACKAGE_thc-ipv6-exploit6 is not set # CONFIG_PACKAGE_thc-ipv6-fake-advertise6 is not set # CONFIG_PACKAGE_thc-ipv6-fake-dhcps6 is not set # CONFIG_PACKAGE_thc-ipv6-fake-dns6d is not set # CONFIG_PACKAGE_thc-ipv6-fake-dnsupdate6 is not se"&amp;"t # CONFIG_PACKAGE_thc-ipv6-fake-mipv6 is not set # CONFIG_PACKAGE_thc-ipv6-fake-mld26 is not set # CONFIG_PACKAGE_thc-ipv6-fake-mld6 is not set # CONFIG_PACKAGE_thc-ipv6-fake-mldrouter6 is not set # CONFIG_PACKAGE_thc-ipv6-fake-router26 is not set # CONF"&amp;"IG_PACKAGE_thc-ipv6-fake-router6 is not set # CONFIG_PACKAGE_thc-ipv6-fake-solicitate6 is not set # CONFIG_PACKAGE_thc-ipv6-flood-advertise6 is not set # CONFIG_PACKAGE_thc-ipv6-flood-dhcpc6 is not set # CONFIG_PACKAGE_thc-ipv6-flood-mld26 is not set # CO"&amp;"NFIG_PACKAGE_thc-ipv6-flood-mld6 is not set # CONFIG_PACKAGE_thc-ipv6-flood-mldrouter6 is not set # CONFIG_PACKAGE_thc-ipv6-flood-router26 is not set # CONFIG_PACKAGE_thc-ipv6-flood-router6 is not set # CONFIG_PACKAGE_thc-ipv6-flood-solicitate6 is not set"&amp;" # CONFIG_PACKAGE_thc-ipv6-fragmentation6 is not set # CONFIG_PACKAGE_thc-ipv6-fuzz-dhcpc6 is not set # CONFIG_PACKAGE_thc-ipv6-fuzz-dhcps6 is not set # CONFIG_PACKAGE_thc-ipv6-fuzz-ip6 is not set # CONFIG_PACKAGE_thc-ipv6-implementation6 is not set # CON"&amp;"FIG_PACKAGE_thc-ipv6-implementation6d is not set # CONFIG_PACKAGE_thc-ipv6-inverse-lookup6 is not set # CONFIG_PACKAGE_thc-ipv6-kill-router6 is not set # CONFIG_PACKAGE_thc-ipv6-ndpexhaust6 is not set # CONFIG_PACKAGE_thc-ipv6-node-query6 is not set # CON"&amp;"FIG_PACKAGE_thc-ipv6-parasite6 is not set # CONFIG_PACKAGE_thc-ipv6-passive-discovery6 is not set # CONFIG_PACKAGE_thc-ipv6-randicmp6 is not set # CONFIG_PACKAGE_thc-ipv6-redir6 is not set # CONFIG_PACKAGE_thc-ipv6-rsmurf6 is not set # CONFIG_PACKAGE_thc-"&amp;"ipv6-sendpees6 is not set # CONFIG_PACKAGE_thc-ipv6-sendpeesmp6 is not set # CONFIG_PACKAGE_thc-ipv6-smurf6 is not set # CONFIG_PACKAGE_thc-ipv6-thcping6 is not set # CONFIG_PACKAGE_thc-ipv6-toobig6 is not set # CONFIG_PACKAGE_thc-ipv6-trace6 is not set  "&amp;"# # Time Synchronization # # CONFIG_PACKAGE_chrony is not set # CONFIG_PACKAGE_htpdate is not set # CONFIG_PACKAGE_linuxptp is not set # CONFIG_PACKAGE_ntp-keygen is not set # CONFIG_PACKAGE_ntp-utils is not set # CONFIG_PACKAGE_ntpclient is not set # CON"&amp;"FIG_PACKAGE_ntpd is not set # CONFIG_PACKAGE_ntpdate is not set  # # VPN # # CONFIG_PACKAGE_chaosvpn is not set # CONFIG_PACKAGE_fastd is not set # CONFIG_PACKAGE_ipsec-tools is not set # CONFIG_PACKAGE_n2n-edge is not set # CONFIG_PACKAGE_n2n-supernode i"&amp;"s not set # CONFIG_PACKAGE_ocserv is not set # CONFIG_PACKAGE_openconnect is not set # CONFIG_PACKAGE_opennhrp is not set # CONFIG_PACKAGE_openvpn-easy-rsa is not set # CONFIG_PACKAGE_openvpn-mbedtls is not set # CONFIG_PACKAGE_openvpn-nossl is not set # "&amp;"CONFIG_PACKAGE_openvpn-openssl is not set # CONFIG_PACKAGE_pptpd is not set # CONFIG_PACKAGE_softethervpn-base is not set # CONFIG_PACKAGE_softethervpn-bridge is not set # CONFIG_PACKAGE_softethervpn-client is not set # CONFIG_PACKAGE_softethervpn-server "&amp;"is not set # CONFIG_PACKAGE_softethervpn5-bridge is not set # CONFIG_PACKAGE_softethervpn5-client is not set # CONFIG_PACKAGE_softethervpn5-server is not set # CONFIG_PACKAGE_sstp-client is not set # CONFIG_PACKAGE_strongswan is not set # CONFIG_PACKAGE_s"&amp;"trongswan-charon is not set # CONFIG_PACKAGE_strongswan-charon-cmd is not set # CONFIG_PACKAGE_strongswan-default is not set # CONFIG_PACKAGE_strongswan-ipsec is not set # CONFIG_PACKAGE_strongswan-isakmp is not set # CONFIG_PACKAGE_strongswan-libtls is n"&amp;"ot set # CONFIG_PACKAGE_strongswan-minimal is not set # CONFIG_PACKAGE_strongswan-mod-addrblock is not set # CONFIG_PACKAGE_strongswan-mod-aes is not set # CONFIG_PACKAGE_strongswan-mod-af-alg is not set # CONFIG_PACKAGE_strongswan-mod-agent is not set # "&amp;"CONFIG_PACKAGE_strongswan-mod-attr is not set # CONFIG_PACKAGE_strongswan-mod-attr-sql is not set # CONFIG_PACKAGE_strongswan-mod-blowfish is not set # CONFIG_PACKAGE_strongswan-mod-ccm is not set # CONFIG_PACKAGE_strongswan-mod-cmac is not set # CONFIG_P"&amp;"ACKAGE_strongswan-mod-connmark is not set # CONFIG_PACKAGE_strongswan-mod-constraints is not set # CONFIG_PACKAGE_strongswan-mod-coupling is not set # CONFIG_PACKAGE_strongswan-mod-ctr is not set # CONFIG_PACKAGE_strongswan-mod-curl is not set # CONFIG_PA"&amp;"CKAGE_strongswan-mod-curve25519 is not set # CONFIG_PACKAGE_strongswan-mod-des is not set # CONFIG_PACKAGE_strongswan-mod-dhcp is not set # CONFIG_PACKAGE_strongswan-mod-dnskey is not set # CONFIG_PACKAGE_strongswan-mod-duplicheck is not set # CONFIG_PACK"&amp;"AGE_strongswan-mod-eap-identity is not set # CONFIG_PACKAGE_strongswan-mod-eap-md5 is not set # CONFIG_PACKAGE_strongswan-mod-eap-mschapv2 is not set # CONFIG_PACKAGE_strongswan-mod-eap-radius is not set # CONFIG_PACKAGE_strongswan-mod-eap-tls is not set "&amp;"# CONFIG_PACKAGE_strongswan-mod-farp is not set # CONFIG_PACKAGE_strongswan-mod-fips-prf is not set # CONFIG_PACKAGE_strongswan-mod-forecast is not set # CONFIG_PACKAGE_strongswan-mod-gcm is not set # CONFIG_PACKAGE_strongswan-mod-gcrypt is not set # CONF"&amp;"IG_PACKAGE_strongswan-mod-gmp is not set # CONFIG_PACKAGE_strongswan-mod-gmpdh is not set # CONFIG_PACKAGE_strongswan-mod-ha is not set # CONFIG_PACKAGE_strongswan-mod-hmac is not set # CONFIG_PACKAGE_strongswan-mod-kernel-libipsec is not set # CONFIG_PAC"&amp;"KAGE_strongswan-mod-kernel-netlink is not set # CONFIG_PACKAGE_strongswan-mod-ldap is not set # CONFIG_PACKAGE_strongswan-mod-led is not set # CONFIG_PACKAGE_strongswan-mod-load-tester is not set # CONFIG_PACKAGE_strongswan-mod-md4 is not set # CONFIG_PAC"&amp;"KAGE_strongswan-mod-md5 is not set # CONFIG_PACKAGE_strongswan-mod-mysql is not set # CONFIG_PACKAGE_strongswan-mod-nonce is not set # CONFIG_PACKAGE_strongswan-mod-openssl is not set # CONFIG_PACKAGE_strongswan-mod-pem is not set # CONFIG_PACKAGE_strongs"&amp;"wan-mod-pgp is not set # CONFIG_PACKAGE_strongswan-mod-pkcs1 is not set # CONFIG_PACKAGE_strongswan-mod-pkcs11 is not set # CONFIG_PACKAGE_strongswan-mod-pkcs12 is not set # CONFIG_PACKAGE_strongswan-mod-pkcs7 is not set # CONFIG_PACKAGE_strongswan-mod-pk"&amp;"cs8 is not set # CONFIG_PACKAGE_strongswan-mod-pubkey is not set # CONFIG_PACKAGE_strongswan-mod-random is not set # CONFIG_PACKAGE_strongswan-mod-rc2 is not set # CONFIG_PACKAGE_strongswan-mod-resolve is not set # CONFIG_PACKAGE_strongswan-mod-revocation"&amp;" is not set # CONFIG_PACKAGE_strongswan-mod-sha1 is not set # CONFIG_PACKAGE_strongswan-mod-sha2 is not set # CONFIG_PACKAGE_strongswan-mod-smp is not set # CONFIG_PACKAGE_strongswan-mod-socket-default is not set # CONFIG_PACKAGE_strongswan-mod-socket-dyn"&amp;"amic is not set # CONFIG_PACKAGE_strongswan-mod-sql is not set # CONFIG_PACKAGE_strongswan-mod-sqlite is not set # CONFIG_PACKAGE_strongswan-mod-sshkey is not set # CONFIG_PACKAGE_strongswan-mod-stroke is not set # CONFIG_PACKAGE_strongswan-mod-test-vecto"&amp;"rs is not set # CONFIG_PACKAGE_strongswan-mod-uci is not set # CONFIG_PACKAGE_strongswan-mod-unity is not set # CONFIG_PACKAGE_strongswan-mod-updown is not set # CONFIG_PACKAGE_strongswan-mod-vici is not set # CONFIG_PACKAGE_strongswan-mod-whitelist is no"&amp;"t set # CONFIG_PACKAGE_strongswan-mod-x509 is not set # CONFIG_PACKAGE_strongswan-mod-xauth-eap is not set # CONFIG_PACKAGE_strongswan-mod-xauth-generic is not set # CONFIG_PACKAGE_strongswan-mod-xcbc is not set # CONFIG_PACKAGE_strongswan-pki is not set "&amp;"# CONFIG_PACKAGE_strongswan-scepclient is not set # CONFIG_PACKAGE_strongswan-swanctl is not set # CONFIG_PACKAGE_tinc is not set # CONFIG_PACKAGE_uanytun is not set # CONFIG_PACKAGE_uanytun-nettle is not set # CONFIG_PACKAGE_uanytun-nocrypt is not set # "&amp;"CONFIG_PACKAGE_uanytun-sslcrypt is not set # CONFIG_PACKAGE_vpnc is not set # CONFIG_PACKAGE_vpnc-scripts is not set # CONFIG_PACKAGE_wireguard is not set # CONFIG_PACKAGE_xl2tpd is not set # CONFIG_PACKAGE_zerotier is not set  # # Version Control Systems"&amp;" # # CONFIG_PACKAGE_fossil is not set # CONFIG_PACKAGE_git is not set # CONFIG_PACKAGE_git-http is not set # CONFIG_PACKAGE_subversion-client is not set # CONFIG_PACKAGE_subversion-libs is not set # CONFIG_PACKAGE_subversion-server is not set  # # WWAN # "&amp;"# CONFIG_PACKAGE_adb-enablemodem is not set # CONFIG_PACKAGE_comgt is not set # CONFIG_PACKAGE_comgt-directip is not set # CONFIG_PACKAGE_comgt-ncm is not set # CONFIG_PACKAGE_uqmi is not set  # # Web Servers/Proxies # # CONFIG_PACKAGE_apache is not set #"&amp;" CONFIG_PACKAGE_cgi-io is not set # CONFIG_PACKAGE_clamav is not set # CONFIG_PACKAGE_e2guardian is not set # CONFIG_PACKAGE_freshclam is not set # CONFIG_PACKAGE_frpc is not set # CONFIG_PACKAGE_frps is not set # CONFIG_PACKAGE_haproxy is not set # CONFI"&amp;"G_PACKAGE_haproxy-nossl is not set # CONFIG_PACKAGE_kcptun-client is not set # CONFIG_PACKAGE_kcptun-server is not set # CONFIG_PACKAGE_lighttpd is not set # CONFIG_PACKAGE_nginx is not set # CONFIG_PACKAGE_nginx-all-module is not set # CONFIG_PACKAGE_ngi"&amp;"nx-mod-luci is not set # CONFIG_PACKAGE_nginx-mod-luci-ssl is not set # CONFIG_PACKAGE_nginx-ssl is not set CONFIG_PACKAGE_pdnsd-alt=y # CONFIG_PACKAGE_polipo is not set # CONFIG_PACKAGE_privoxy is not set # CONFIG_PACKAGE_radicale-py2 is not set # CONFIG"&amp;"_PACKAGE_radicale-py3 is not set # CONFIG_PACKAGE_radicale2 is not set # CONFIG_PACKAGE_radicale2-examples is not set # CONFIG_PACKAGE_radicale2-src is not set # CONFIG_PACKAGE_shadowsocks-client is not set # CONFIG_PACKAGE_shadowsocks-libev-ss-local is n"&amp;"ot set # CONFIG_PACKAGE_shadowsocks-libev-ss-redir is not set # CONFIG_PACKAGE_shadowsocks-libev-ss-rules is not set # CONFIG_PACKAGE_shadowsocks-libev-ss-server is not set # CONFIG_PACKAGE_shadowsocks-libev-ss-tunnel is not set # CONFIG_PACKAGE_shadowsoc"&amp;"ksr-libev is not set # CONFIG_PACKAGE_shadowsocksr-libev-alt is not set # CONFIG_PACKAGE_shadowsocksr-libev-server is not set # CONFIG_PACKAGE_shadowsocksr-libev-ssr-local is not set # CONFIG_PACKAGE_sockd is not set # CONFIG_PACKAGE_socksify is not set #"&amp;" CONFIG_PACKAGE_spawn-fcgi is not set # CONFIG_PACKAGE_squid is not set # CONFIG_PACKAGE_srelay is not set # CONFIG_PACKAGE_tinyproxy is not set CONFIG_PACKAGE_uhttpd=y # CONFIG_PACKAGE_uhttpd-mod-lua is not set CONFIG_PACKAGE_uhttpd-mod-ubus=y # CONFIG_P"&amp;"ACKAGE_uwsgi-cgi is not set # CONFIG_PACKAGE_uwsgi-cgi-luci-support is not set  # # Wireless # # CONFIG_PACKAGE_aircrack-ng is not set # CONFIG_PACKAGE_airmon-ng is not set  # # dial-in/up # # CONFIG_PACKAGE_rp-pppoe-common is not set # CONFIG_PACKAGE_rp-"&amp;"pppoe-relay is not set # CONFIG_PACKAGE_rp-pppoe-server is not set  # # tcprelay # # CONFIG_PACKAGE_tcpbridge is not set # CONFIG_PACKAGE_tcpcapinfo is not set # CONFIG_PACKAGE_tcpliveplay is not set # CONFIG_PACKAGE_tcpprep is not set # CONFIG_PACKAGE_tc"&amp;"preplay is not set # CONFIG_PACKAGE_tcpreplay-all is not set # CONFIG_PACKAGE_tcpreplay-edit is not set # CONFIG_PACKAGE_tcprewrite is not set  # # wireless # # CONFIG_PACKAGE_dynapoint is not set # CONFIG_PACKAGE_horst is not set # CONFIG_PACKAGE_kismet-"&amp;"client is not set # CONFIG_PACKAGE_kismet-drone is not set # CONFIG_PACKAGE_kismet-server is not set # CONFIG_PACKAGE_pixiewps is not set # CONFIG_PACKAGE_reaver is not set # CONFIG_PACKAGE_wavemon is not set # CONFIG_PACKAGE_wifischedule is not set # CON"&amp;"FIG_PACKAGE_464xlat is not set # CONFIG_PACKAGE_6in4 is not set # CONFIG_PACKAGE_6rd is not set # CONFIG_PACKAGE_6to4 is not set # CONFIG_PACKAGE_acme is not set # CONFIG_PACKAGE_acme-dnsapi is not set # CONFIG_PACKAGE_adblock is not set # CONFIG_PACKAGE_"&amp;"adbyby is not set # CONFIG_PACKAGE_addrwatch is not set # CONFIG_PACKAGE_ahcpd is not set # CONFIG_PACKAGE_alfred is not set # CONFIG_PACKAGE_apcupsd is not set # CONFIG_PACKAGE_apcupsd-cgi is not set # CONFIG_PACKAGE_apinger is not set # CONFIG_PACKAGE_a"&amp;"rp-scan is not set # CONFIG_PACKAGE_baidupcs-web is not set # CONFIG_PACKAGE_banip is not set # CONFIG_PACKAGE_batctl-default is not set # CONFIG_PACKAGE_batctl-full is not set # CONFIG_PACKAGE_batctl-tiny is not set # CONFIG_PACKAGE_beanstalkd is not set"&amp;" # CONFIG_PACKAGE_bmon is not set # CONFIG_PACKAGE_bwm-ng is not set # CONFIG_PACKAGE_chat is not set # CONFIG_PACKAGE_cifsmount is not set # CONFIG_PACKAGE_coap-server is not set # CONFIG_PACKAGE_conserver is not set # CONFIG_PACKAGE_cshark is not set # "&amp;"CONFIG_PACKAGE_daemonlogger is not set # CONFIG_PACKAGE_darkstat is not set # CONFIG_PACKAGE_dhcpcd is not set # CONFIG_PACKAGE_dmapd is not set # CONFIG_PACKAGE_ds-lite is not set # CONFIG_PACKAGE_dsmboot is not set # CONFIG_PACKAGE_eapol-test is not set"&amp;" # CONFIG_PACKAGE_eapol-test-openssl is not set # CONFIG_PACKAGE_eapol-test-wolfssl is not set # CONFIG_PACKAGE_esniper is not set # CONFIG_PACKAGE_etherwake is not set # CONFIG_PACKAGE_ethtool is not set # CONFIG_PACKAGE_fakeidentd is not set # CONFIG_PA"&amp;"CKAGE_foolsm is not set # CONFIG_PACKAGE_fping is not set # CONFIG_PACKAGE_gnunet is not set # CONFIG_PACKAGE_gre is not set # CONFIG_PACKAGE_hnet-full is not set # CONFIG_PACKAGE_hnet-full-l2tp is not set # CONFIG_PACKAGE_hnet-full-secure is not set # CO"&amp;"NFIG_PACKAGE_hnetd-nossl is not set # CONFIG_PACKAGE_hnetd-openssl is not set # CONFIG_PACKAGE_hostapd is not set # CONFIG_PACKAGE_hostapd-basic is not set CONFIG_PACKAGE_hostapd-common=y # CONFIG_PACKAGE_hostapd-mini is not set # CONFIG_PACKAGE_hostapd-o"&amp;"penssl is not set # CONFIG_PACKAGE_hostapd-utils is not set # CONFIG_PACKAGE_hostapd-wolfssl is not set # CONFIG_PACKAGE_httping is not set # CONFIG_PACKAGE_httping-nossl is not set # CONFIG_PACKAGE_https_dns_proxy is not set # CONFIG_PACKAGE_i2pd is not "&amp;"set # CONFIG_PACKAGE_ibrdtn-tools is not set # CONFIG_PACKAGE_ibrdtnd is not set # CONFIG_PACKAGE_ifstat is not set # CONFIG_PACKAGE_iftop is not set # CONFIG_PACKAGE_iiod is not set # CONFIG_PACKAGE_iotivity is not set # CONFIG_PACKAGE_iotivity-cpp is no"&amp;"t set # CONFIG_PACKAGE_iotivity-example-garage is not set # CONFIG_PACKAGE_iotivity-example-simple is not set # CONFIG_PACKAGE_iotivity-oic-middle is not set # CONFIG_PACKAGE_iotivity-resource-container-hue is not set # CONFIG_PACKAGE_iotivity-resource-co"&amp;"ntainer-lib is not set # CONFIG_PACKAGE_iotivity-resource-container-sample is not set # CONFIG_PACKAGE_iotivity-resource-directory-lib is not set # CONFIG_PACKAGE_iperf is not set # CONFIG_PACKAGE_iperf3 is not set # CONFIG_PACKAGE_iperf3-ssl is not set #"&amp;" CONFIG_PACKAGE_ipip is not set CONFIG_PACKAGE_ipset=y # CONFIG_PACKAGE_ipset-dns is not set # CONFIG_PACKAGE_ipset-lists is not set # CONFIG_PACKAGE_ipt2socks is not set # CONFIG_PACKAGE_iptraf-ng is not set # CONFIG_PACKAGE_iputils-arping is not set # C"&amp;"ONFIG_PACKAGE_iputils-clockdiff is not set # CONFIG_PACKAGE_iputils-ping is not set # CONFIG_PACKAGE_iputils-ping6 is not set # CONFIG_PACKAGE_iputils-tftpd is not set # CONFIG_PACKAGE_iputils-tracepath is not set # CONFIG_PACKAGE_iputils-tracepath6 is no"&amp;"t set # CONFIG_PACKAGE_iputils-traceroute6 is not set CONFIG_PACKAGE_iw=y # CONFIG_PACKAGE_iw-full is not set # CONFIG_PACKAGE_jool is not set # CONFIG_PACKAGE_jool-tools is not set # CONFIG_PACKAGE_keepalived is not set # CONFIG_PACKAGE_knxd is not set #"&amp;" CONFIG_PACKAGE_kplex is not set # CONFIG_PACKAGE_krb5-client is not set # CONFIG_PACKAGE_krb5-libs is not set # CONFIG_PACKAGE_krb5-server is not set CONFIG_PACKAGE_libipset=y # CONFIG_PACKAGE_linknx is not set # CONFIG_PACKAGE_lispd is not set # CONFIG_"&amp;"PACKAGE_mac-telnet-client is not set # CONFIG_PACKAGE_mac-telnet-discover is not set # CONFIG_PACKAGE_mac-telnet-ping is not set # CONFIG_PACKAGE_mac-telnet-server is not set # CONFIG_PACKAGE_map is not set # CONFIG_PACKAGE_memcached is not set # CONFIG_P"&amp;"ACKAGE_microsocks is not set # CONFIG_PACKAGE_mii-tool is not set # CONFIG_PACKAGE_mikrotik-btest is not set # CONFIG_PACKAGE_mini_snmpd is not set # CONFIG_PACKAGE_minimalist-pcproxy is not set # CONFIG_PACKAGE_modemmanager is not set # CONFIG_PACKAGE_mo"&amp;"squitto-client-nossl is not set # CONFIG_PACKAGE_mosquitto-client-ssl is not set # CONFIG_PACKAGE_mosquitto-nossl is not set # CONFIG_PACKAGE_mosquitto-ssl is not set # CONFIG_PACKAGE_mrd6 is not set # CONFIG_PACKAGE_mtr is not set # CONFIG_PACKAGE_nbd is"&amp;" not set # CONFIG_PACKAGE_nbd-server is not set # CONFIG_PACKAGE_ncp is not set # CONFIG_PACKAGE_ndppd is not set # CONFIG_PACKAGE_netcat is not set # CONFIG_PACKAGE_netdiscover is not set # CONFIG_PACKAGE_netperf is not set # CONFIG_PACKAGE_nextdns is no"&amp;"t set CONFIG_PACKAGE_nlbwmon=y # CONFIG_PACKAGE_noddos is not set # CONFIG_PACKAGE_noping is not set # CONFIG_PACKAGE_npc is not set # CONFIG_PACKAGE_nut is not set # CONFIG_PACKAGE_obfsproxy is not set # CONFIG_PACKAGE_obfsproxy-src is not set # CONFIG_P"&amp;"ACKAGE_odhcp6c is not set # CONFIG_PACKAGE_odhcpd is not set # CONFIG_PACKAGE_odhcpd-ipv6only is not set # CONFIG_PACKAGE_ola is not set # CONFIG_PACKAGE_omcproxy is not set # CONFIG_PACKAGE_oping is not set # CONFIG_PACKAGE_pagekitec is not set # CONFIG_"&amp;"PACKAGE_pen is not set # CONFIG_PACKAGE_pimbd is not set # CONFIG_PACKAGE_pingcheck is not set # CONFIG_PACKAGE_port-mirroring is not set # CONFIG_PACKAGE_portmap is not set CONFIG_PACKAGE_ppp=y # CONFIG_PACKAGE_ppp-mod-passwordfd is not set # CONFIG_PACK"&amp;"AGE_ppp-mod-pppoa is not set CONFIG_PACKAGE_ppp-mod-pppoe=y # CONFIG_PACKAGE_ppp-mod-pppol2tp is not set # CONFIG_PACKAGE_ppp-mod-pptp is not set # CONFIG_PACKAGE_ppp-mod-radius is not set # CONFIG_PACKAGE_ppp-multilink is not set # CONFIG_PACKAGE_pppdump"&amp;" is not set # CONFIG_PACKAGE_pppoe-discovery is not set # CONFIG_PACKAGE_pppossh is not set # CONFIG_PACKAGE_pppstats is not set # CONFIG_PACKAGE_proto-bonding is not set # CONFIG_PACKAGE_proxychains-ng is not set # CONFIG_PACKAGE_radsecproxy is not set #"&amp;" CONFIG_PACKAGE_redsocks is not set # CONFIG_PACKAGE_redsocks2 is not set # CONFIG_PACKAGE_remserial is not set # CONFIG_PACKAGE_rpcbind is not set # CONFIG_PACKAGE_rssileds is not set # CONFIG_PACKAGE_rsyslog is not set # CONFIG_PACKAGE_samba36-client is"&amp;" not set # CONFIG_PACKAGE_samba36-net is not set # CONFIG_PACKAGE_samba36-server is not set # CONFIG_PACKAGE_samba4-admin is not set # CONFIG_PACKAGE_samba4-client is not set # CONFIG_PACKAGE_samba4-libs is not set # CONFIG_PACKAGE_samba4-server is not se"&amp;"t # CONFIG_PACKAGE_samba4-utils is not set # CONFIG_PACKAGE_scapy is not set # CONFIG_PACKAGE_sctp is not set # CONFIG_PACKAGE_sctp-tools is not set # CONFIG_PACKAGE_seafile-ccnet is not set # CONFIG_PACKAGE_seafile-seahub is not set # CONFIG_PACKAGE_seaf"&amp;"ile-seahub-src is not set # CONFIG_PACKAGE_ser2net is not set # CONFIG_PACKAGE_simple-adblock is not set # CONFIG_PACKAGE_simple-obfs is not set # CONFIG_PACKAGE_simple-obfs-server is not set # CONFIG_PACKAGE_smartsnmpd is not set # CONFIG_PACKAGE_snmp-mi"&amp;"bs is not set # CONFIG_PACKAGE_snmp-utils is not set # CONFIG_PACKAGE_snmpd is not set # CONFIG_PACKAGE_snmpd-static is not set # CONFIG_PACKAGE_snmptrapd is not set # CONFIG_PACKAGE_socat is not set # CONFIG_PACKAGE_softflowd is not set # CONFIG_PACKAGE_"&amp;"soloscli is not set # CONFIG_PACKAGE_stunnel is not set # CONFIG_PACKAGE_tayga is not set # CONFIG_PACKAGE_tcpdump is not set # CONFIG_PACKAGE_tcpdump-mini is not set # CONFIG_PACKAGE_tcpping is not set # CONFIG_PACKAGE_tor is not set # CONFIG_PACKAGE_tor"&amp;"-gencert is not set # CONFIG_PACKAGE_tor-geoip is not set # CONFIG_PACKAGE_tor-resolve is not set # CONFIG_PACKAGE_travelmate is not set # CONFIG_PACKAGE_trojan is not set # CONFIG_PACKAGE_u2pnpd is not set CONFIG_PACKAGE_uclient-fetch=y # CONFIG_PACKAGE_"&amp;"udpxy is not set # CONFIG_PACKAGE_ulogd is not set # CONFIG_PACKAGE_umbim is not set # CONFIG_PACKAGE_umdns is not set # CONFIG_PACKAGE_usbip is not set # CONFIG_PACKAGE_vallumd is not set # CONFIG_PACKAGE_verysync is not set CONFIG_PACKAGE_vlmcsd=y # CON"&amp;"FIG_PACKAGE_vncrepeater is not set # CONFIG_PACKAGE_vnstat is not set # CONFIG_PACKAGE_vpnbypass is not set # CONFIG_PACKAGE_vsc7385-ucode-pb44 is not set # CONFIG_PACKAGE_vsc7395-ucode-pb44 is not set # CONFIG_PACKAGE_vti is not set # CONFIG_PACKAGE_vxla"&amp;"n is not set # CONFIG_PACKAGE_wakeonlan is not set # CONFIG_PACKAGE_wpa-cli is not set # CONFIG_PACKAGE_wpa-supplicant is not set # CONFIG_WPA_RFKILL_SUPPORT is not set CONFIG_WPA_MSG_MIN_PRIORITY=3 # CONFIG_WPA_WOLFSSL is not set # CONFIG_DRIVER_WEXT_SUP"&amp;"PORT is not set CONFIG_DRIVER_11N_SUPPORT=y CONFIG_DRIVER_11AC_SUPPORT=y CONFIG_DRIVER_11W_SUPPORT=y # CONFIG_PACKAGE_wpa-supplicant-basic is not set # CONFIG_PACKAGE_wpa-supplicant-mesh-openssl is not set # CONFIG_PACKAGE_wpa-supplicant-mesh-wolfssl is n"&amp;"ot set # CONFIG_PACKAGE_wpa-supplicant-mini is not set # CONFIG_PACKAGE_wpa-supplicant-openssl is not set # CONFIG_PACKAGE_wpa-supplicant-p2p is not set # CONFIG_PACKAGE_wpa-supplicant-wolfssl is not set # CONFIG_PACKAGE_wpad is not set # CONFIG_PACKAGE_w"&amp;"pad-basic is not set # CONFIG_PACKAGE_wpad-mesh-openssl is not set # CONFIG_PACKAGE_wpad-mesh-wolfssl is not set # CONFIG_PACKAGE_wpad-mini is not set CONFIG_PACKAGE_wpad-openssl=y # CONFIG_PACKAGE_wpad-wolfssl is not set # CONFIG_PACKAGE_wpan-tools is no"&amp;"t set # CONFIG_PACKAGE_wwan is not set # CONFIG_PACKAGE_xinetd is not set  # # Sound # # CONFIG_PACKAGE_alsa-utils is not set # CONFIG_PACKAGE_alsa-utils-seq is not set # CONFIG_PACKAGE_alsa-utils-tests is not set # CONFIG_PACKAGE_espeak is not set # CONF"&amp;"IG_PACKAGE_faad2 is not set # CONFIG_PACKAGE_fdk-aac is not set # CONFIG_PACKAGE_forked-daapd is not set # CONFIG_PACKAGE_ices is not set # CONFIG_PACKAGE_lame is not set # CONFIG_PACKAGE_lame-lib is not set # CONFIG_PACKAGE_liblo-utils is not set # CONFI"&amp;"G_PACKAGE_madplay is not set # CONFIG_PACKAGE_madplay-alsa is not set # CONFIG_PACKAGE_moc is not set # CONFIG_PACKAGE_mpc is not set # CONFIG_PACKAGE_mpd-avahi-service is not set # CONFIG_PACKAGE_mpd-full is not set # CONFIG_PACKAGE_mpd-mini is not set #"&amp;" CONFIG_PACKAGE_mpg123 is not set # CONFIG_PACKAGE_opus-tools is not set # CONFIG_PACKAGE_pianod is not set # CONFIG_PACKAGE_pianod-client is not set # CONFIG_PACKAGE_portaudio is not set # CONFIG_PACKAGE_pulseaudio-daemon is not set # CONFIG_PACKAGE_puls"&amp;"eaudio-daemon-avahi is not set # CONFIG_PACKAGE_shairplay is not set # CONFIG_PACKAGE_shairport-sync-mbedtls is not set # CONFIG_PACKAGE_shairport-sync-mini is not set # CONFIG_PACKAGE_shairport-sync-openssl is not set # CONFIG_PACKAGE_shine is not set # "&amp;"CONFIG_PACKAGE_sox is not set # CONFIG_PACKAGE_squeezelite-full is not set # CONFIG_PACKAGE_squeezelite-mini is not set # CONFIG_PACKAGE_svox is not set # CONFIG_PACKAGE_upmpdcli is not set  # # Utilities #  # # Boot Loaders # # CONFIG_PACKAGE_fconfig is "&amp;"not set # CONFIG_PACKAGE_rbcfg is not set CONFIG_PACKAGE_uboot-envtools=y  # # Compression # # CONFIG_PACKAGE_bsdtar is not set # CONFIG_PACKAGE_bzip2 is not set # CONFIG_PACKAGE_gzip is not set # CONFIG_PACKAGE_pigz is not set # CONFIG_PACKAGE_unrar is n"&amp;"ot set # CONFIG_PACKAGE_unzip is not set # CONFIG_PACKAGE_xz-utils is not set # CONFIG_PACKAGE_zip is not set # CONFIG_PACKAGE_zstd is not set  # # Database # # CONFIG_PACKAGE_mariadb-common is not set  # # Disc # # CONFIG_PACKAGE_blkdiscard is not set # "&amp;"CONFIG_PACKAGE_blkid is not set # CONFIG_PACKAGE_blockdev is not set # CONFIG_PACKAGE_cfdisk is not set # CONFIG_PACKAGE_cgdisk is not set # CONFIG_PACKAGE_eject is not set # CONFIG_PACKAGE_fdisk is not set # CONFIG_PACKAGE_findfs is not set # CONFIG_PACK"&amp;"AGE_fixparts is not set # CONFIG_PACKAGE_gdisk is not set # CONFIG_PACKAGE_hd-idle is not set # CONFIG_PACKAGE_hdparm is not set # CONFIG_PACKAGE_lsblk is not set # CONFIG_PACKAGE_lvm2 is not set # CONFIG_PACKAGE_mdadm is not set # CONFIG_PACKAGE_parted i"&amp;"s not set # CONFIG_PACKAGE_partx-utils is not set # CONFIG_PACKAGE_sfdisk is not set # CONFIG_PACKAGE_sgdisk is not set # CONFIG_PACKAGE_wipefs is not set  # # Editors # # CONFIG_PACKAGE_joe is not set # CONFIG_PACKAGE_nano is not set # CONFIG_PACKAGE_vim"&amp;" is not set # CONFIG_PACKAGE_vim-full is not set # CONFIG_PACKAGE_vim-fuller is not set # CONFIG_PACKAGE_vim-help is not set # CONFIG_PACKAGE_vim-runtime is not set # CONFIG_PACKAGE_zile is not set  # # Encryption # # CONFIG_PACKAGE_ccrypt is not set # CO"&amp;"NFIG_PACKAGE_certtool is not set # CONFIG_PACKAGE_cryptsetup is not set # CONFIG_PACKAGE_cryptsetup-openssl is not set # CONFIG_PACKAGE_gnupg is not set # CONFIG_PACKAGE_gnutls-utils is not set # CONFIG_PACKAGE_gpgv is not set # CONFIG_PACKAGE_keyctl is n"&amp;"ot set # CONFIG_PACKAGE_px5g-mbedtls is not set # CONFIG_PACKAGE_px5g-standalone is not set # CONFIG_PACKAGE_stoken is not set  # # Filesystem # # CONFIG_PACKAGE_acl is not set # CONFIG_PACKAGE_antfs-mount is not set # CONFIG_PACKAGE_attr is not set # CON"&amp;"FIG_PACKAGE_badblocks is not set # CONFIG_PACKAGE_btrfs-progs is not set # CONFIG_PACKAGE_chattr is not set # CONFIG_PACKAGE_debugfs is not set # CONFIG_PACKAGE_dosfstools is not set # CONFIG_PACKAGE_dumpe2fs is not set # CONFIG_PACKAGE_e2freefrag is not "&amp;"set # CONFIG_PACKAGE_e2fsprogs is not set # CONFIG_PACKAGE_f2fs-tools is not set # CONFIG_PACKAGE_f2fsck is not set # CONFIG_PACKAGE_filefrag is not set # CONFIG_PACKAGE_fstrim is not set # CONFIG_PACKAGE_fuse-utils is not set # CONFIG_PACKAGE_hfsfsck is "&amp;"not set # CONFIG_PACKAGE_lsattr is not set # CONFIG_PACKAGE_mkf2fs is not set # CONFIG_PACKAGE_mkhfs is not set # CONFIG_PACKAGE_ncdu is not set # CONFIG_PACKAGE_nfs-utils is not set # CONFIG_PACKAGE_nfs-utils-libs is not set # CONFIG_PACKAGE_ntfs-3g is n"&amp;"ot set # CONFIG_PACKAGE_ntfs-3g-low is not set # CONFIG_PACKAGE_ntfs-3g-utils is not set # CONFIG_PACKAGE_owfs is not set # CONFIG_PACKAGE_owshell is not set # CONFIG_PACKAGE_resize2fs is not set # CONFIG_PACKAGE_squashfs-tools-mksquashfs is not set # CON"&amp;"FIG_PACKAGE_squashfs-tools-unsquashfs is not set # CONFIG_PACKAGE_swap-utils is not set # CONFIG_PACKAGE_sysfsutils is not set # CONFIG_PACKAGE_tune2fs is not set # CONFIG_PACKAGE_xfs-admin is not set # CONFIG_PACKAGE_xfs-fsck is not set # CONFIG_PACKAGE_"&amp;"xfs-growfs is not set # CONFIG_PACKAGE_xfs-mkfs is not set  # # Image Manipulation # # CONFIG_PACKAGE_jpeg-tools is not set # CONFIG_PACKAGE_tiff-utils is not set  # # Microcontroller programming # # CONFIG_PACKAGE_avrdude is not set # CONFIG_PACKAGE_dfu-"&amp;"programmer is not set # CONFIG_PACKAGE_stm32flash is not set  # # RTKLIB Suite # # CONFIG_PACKAGE_convbin is not set # CONFIG_PACKAGE_pos2kml is not set # CONFIG_PACKAGE_rnx2rtkp is not set # CONFIG_PACKAGE_rtkrcv is not set # CONFIG_PACKAGE_str2str is no"&amp;"t set  # # Shells # # CONFIG_PACKAGE_bash is not set # CONFIG_PACKAGE_klish is not set # CONFIG_PACKAGE_mksh is not set # CONFIG_PACKAGE_tcsh is not set # CONFIG_PACKAGE_zsh is not set  # # Terminal # # CONFIG_PACKAGE_agetty is not set # CONFIG_PACKAGE_dv"&amp;"tm is not set # CONFIG_PACKAGE_minicom is not set # CONFIG_PACKAGE_picocom is not set # CONFIG_PACKAGE_rtty-mbedtls is not set # CONFIG_PACKAGE_rtty-nossl is not set # CONFIG_PACKAGE_rtty-openssl is not set # CONFIG_PACKAGE_rtty-wolfssl is not set # CONFI"&amp;"G_PACKAGE_screen is not set # CONFIG_PACKAGE_script-utils is not set # CONFIG_PACKAGE_serialconsole is not set # CONFIG_PACKAGE_setterm is not set # CONFIG_PACKAGE_tio is not set # CONFIG_PACKAGE_tmux is not set # CONFIG_PACKAGE_ttyd is not set # CONFIG_P"&amp;"ACKAGE_wall is not set  # # Virtualization #  # # Zoneinfo # # CONFIG_PACKAGE_zoneinfo-africa is not set # CONFIG_PACKAGE_zoneinfo-asia is not set # CONFIG_PACKAGE_zoneinfo-atlantic is not set # CONFIG_PACKAGE_zoneinfo-australia-nz is not set # CONFIG_PAC"&amp;"KAGE_zoneinfo-core is not set # CONFIG_PACKAGE_zoneinfo-europe is not set # CONFIG_PACKAGE_zoneinfo-india is not set # CONFIG_PACKAGE_zoneinfo-northamerica is not set # CONFIG_PACKAGE_zoneinfo-pacific is not set # CONFIG_PACKAGE_zoneinfo-poles is not set "&amp;"# CONFIG_PACKAGE_zoneinfo-simple is not set # CONFIG_PACKAGE_zoneinfo-southamerica is not set  # # database # # CONFIG_PACKAGE_pgsql-cli is not set # CONFIG_PACKAGE_pgsql-cli-extra is not set # CONFIG_PACKAGE_pgsql-server is not set # CONFIG_PACKAGE_rrdcg"&amp;"i1 is not set # CONFIG_PACKAGE_rrdtool1 is not set # CONFIG_PACKAGE_sqlite3-cli is not set # CONFIG_PACKAGE_unixodbc-tools is not set # CONFIG_PACKAGE_adb is not set # CONFIG_PACKAGE_ap51-flash is not set # CONFIG_PACKAGE_at is not set # CONFIG_PACKAGE_ba"&amp;"ndwidthd is not set # CONFIG_PACKAGE_bandwidthd-pgsql is not set # CONFIG_PACKAGE_bandwidthd-php is not set # CONFIG_PACKAGE_bandwidthd-sqlite is not set # CONFIG_PACKAGE_banhostlist is not set # CONFIG_PACKAGE_bc is not set # CONFIG_PACKAGE_bluelog is no"&amp;"t set # CONFIG_PACKAGE_bluez-daemon is not set # CONFIG_PACKAGE_bluez-utils is not set # CONFIG_PACKAGE_bluez-utils-extra is not set # CONFIG_PACKAGE_bonniexx is not set # CONFIG_PACKAGE_bsdiff is not set # CONFIG_PACKAGE_bspatch is not set # CONFIG_PACKA"&amp;"GE_cal is not set # CONFIG_PACKAGE_canutils is not set # CONFIG_PACKAGE_cgroupfs-mount is not set # CONFIG_PACKAGE_cmdpad is not set # CONFIG_PACKAGE_coap-client is not set # CONFIG_PACKAGE_collectd is not set CONFIG_PACKAGE_coremark=y # CONFIG_PACKAGE_co"&amp;"reutils is not set # CONFIG_PACKAGE_crconf is not set # CONFIG_PACKAGE_crelay is not set # CONFIG_PACKAGE_csstidy is not set # CONFIG_PACKAGE_ct-bugcheck is not set # CONFIG_PACKAGE_dbus is not set # CONFIG_PACKAGE_dfu-util is not set # CONFIG_PACKAGE_dig"&amp;"itemp is not set # CONFIG_PACKAGE_digitemp-usb is not set # CONFIG_PACKAGE_dmesg is not set  # # Kernel features for Docker # CONFIG_DOCKER_KERNEL_OPTIONS=y # CONFIG_DOCKER_SECCOMP is not set # CONFIG_DOCKER_RES_SHAPE is not set  # # Network # # CONFIG_DO"&amp;"CKER_NET_OVERLAY is not set # CONFIG_DOCKER_NET_MACVLAN is not set # CONFIG_DOCKER_NET_TFTP is not set  # # Storage # # CONFIG_DOCKER_STO_EXT4 is not set # CONFIG_DOCKER_STO_BTRFS is not set # CONFIG_PACKAGE_dropbearconvert is not set # CONFIG_PACKAGE_dtc"&amp;" is not set # CONFIG_PACKAGE_dump1090 is not set # CONFIG_PACKAGE_ecdsautils is not set # CONFIG_PACKAGE_elektra-kdb is not set # CONFIG_PACKAGE_evtest is not set # CONFIG_PACKAGE_extract is not set # CONFIG_PACKAGE_fdt-utils is not set # CONFIG_PACKAGE_f"&amp;"ile is not set # CONFIG_PACKAGE_findutils-find is not set # CONFIG_PACKAGE_findutils-locate is not set # CONFIG_PACKAGE_findutils-xargs is not set # CONFIG_PACKAGE_flashrom is not set # CONFIG_PACKAGE_flashrom-pci is not set # CONFIG_PACKAGE_flashrom-spi "&amp;"is not set # CONFIG_PACKAGE_flashrom-usb is not set # CONFIG_PACKAGE_flent-tools is not set # CONFIG_PACKAGE_flock is not set # CONFIG_PACKAGE_fritz-caldata is not set # CONFIG_PACKAGE_fritz-tffs is not set # CONFIG_PACKAGE_ftdi_eeprom is not set # CONFIG"&amp;"_PACKAGE_gammu is not set # CONFIG_PACKAGE_gawk is not set # CONFIG_PACKAGE_getopt is not set # CONFIG_PACKAGE_giflib-utils is not set # CONFIG_PACKAGE_gkermit is not set # CONFIG_PACKAGE_gpioctl-sysfs is not set # CONFIG_PACKAGE_gpiod-tools is not set # "&amp;"CONFIG_PACKAGE_gpsd is not set # CONFIG_PACKAGE_gpsd-clients is not set # CONFIG_PACKAGE_grep is not set # CONFIG_PACKAGE_hamlib is not set # CONFIG_PACKAGE_haserl is not set # CONFIG_PACKAGE_haveged is not set # CONFIG_PACKAGE_hub-ctrl is not set # CONFI"&amp;"G_PACKAGE_hwclock is not set # CONFIG_PACKAGE_hwloc-utils is not set # CONFIG_PACKAGE_i2c-tools is not set # CONFIG_PACKAGE_iconv is not set # CONFIG_PACKAGE_iio-utils is not set # CONFIG_PACKAGE_inotifywait is not set # CONFIG_PACKAGE_inotifywatch is not"&amp;" set # CONFIG_PACKAGE_io is not set # CONFIG_PACKAGE_irqbalance is not set # CONFIG_PACKAGE_iwcap is not set # CONFIG_PACKAGE_iwinfo is not set # CONFIG_PACKAGE_jq is not set CONFIG_PACKAGE_jshn=y # CONFIG_PACKAGE_kmod is not set # CONFIG_PACKAGE_lcd4linu"&amp;"x-custom is not set # CONFIG_PACKAGE_lcdproc-clients is not set # CONFIG_PACKAGE_lcdproc-drivers is not set # CONFIG_PACKAGE_lcdproc-server is not set # CONFIG_PACKAGE_less is not set # CONFIG_PACKAGE_less-wide is not set # CONFIG_PACKAGE_libimobiledevice"&amp;"-utils is not set CONFIG_PACKAGE_libjson-script=y # CONFIG_PACKAGE_libplist-utils is not set # CONFIG_PACKAGE_libsysrepo is not set # CONFIG_PACKAGE_libusbmuxd-utils is not set # CONFIG_PACKAGE_libxml2-utils is not set # CONFIG_PACKAGE_lm-sensors is not s"&amp;"et # CONFIG_PACKAGE_lm-sensors-detect is not set # CONFIG_PACKAGE_logger is not set # CONFIG_PACKAGE_logrotate is not set # CONFIG_PACKAGE_look is not set # CONFIG_PACKAGE_losetup is not set # CONFIG_PACKAGE_lrzsz is not set # CONFIG_PACKAGE_lscpu is not "&amp;"set # CONFIG_PACKAGE_lsof is not set # CONFIG_PACKAGE_lxc is not set # CONFIG_PACKAGE_lxc-unprivileged is not set # CONFIG_PACKAGE_maccalc is not set # CONFIG_PACKAGE_macchanger is not set # CONFIG_PACKAGE_mbedtls-util is not set # CONFIG_PACKAGE_mbim-uti"&amp;"ls is not set # CONFIG_PACKAGE_mbtools is not set # CONFIG_PACKAGE_mc is not set # CONFIG_PACKAGE_mcookie is not set # CONFIG_PACKAGE_mmc-utils is not set # CONFIG_PACKAGE_moreutils is not set # CONFIG_PACKAGE_mount-utils is not set # CONFIG_PACKAGE_mpack"&amp;" is not set # CONFIG_PACKAGE_mt-st is not set # CONFIG_PACKAGE_namei is not set # CONFIG_PACKAGE_netopeer2-cli is not set # CONFIG_PACKAGE_netopeer2-keystored is not set # CONFIG_PACKAGE_netopeer2-server is not set # CONFIG_PACKAGE_netwhere is not set # C"&amp;"ONFIG_PACKAGE_nsenter is not set # CONFIG_PACKAGE_oath-toolkit is not set # CONFIG_PACKAGE_open-plc-utils is not set # CONFIG_PACKAGE_open2300 is not set # CONFIG_PACKAGE_openobex is not set # CONFIG_PACKAGE_openobex-apps is not set # CONFIG_PACKAGE_openo"&amp;"cd is not set # CONFIG_PACKAGE_opensc-utils is not set CONFIG_PACKAGE_openssl-util=y # CONFIG_PACKAGE_openzwave is not set # CONFIG_PACKAGE_openzwave-config is not set # CONFIG_PACKAGE_owipcalc is not set # CONFIG_PACKAGE_pciutils is not set # CONFIG_PACK"&amp;"AGE_pcsc-tools is not set # CONFIG_PACKAGE_pcscd is not set # CONFIG_PACKAGE_pps-tools is not set # CONFIG_PACKAGE_prlimit is not set # CONFIG_PACKAGE_procps-ng is not set # CONFIG_PACKAGE_progress is not set # CONFIG_PACKAGE_prometheus-node-exporter-lua "&amp;"is not set # CONFIG_PACKAGE_pv is not set # CONFIG_PACKAGE_qmi-utils is not set # CONFIG_PACKAGE_qrencode is not set # CONFIG_PACKAGE_rclone is not set # CONFIG_PACKAGE_relayctl is not set # CONFIG_PACKAGE_rename is not set # CONFIG_PACKAGE_rng-tools is n"&amp;"ot set # CONFIG_PACKAGE_rtl-ais is not set # CONFIG_PACKAGE_rtl-sdr is not set # CONFIG_PACKAGE_rtl_433 is not set # CONFIG_PACKAGE_sane-backends is not set # CONFIG_PACKAGE_sane-daemon is not set # CONFIG_PACKAGE_sane-frontends is not set # CONFIG_PACKAG"&amp;"E_setserial is not set # CONFIG_PACKAGE_shadow-utils is not set CONFIG_PACKAGE_shellsync=y # CONFIG_PACKAGE_sispmctl is not set # CONFIG_PACKAGE_slide-switch is not set # CONFIG_PACKAGE_smartd is not set # CONFIG_PACKAGE_smartmontools is not set # CONFIG_"&amp;"PACKAGE_smartmontools-drivedb is not set # CONFIG_PACKAGE_smstools3 is not set # CONFIG_PACKAGE_sockread is not set # CONFIG_PACKAGE_spi-tools is not set # CONFIG_PACKAGE_spidev-test is not set # CONFIG_PACKAGE_strace is not set CONFIG_STRACE_NONE=y # CON"&amp;"FIG_STRACE_LIBDW is not set # CONFIG_STRACE_LIBUNWIND is not set # CONFIG_PACKAGE_stress is not set # CONFIG_PACKAGE_sumo is not set # CONFIG_PACKAGE_sysrepo is not set # CONFIG_PACKAGE_sysrepocfg is not set # CONFIG_PACKAGE_sysrepoctl is not set # CONFIG"&amp;"_PACKAGE_sysstat is not set # CONFIG_PACKAGE_tar is not set # CONFIG_PACKAGE_taskwarrior is not set # CONFIG_PACKAGE_tini is not set # CONFIG_PACKAGE_tracertools is not set # CONFIG_PACKAGE_tree is not set # CONFIG_PACKAGE_triggerhappy is not set # CONFIG"&amp;"_PACKAGE_udns-dnsget is not set # CONFIG_PACKAGE_udns-ex-rdns is not set # CONFIG_PACKAGE_udns-rblcheck is not set # CONFIG_PACKAGE_ugps is not set # CONFIG_PACKAGE_uledd is not set # CONFIG_PACKAGE_unshare is not set # CONFIG_PACKAGE_usb-modeswitch is no"&amp;"t set # CONFIG_PACKAGE_usbmuxd is not set # CONFIG_PACKAGE_usbreset is not set # CONFIG_PACKAGE_usbutils is not set # CONFIG_PACKAGE_uuidd is not set # CONFIG_PACKAGE_uuidgen is not set # CONFIG_PACKAGE_uvcdynctrl is not set # CONFIG_PACKAGE_v4l-utils is "&amp;"not set # CONFIG_PACKAGE_view1090 is not set # CONFIG_PACKAGE_watchcat is not set # CONFIG_PACKAGE_whereis is not set # CONFIG_PACKAGE_wifitoggle is not set # CONFIG_PACKAGE_xsltproc is not set # CONFIG_PACKAGE_xxd is not set # CONFIG_PACKAGE_yanglint is "&amp;"not set # CONFIG_PACKAGE_yara is not set # CONFIG_PACKAGE_yunbridge is not set  # # Xorg #  # # font-utils # # CONFIG_PACKAGE_fontconfig is not set")</f>
        <v># # Automatically generated file; DO NOT EDIT. # OpenWrt Configuration # CONFIG_MODULES=y CONFIG_HAVE_DOT_CONFIG=y # CONFIG_TARGET_sunxi is not set # CONFIG_TARGET_apm821xx is not set # CONFIG_TARGET_ath25 is not set CONFIG_TARGET_ar71xx=y # CONFIG_TARGET_ath79 is not set # CONFIG_TARGET_bcm27xx is not set # CONFIG_TARGET_bcm53xx is not set # CONFIG_TARGET_brcm47xx is not set # CONFIG_TARGET_brcm63xx is not set # CONFIG_TARGET_cns3xxx is not set # CONFIG_TARGET_octeon is not set # CONFIG_TARGET_gemini is not set # CONFIG_TARGET_mpc85xx is not set # CONFIG_TARGET_imx6 is not set # CONFIG_TARGET_mxs is not set # CONFIG_TARGET_ixp4xx is not set # CONFIG_TARGET_lantiq is not set # CONFIG_TARGET_malta is not set # CONFIG_TARGET_pistachio is not set # CONFIG_TARGET_mvebu is not set # CONFIG_TARGET_kirkwood is not set # CONFIG_TARGET_mediatek is not set # CONFIG_TARGET_ramips is not set # CONFIG_TARGET_at91 is not set # CONFIG_TARGET_rb532 is not set # CONFIG_TARGET_tegra is not set # CONFIG_TARGET_layerscape is not set # CONFIG_TARGET_octeontx is not set # CONFIG_TARGET_oxnas is not set # CONFIG_TARGET_armvirt is not set # CONFIG_TARGET_ipq40xx is not set # CONFIG_TARGET_ipq806x is not set # CONFIG_TARGET_ipq807x is not set # CONFIG_TARGET_samsung is not set # CONFIG_TARGET_arc770 is not set # CONFIG_TARGET_archs38 is not set # CONFIG_TARGET_ar7 is not set # CONFIG_TARGET_omap is not set # CONFIG_TARGET_uml is not set # CONFIG_TARGET_zynq is not set # CONFIG_TARGET_x86 is not set CONFIG_TARGET_ar71xx_generic=y # CONFIG_TARGET_ar71xx_tiny is not set # CONFIG_TARGET_ar71xx_nand is not set # CONFIG_TARGET_ar71xx_mikrotik is not set # CONFIG_TARGET_MULTI_PROFILE is not set # CONFIG_TARGET_ar71xx_generic_Default is not set # CONFIG_TARGET_ar71xx_generic_DEVICE_carambola2 is not set # CONFIG_TARGET_ar71xx_generic_DEVICE_lima is not set # CONFIG_TARGET_ar71xx_generic_DEVICE_ALFAAP120C is not set # CONFIG_TARGET_ar71xx_generic_DEVICE_ap121f is not set # CONFIG_TARGET_ar71xx_generic_DEVICE_ap91-5g is not set # CONFIG_TARGET_ar71xx_generic_DEVICE_ALFAAP96 is not set # CONFIG_TARGET_ar71xx_generic_DEVICE_HORNETUB is not set # CONFIG_TARGET_ar71xx_generic_DEVICE_HORNETUBx2 is not set # CONFIG_TARGET_ar71xx_generic_DEVICE_ALFANX is not set # CONFIG_TARGET_ar71xx_generic_DEVICE_n5q is not set # CONFIG_TARGET_ar71xx_generic_DEVICE_r36a is not set # CONFIG_TARGET_ar71xx_generic_DEVICE_TUBE2H16M is not set # CONFIG_TARGET_ar71xx_generic_DEVICE_TUBE2H8M is not set # CONFIG_TARGET_ar71xx_generic_DEVICE_fritz4020 is not set # CONFIG_TARGET_ar71xx_generic_DEVICE_fritz300e is not set # CONFIG_TARGET_ar71xx_generic_DEVICE_fritz450e is not set # CONFIG_TARGET_ar71xx_generic_DEVICE_sc1750 is not set # CONFIG_TARGET_ar71xx_generic_DEVICE_sc300m is not set # CONFIG_TARGET_ar71xx_generic_DEVICE_sc450 is not set # CONFIG_TARGET_ar71xx_generic_DEVICE_c-55 is not set # CONFIG_TARGET_ar71xx_generic_DEVICE_ALL0258N is not set # CONFIG_TARGET_ar71xx_generic_DEVICE_ALL0305 is not set # CONFIG_TARGET_ar71xx_generic_DEVICE_ALL0315N is not set # CONFIG_TARGET_ar71xx_generic_DEVICE_antminer-s1 is not set # CONFIG_TARGET_ar71xx_generic_DEVICE_antminer-s3 is not set # CONFIG_TARGET_ar71xx_generic_DEVICE_antrouter-r1 is not set # CONFIG_TARGET_ar71xx_generic_DEVICE_arduino-yun is not set # CONFIG_TARGET_ar71xx_generic_DEVICE_AP121_16M is not set # CONFIG_TARGET_ar71xx_generic_DEVICE_AP121_8M is not set # CONFIG_TARGET_ar71xx_generic_DEVICE_AP132 is not set # CONFIG_TARGET_ar71xx_generic_DEVICE_AP135 is not set # CONFIG_TARGET_ar71xx_generic_DEVICE_AP136_010 is not set # CONFIG_TARGET_ar71xx_generic_DEVICE_AP136_020 is not set # CONFIG_TARGET_ar71xx_generic_DEVICE_AP96 is not set # CONFIG_TARGET_ar71xx_generic_DEVICE_DB120 is not set # CONFIG_TARGET_ar71xx_generic_DEVICE_PB42 is not set # CONFIG_TARGET_ar71xx_generic_DEVICE_PB44 is not set # CONFIG_TARGET_ar71xx_generic_DEVICE_BXU2000N2 is not set # CONFIG_TARGET_ar71xx_generic_DEVICE_WZR450HP2 is not set # CONFIG_TARGET_ar71xx_generic_DEVICE_WZR600DHP is not set # CONFIG_TARGET_ar71xx_generic_DEVICE_WZRHPAG300H is not set # CONFIG_TARGET_ar71xx_generic_DEVICE_WZRHPG300NH is not set # CONFIG_TARGET_ar71xx_generic_DEVICE_WZRHPG300NH2 is not set # CONFIG_TARGET_ar71xx_generic_DEVICE_WZRHPG450H is not set # CONFIG_TARGET_ar71xx_generic_DEVICE_cf-e316n-v2 is not set # CONFIG_TARGET_ar71xx_generic_DEVICE_cf-e320n-v2 is not set # CONFIG_TARGET_ar71xx_generic_DEVICE_cf-e355ac-v1 is not set # CONFIG_TARGET_ar71xx_generic_DEVICE_cf-e355ac-v2 is not set # CONFIG_TARGET_ar71xx_generic_DEVICE_cf-e375ac is not set # CONFIG_TARGET_ar71xx_generic_DEVICE_cf-e380ac-v1 is not set # CONFIG_TARGET_ar71xx_generic_DEVICE_cf-e380ac-v2 is not set # CONFIG_TARGET_ar71xx_generic_DEVICE_cf-e385ac is not set # CONFIG_TARGET_ar71xx_generic_DEVICE_cf-e520n is not set # CONFIG_TARGET_ar71xx_generic_DEVICE_cf-e530n is not set # CONFIG_TARGET_ar71xx_generic_DEVICE_WP543_16M is not set # CONFIG_TARGET_ar71xx_generic_DEVICE_WP543_8M is not set # CONFIG_TARGET_ar71xx_generic_DEVICE_WPE72_16M is not set # CONFIG_TARGET_ar71xx_generic_DEVICE_WPE72_8M is not set # CONFIG_TARGET_ar71xx_generic_DEVICE_wpj342 is not set # CONFIG_TARGET_ar71xx_generic_DEVICE_wpj344 is not set # CONFIG_TARGET_ar71xx_generic_DEVICE_wpj531 is not set # CONFIG_TARGET_ar71xx_generic_DEVICE_wpj558 is not set # CONFIG_TARGET_ar71xx_generic_DEVICE_wpj563 is not set # CONFIG_TARGET_ar71xx_generic_DEVICE_dap-1330-a1 is not set # CONFIG_TARGET_ar71xx_generic_DEVICE_dap-2695-a1 is not set # CONFIG_TARGET_ar71xx_generic_DEVICE_DGL5500A1 is not set # CONFIG_TARGET_ar71xx_generic_DEVICE_DHP1565A1 is not set # CONFIG_TARGET_ar71xx_generic_DEVICE_DIR505A1 is not set # CONFIG_TARGET_ar71xx_generic_DEVICE_DIR825B1 is not set # CONFIG_TARGET_ar71xx_generic_DEVICE_DIR825C1 is not set # CONFIG_TARGET_ar71xx_generic_DEVICE_DIR835A1 is not set # CONFIG_TARGET_ar71xx_generic_DEVICE_dir-869-a1 is not set # CONFIG_TARGET_ar71xx_generic_DEVICE_dragino2 is not set # CONFIG_TARGET_ar71xx_generic_DEVICE_el-m150 is not set # CONFIG_TARGET_ar71xx_generic_DEVICE_el-mini is not set # CONFIG_TARGET_ar71xx_generic_DEVICE_ew-balin is not set # CONFIG_TARGET_ar71xx_generic_DEVICE_ew-dorin is not set # CONFIG_TARGET_ar71xx_generic_DEVICE_ew-dorin-router is not set # CONFIG_TARGET_ar71xx_generic_DEVICE_EAP300V2 is not set # CONFIG_TARGET_ar71xx_generic_DEVICE_ens202ext is not set # CONFIG_TARGET_ar71xx_generic_DEVICE_EPG5000 is not set # CONFIG_TARGET_ar71xx_generic_DEVICE_ESR1750 is not set # CONFIG_TARGET_ar71xx_generic_DEVICE_ESR900 is not set # CONFIG_TARGET_ar71xx_generic_DEVICE_gl-inet-6408A-v1 is not set # CONFIG_TARGET_ar71xx_generic_DEVICE_gl-inet-6416A-v1 is not set # CONFIG_TARGET_ar71xx_generic_DEVICE_gl-domino is not set # CONFIG_TARGET_ar71xx_generic_DEVICE_gl-ar150 is not set # CONFIG_TARGET_ar71xx_generic_DEVICE_gl-ar300 is not set # CONFIG_TARGET_ar71xx_generic_DEVICE_gl-ar300m is not set # CONFIG_TARGET_ar71xx_generic_DEVICE_gl-ar750 is not set # CONFIG_TARGET_ar71xx_generic_DEVICE_gl-ar750s is not set # CONFIG_TARGET_ar71xx_generic_DEVICE_gl-mifi is not set # CONFIG_TARGET_ar71xx_generic_DEVICE_gl-usb150 is not set # CONFIG_TARGET_ar71xx_generic_DEVICE_SGRW500N85BV2 is not set # CONFIG_TARGET_ar71xx_generic_DEVICE_minibox-v1 is not set # CONFIG_TARGET_ar71xx_generic_DEVICE_oolite-v1 is not set # CONFIG_TARGET_ar71xx_generic_DEVICE_oolite-v5.2 is not set # CONFIG_TARGET_ar71xx_generic_DEVICE_oolite-v5.2-dev is not set # CONFIG_TARGET_ar71xx_generic_DEVICE_lan-turtle is not set # CONFIG_TARGET_ar71xx_generic_DEVICE_packet-squirrel is not set # CONFIG_TARGET_ar71xx_generic_DEVICE_wifi-pineapple-nano is not set # CONFIG_TARGET_ar71xx_generic_DEVICE_hiwifi-hc6361 is not set # CONFIG_TARGET_ar71xx_generic_DEVICE_AP147_010 is not set # CONFIG_TARGET_ar71xx_generic_DEVICE_WRT160NL is not set # CONFIG_TARGET_ar71xx_generic_DEVICE_WRT400N is not set # CONFIG_TARGET_ar71xx_generic_DEVICE_mr12 is not set # CONFIG_TARGET_ar71xx_generic_DEVICE_mr16 is not set # CONFIG_TARGET_ar71xx_generic_DEVICE_mc-mac1200r is not set # CONFIG_TARGET_ar71xx_generic_DEVICE_mc-mw4530r is not set # CONFIG_TARGET_ar71xx_generic_DEVICE_smart-300 is not set # CONFIG_TARGET_ar71xx_generic_DEVICE_WNDAP360 is not set # CONFIG_TARGET_ar71xx_generic_DEVICE_wndr3700 is not set # CONFIG_TARGET_ar71xx_generic_DEVICE_wndr3700v2 is not set # CONFIG_TARGET_ar71xx_generic_DEVICE_wndr3800 is not set # CONFIG_TARGET_ar71xx_generic_DEVICE_wndr3800ch is not set # CONFIG_TARGET_ar71xx_generic_DEVICE_wndrmac is not set # CONFIG_TARGET_ar71xx_generic_DEVICE_wndrmacv2 is not set # CONFIG_TARGET_ar71xx_generic_DEVICE_WNR2200 is not set # CONFIG_TARGET_ar71xx_generic_DEVICE_koala is not set # CONFIG_TARGET_ar71xx_generic_DEVICE_omy-g1 is not set # CONFIG_TARGET_ar71xx_generic_DEVICE_omy-x1 is not set # CONFIG_TARGET_ar71xx_generic_DEVICE_onion-omega is not set # CONFIG_TARGET_ar71xx_generic_DEVICE_som9331 is not set # CONFIG_TARGET_ar71xx_generic_DEVICE_A60 is not set # CONFIG_TARGET_ar71xx_generic_DEVICE_MR1750 is not set # CONFIG_TARGET_ar71xx_generic_DEVICE_MR600 is not set # CONFIG_TARGET_ar71xx_generic_DEVICE_MR900 is not set # CONFIG_TARGET_ar71xx_generic_DEVICE_OM2P is not set # CONFIG_TARGET_ar71xx_generic_DEVICE_OM5PAC is not set # CONFIG_TARGET_ar71xx_generic_DEVICE_OM5P is not set # CONFIG_TARGET_ar71xx_generic_DEVICE_cpe505n is not set # CONFIG_TARGET_ar71xx_generic_DEVICE_r602n is not set # CONFIG_TARGET_ar71xx_generic_DEVICE_ts-d084 is not set # CONFIG_TARGET_ar71xx_generic_DEVICE_pqi-air-pen is not set # CONFIG_TARGET_ar71xx_generic_DEVICE_k2t is not set # CONFIG_TARGET_ar71xx_generic_DEVICE_MZKW04NU is not set # CONFIG_TARGET_ar71xx_generic_DEVICE_MZKW300NH is not set # CONFIG_TARGET_ar71xx_generic_DEVICE_cap324 is not set # CONFIG_TARGET_ar71xx_generic_DEVICE_cr3000 is not set # CONFIG_TARGET_ar71xx_generic_DEVICE_cr5000 is not set # CONFIG_TARGET_ar71xx_generic_DEVICE_DLRTDEV01 is not set # CONFIG_TARGET_ar71xx_generic_DEVICE_qihoo-c301 is not set # CONFIG_TARGET_ar71xx_generic_DEVICE_AP143_16M is not set # CONFIG_TARGET_ar71xx_generic_DEVICE_AP143_8M is not set # CONFIG_TARGET_ar71xx_generic_DEVICE_AP152_16M is not set # CONFIG_TARGET_ar71xx_generic_DEVICE_e1700ac-v2-16M is not set # CONFIG_TARGET_ar71xx_generic_DEVICE_e1700ac-v2-8M is not set # CONFIG_TARGET_ar71xx_generic_DEVICE_e558-v2-16M is not set # CONFIG_TARGET_ar71xx_generic_DEVICE_e558-v2-8M is not set # CONFIG_TARGET_ar71xx_generic_DEVICE_e600g-v2-16M is not set # CONFIG_TARGET_ar71xx_generic_DEVICE_e600g-v2-8M is not set # CONFIG_TARGET_ar71xx_generic_DEVICE_e600gac-v2-16M is not set # CONFIG_TARGET_ar71xx_generic_DEVICE_e600gac-v2-8M is not set # CONFIG_TARGET_ar71xx_generic_DEVICE_e750a-v4-16M is not set # CONFIG_TARGET_ar71xx_generic_DEVICE_e750a-v4-8M is not set # CONFIG_TARGET_ar71xx_generic_DEVICE_e750g-v8-16M is not set # CONFIG_TARGET_ar71xx_generic_DEVICE_e750g-v8-8M is not set # CONFIG_TARGET_ar71xx_generic_DEVICE_ap531b0 is not set # CONFIG_TARGET_ar71xx_generic_DEVICE_wam250 is not set # CONFIG_TARGET_ar71xx_generic_DEVICE_CAP4200AG is not set # CONFIG_TARGET_ar71xx_generic_DEVICE_EAP7660D is not set # CONFIG_TARGET_ar71xx_generic_DEVICE_wlr8100 is not set # CONFIG_TARGET_ar71xx_generic_DEVICE_bsb is not set # CONFIG_TARGET_ar71xx_generic_DEVICE_archer-c25-v1 is not set # CONFIG_TARGET_ar71xx_generic_DEVICE_archer-c5-v1 is not set # CONFIG_TARGET_ar71xx_generic_DEVICE_archer-c58-v1 is not set # CONFIG_TARGET_ar71xx_generic_DEVICE_archer-c59-v1 is not set # CONFIG_TARGET_ar71xx_generic_DEVICE_archer-c59-v2 is not set # CONFIG_TARGET_ar71xx_generic_DEVICE_archer-c60-v1 is not set # CONFIG_TARGET_ar71xx_generic_DEVICE_archer-c60-v2 is not set # CONFIG_TARGET_ar71xx_generic_DEVICE_archer-c7-v1 is not set # CONFIG_TARGET_ar71xx_generic_DEVICE_archer-c7-v2 is not set # CONFIG_TARGET_ar71xx_generic_DEVICE_archer-c7-v2-il is not set # CONFIG_TARGET_ar71xx_generic_DEVICE_tl-wdr7500-v3 is not set # CONFIG_TARGET_ar71xx_generic_DEVICE_archer-c7-v4 is not set # CONFIG_TARGET_ar71xx_generic_DEVICE_archer-c7-v5 is not set # CONFIG_TARGET_ar71xx_generic_DEVICE_cpe210-v2 is not set # CONFIG_TARGET_ar71xx_generic_DEVICE_cpe210-220-v1 is not set # CONFIG_TARGET_ar71xx_generic_DEVICE_cpe510-520-v1 is not set # CONFIG_TARGET_ar71xx_generic_DEVICE_eap120-v1 is not set # CONFIG_TARGET_ar71xx_generic_DEVICE_re355-v1 is not set # CONFIG_TARGET_ar71xx_generic_DEVICE_re450-v1 is not set # CONFIG_TARGET_ar71xx_generic_DEVICE_tl-mr6400-v1 is not set # CONFIG_TARGET_ar71xx_generic_DEVICE_tl-wdr3227-v2 is not set # CONFIG_TARGET_ar71xx_generic_DEVICE_tl-wdr3500-v1 is not set # CONFIG_TARGET_ar71xx_generic_DEVICE_tl-wdr3600-v1 is not set # CONFIG_TARGET_ar71xx_generic_DEVICE_tl-wdr4300-v1 is not set # CONFIG_TARGET_ar71xx_generic_DEVICE_tl-wdr4300-v1-il is not set # CONFIG_TARGET_ar71xx_generic_DEVICE_tl-wdr4310-v1 is not set # CONFIG_TARGET_ar71xx_generic_DEVICE_tl-wdr4900-v2 is not set # CONFIG_TARGET_ar71xx_generic_DEVICE_tl-wdr5800-v1 is not set CONFIG_TARGET_ar71xx_generic_DEVICE_tl-wdr6500-v2=y # CONFIG_TARGET_ar71xx_generic_DEVICE_tl-wdr6500-v6 is not set # CONFIG_TARGET_ar71xx_generic_DEVICE_tl-wdr8500-v1 is not set # CONFIG_TARGET_ar71xx_generic_DEVICE_tl-wpa8630-v1 is not set # CONFIG_TARGET_ar71xx_generic_DEVICE_tl-wr1043n-v5 is not set # CONFIG_TARGET_ar71xx_generic_DEVICE_tl-wr1043nd-v1 is not set # CONFIG_TARGET_ar71xx_generic_DEVICE_tl-wr1043nd-v2 is not set # CONFIG_TARGET_ar71xx_generic_DEVICE_tl-wr1043nd-v3 is not set # CONFIG_TARGET_ar71xx_generic_DEVICE_tl-wr1043nd-v4 is not set # CONFIG_TARGET_ar71xx_generic_DEVICE_tl-wr2041n-v1 is not set # CONFIG_TARGET_ar71xx_generic_DEVICE_tl-wr2041n-v2 is not set # CONFIG_TARGET_ar71xx_generic_DEVICE_tl-wr2543-v1 is not set # CONFIG_TARGET_ar71xx_generic_DEVICE_tl-wr710n-v1 is not set # CONFIG_TARGET_ar71xx_generic_DEVICE_tl-wr710n-v2.1 is not set # CONFIG_TARGET_ar71xx_generic_DEVICE_tl-wr810n-v1 is not set # CONFIG_TARGET_ar71xx_generic_DEVICE_tl-wr810n-v2 is not set # CONFIG_TARGET_ar71xx_generic_DEVICE_tl-wr842n-v1 is not set # CONFIG_TARGET_ar71xx_generic_DEVICE_tl-wr842n-v2 is not set # CONFIG_TARGET_ar71xx_generic_DEVICE_tl-wr842n-v3 is not set # CONFIG_TARGET_ar71xx_generic_DEVICE_tl-wr880n-v1 is not set # CONFIG_TARGET_ar71xx_generic_DEVICE_tl-wr881n-v1 is not set # CONFIG_TARGET_ar71xx_generic_DEVICE_tl-wr902ac-v1 is not set # CONFIG_TARGET_ar71xx_generic_DEVICE_tl-wr941n-v7 is not set # CONFIG_TARGET_ar71xx_generic_DEVICE_tl-wr942n-v1 is not set # CONFIG_TARGET_ar71xx_generic_DEVICE_wbs210-v1 is not set # CONFIG_TARGET_ar71xx_generic_DEVICE_wbs510-v1 is not set # CONFIG_TARGET_ar71xx_generic_DEVICE_TEW673GRU is not set # CONFIG_TARGET_ar71xx_generic_DEVICE_TEW732BR is not set # CONFIG_TARGET_ar71xx_generic_DEVICE_TEW823DRU is not set # CONFIG_TARGET_ar71xx_generic_DEVICE_tellstick-znet-lite is not set # CONFIG_TARGET_ar71xx_generic_DEVICE_rut900 is not set # CONFIG_TARGET_ar71xx_generic_DEVICE_ubnt-air-gateway is not set # CONFIG_TARGET_ar71xx_generic_DEVICE_ubnt-air-gateway-pro is not set # CONFIG_TARGET_ar71xx_generic_DEVICE_ubnt-airrouter is not set # CONFIG_TARGET_ar71xx_generic_DEVICE_ubnt-bullet-m is not set # CONFIG_TARGET_ar71xx_generic_DEVICE_ubnt-ls-sr71 is not set # CONFIG_TARGET_ar71xx_generic_DEVICE_ubnt-lbe-m5 is not set # CONFIG_TARGET_ar71xx_generic_DEVICE_ubnt-loco-m-xw is not set # CONFIG_TARGET_ar71xx_generic_DEVICE_ubnt-nano-m-xw is not set # CONFIG_TARGET_ar71xx_generic_DEVICE_ubnt-nano-m is not set # CONFIG_TARGET_ar71xx_generic_DEVICE_rw2458n is not set # CONFIG_TARGET_ar71xx_generic_DEVICE_ubnt-rocket-m-ti is not set # CONFIG_TARGET_ar71xx_generic_DEVICE_ubnt-rocket-m-xw is not set # CONFIG_TARGET_ar71xx_generic_DEVICE_ubnt-rocket-m is not set # CONFIG_TARGET_ar71xx_generic_DEVICE_ubnt-rs is not set # CONFIG_TARGET_ar71xx_generic_DEVICE_ubnt-rspro is not set # CONFIG_TARGET_ar71xx_generic_DEVICE_ubnt-uap-pro is not set # CONFIG_TARGET_ar71xx_generic_DEVICE_ubnt-unifi is not set # CONFIG_TARGET_ar71xx_generic_DEVICE_ubnt-unifiac-lite is not set # CONFIG_TARGET_ar71xx_generic_DEVICE_ubnt-unifiac-mesh is not set # CONFIG_TARGET_ar71xx_generic_DEVICE_ubnt-unifiac-pro is not set # CONFIG_TARGET_ar71xx_generic_DEVICE_ubnt-unifi-outdoor is not set # CONFIG_TARGET_ar71xx_generic_DEVICE_ubnt-unifi-outdoor-plus is not set # CONFIG_TARGET_ar71xx_generic_DEVICE_ubdev01 is not set # CONFIG_TARGET_ar71xx_generic_DEVICE_wrtnode2q is not set # CONFIG_TARGET_ar71xx_generic_DEVICE_dr342 is not set # CONFIG_TARGET_ar71xx_generic_DEVICE_dr531 is not set # CONFIG_TARGET_ar71xx_generic_DEVICE_weio is not set # CONFIG_TARGET_ar71xx_generic_DEVICE_mynet-n600 is not set # CONFIG_TARGET_ar71xx_generic_DEVICE_mynet-n750 is not set # CONFIG_TARGET_ar71xx_generic_DEVICE_MYNETREXT is not set # CONFIG_TARGET_ar71xx_generic_DEVICE_ap90q is not set # CONFIG_TARGET_ar71xx_generic_DEVICE_cpe830 is not set # CONFIG_TARGET_ar71xx_generic_DEVICE_cpe870 is not set # CONFIG_TARGET_ar71xx_generic_DEVICE_sr3200 is not set # CONFIG_TARGET_ar71xx_generic_DEVICE_t830 is not set # CONFIG_TARGET_ar71xx_generic_DEVICE_xd3200 is not set # CONFIG_TARGET_ar71xx_generic_DEVICE_ZCN1523H28 is not set # CONFIG_TARGET_ar71xx_generic_DEVICE_ZCN1523H516 is not set # CONFIG_TARGET_ar71xx_generic_DEVICE_NBG6616 is not set # CONFIG_TARGET_ar71xx_generic_DEVICE_dLAN_Hotspot is not set # CONFIG_TARGET_ar71xx_generic_DEVICE_dLAN_pro_1200_ac is not set # CONFIG_TARGET_ar71xx_generic_DEVICE_dLAN_pro_500_wp is not set # CONFIG_TARGET_ar71xx_generic_DEVICE_rme-eg200 is not set # CONFIG_TARGET_ar71xx_generic_DEVICE_JA76PF is not set # CONFIG_TARGET_ar71xx_generic_DEVICE_JA76PF2 is not set # CONFIG_TARGET_ar71xx_generic_DEVICE_JWAP003 is not set # CONFIG_TARGET_ar71xx_generic_DEVICE_jwap230 is not set CONFIG_HAS_SUBTARGETS=y CONFIG_HAS_DEVICES=y CONFIG_TARGET_BOARD="ar71xx" CONFIG_TARGET_SUBTARGET="generic" CONFIG_TARGET_PROFILE="DEVICE_tl-wdr6500-v2" CONFIG_TARGET_ARCH_PACKAGES="mips_24kc" CONFIG_DEFAULT_TARGET_OPTIMIZATION="-Os -pipe -mno-branch-likely -mips32r2 -mtune=24kc" CONFIG_CPU_TYPE="24kc" CONFIG_LINUX_4_9=y CONFIG_DEFAULT_ath10k-firmware-qca988x=y CONFIG_DEFAULT_base-files=y CONFIG_DEFAULT_block-mount=y CONFIG_DEFAULT_busybox=y CONFIG_DEFAULT_ca-certificates=y CONFIG_DEFAULT_coremark=y CONFIG_DEFAULT_ddns-scripts_aliyun=y CONFIG_DEFAULT_ddns-scripts_dnspod=y CONFIG_DEFAULT_default-settings=y CONFIG_DEFAULT_dnsmasq-full=y CONFIG_DEFAULT_dropbear=y CONFIG_DEFAULT_firewall=y CONFIG_DEFAULT_fstools=y CONFIG_DEFAULT_iptables=y CONFIG_DEFAULT_kmod-ath10k=y CONFIG_DEFAULT_kmod-ath9k=y CONFIG_DEFAULT_kmod-gpio-button-hotplug=y CONFIG_DEFAULT_kmod-ipt-offload=y CONFIG_DEFAULT_kmod-ipt-raw=y CONFIG_DEFAULT_kmod-nf-nathelper=y CONFIG_DEFAULT_kmod-nf-nathelper-extra=y CONFIG_DEFAULT_kmod-tcp-bbr=y CONFIG_DEFAULT_kmod-usb-core=y CONFIG_DEFAULT_kmod-usb-ledtrig-usbport=y CONFIG_DEFAULT_kmod-usb2=y CONFIG_DEFAULT_libc=y CONFIG_DEFAULT_libgcc=y CONFIG_DEFAULT_libustream-openssl=y CONFIG_DEFAULT_logd=y CONFIG_DEFAULT_luci=y CONFIG_DEFAULT_luci-app-accesscontrol=y CONFIG_DEFAULT_luci-app-adbyby-plus=y CONFIG_DEFAULT_luci-app-arpbind=y CONFIG_DEFAULT_luci-app-autoreboot=y CONFIG_DEFAULT_luci-app-cpufreq=y CONFIG_DEFAULT_luci-app-ddns=y CONFIG_DEFAULT_luci-app-filetransfer=y CONFIG_DEFAULT_luci-app-flowoffload=y CONFIG_DEFAULT_luci-app-nlbwmon=y CONFIG_DEFAULT_luci-app-ramfree=y CONFIG_DEFAULT_luci-app-sfe=y CONFIG_DEFAULT_luci-app-ssr-plus=y CONFIG_DEFAULT_luci-app-unblockmusic=y CONFIG_DEFAULT_luci-app-upnp=y CONFIG_DEFAULT_luci-app-vlmcsd=y CONFIG_DEFAULT_luci-app-vsftpd=y CONFIG_DEFAULT_luci-app-wol=y CONFIG_DEFAULT_mtd=y CONFIG_DEFAULT_netifd=y CONFIG_DEFAULT_opkg=y CONFIG_DEFAULT_ppp=y CONFIG_DEFAULT_ppp-mod-pppoe=y CONFIG_DEFAULT_swconfig=y CONFIG_DEFAULT_uboot-envtools=y CONFIG_DEFAULT_uci=y CONFIG_DEFAULT_uclient-fetch=y CONFIG_DEFAULT_urandom-seed=y CONFIG_DEFAULT_urngd=y CONFIG_DEFAULT_wget=y CONFIG_DEFAULT_wpad-openssl=y CONFIG_AUDIO_SUPPORT=y CONFIG_GPIO_SUPPORT=y CONFIG_PCI_SUPPORT=y CONFIG_USB_SUPPORT=y CONFIG_USB_GADGET_SUPPORT=y CONFIG_BIG_ENDIAN=y CONFIG_USES_SQUASHFS=y CONFIG_SMALL_FLASH=y CONFIG_HAS_MIPS16=y CONFIG_mips=y CONFIG_ARCH="mips"  # # Target Images # # CONFIG_TARGET_ROOTFS_INITRAMFS is not set CONFIG_EXTERNAL_CPIO=""  # # Root filesystem archives # # CONFIG_TARGET_ROOTFS_CPIOGZ is not set # CONFIG_TARGET_ROOTFS_TARGZ is not set  # # Root filesystem images # # CONFIG_TARGET_ROOTFS_EXT4FS is not set CONFIG_TARGET_ROOTFS_SQUASHFS=y CONFIG_TARGET_SQUASHFS_BLOCK_SIZE=1024 CONFIG_TARGET_UBIFS_FREE_SPACE_FIXUP=y CONFIG_TARGET_UBIFS_JOURNAL_SIZE=""  # # Image Options #  # # Global build settings # # CONFIG_JSON_ADD_IMAGE_INFO is not set # CONFIG_ALL_NONSHARED is not set # CONFIG_ALL_KMODS is not set # CONFIG_ALL is not set # CONFIG_BUILDBOT is not set # CONFIG_SIGNED_PACKAGES is not set # CONFIG_SIGNATURE_CHECK is not set  # # General build options # # CONFIG_DISPLAY_SUPPORT is not set CONFIG_BUILD_PATENTED=y # CONFIG_BUILD_NLS is not set CONFIG_SHADOW_PASSWORDS=y # CONFIG_CLEAN_IPKG is not set # CONFIG_INCLUDE_CONFIG is not set # CONFIG_COLLECT_KERNEL_DEBUG is not set  # # Kernel build options # CONFIG_KERNEL_BUILD_USER="" CONFIG_KERNEL_BUILD_DOMAIN="" CONFIG_KERNEL_PRINTK=y CONFIG_KERNEL_CRASHLOG=y # CONFIG_KERNEL_SWAP is not set CONFIG_KERNEL_DEBUG_FS=y CONFIG_KERNEL_MIPS_FPU_EMULATOR=y # CONFIG_KERNEL_PERF_EVENTS is not set # CONFIG_KERNEL_PROFILING is not set # CONFIG_KERNEL_TASKSTATS is not set # CONFIG_KERNEL_KALLSYMS is not set # CONFIG_KERNEL_FTRACE is not set # CONFIG_KERNEL_DEBUG_KERNEL is not set # CONFIG_KERNEL_DEBUG_INFO is not set # CONFIG_KERNEL_DYNAMIC_DEBUG is not set # CONFIG_KERNEL_KPROBES is not set # CONFIG_KERNEL_AIO is not set # CONFIG_KERNEL_FHANDLE is not set # CONFIG_KERNEL_FANOTIFY is not set # CONFIG_KERNEL_BLK_DEV_BSG is not set CONFIG_KERNEL_MAGIC_SYSRQ=y # CONFIG_KERNEL_DEBUG_PINCTRL is not set # CONFIG_KERNEL_DEBUG_GPIO is not set # CONFIG_KERNEL_ELF_CORE is not set # CONFIG_KERNEL_PROVE_LOCKING is not set CONFIG_KERNEL_PRINTK_TIME=y # CONFIG_KERNEL_SLABINFO is not set # CONFIG_KERNEL_PROC_PAGE_MONITOR is not set # CONFIG_KERNEL_KEXEC is not set # CONFIG_USE_RFKILL is not set # CONFIG_USE_SPARSE is not set # CONFIG_KERNEL_DEVTMPFS is not set CONFIG_KERNEL_KEYS=y # CONFIG_KERNEL_PERSISTENT_KEYRINGS is not set # CONFIG_KERNEL_BIG_KEYS is not set # CONFIG_KERNEL_ENCRYPTED_KEYS is not set CONFIG_KERNEL_CGROUPS=y # CONFIG_KERNEL_CGROUP_DEBUG is not set CONFIG_KERNEL_FREEZER=y CONFIG_KERNEL_CGROUP_FREEZER=y CONFIG_KERNEL_CGROUP_DEVICE=y CONFIG_KERNEL_CGROUP_PIDS=y CONFIG_KERNEL_CPUSETS=y # CONFIG_KERNEL_PROC_PID_CPUSET is not set CONFIG_KERNEL_CGROUP_CPUACCT=y # CONFIG_KERNEL_RESOURCE_COUNTERS is not set CONFIG_KERNEL_MM_OWNER=y CONFIG_KERNEL_MEMCG=y # CONFIG_KERNEL_MEMCG_SWAP is not set # CONFIG_KERNEL_MEMCG_KMEM is not set # CONFIG_KERNEL_CGROUP_PERF is not set CONFIG_KERNEL_CGROUP_SCHED=y # CONFIG_KERNEL_FAIR_GROUP_SCHED is not set # CONFIG_KERNEL_RT_GROUP_SCHED is not set CONFIG_KERNEL_BLK_CGROUP=y # CONFIG_KERNEL_CFQ_GROUP_IOSCHED is not set # CONFIG_KERNEL_BLK_DEV_THROTTLING is not set # CONFIG_KERNEL_DEBUG_BLK_CGROUP is not set CONFIG_KERNEL_NET_CLS_CGROUP=y CONFIG_KERNEL_NETPRIO_CGROUP=y CONFIG_KERNEL_NAMESPACES=y CONFIG_KERNEL_UTS_NS=y CONFIG_KERNEL_IPC_NS=y CONFIG_KERNEL_USER_NS=y CONFIG_KERNEL_PID_NS=y CONFIG_KERNEL_NET_NS=y CONFIG_KERNEL_DEVPTS_MULTIPLE_INSTANCES=y CONFIG_KERNEL_POSIX_MQUEUE=y # CONFIG_KERNEL_SECCOMP_FILTER is not set # CONFIG_KERNEL_SECCOMP is not set CONFIG_KERNEL_IP_MROUTE=y CONFIG_KERNEL_IPV6=y CONFIG_KERNEL_IPV6_MULTIPLE_TABLES=y CONFIG_KERNEL_IPV6_SUBTREES=y CONFIG_KERNEL_IPV6_MROUTE=y # CONFIG_KERNEL_IPV6_PIMSM_V2 is not set # CONFIG_KERNEL_IP_PNP is not set  # # Filesystem ACL and attr support options # # CONFIG_USE_FS_ACL_ATTR is not set # CONFIG_KERNEL_FS_POSIX_ACL is not set # CONFIG_KERNEL_BTRFS_FS_POSIX_ACL is not set # CONFIG_KERNEL_EXT4_FS_POSIX_ACL is not set # CONFIG_KERNEL_F2FS_FS_POSIX_ACL is not set # CONFIG_KERNEL_JFFS2_FS_POSIX_ACL is not set # CONFIG_KERNEL_TMPFS_POSIX_ACL is not set # CONFIG_KERNEL_CIFS_ACL is not set # CONFIG_KERNEL_HFS_FS_POSIX_ACL is not set # CONFIG_KERNEL_HFSPLUG_FS_POSIX_ACL is not set # CONFIG_KERNEL_NFS_ACL_SUPPORT is not set # CONFIG_KERNEL_NFS_V3_ACL_SUPPORT is not set # CONFIG_KERNEL_NFSD_V2_ACL_SUPPORT is not set # CONFIG_KERNEL_NFSD_V3_ACL_SUPPORT is not set # CONFIG_KERNEL_REISER_FS_POSIX_ACL is not set # CONFIG_KERNEL_XFS_POSIX_ACL is not set # CONFIG_KERNEL_JFS_POSIX_ACL is not set # CONFIG_KERNEL_DEVMEM is not set # CONFIG_KERNEL_DEVKMEM is not set CONFIG_KERNEL_SQUASHFS_FRAGMENT_CACHE_SIZE=2 # CONFIG_KERNEL_CC_OPTIMIZE_FOR_PERFORMANCE is not set CONFIG_KERNEL_CC_OPTIMIZE_FOR_SIZE=y  # # Package build options # # CONFIG_DEBUG is not set CONFIG_IPV6=y  # # Stripping options # # CONFIG_NO_STRIP is not set # CONFIG_USE_STRIP is not set CONFIG_USE_SSTRIP=y # CONFIG_STRIP_KERNEL_EXPORTS is not set # CONFIG_USE_MKLIBS is not set CONFIG_USE_UCLIBCXX=y # CONFIG_USE_LIBCXX is not set # CONFIG_USE_LIBSTDCXX is not set  # # Hardening build options # CONFIG_PKG_CHECK_FORMAT_SECURITY=y CONFIG_PKG_ASLR_PIE_NONE=y # CONFIG_PKG_ASLR_PIE_REGULAR is not set # CONFIG_PKG_ASLR_PIE_ALL is not set # CONFIG_PKG_CC_STACKPROTECTOR_NONE is not set CONFIG_PKG_CC_STACKPROTECTOR_REGULAR=y # CONFIG_KERNEL_CC_STACKPROTECTOR_NONE is not set CONFIG_KERNEL_CC_STACKPROTECTOR_REGULAR=y # CONFIG_KERNEL_CC_STACKPROTECTOR_STRONG is not set CONFIG_KERNEL_STACKPROTECTOR=y # CONFIG_KERNEL_STACKPROTECTOR_STRONG is not set # CONFIG_PKG_FORTIFY_SOURCE_NONE is not set CONFIG_PKG_FORTIFY_SOURCE_1=y # CONFIG_PKG_FORTIFY_SOURCE_2 is not set # CONFIG_PKG_RELRO_NONE is not set # CONFIG_PKG_RELRO_PARTIAL is not set CONFIG_PKG_RELRO_FULL=y # CONFIG_DEVEL is not set # CONFIG_BROKEN is not set CONFIG_BINARY_FOLDER="" CONFIG_DOWNLOAD_FOLDER="" CONFIG_LOCALMIRROR="" CONFIG_AUTOREBUILD=y # CONFIG_AUTOREMOVE is not set CONFIG_BUILD_SUFFIX="" CONFIG_TARGET_ROOTFS_DIR="" # CONFIG_CCACHE is not set CONFIG_EXTERNAL_KERNEL_TREE="" CONFIG_KERNEL_GIT_CLONE_URI="" CONFIG_EXTRA_OPTIMIZATION="-fno-caller-saves -fno-plt" CONFIG_TARGET_OPTIMIZATION="-Os -pipe -mno-branch-likely -mips32r2 -mtune=24kc" CONFIG_SOFT_FLOAT=y CONFIG_USE_MIPS16=y # CONFIG_EXTRA_TARGET_ARCH is not set CONFIG_EXTRA_BINUTILS_CONFIG_OPTIONS="" CONFIG_EXTRA_GCC_CONFIG_OPTIONS="" # CONFIG_GCC_DEFAULT_PIE is not set # CONFIG_GCC_DEFAULT_SSP is not set # CONFIG_SJLJ_EXCEPTIONS is not set # CONFIG_INSTALL_GFORTRAN is not set CONFIG_GDB=y CONFIG_USE_MUSL=y CONFIG_SSP_SUPPORT=y CONFIG_BINUTILS_VERSION_2_31_1=y CONFIG_BINUTILS_VERSION="2.31.1" # CONFIG_GCC_USE_EMBEDDED_PATH_REMAP is not set CONFIG_GCC_VERSION="7.5.0" CONFIG_LIBC="musl" CONFIG_TARGET_SUFFIX="musl" # CONFIG_IB is not set # CONFIG_SDK is not set # CONFIG_MAKE_TOOLCHAIN is not set # CONFIG_IMAGEOPT is not set # CONFIG_PREINITOPT is not set CONFIG_TARGET_PREINIT_SUPPRESS_STDERR=y # CONFIG_TARGET_PREINIT_DISABLE_FAILSAFE is not set CONFIG_TARGET_PREINIT_TIMEOUT=2 # CONFIG_TARGET_PREINIT_SHOW_NETMSG is not set # CONFIG_TARGET_PREINIT_SUPPRESS_FAILSAFE_NETMSG is not set CONFIG_TARGET_PREINIT_IFNAME="" CONFIG_TARGET_PREINIT_IP="192.168.1.1" CONFIG_TARGET_PREINIT_NETMASK="255.255.255.0" CONFIG_TARGET_PREINIT_BROADCAST="192.168.1.255" # CONFIG_INITOPT is not set CONFIG_TARGET_INIT_PATH="/usr/sbin:/usr/bin:/sbin:/bin" CONFIG_TARGET_INIT_ENV="" CONFIG_TARGET_INIT_CMD="/sbin/init" CONFIG_TARGET_INIT_SUPPRESS_STDERR=y # CONFIG_VERSIONOPT is not set CONFIG_PER_FEED_REPO=y CONFIG_FEED_packages=y CONFIG_FEED_luci=y CONFIG_FEED_routing=y  # # Base system # # CONFIG_PACKAGE_attendedsysupgrade-common is not set # CONFIG_PACKAGE_auc is not set CONFIG_PACKAGE_base-files=y CONFIG_PACKAGE_block-mount=y # CONFIG_PACKAGE_blockd is not set # CONFIG_PACKAGE_bridge is not set CONFIG_PACKAGE_busybox=y # CONFIG_BUSYBOX_CUSTOM is not set CONFIG_BUSYBOX_DEFAULT_HAVE_DOT_CONFIG=y # CONFIG_BUSYBOX_DEFAULT_DESKTOP is not set # CONFIG_BUSYBOX_DEFAULT_EXTRA_COMPAT is not set # CONFIG_BUSYBOX_DEFAULT_FEDORA_COMPAT is not set CONFIG_BUSYBOX_DEFAULT_INCLUDE_SUSv2=y CONFIG_BUSYBOX_DEFAULT_LONG_OPTS=y CONFIG_BUSYBOX_DEFAULT_SHOW_USAGE=y CONFIG_BUSYBOX_DEFAULT_FEATURE_VERBOSE_USAGE=y CONFIG_BUSYBOX_DEFAULT_FEATURE_COMPRESS_USAGE=y CONFIG_BUSYBOX_DEFAULT_LFS=y # CONFIG_BUSYBOX_DEFAULT_PAM is not set CONFIG_BUSYBOX_DEFAULT_FEATURE_DEVPTS=y # CONFIG_BUSYBOX_DEFAULT_FEATURE_UTMP is not set # CONFIG_BUSYBOX_DEFAULT_FEATURE_WTMP is not set CONFIG_BUSYBOX_DEFAULT_FEATURE_PIDFILE=y CONFIG_BUSYBOX_DEFAULT_PID_FILE_PATH="/var/run" # CONFIG_BUSYBOX_DEFAULT_BUSYBOX is not set # CONFIG_BUSYBOX_DEFAULT_FEATURE_SHOW_SCRIPT is not set # CONFIG_BUSYBOX_DEFAULT_FEATURE_INSTALLER is not set # CONFIG_BUSYBOX_DEFAULT_INSTALL_NO_USR is not set CONFIG_BUSYBOX_DEFAULT_FEATURE_SUID=y # CONFIG_BUSYBOX_DEFAULT_FEATURE_SUID_CONFIG is not set # CONFIG_BUSYBOX_DEFAULT_FEATURE_SUID_CONFIG_QUIET is not set CONFIG_BUSYBOX_DEFAULT_FEATURE_PREFER_APPLETS=y CONFIG_BUSYBOX_DEFAULT_BUSYBOX_EXEC_PATH="/proc/self/exe" # CONFIG_BUSYBOX_DEFAULT_SELINUX is not set # CONFIG_BUSYBOX_DEFAULT_FEATURE_CLEAN_UP is not set CONFIG_BUSYBOX_DEFAULT_FEATURE_SYSLOG=y CONFIG_BUSYBOX_DEFAULT_PLATFORM_LINUX=y # CONFIG_BUSYBOX_DEFAULT_STATIC is not set # CONFIG_BUSYBOX_DEFAULT_PIE is not set # CONFIG_BUSYBOX_DEFAULT_NOMMU is not set # CONFIG_BUSYBOX_DEFAULT_BUILD_LIBBUSYBOX is not set # CONFIG_BUSYBOX_DEFAULT_FEATURE_LIBBUSYBOX_STATIC is not set # CONFIG_BUSYBOX_DEFAULT_FEATURE_INDIVIDUAL is not set # CONFIG_BUSYBOX_DEFAULT_FEATURE_SHARED_BUSYBOX is not set CONFIG_BUSYBOX_DEFAULT_CROSS_COMPILER_PREFIX="" CONFIG_BUSYBOX_DEFAULT_SYSROOT="" CONFIG_BUSYBOX_DEFAULT_EXTRA_CFLAGS="" CONFIG_BUSYBOX_DEFAULT_EXTRA_LDFLAGS="" CONFIG_BUSYBOX_DEFAULT_EXTRA_LDLIBS="" # CONFIG_BUSYBOX_DEFAULT_USE_PORTABLE_CODE is not set # CONFIG_BUSYBOX_DEFAULT_STACK_OPTIMIZATION_386 is not set CONFIG_BUSYBOX_DEFAULT_INSTALL_APPLET_SYMLINKS=y # CONFIG_BUSYBOX_DEFAULT_INSTALL_APPLET_HARDLINKS is not set # CONFIG_BUSYBOX_DEFAULT_INSTALL_APPLET_SCRIPT_WRAPPERS is not set # CONFIG_BUSYBOX_DEFAULT_INSTALL_APPLET_DONT is not set # CONFIG_BUSYBOX_DEFAULT_INSTALL_SH_APPLET_SYMLINK is not set # CONFIG_BUSYBOX_DEFAULT_INSTALL_SH_APPLET_HARDLINK is not set # CONFIG_BUSYBOX_DEFAULT_INSTALL_SH_APPLET_SCRIPT_WRAPPER is not set CONFIG_BUSYBOX_DEFAULT_PREFIX="./_install" # CONFIG_BUSYBOX_DEFAULT_DEBUG is not set # CONFIG_BUSYBOX_DEFAULT_DEBUG_PESSIMIZE is not set # CONFIG_BUSYBOX_DEFAULT_DEBUG_SANITIZE is not set # CONFIG_BUSYBOX_DEFAULT_UNIT_TEST is not set # CONFIG_BUSYBOX_DEFAULT_WERROR is not set CONFIG_BUSYBOX_DEFAULT_NO_DEBUG_LIB=y # CONFIG_BUSYBOX_DEFAULT_DMALLOC is not set # CONFIG_BUSYBOX_DEFAULT_EFENCE is not set # CONFIG_BUSYBOX_DEFAULT_FEATURE_USE_BSS_TAIL is not set # CONFIG_BUSYBOX_DEFAULT_FLOAT_DURATION is not set # CONFIG_BUSYBOX_DEFAULT_FEATURE_RTMINMAX is not set # CONFIG_BUSYBOX_DEFAULT_FEATURE_RTMINMAX_USE_LIBC_DEFINITIONS is not set # CONFIG_BUSYBOX_DEFAULT_FEATURE_BUFFERS_USE_MALLOC is not set CONFIG_BUSYBOX_DEFAULT_FEATURE_BUFFERS_GO_ON_STACK=y # CONFIG_BUSYBOX_DEFAULT_FEATURE_BUFFERS_GO_IN_BSS is not set CONFIG_BUSYBOX_DEFAULT_PASSWORD_MINLEN=6 CONFIG_BUSYBOX_DEFAULT_MD5_SMALL=1 CONFIG_BUSYBOX_DEFAULT_SHA3_SMALL=1 CONFIG_BUSYBOX_DEFAULT_FEATURE_FAST_TOP=y # CONFIG_BUSYBOX_DEFAULT_FEATURE_ETC_NETWORKS is not set # CONFIG_BUSYBOX_DEFAULT_FEATURE_ETC_SERVICES is not set CONFIG_BUSYBOX_DEFAULT_FEATURE_EDITING=y CONFIG_BUSYBOX_DEFAULT_FEATURE_EDITING_MAX_LEN=512 # CONFIG_BUSYBOX_DEFAULT_FEATURE_EDITING_VI is not set CONFIG_BUSYBOX_DEFAULT_FEATURE_EDITING_HISTORY=256 # CONFIG_BUSYBOX_DEFAULT_FEATURE_EDITING_SAVEHISTORY is not set # CONFIG_BUSYBOX_DEFAULT_FEATURE_EDITING_SAVE_ON_EXIT is not set # CONFIG_BUSYBOX_DEFAULT_FEATURE_REVERSE_SEARCH is not set CONFIG_BUSYBOX_DEFAULT_FEATURE_TAB_COMPLETION=y # CONFIG_BUSYBOX_DEFAULT_FEATURE_USERNAME_COMPLETION is not set CONFIG_BUSYBOX_DEFAULT_FEATURE_EDITING_FANCY_PROMPT=y # CONFIG_BUSYBOX_DEFAULT_FEATURE_EDITING_WINCH is not set # CONFIG_BUSYBOX_DEFAULT_FEATURE_EDITING_ASK_TERMINAL is not set # CONFIG_BUSYBOX_DEFAULT_LOCALE_SUPPORT is not set # CONFIG_BUSYBOX_DEFAULT_UNICODE_SUPPORT is not set # CONFIG_BUSYBOX_DEFAULT_UNICODE_USING_LOCALE is not set # CONFIG_BUSYBOX_DEFAULT_FEATURE_CHECK_UNICODE_IN_ENV is not set CONFIG_BUSYBOX_DEFAULT_SUBST_WCHAR=0 CONFIG_BUSYBOX_DEFAULT_LAST_SUPPORTED_WCHAR=0 # CONFIG_BUSYBOX_DEFAULT_UNICODE_COMBINING_WCHARS is not set # CONFIG_BUSYBOX_DEFAULT_UNICODE_WIDE_WCHARS is not set # CONFIG_BUSYBOX_DEFAULT_UNICODE_BIDI_SUPPORT is not set # CONFIG_BUSYBOX_DEFAULT_UNICODE_NEUTRAL_TABLE is not set # CONFIG_BUSYBOX_DEFAULT_UNICODE_PRESERVE_BROKEN is not set CONFIG_BUSYBOX_DEFAULT_FEATURE_NON_POSIX_CP=y # CONFIG_BUSYBOX_DEFAULT_FEATURE_VERBOSE_CP_MESSAGE is not set CONFIG_BUSYBOX_DEFAULT_FEATURE_USE_SENDFILE=y CONFIG_BUSYBOX_DEFAULT_FEATURE_COPYBUF_KB=4 # CONFIG_BUSYBOX_DEFAULT_FEATURE_SKIP_ROOTFS is not set # CONFIG_BUSYBOX_DEFAULT_MONOTONIC_SYSCALL is not set CONFIG_BUSYBOX_DEFAULT_IOCTL_HEX2STR_ERROR=y # CONFIG_BUSYBOX_DEFAULT_FEATURE_HWIB is not set # CONFIG_BUSYBOX_DEFAULT_FEATURE_SEAMLESS_XZ is not set # CONFIG_BUSYBOX_DEFAULT_FEATURE_SEAMLESS_LZMA is not set # CONFIG_BUSYBOX_DEFAULT_FEATURE_SEAMLESS_BZ2 is not set CONFIG_BUSYBOX_DEFAULT_FEATURE_SEAMLESS_GZ=y # CONFIG_BUSYBOX_DEFAULT_FEATURE_SEAMLESS_Z is not set # CONFIG_BUSYBOX_DEFAULT_AR is not set # CONFIG_BUSYBOX_DEFAULT_FEATURE_AR_LONG_FILENAMES is not set # CONFIG_BUSYBOX_DEFAULT_FEATURE_AR_CREATE is not set # CONFIG_BUSYBOX_DEFAULT_UNCOMPRESS is not set CONFIG_BUSYBOX_DEFAULT_GUNZIP=y CONFIG_BUSYBOX_DEFAULT_ZCAT=y # CONFIG_BUSYBOX_DEFAULT_FEATURE_GUNZIP_LONG_OPTIONS is not set CONFIG_BUSYBOX_DEFAULT_BUNZIP2=y CONFIG_BUSYBOX_DEFAULT_BZCAT=y # CONFIG_BUSYBOX_DEFAULT_UNLZMA is not set # CONFIG_BUSYBOX_DEFAULT_LZCAT is not set # CONFIG_BUSYBOX_DEFAULT_LZMA is not set # CONFIG_BUSYBOX_DEFAULT_UNXZ is not set # CONFIG_BUSYBOX_DEFAULT_XZCAT is not set # CONFIG_BUSYBOX_DEFAULT_XZ is not set # CONFIG_BUSYBOX_DEFAULT_BZIP2 is not set CONFIG_BUSYBOX_DEFAULT_BZIP2_SMALL=0 CONFIG_BUSYBOX_DEFAULT_FEATURE_BZIP2_DECOMPRESS=y # CONFIG_BUSYBOX_DEFAULT_CPIO is not set # CONFIG_BUSYBOX_DEFAULT_FEATURE_CPIO_O is not set # CONFIG_BUSYBOX_DEFAULT_FEATURE_CPIO_P is not set # CONFIG_BUSYBOX_DEFAULT_DPKG is not set # CONFIG_BUSYBOX_DEFAULT_DPKG_DEB is not set CONFIG_BUSYBOX_DEFAULT_GZIP=y # CONFIG_BUSYBOX_DEFAULT_FEATURE_GZIP_LONG_OPTIONS is not set CONFIG_BUSYBOX_DEFAULT_GZIP_FAST=0 # CONFIG_BUSYBOX_DEFAULT_FEATURE_GZIP_LEVELS is not set CONFIG_BUSYBOX_DEFAULT_FEATURE_GZIP_DECOMPRESS=y # CONFIG_BUSYBOX_DEFAULT_LZOP is not set # CONFIG_BUSYBOX_DEFAULT_UNLZOP is not set # CONFIG_BUSYBOX_DEFAULT_LZOPCAT is not set # CONFIG_BUSYBOX_DEFAULT_LZOP_COMPR_HIGH is not set # CONFIG_BUSYBOX_DEFAULT_RPM is not set # CONFIG_BUSYBOX_DEFAULT_RPM2CPIO is not set CONFIG_BUSYBOX_DEFAULT_TAR=y # CONFIG_BUSYBOX_DEFAULT_FEATURE_TAR_LONG_OPTIONS is not set CONFIG_BUSYBOX_DEFAULT_FEATURE_TAR_CREATE=y # CONFIG_BUSYBOX_DEFAULT_FEATURE_TAR_AUTODETECT is not set CONFIG_BUSYBOX_DEFAULT_FEATURE_TAR_FROM=y # CONFIG_BUSYBOX_DEFAULT_FEATURE_TAR_OLDGNU_COMPATIBILITY is not set # CONFIG_BUSYBOX_DEFAULT_FEATURE_TAR_OLDSUN_COMPATIBILITY is not set CONFIG_BUSYBOX_DEFAULT_FEATURE_TAR_GNU_EXTENSIONS=y # CONFIG_BUSYBOX_DEFAULT_FEATURE_TAR_TO_COMMAND is not set # CONFIG_BUSYBOX_DEFAULT_FEATURE_TAR_UNAME_GNAME is not set # CONFIG_BUSYBOX_DEFAULT_FEATURE_TAR_NOPRESERVE_TIME is not set # CONFIG_BUSYBOX_DEFAULT_FEATURE_TAR_SELINUX is not set # CONFIG_BUSYBOX_DEFAULT_UNZIP is not set # CONFIG_BUSYBOX_DEFAULT_FEATURE_UNZIP_CDF is not set # CONFIG_BUSYBOX_DEFAULT_FEATURE_UNZIP_BZIP2 is not set # CONFIG_BUSYBOX_DEFAULT_FEATURE_UNZIP_LZMA is not set # CONFIG_BUSYBOX_DEFAULT_FEATURE_UNZIP_XZ is not set # CONFIG_BUSYBOX_DEFAULT_FEATURE_LZMA_FAST is not set CONFIG_BUSYBOX_DEFAULT_BASENAME=y CONFIG_BUSYBOX_DEFAULT_CAT=y # CONFIG_BUSYBOX_DEFAULT_FEATURE_CATN is not set # CONFIG_BUSYBOX_DEFAULT_FEATURE_CATV is not set CONFIG_BUSYBOX_DEFAULT_CHGRP=y CONFIG_BUSYBOX_DEFAULT_CHMOD=y CONFIG_BUSYBOX_DEFAULT_CHOWN=y # CONFIG_BUSYBOX_DEFAULT_FEATURE_CHOWN_LONG_OPTIONS is not set CONFIG_BUSYBOX_DEFAULT_CHROOT=y # CONFIG_BUSYBOX_DEFAULT_CKSUM is not set # CONFIG_BUSYBOX_DEFAULT_COMM is not set CONFIG_BUSYBOX_DEFAULT_CP=y # CONFIG_BUSYBOX_DEFAULT_FEATURE_CP_LONG_OPTIONS is not set # CONFIG_BUSYBOX_DEFAULT_FEATURE_CP_REFLINK is not set CONFIG_BUSYBOX_DEFAULT_CUT=y CONFIG_BUSYBOX_DEFAULT_DATE=y CONFIG_BUSYBOX_DEFAULT_FEATURE_DATE_ISOFMT=y # CONFIG_BUSYBOX_DEFAULT_FEATURE_DATE_NANO is not set # CONFIG_BUSYBOX_DEFAULT_FEATURE_DATE_COMPAT is not set CONFIG_BUSYBOX_DEFAULT_DD=y CONFIG_BUSYBOX_DEFAULT_FEATURE_DD_SIGNAL_HANDLING=y # CONFIG_BUSYBOX_DEFAULT_FEATURE_DD_THIRD_STATUS_LINE is not set CONFIG_BUSYBOX_DEFAULT_FEATURE_DD_IBS_OBS=y # CONFIG_BUSYBOX_DEFAULT_FEATURE_DD_STATUS is not set CONFIG_BUSYBOX_DEFAULT_DF=y # CONFIG_BUSYBOX_DEFAULT_FEATURE_DF_FANCY is not set CONFIG_BUSYBOX_DEFAULT_DIRNAME=y # CONFIG_BUSYBOX_DEFAULT_DOS2UNIX is not set # CONFIG_BUSYBOX_DEFAULT_UNIX2DOS is not set CONFIG_BUSYBOX_DEFAULT_DU=y CONFIG_BUSYBOX_DEFAULT_FEATURE_DU_DEFAULT_BLOCKSIZE_1K=y CONFIG_BUSYBOX_DEFAULT_ECHO=y CONFIG_BUSYBOX_DEFAULT_FEATURE_FANCY_ECHO=y CONFIG_BUSYBOX_DEFAULT_ENV=y # CONFIG_BUSYBOX_DEFAULT_EXPAND is not set # CONFIG_BUSYBOX_DEFAULT_UNEXPAND is not set CONFIG_BUSYBOX_DEFAULT_EXPR=y CONFIG_BUSYBOX_DEFAULT_EXPR_MATH_SUPPORT_64=y # CONFIG_BUSYBOX_DEFAULT_FACTOR is not set CONFIG_BUSYBOX_DEFAULT_FALSE=y # CONFIG_BUSYBOX_DEFAULT_FOLD is not set CONFIG_BUSYBOX_DEFAULT_FSYNC=y CONFIG_BUSYBOX_DEFAULT_HEAD=y CONFIG_BUSYBOX_DEFAULT_FEATURE_FANCY_HEAD=y # CONFIG_BUSYBOX_DEFAULT_HOSTID is not set CONFIG_BUSYBOX_DEFAULT_ID=y # CONFIG_BUSYBOX_DEFAULT_GROUPS is not set # CONFIG_BUSYBOX_DEFAULT_INSTALL is not set # CONFIG_BUSYBOX_DEFAULT_FEATURE_INSTALL_LONG_OPTIONS is not set # CONFIG_BUSYBOX_DEFAULT_LINK is not set CONFIG_BUSYBOX_DEFAULT_LN=y # CONFIG_BUSYBOX_DEFAULT_LOGNAME is not set CONFIG_BUSYBOX_DEFAULT_LS=y CONFIG_BUSYBOX_DEFAULT_FEATURE_LS_FILETYPES=y CONFIG_BUSYBOX_DEFAULT_FEATURE_LS_FOLLOWLINKS=y CONFIG_BUSYBOX_DEFAULT_FEATURE_LS_RECURSIVE=y CONFIG_BUSYBOX_DEFAULT_FEATURE_LS_WIDTH=y CONFIG_BUSYBOX_DEFAULT_FEATURE_LS_SORTFILES=y CONFIG_BUSYBOX_DEFAULT_FEATURE_LS_TIMESTAMPS=y CONFIG_BUSYBOX_DEFAULT_FEATURE_LS_USERNAME=y CONFIG_BUSYBOX_DEFAULT_FEATURE_LS_COLOR=y CONFIG_BUSYBOX_DEFAULT_FEATURE_LS_COLOR_IS_DEFAULT=y CONFIG_BUSYBOX_DEFAULT_MD5SUM=y # CONFIG_BUSYBOX_DEFAULT_SHA1SUM is not set CONFIG_BUSYBOX_DEFAULT_SHA256SUM=y # CONFIG_BUSYBOX_DEFAULT_SHA512SUM is not set # CONFIG_BUSYBOX_DEFAULT_SHA3SUM is not set CONFIG_BUSYBOX_DEFAULT_FEATURE_MD5_SHA1_SUM_CHECK=y CONFIG_BUSYBOX_DEFAULT_MKDIR=y CONFIG_BUSYBOX_DEFAULT_MKFIFO=y CONFIG_BUSYBOX_DEFAULT_MKNOD=y CONFIG_BUSYBOX_DEFAULT_MKTEMP=y CONFIG_BUSYBOX_DEFAULT_MV=y CONFIG_BUSYBOX_DEFAULT_NICE=y # CONFIG_BUSYBOX_DEFAULT_NL is not set # CONFIG_BUSYBOX_DEFAULT_NOHUP is not set # CONFIG_BUSYBOX_DEFAULT_NPROC is not set # CONFIG_BUSYBOX_DEFAULT_OD is not set # CONFIG_BUSYBOX_DEFAULT_PASTE is not set # CONFIG_BUSYBOX_DEFAULT_PRINTENV is not set CONFIG_BUSYBOX_DEFAULT_PRINTF=y CONFIG_BUSYBOX_DEFAULT_PWD=y CONFIG_BUSYBOX_DEFAULT_READLINK=y CONFIG_BUSYBOX_DEFAULT_FEATURE_READLINK_FOLLOW=y # CONFIG_BUSYBOX_DEFAULT_REALPATH is not set CONFIG_BUSYBOX_DEFAULT_RM=y CONFIG_BUSYBOX_DEFAULT_RMDIR=y CONFIG_BUSYBOX_DEFAULT_SEQ=y # CONFIG_BUSYBOX_DEFAULT_SHRED is not set # CONFIG_BUSYBOX_DEFAULT_SHUF is not set CONFIG_BUSYBOX_DEFAULT_SLEEP=y CONFIG_BUSYBOX_DEFAULT_FEATURE_FANCY_SLEEP=y CONFIG_BUSYBOX_DEFAULT_SORT=y # CONFIG_BUSYBOX_DEFAULT_FEATURE_SORT_BIG is not set # CONFIG_BUSYBOX_DEFAULT_FEATURE_SORT_OPTIMIZE_MEMORY is not set # CONFIG_BUSYBOX_DEFAULT_SPLIT is not set # CONFIG_BUSYBOX_DEFAULT_FEATURE_SPLIT_FANCY is not set # CONFIG_BUSYBOX_DEFAULT_STAT is not set # CONFIG_BUSYBOX_DEFAULT_FEATURE_STAT_FORMAT is not set # CONFIG_BUSYBOX_DEFAULT_FEATURE_STAT_FILESYSTEM is not set # CONFIG_BUSYBOX_DEFAULT_STTY is not set # CONFIG_BUSYBOX_DEFAULT_SUM is not set CONFIG_BUSYBOX_DEFAULT_SYNC=y # CONFIG_BUSYBOX_DEFAULT_FEATURE_SYNC_FANCY is not set # CONFIG_BUSYBOX_DEFAULT_TAC is not set CONFIG_BUSYBOX_DEFAULT_TAIL=y CONFIG_BUSYBOX_DEFAULT_FEATURE_FANCY_TAIL=y CONFIG_BUSYBOX_DEFAULT_TEE=y CONFIG_BUSYBOX_DEFAULT_FEATURE_TEE_USE_BLOCK_IO=y CONFIG_BUSYBOX_DEFAULT_TEST=y CONFIG_BUSYBOX_DEFAULT_TEST1=y CONFIG_BUSYBOX_DEFAULT_TEST2=y CONFIG_BUSYBOX_DEFAULT_FEATURE_TEST_64=y # CONFIG_BUSYBOX_DEFAULT_TIMEOUT is not set CONFIG_BUSYBOX_DEFAULT_TOUCH=y # CONFIG_BUSYBOX_DEFAULT_FEATURE_TOUCH_NODEREF is not set CONFIG_BUSYBOX_DEFAULT_FEATURE_TOUCH_SUSV3=y CONFIG_BUSYBOX_DEFAULT_TR=y # CONFIG_BUSYBOX_DEFAULT_FEATURE_TR_CLASSES is not set # CONFIG_BUSYBOX_DEFAULT_FEATURE_TR_EQUIV is not set CONFIG_BUSYBOX_DEFAULT_TRUE=y # CONFIG_BUSYBOX_DEFAULT_TRUNCATE is not set # CONFIG_BUSYBOX_DEFAULT_TTY is not set CONFIG_BUSYBOX_DEFAULT_UNAME=y CONFIG_BUSYBOX_DEFAULT_UNAME_OSNAME="GNU/Linux" # CONFIG_BUSYBOX_DEFAULT_BB_ARCH is not set CONFIG_BUSYBOX_DEFAULT_UNIQ=y # CONFIG_BUSYBOX_DEFAULT_UNLINK is not set # CONFIG_BUSYBOX_DEFAULT_USLEEP is not set # CONFIG_BUSYBOX_DEFAULT_UUDECODE is not set # CONFIG_BUSYBOX_DEFAULT_BASE64 is not set # CONFIG_BUSYBOX_DEFAULT_UUENCODE is not set CONFIG_BUSYBOX_DEFAULT_WC=y # CONFIG_BUSYBOX_DEFAULT_FEATURE_WC_LARGE is not set # CONFIG_BUSYBOX_DEFAULT_WHO is not set # CONFIG_BUSYBOX_DEFAULT_W is not set # CONFIG_BUSYBOX_DEFAULT_USERS is not set # CONFIG_BUSYBOX_DEFAULT_WHOAMI is not set CONFIG_BUSYBOX_DEFAULT_YES=y # CONFIG_BUSYBOX_DEFAULT_FEATURE_VERBOSE is not set CONFIG_BUSYBOX_DEFAULT_FEATURE_PRESERVE_HARDLINKS=y CONFIG_BUSYBOX_DEFAULT_FEATURE_HUMAN_READABLE=y # CONFIG_BUSYBOX_DEFAULT_CHVT is not set CONFIG_BUSYBOX_DEFAULT_CLEAR=y # CONFIG_BUSYBOX_DEFAULT_DEALLOCVT is not set # CONFIG_BUSYBOX_DEFAULT_DUMPKMAP is not set # CONFIG_BUSYBOX_DEFAULT_FGCONSOLE is not set # CONFIG_BUSYBOX_DEFAULT_KBD_MODE is not set # CONFIG_BUSYBOX_DEFAULT_LOADFONT is not set # CONFIG_BUSYBOX_DEFAULT_SETFONT is not set # CONFIG_BUSYBOX_DEFAULT_FEATURE_SETFONT_TEXTUAL_MAP is not set CONFIG_BUSYBOX_DEFAULT_DEFAULT_SETFONT_DIR="" # CONFIG_BUSYBOX_DEFAULT_FEATURE_LOADFONT_PSF2 is not set # CONFIG_BUSYBOX_DEFAULT_FEATURE_LOADFONT_RAW is not set # CONFIG_BUSYBOX_DEFAULT_LOADKMAP is not set # CONFIG_BUSYBOX_DEFAULT_OPENVT is not set CONFIG_BUSYBOX_DEFAULT_RESET=y # CONFIG_BUSYBOX_DEFAULT_RESIZE is not set # CONFIG_BUSYBOX_DEFAULT_FEATURE_RESIZE_PRINT is not set # CONFIG_BUSYBOX_DEFAULT_SETCONSOLE is not set # CONFIG_BUSYBOX_DEFAULT_FEATURE_SETCONSOLE_LONG_OPTIONS is not set # CONFIG_BUSYBOX_DEFAULT_SETKEYCODES is not set # CONFIG_BUSYBOX_DEFAULT_SETLOGCONS is not set # CONFIG_BUSYBOX_DEFAULT_SHOWKEY is not set # CONFIG_BUSYBOX_DEFAULT_PIPE_PROGRESS is not set # CONFIG_BUSYBOX_DEFAULT_RUN_PARTS is not set # CONFIG_BUSYBOX_DEFAULT_FEATURE_RUN_PARTS_LONG_OPTIONS is not set # CONFIG_BUSYBOX_DEFAULT_FEATURE_RUN_PARTS_FANCY is not set CONFIG_BUSYBOX_DEFAULT_START_STOP_DAEMON=y # CONFIG_BUSYBOX_DEFAULT_FEATURE_START_STOP_DAEMON_LONG_OPTIONS is not set # CONFIG_BUSYBOX_DEFAULT_FEATURE_START_STOP_DAEMON_FANCY is not set CONFIG_BUSYBOX_DEFAULT_WHICH=y # CONFIG_BUSYBOX_DEFAULT_MINIPS is not set # CONFIG_BUSYBOX_DEFAULT_NUKE is not set # CONFIG_BUSYBOX_DEFAULT_RESUME is not set # CONFIG_BUSYBOX_DEFAULT_RUN_INIT is not set CONFIG_BUSYBOX_DEFAULT_AWK=y CONFIG_BUSYBOX_DEFAULT_FEATURE_AWK_LIBM=y CONFIG_BUSYBOX_DEFAULT_FEATURE_AWK_GNU_EXTENSIONS=y CONFIG_BUSYBOX_DEFAULT_CMP=y # CONFIG_BUSYBOX_DEFAULT_DIFF is not set # CONFIG_BUSYBOX_DEFAULT_FEATURE_DIFF_LONG_OPTIONS is not set # CONFIG_BUSYBOX_DEFAULT_FEATURE_DIFF_DIR is not set # CONFIG_BUSYBOX_DEFAULT_ED is not set # CONFIG_BUSYBOX_DEFAULT_PATCH is not set CONFIG_BUSYBOX_DEFAULT_SED=y CONFIG_BUSYBOX_DEFAULT_VI=y CONFIG_BUSYBOX_DEFAULT_FEATURE_VI_MAX_LEN=1024 # CONFIG_BUSYBOX_DEFAULT_FEATURE_VI_8BIT is not set CONFIG_BUSYBOX_DEFAULT_FEATURE_VI_COLON=y CONFIG_BUSYBOX_DEFAULT_FEATURE_VI_YANKMARK=y CONFIG_BUSYBOX_DEFAULT_FEATURE_VI_SEARCH=y # CONFIG_BUSYBOX_DEFAULT_FEATURE_VI_REGEX_SEARCH is not set CONFIG_BUSYBOX_DEFAULT_FEATURE_VI_USE_SIGNALS=y CONFIG_BUSYBOX_DEFAULT_FEATURE_VI_DOT_CMD=y CONFIG_BUSYBOX_DEFAULT_FEATURE_VI_READONLY=y CONFIG_BUSYBOX_DEFAULT_FEATURE_VI_SETOPTS=y CONFIG_BUSYBOX_DEFAULT_FEATURE_VI_SET=y CONFIG_BUSYBOX_DEFAULT_FEATURE_VI_WIN_RESIZE=y CONFIG_BUSYBOX_DEFAULT_FEATURE_VI_ASK_TERMINAL=y # CONFIG_BUSYBOX_DEFAULT_FEATURE_VI_UNDO is not set # CONFIG_BUSYBOX_DEFAULT_FEATURE_VI_UNDO_QUEUE is not set CONFIG_BUSYBOX_DEFAULT_FEATURE_VI_UNDO_QUEUE_MAX=0 CONFIG_BUSYBOX_DEFAULT_FEATURE_ALLOW_EXEC=y CONFIG_BUSYBOX_DEFAULT_FIND=y CONFIG_BUSYBOX_DEFAULT_FEATURE_FIND_PRINT0=y CONFIG_BUSYBOX_DEFAULT_FEATURE_FIND_MTIME=y # CONFIG_BUSYBOX_DEFAULT_FEATURE_FIND_MMIN is not set CONFIG_BUSYBOX_DEFAULT_FEATURE_FIND_PERM=y CONFIG_BUSYBOX_DEFAULT_FEATURE_FIND_TYPE=y # CONFIG_BUSYBOX_DEFAULT_FEATURE_FIND_EXECUTABLE is not set CONFIG_BUSYBOX_DEFAULT_FEATURE_FIND_XDEV=y CONFIG_BUSYBOX_DEFAULT_FEATURE_FIND_MAXDEPTH=y CONFIG_BUSYBOX_DEFAULT_FEATURE_FIND_NEWER=y # CONFIG_BUSYBOX_DEFAULT_FEATURE_FIND_INUM is not set CONFIG_BUSYBOX_DEFAULT_FEATURE_FIND_EXEC=y # CONFIG_BUSYBOX_DEFAULT_FEATURE_FIND_EXEC_PLUS is not set CONFIG_BUSYBOX_DEFAULT_FEATURE_FIND_USER=y CONFIG_BUSYBOX_DEFAULT_FEATURE_FIND_GROUP=y CONFIG_BUSYBOX_DEFAULT_FEATURE_FIND_NOT=y CONFIG_BUSYBOX_DEFAULT_FEATURE_FIND_DEPTH=y CONFIG_BUSYBOX_DEFAULT_FEATURE_FIND_PAREN=y CONFIG_BUSYBOX_DEFAULT_FEATURE_FIND_SIZE=y CONFIG_BUSYBOX_DEFAULT_FEATURE_FIND_PRUNE=y # CONFIG_BUSYBOX_DEFAULT_FEATURE_FIND_QUIT is not set # CONFIG_BUSYBOX_DEFAULT_FEATURE_FIND_DELETE is not set CONFIG_BUSYBOX_DEFAULT_FEATURE_FIND_PATH=y CONFIG_BUSYBOX_DEFAULT_FEATURE_FIND_REGEX=y # CONFIG_BUSYBOX_DEFAULT_FEATURE_FIND_CONTEXT is not set # CONFIG_BUSYBOX_DEFAULT_FEATURE_FIND_LINKS is not set CONFIG_BUSYBOX_DEFAULT_GREP=y CONFIG_BUSYBOX_DEFAULT_EGREP=y CONFIG_BUSYBOX_DEFAULT_FGREP=y CONFIG_BUSYBOX_DEFAULT_FEATURE_GREP_CONTEXT=y CONFIG_BUSYBOX_DEFAULT_XARGS=y CONFIG_BUSYBOX_DEFAULT_FEATURE_XARGS_SUPPORT_CONFIRMATION=y CONFIG_BUSYBOX_DEFAULT_FEATURE_XARGS_SUPPORT_QUOTES=y CONFIG_BUSYBOX_DEFAULT_FEATURE_XARGS_SUPPORT_TERMOPT=y CONFIG_BUSYBOX_DEFAULT_FEATURE_XARGS_SUPPORT_ZERO_TERM=y # CONFIG_BUSYBOX_DEFAULT_FEATURE_XARGS_SUPPORT_REPL_STR is not set # CONFIG_BUSYBOX_DEFAULT_FEATURE_XARGS_SUPPORT_PARALLEL is not set # CONFIG_BUSYBOX_DEFAULT_FEATURE_XARGS_SUPPORT_ARGS_FILE is not set # CONFIG_BUSYBOX_DEFAULT_BOOTCHARTD is not set # CONFIG_BUSYBOX_DEFAULT_FEATURE_BOOTCHARTD_BLOATED_HEADER is not set # CONFIG_BUSYBOX_DEFAULT_FEATURE_BOOTCHARTD_CONFIG_FILE is not set CONFIG_BUSYBOX_DEFAULT_HALT=y CONFIG_BUSYBOX_DEFAULT_POWEROFF=y CONFIG_BUSYBOX_DEFAULT_REBOOT=y # CONFIG_BUSYBOX_DEFAULT_FEATURE_WAIT_FOR_INIT is not set # CONFIG_BUSYBOX_DEFAULT_FEATURE_CALL_TELINIT is not set CONFIG_BUSYBOX_DEFAULT_TELINIT_PATH="" # CONFIG_BUSYBOX_DEFAULT_INIT is not set # CONFIG_BUSYBOX_DEFAULT_LINUXRC is not set # CONFIG_BUSYBOX_DEFAULT_FEATURE_USE_INITTAB is not set # CONFIG_BUSYBOX_DEFAULT_FEATURE_KILL_REMOVED is not set CONFIG_BUSYBOX_DEFAULT_FEATURE_KILL_DELAY=0 # CONFIG_BUSYBOX_DEFAULT_FEATURE_INIT_SCTTY is not set # CONFIG_BUSYBOX_DEFAULT_FEATURE_INIT_SYSLOG is not set # CONFIG_BUSYBOX_DEFAULT_FEATURE_INIT_QUIET is not set # CONFIG_BUSYBOX_DEFAULT_FEATURE_INIT_COREDUMPS is not set CONFIG_BUSYBOX_DEFAULT_INIT_TERMINAL_TYPE="" # CONFIG_BUSYBOX_DEFAULT_FEATURE_INIT_MODIFY_CMDLINE is not set CONFIG_BUSYBOX_DEFAULT_FEATURE_SHADOWPASSWDS=y # CONFIG_BUSYBOX_DEFAULT_USE_BB_PWD_GRP is not set # CONFIG_BUSYBOX_DEFAULT_USE_BB_SHADOW is not set # CONFIG_BUSYBOX_DEFAULT_USE_BB_CRYPT is not set # CONFIG_BUSYBOX_DEFAULT_USE_BB_CRYPT_SHA is not set # CONFIG_BUSYBOX_DEFAULT_ADD_SHELL is not set # CONFIG_BUSYBOX_DEFAULT_REMOVE_SHELL is not set # CONFIG_BUSYBOX_DEFAULT_ADDGROUP is not set # CONFIG_BUSYBOX_DEFAULT_FEATURE_ADDUSER_TO_GROUP is not set # CONFIG_BUSYBOX_DEFAULT_ADDUSER is not set # CONFIG_BUSYBOX_DEFAULT_FEATURE_CHECK_NAMES is not set CONFIG_BUSYBOX_DEFAULT_LAST_ID=0 CONFIG_BUSYBOX_DEFAULT_FIRST_SYSTEM_ID=0 CONFIG_BUSYBOX_DEFAULT_LAST_SYSTEM_ID=0 # CONFIG_BUSYBOX_DEFAULT_CHPASSWD is not set CONFIG_BUSYBOX_DEFAULT_FEATURE_DEFAULT_PASSWD_ALGO="md5" # CONFIG_BUSYBOX_DEFAULT_CRYPTPW is not set # CONFIG_BUSYBOX_DEFAULT_MKPASSWD is not set # CONFIG_BUSYBOX_DEFAULT_DELUSER is not set # CONFIG_BUSYBOX_DEFAULT_DELGROUP is not set # CONFIG_BUSYBOX_DEFAULT_FEATURE_DEL_USER_FROM_GROUP is not set # CONFIG_BUSYBOX_DEFAULT_GETTY is not set CONFIG_BUSYBOX_DEFAULT_LOGIN=y CONFIG_BUSYBOX_DEFAULT_LOGIN_SESSION_AS_CHILD=y # CONFIG_BUSYBOX_DEFAULT_LOGIN_SCRIPTS is not set # CONFIG_BUSYBOX_DEFAULT_FEATURE_NOLOGIN is not set # CONFIG_BUSYBOX_DEFAULT_FEATURE_SECURETTY is not set CONFIG_BUSYBOX_DEFAULT_PASSWD=y CONFIG_BUSYBOX_DEFAULT_FEATURE_PASSWD_WEAK_CHECK=y # CONFIG_BUSYBOX_DEFAULT_SU is not set # CONFIG_BUSYBOX_DEFAULT_FEATURE_SU_SYSLOG is not set # CONFIG_BUSYBOX_DEFAULT_FEATURE_SU_CHECKS_SHELLS is not set # CONFIG_BUSYBOX_DEFAULT_FEATURE_SU_BLANK_PW_NEEDS_SECURE_TTY is not set # CONFIG_BUSYBOX_DEFAULT_SULOGIN is not set # CONFIG_BUSYBOX_DEFAULT_VLOCK is not set # CONFIG_BUSYBOX_DEFAULT_CHATTR is not set # CONFIG_BUSYBOX_DEFAULT_FSCK is not set # CONFIG_BUSYBOX_DEFAULT_LSATTR is not set # CONFIG_BUSYBOX_DEFAULT_TUNE2FS is not set # CONFIG_BUSYBOX_DEFAULT_MODPROBE_SMALL is not set # CONFIG_BUSYBOX_DEFAULT_DEPMOD is not set # CONFIG_BUSYBOX_DEFAULT_INSMOD is not set # CONFIG_BUSYBOX_DEFAULT_LSMOD is not set # CONFIG_BUSYBOX_DEFAULT_FEATURE_LSMOD_PRETTY_2_6_OUTPUT is not set # CONFIG_BUSYBOX_DEFAULT_MODINFO is not set # CONFIG_BUSYBOX_DEFAULT_MODPROBE is not set # CONFIG_BUSYBOX_DEFAULT_FEATURE_MODPROBE_BLACKLIST is not set # CONFIG_BUSYBOX_DEFAULT_RMMOD is not set # CONFIG_BUSYBOX_DEFAULT_FEATURE_CMDLINE_MODULE_OPTIONS is not set # CONFIG_BUSYBOX_DEFAULT_FEATURE_MODPROBE_SMALL_CHECK_ALREADY_LOADED is not set # CONFIG_BUSYBOX_DEFAULT_FEATURE_2_4_MODULES is not set # CONFIG_BUSYBOX_DEFAULT_FEATURE_INSMOD_VERSION_CHECKING is not set # CONFIG_BUSYBOX_DEFAULT_FEATURE_INSMOD_KSYMOOPS_SYMBOLS is not set # CONFIG_BUSYBOX_DEFAULT_FEATURE_INSMOD_LOADINKMEM is not set # CONFIG_BUSYBOX_DEFAULT_FEATURE_INSMOD_LOAD_MAP is not set # CONFIG_BUSYBOX_DEFAULT_FEATURE_INSMOD_LOAD_MAP_FULL is not set # CONFIG_BUSYBOX_DEFAULT_FEATURE_CHECK_TAINTED_MODULE is not set # CONFIG_BUSYBOX_DEFAULT_FEATURE_INSMOD_TRY_MMAP is not set # CONFIG_BUSYBOX_DEFAULT_FEATURE_MODUTILS_ALIAS is not set # CONFIG_BUSYBOX_DEFAULT_FEATURE_MODUTILS_SYMBOLS is not set CONFIG_BUSYBOX_DEFAULT_DEFAULT_MODULES_DIR="" CONFIG_BUSYBOX_DEFAULT_DEFAULT_DEPMOD_FILE="" # CONFIG_BUSYBOX_DEFAULT_ACPID is not set # CONFIG_BUSYBOX_DEFAULT_FEATURE_ACPID_COMPAT is not set # CONFIG_BUSYBOX_DEFAULT_BLKDISCARD is not set # CONFIG_BUSYBOX_DEFAULT_BLKID is not set # CONFIG_BUSYBOX_DEFAULT_FEATURE_BLKID_TYPE is not set # CONFIG_BUSYBOX_DEFAULT_BLOCKDEV is not set # CONFIG_BUSYBOX_DEFAULT_CAL is not set # CONFIG_BUSYBOX_DEFAULT_CHRT is not set CONFIG_BUSYBOX_DEFAULT_DMESG=y CONFIG_BUSYBOX_DEFAULT_FEATURE_DMESG_PRETTY=y # CONFIG_BUSYBOX_DEFAULT_EJECT is not set # CONFIG_BUSYBOX_DEFAULT_FEATURE_EJECT_SCSI is not set # CONFIG_BUSYBOX_DEFAULT_FALLOCATE is not set # CONFIG_BUSYBOX_DEFAULT_FATATTR is not set # CONFIG_BUSYBOX_DEFAULT_FBSET is not set # CONFIG_BUSYBOX_DEFAULT_FEATURE_FBSET_FANCY is not set # CONFIG_BUSYBOX_DEFAULT_FEATURE_FBSET_READMODE is not set # CONFIG_BUSYBOX_DEFAULT_FDFORMAT is not set # CONFIG_BUSYBOX_DEFAULT_FDISK is not set # CONFIG_BUSYBOX_DEFAULT_FDISK_SUPPORT_LARGE_DISKS is not set # CONFIG_BUSYBOX_DEFAULT_FEATURE_FDISK_WRITABLE is not set # CONFIG_BUSYBOX_DEFAULT_FEATURE_AIX_LABEL is not set # CONFIG_BUSYBOX_DEFAULT_FEATURE_SGI_LABEL is not set # CONFIG_BUSYBOX_DEFAULT_FEATURE_SUN_LABEL is not set # CONFIG_BUSYBOX_DEFAULT_FEATURE_OSF_LABEL is not set # CONFIG_BUSYBOX_DEFAULT_FEATURE_GPT_LABEL is not set # CONFIG_BUSYBOX_DEFAULT_FEATURE_FDISK_ADVANCED is not set # CONFIG_BUSYBOX_DEFAULT_FINDFS is not set CONFIG_BUSYBOX_DEFAULT_FLOCK=y # CONFIG_BUSYBOX_DEFAULT_FDFLUSH is not set # CONFIG_BUSYBOX_DEFAULT_FREERAMDISK is not set # CONFIG_BUSYBOX_DEFAULT_FSCK_MINIX is not set # CONFIG_BUSYBOX_DEFAULT_FSFREEZE is not set # CONFIG_BUSYBOX_DEFAULT_FSTRIM is not set # CONFIG_BUSYBOX_DEFAULT_GETOPT is not set # CONFIG_BUSYBOX_DEFAULT_FEATURE_GETOPT_LONG is not set CONFIG_BUSYBOX_DEFAULT_HEXDUMP=y # CONFIG_BUSYBOX_DEFAULT_FEATURE_HEXDUMP_REVERSE is not set # CONFIG_BUSYBOX_DEFAULT_HD is not set # CONFIG_BUSYBOX_DEFAULT_XXD is not set CONFIG_BUSYBOX_DEFAULT_HWCLOCK=y # CONFIG_BUSYBOX_DEFAULT_FEATURE_HWCLOCK_ADJTIME_FHS is not set # CONFIG_BUSYBOX_DEFAULT_IONICE is not set # CONFIG_BUSYBOX_DEFAULT_IPCRM is not set # CONFIG_BUSYBOX_DEFAULT_IPCS is not set # CONFIG_BUSYBOX_DEFAULT_LAST is not set # CONFIG_BUSYBOX_DEFAULT_FEATURE_LAST_FANCY is not set # CONFIG_BUSYBOX_DEFAULT_LOSETUP is not set # CONFIG_BUSYBOX_DEFAULT_LSPCI is not set # CONFIG_BUSYBOX_DEFAULT_LSUSB is not set # CONFIG_BUSYBOX_DEFAULT_MDEV is not set # CONFIG_BUSYBOX_DEFAULT_FEATURE_MDEV_CONF is not set # CONFIG_BUSYBOX_DEFAULT_FEATURE_MDEV_RENAME is not set # CONFIG_BUSYBOX_DEFAULT_FEATURE_MDEV_RENAME_REGEXP is not set # CONFIG_BUSYBOX_DEFAULT_FEATURE_MDEV_EXEC is not set # CONFIG_BUSYBOX_DEFAULT_FEATURE_MDEV_LOAD_FIRMWARE is not set # CONFIG_BUSYBOX_DEFAULT_MESG is not set # CONFIG_BUSYBOX_DEFAULT_FEATURE_MESG_ENABLE_ONLY_GROUP is not set # CONFIG_BUSYBOX_DEFAULT_MKE2FS is not set # CONFIG_BUSYBOX_DEFAULT_MKFS_EXT2 is not set # CONFIG_BUSYBOX_DEFAULT_MKFS_MINIX is not set # CONFIG_BUSYBOX_DEFAULT_FEATURE_MINIX2 is not set # CONFIG_BUSYBOX_DEFAULT_MKFS_REISER is not set # CONFIG_BUSYBOX_DEFAULT_MKDOSFS is not set # CONFIG_BUSYBOX_DEFAULT_MKFS_VFAT is not set CONFIG_BUSYBOX_DEFAULT_MKSWAP=y # CONFIG_BUSYBOX_DEFAULT_FEATURE_MKSWAP_UUID is not set # CONFIG_BUSYBOX_DEFAULT_MORE is not set CONFIG_BUSYBOX_DEFAULT_MOUNT=y # CONFIG_BUSYBOX_DEFAULT_FEATURE_MOUNT_FAKE is not set # CONFIG_BUSYBOX_DEFAULT_FEATURE_MOUNT_VERBOSE is not set CONFIG_BUSYBOX_DEFAULT_FEATURE_MOUNT_HELPERS=y # CONFIG_BUSYBOX_DEFAULT_FEATURE_MOUNT_LABEL is not set # CONFIG_BUSYBOX_DEFAULT_FEATURE_MOUNT_NFS is not set CONFIG_BUSYBOX_DEFAULT_FEATURE_MOUNT_CIFS=y CONFIG_BUSYBOX_DEFAULT_FEATURE_MOUNT_FLAGS=y CONFIG_BUSYBOX_DEFAULT_FEATURE_MOUNT_FSTAB=y # CONFIG_BUSYBOX_DEFAULT_FEATURE_MOUNT_OTHERTAB is not set # CONFIG_BUSYBOX_DEFAULT_MOUNTPOINT is not set # CONFIG_BUSYBOX_DEFAULT_NOLOGIN is not set # CONFIG_BUSYBOX_DEFAULT_NOLOGIN_DEPENDENCIES is not set # CONFIG_BUSYBOX_DEFAULT_NSENTER is not set CONFIG_BUSYBOX_DEFAULT_PIVOT_ROOT=y # CONFIG_BUSYBOX_DEFAULT_RDATE is not set # CONFIG_BUSYBOX_DEFAULT_RDEV is not set # CONFIG_BUSYBOX_DEFAULT_READPROFILE is not set # CONFIG_BUSYBOX_DEFAULT_RENICE is not set # CONFIG_BUSYBOX_DEFAULT_REV is not set # CONFIG_BUSYBOX_DEFAULT_RTCWAKE is not set # CONFIG_BUSYBOX_DEFAULT_SCRIPT is not set # CONFIG_BUSYBOX_DEFAULT_SCRIPTREPLAY is not set # CONFIG_BUSYBOX_DEFAULT_SETARCH is not set # CONFIG_BUSYBOX_DEFAULT_LINUX32 is not set # CONFIG_BUSYBOX_DEFAULT_LINUX64 is not set # CONFIG_BUSYBOX_DEFAULT_SETPRIV is not set # CONFIG_BUSYBOX_DEFAULT_FEATURE_SETPRIV_DUMP is not set # CONFIG_BUSYBOX_DEFAULT_FEATURE_SETPRIV_CAPABILITIES is not set # CONFIG_BUSYBOX_DEFAULT_FEATURE_SETPRIV_CAPABILITY_NAMES is not set # CONFIG_BUSYBOX_DEFAULT_SETSID is not set # CONFIG_BUSYBOX_DEFAULT_SWAPON is not set # CONFIG_BUSYBOX_DEFAULT_FEATURE_SWAPON_DISCARD is not set # CONFIG_BUSYBOX_DEFAULT_FEATURE_SWAPON_PRI is not set # CONFIG_BUSYBOX_DEFAULT_SWAPOFF is not set # CONFIG_BUSYBOX_DEFAULT_FEATURE_SWAPONOFF_LABEL is not set CONFIG_BUSYBOX_DEFAULT_SWITCH_ROOT=y # CONFIG_BUSYBOX_DEFAULT_TASKSET is not set # CONFIG_BUSYBOX_DEFAULT_FEATURE_TASKSET_FANCY is not set # CONFIG_BUSYBOX_DEFAULT_UEVENT is not set CONFIG_BUSYBOX_DEFAULT_UMOUNT=y CONFIG_BUSYBOX_DEFAULT_FEATURE_UMOUNT_ALL=y # CONFIG_BUSYBOX_DEFAULT_UNSHARE is not set # CONFIG_BUSYBOX_DEFAULT_WALL is not set CONFIG_BUSYBOX_DEFAULT_FEATURE_MOUNT_LOOP=y # CONFIG_BUSYBOX_DEFAULT_FEATURE_MOUNT_LOOP_CREATE is not set # CONFIG_BUSYBOX_DEFAULT_FEATURE_MTAB_SUPPORT is not set # CONFIG_BUSYBOX_DEFAULT_VOLUMEID is not set # CONFIG_BUSYBOX_DEFAULT_FEATURE_VOLUMEID_BCACHE is not set # CONFIG_BUSYBOX_DEFAULT_FEATURE_VOLUMEID_BTRFS is not set # CONFIG_BUSYBOX_DEFAULT_FEATURE_VOLUMEID_CRAMFS is not set # CONFIG_BUSYBOX_DEFAULT_FEATURE_VOLUMEID_EXFAT is not set # CONFIG_BUSYBOX_DEFAULT_FEATURE_VOLUMEID_EXT is not set # CONFIG_BUSYBOX_DEFAULT_FEATURE_VOLUMEID_F2FS is not set # CONFIG_BUSYBOX_DEFAULT_FEATURE_VOLUMEID_FAT is not set # CONFIG_BUSYBOX_DEFAULT_FEATURE_VOLUMEID_HFS is not set # CONFIG_BUSYBOX_DEFAULT_FEATURE_VOLUMEID_ISO9660 is not set # CONFIG_BUSYBOX_DEFAULT_FEATURE_VOLUMEID_JFS is not set # CONFIG_BUSYBOX_DEFAULT_FEATURE_VOLUMEID_LFS is not set # CONFIG_BUSYBOX_DEFAULT_FEATURE_VOLUMEID_LINUXRAID is not set # CONFIG_BUSYBOX_DEFAULT_FEATURE_VOLUMEID_LINUXSWAP is not set # CONFIG_BUSYBOX_DEFAULT_FEATURE_VOLUMEID_LUKS is not set # CONFIG_BUSYBOX_DEFAULT_FEATURE_VOLUMEID_MINIX is not set # CONFIG_BUSYBOX_DEFAULT_FEATURE_VOLUMEID_NILFS is not set # CONFIG_BUSYBOX_DEFAULT_FEATURE_VOLUMEID_NTFS is not set # CONFIG_BUSYBOX_DEFAULT_FEATURE_VOLUMEID_OCFS2 is not set # CONFIG_BUSYBOX_DEFAULT_FEATURE_VOLUMEID_REISERFS is not set # CONFIG_BUSYBOX_DEFAULT_FEATURE_VOLUMEID_ROMFS is not set # CONFIG_BUSYBOX_DEFAULT_FEATURE_VOLUMEID_SQUASHFS is not set # CONFIG_BUSYBOX_DEFAULT_FEATURE_VOLUMEID_SYSV is not set # CONFIG_BUSYBOX_DEFAULT_FEATURE_VOLUMEID_UBIFS is not set # CONFIG_BUSYBOX_DEFAULT_FEATURE_VOLUMEID_UDF is not set # CONFIG_BUSYBOX_DEFAULT_FEATURE_VOLUMEID_XFS is not set # CONFIG_BUSYBOX_DEFAULT_ADJTIMEX is not set # CONFIG_BUSYBOX_DEFAULT_BBCONFIG is not set # CONFIG_BUSYBOX_DEFAULT_FEATURE_COMPRESS_BBCONFIG is not set # CONFIG_BUSYBOX_DEFAULT_BC is not set # CONFIG_BUSYBOX_DEFAULT_DC is not set # CONFIG_BUSYBOX_DEFAULT_FEATURE_DC_BIG is not set # CONFIG_BUSYBOX_DEFAULT_FEATURE_DC_LIBM is not set # CONFIG_BUSYBOX_DEFAULT_FEATURE_BC_INTERACTIVE is not set # CONFIG_BUSYBOX_DEFAULT_FEATURE_BC_LONG_OPTIONS is not set # CONFIG_BUSYBOX_DEFAULT_BEEP is not set CONFIG_BUSYBOX_DEFAULT_FEATURE_BEEP_FREQ=0 CONFIG_BUSYBOX_DEFAULT_FEATURE_BEEP_LENGTH_MS=0 # CONFIG_BUSYBOX_DEFAULT_CHAT is not set # CONFIG_BUSYBOX_DEFAULT_FEATURE_CHAT_NOFAIL is not set # CONFIG_BUSYBOX_DEFAULT_FEATURE_CHAT_TTY_HIFI is not set # CONFIG_BUSYBOX_DEFAULT_FEATURE_CHAT_IMPLICIT_CR is not set # CONFIG_BUSYBOX_DEFAULT_FEATURE_CHAT_SWALLOW_OPTS is not set # CONFIG_BUSYBOX_DEFAULT_FEATURE_CHAT_SEND_ESCAPES is not set # CONFIG_BUSYBOX_DEFAULT_FEATURE_CHAT_VAR_ABORT_LEN is not set # CONFIG_BUSYBOX_DEFAULT_FEATURE_CHAT_CLR_ABORT is not set # CONFIG_BUSYBOX_DEFAULT_CONSPY is not set CONFIG_BUSYBOX_DEFAULT_CROND=y # CONFIG_BUSYBOX_DEFAULT_FEATURE_CROND_D is not set # CONFIG_BUSYBOX_DEFAULT_FEATURE_CROND_CALL_SENDMAIL is not set # CONFIG_BUSYBOX_DEFAULT_FEATURE_CROND_SPECIAL_TIMES is not set CONFIG_BUSYBOX_DEFAULT_FEATURE_CROND_DIR="/etc" CONFIG_BUSYBOX_DEFAULT_CRONTAB=y # CONFIG_BUSYBOX_DEFAULT_DEVFSD is not set # CONFIG_BUSYBOX_DEFAULT_DEVFSD_MODLOAD is not set # CONFIG_BUSYBOX_DEFAULT_DEVFSD_FG_NP is not set # CONFIG_BUSYBOX_DEFAULT_DEVFSD_VERBOSE is not set # CONFIG_BUSYBOX_DEFAULT_FEATURE_DEVFS is not set # CONFIG_BUSYBOX_DEFAULT_DEVMEM is not set # CONFIG_BUSYBOX_DEFAULT_FBSPLASH is not set # CONFIG_BUSYBOX_DEFAULT_FLASH_ERASEALL is not set # CONFIG_BUSYBOX_DEFAULT_FLASH_LOCK is not set # CONFIG_BUSYBOX_DEFAULT_FLASH_UNLOCK is not set # CONFIG_BUSYBOX_DEFAULT_FLASHCP is not set # CONFIG_BUSYBOX_DEFAULT_HDPARM is not set # CONFIG_BUSYBOX_DEFAULT_FEATURE_HDPARM_GET_IDENTITY is not set # CONFIG_BUSYBOX_DEFAULT_FEATURE_HDPARM_HDIO_SCAN_HWIF is not set # CONFIG_BUSYBOX_DEFAULT_FEATURE_HDPARM_HDIO_UNREGISTER_HWIF is not set # CONFIG_BUSYBOX_DEFAULT_FEATURE_HDPARM_HDIO_DRIVE_RESET is not set # CONFIG_BUSYBOX_DEFAULT_FEATURE_HDPARM_HDIO_TRISTATE_HWIF is not set # CONFIG_BUSYBOX_DEFAULT_FEATURE_HDPARM_HDIO_GETSET_DMA is not set # CONFIG_BUSYBOX_DEFAULT_HEXEDIT is not set # CONFIG_BUSYBOX_DEFAULT_I2CGET is not set # CONFIG_BUSYBOX_DEFAULT_I2CSET is not set # CONFIG_BUSYBOX_DEFAULT_I2CDUMP is not set # CONFIG_BUSYBOX_DEFAULT_I2CDETECT is not set # CONFIG_BUSYBOX_DEFAULT_INOTIFYD is not set CONFIG_BUSYBOX_DEFAULT_LESS=y CONFIG_BUSYBOX_DEFAULT_FEATURE_LESS_MAXLINES=9999999 # CONFIG_BUSYBOX_DEFAULT_FEATURE_LESS_BRACKETS is not set # CONFIG_BUSYBOX_DEFAULT_FEATURE_LESS_FLAGS is not set # CONFIG_BUSYBOX_DEFAULT_FEATURE_LESS_TRUNCATE is not set # CONFIG_BUSYBOX_DEFAULT_FEATURE_LESS_MARKS is not set # CONFIG_BUSYBOX_DEFAULT_FEATURE_LESS_REGEXP is not set # CONFIG_BUSYBOX_DEFAULT_FEATURE_LESS_WINCH is not set # CONFIG_BUSYBOX_DEFAULT_FEATURE_LESS_ASK_TERMINAL is not set # CONFIG_BUSYBOX_DEFAULT_FEATURE_LESS_DASHCMD is not set # CONFIG_BUSYBOX_DEFAULT_FEATURE_LESS_LINENUMS is not set # CONFIG_BUSYBOX_DEFAULT_FEATURE_LESS_RAW is not set # CONFIG_BUSYBOX_DEFAULT_FEATURE_LESS_ENV is not set CONFIG_BUSYBOX_DEFAULT_LOCK=y # CONFIG_BUSYBOX_DEFAULT_LSSCSI is not set # CONFIG_BUSYBOX_DEFAULT_MAKEDEVS is not set # CONFIG_BUSYBOX_DEFAULT_FEATURE_MAKEDEVS_LEAF is not set # CONFIG_BUSYBOX_DEFAULT_FEATURE_MAKEDEVS_TABLE is not set # CONFIG_BUSYBOX_DEFAULT_MAN is not set # CONFIG_BUSYBOX_DEFAULT_MICROCOM is not set # CONFIG_BUSYBOX_DEFAULT_MT is not set # CONFIG_BUSYBOX_DEFAULT_NANDWRITE is not set # CONFIG_BUSYBOX_DEFAULT_NANDDUMP is not set # CONFIG_BUSYBOX_DEFAULT_PARTPROBE is not set # CONFIG_BUSYBOX_DEFAULT_RAIDAUTORUN is not set # CONFIG_BUSYBOX_DEFAULT_READAHEAD is not set # CONFIG_BUSYBOX_DEFAULT_RFKILL is not set # CONFIG_BUSYBOX_DEFAULT_RUNLEVEL is not set # CONFIG_BUSYBOX_DEFAULT_RX is not set # CONFIG_BUSYBOX_DEFAULT_SETFATTR is not set # CONFIG_BUSYBOX_DEFAULT_SETSERIAL is not set CONFIG_BUSYBOX_DEFAULT_STRINGS=y CONFIG_BUSYBOX_DEFAULT_TIME=y # CONFIG_BUSYBOX_DEFAULT_TTYSIZE is not set # CONFIG_BUSYBOX_DEFAULT_UBIATTACH is not set # CONFIG_BUSYBOX_DEFAULT_UBIDETACH is not set # CONFIG_BUSYBOX_DEFAULT_UBIMKVOL is not set # CONFIG_BUSYBOX_DEFAULT_UBIRMVOL is not set # CONFIG_BUSYBOX_DEFAULT_UBIRSVOL is not set # CONFIG_BUSYBOX_DEFAULT_UBIUPDATEVOL is not set # CONFIG_BUSYBOX_DEFAULT_UBIRENAME is not set # CONFIG_BUSYBOX_DEFAULT_VOLNAME is not set # CONFIG_BUSYBOX_DEFAULT_WATCHDOG is not set CONFIG_BUSYBOX_DEFAULT_FEATURE_IPV6=y # CONFIG_BUSYBOX_DEFAULT_FEATURE_UNIX_LOCAL is not set CONFIG_BUSYBOX_DEFAULT_FEATURE_PREFER_IPV4_ADDRESS=y CONFIG_BUSYBOX_DEFAULT_VERBOSE_RESOLUTION_ERRORS=y # CONFIG_BUSYBOX_DEFAULT_FEATURE_TLS_SHA1 is not set # CONFIG_BUSYBOX_DEFAULT_ARP is not set # CONFIG_BUSYBOX_DEFAULT_ARPING is not set CONFIG_BUSYBOX_DEFAULT_BRCTL=y CONFIG_BUSYBOX_DEFAULT_FEATURE_BRCTL_FANCY=y CONFIG_BUSYBOX_DEFAULT_FEATURE_BRCTL_SHOW=y # CONFIG_BUSYBOX_DEFAULT_DNSD is not set # CONFIG_BUSYBOX_DEFAULT_ETHER_WAKE is not set # CONFIG_BUSYBOX_DEFAULT_FTPD is not set # CONFIG_BUSYBOX_DEFAULT_FEATURE_FTPD_WRITE is not set # CONFIG_BUSYBOX_DEFAULT_FEATURE_FTPD_ACCEPT_BROKEN_LIST is not set # CONFIG_BUSYBOX_DEFAULT_FEATURE_FTPD_AUTHENTICATION is not set # CONFIG_BUSYBOX_DEFAULT_FTPGET is not set # CONFIG_BUSYBOX_DEFAULT_FTPPUT is not set # CONFIG_BUSYBOX_DEFAULT_FEATURE_FTPGETPUT_LONG_OPTIONS is not set # CONFIG_BUSYBOX_DEFAULT_HOSTNAME is not set # CONFIG_BUSYBOX_DEFAULT_DNSDOMAINNAME is not set # CONFIG_BUSYBOX_DEFAULT_HTTPD is not set # CONFIG_BUSYBOX_DEFAULT_FEATURE_HTTPD_RANGES is not set # CONFIG_BUSYBOX_DEFAULT_FEATURE_HTTPD_SETUID is not set # CONFIG_BUSYBOX_DEFAULT_FEATURE_HTTPD_BASIC_AUTH is not set # CONFIG_BUSYBOX_DEFAULT_FEATURE_HTTPD_AUTH_MD5 is not set # CONFIG_BUSYBOX_DEFAULT_FEATURE_HTTPD_CGI is not set # CONFIG_BUSYBOX_DEFAULT_FEATURE_HTTPD_CONFIG_WITH_SCRIPT_INTERPR is not set # CONFIG_BUSYBOX_DEFAULT_FEATURE_HTTPD_SET_REMOTE_PORT_TO_ENV is not set # CONFIG_BUSYBOX_DEFAULT_FEATURE_HTTPD_ENCODE_URL_STR is not set # CONFIG_BUSYBOX_DEFAULT_FEATURE_HTTPD_ERROR_PAGES is not set # CONFIG_BUSYBOX_DEFAULT_FEATURE_HTTPD_PROXY is not set # CONFIG_BUSYBOX_DEFAULT_FEATURE_HTTPD_GZIP is not set CONFIG_BUSYBOX_DEFAULT_IFCONFIG=y CONFIG_BUSYBOX_DEFAULT_FEATURE_IFCONFIG_STATUS=y # CONFIG_BUSYBOX_DEFAULT_FEATURE_IFCONFIG_SLIP is not set # CONFIG_BUSYBOX_DEFAULT_FEATURE_IFCONFIG_MEMSTART_IOADDR_IRQ is not set CONFIG_BUSYBOX_DEFAULT_FEATURE_IFCONFIG_HW=y CONFIG_BUSYBOX_DEFAULT_FEATURE_IFCONFIG_BROADCAST_PLUS=y # CONFIG_BUSYBOX_DEFAULT_IFENSLAVE is not set # CONFIG_BUSYBOX_DEFAULT_IFPLUGD is not set # CONFIG_BUSYBOX_DEFAULT_IFUP is not set # CONFIG_BUSYBOX_DEFAULT_IFDOWN is not set CONFIG_BUSYBOX_DEFAULT_IFUPDOWN_IFSTATE_PATH="" # CONFIG_BUSYBOX_DEFAULT_FEATURE_IFUPDOWN_IP is not set # CONFIG_BUSYBOX_DEFAULT_FEATURE_IFUPDOWN_IPV4 is not set # CONFIG_BUSYBOX_DEFAULT_FEATURE_IFUPDOWN_IPV6 is not set # CONFIG_BUSYBOX_DEFAULT_FEATURE_IFUPDOWN_MAPPING is not set # CONFIG_BUSYBOX_DEFAULT_FEATURE_IFUPDOWN_EXTERNAL_DHCP is not set # CONFIG_BUSYBOX_DEFAULT_INETD is not set # CONFIG_BUSYBOX_DEFAULT_FEATURE_INETD_SUPPORT_BUILTIN_ECHO is not set # CONFIG_BUSYBOX_DEFAULT_FEATURE_INETD_SUPPORT_BUILTIN_DISCARD is not set # CONFIG_BUSYBOX_DEFAULT_FEATURE_INETD_SUPPORT_BUILTIN_TIME is not set # CONFIG_BUSYBOX_DEFAULT_FEATURE_INETD_SUPPORT_BUILTIN_DAYTIME is not set # CONFIG_BUSYBOX_DEFAULT_FEATURE_INETD_SUPPORT_BUILTIN_CHARGEN is not set # CONFIG_BUSYBOX_DEFAULT_FEATURE_INETD_RPC is not set CONFIG_BUSYBOX_DEFAULT_IP=y # CONFIG_BUSYBOX_DEFAULT_IPADDR is not set # CONFIG_BUSYBOX_DEFAULT_IPLINK is not set # CONFIG_BUSYBOX_DEFAULT_IPROUTE is not set # CONFIG_BUSYBOX_DEFAULT_IPTUNNEL is not set # CONFIG_BUSYBOX_DEFAULT_IPRULE is not set # CONFIG_BUSYBOX_DEFAULT_IPNEIGH is not set CONFIG_BUSYBOX_DEFAULT_FEATURE_IP_ADDRESS=y CONFIG_BUSYBOX_DEFAULT_FEATURE_IP_LINK=y CONFIG_BUSYBOX_DEFAULT_FEATURE_IP_ROUTE=y CONFIG_BUSYBOX_DEFAULT_FEATURE_IP_ROUTE_DIR="/etc/iproute2" # CONFIG_BUSYBOX_DEFAULT_FEATURE_IP_TUNNEL is not set CONFIG_BUSYBOX_DEFAULT_FEATURE_IP_RULE=y CONFIG_BUSYBOX_DEFAULT_FEATURE_IP_NEIGH=y # CONFIG_BUSYBOX_DEFAULT_FEATURE_IP_RARE_PROTOCOLS is not set # CONFIG_BUSYBOX_DEFAULT_IPCALC is not set # CONFIG_BUSYBOX_DEFAULT_FEATURE_IPCALC_LONG_OPTIONS is not set # CONFIG_BUSYBOX_DEFAULT_FEATURE_IPCALC_FANCY is not set # CONFIG_BUSYBOX_DEFAULT_FAKEIDENTD is not set # CONFIG_BUSYBOX_DEFAULT_NAMEIF is not set # CONFIG_BUSYBOX_DEFAULT_FEATURE_NAMEIF_EXTENDED is not set # CONFIG_BUSYBOX_DEFAULT_NBDCLIENT is not set CONFIG_BUSYBOX_DEFAULT_NC=y # CONFIG_BUSYBOX_DEFAULT_NETCAT is not set # CONFIG_BUSYBOX_DEFAULT_NC_SERVER is not set # CONFIG_BUSYBOX_DEFAULT_NC_EXTRA is not set # CONFIG_BUSYBOX_DEFAULT_NC_110_COMPAT is not set CONFIG_BUSYBOX_DEFAULT_NETMSG=y CONFIG_BUSYBOX_DEFAULT_NETSTAT=y CONFIG_BUSYBOX_DEFAULT_FEATURE_NETSTAT_WIDE=y CONFIG_BUSYBOX_DEFAULT_FEATURE_NETSTAT_PRG=y # CONFIG_BUSYBOX_DEFAULT_NSLOOKUP is not set # CONFIG_BUSYBOX_DEFAULT_FEATURE_NSLOOKUP_BIG is not set # CONFIG_BUSYBOX_DEFAULT_FEATURE_NSLOOKUP_LONG_OPTIONS is not set CONFIG_BUSYBOX_DEFAULT_NSLOOKUP_OPENWRT=y # CONFIG_BUSYBOX_DEFAULT_FEATURE_NSLOOKUP_OPENWRT_LONG_OPTIONS is not set CONFIG_BUSYBOX_DEFAULT_NTPD=y CONFIG_BUSYBOX_DEFAULT_FEATURE_NTPD_SERVER=y # CONFIG_BUSYBOX_DEFAULT_FEATURE_NTPD_CONF is not set # CONFIG_BUSYBOX_DEFAULT_FEATURE_NTP_AUTH is not set CONFIG_BUSYBOX_DEFAULT_PING=y CONFIG_BUSYBOX_DEFAULT_PING6=y CONFIG_BUSYBOX_DEFAULT_FEATURE_FANCY_PING=y # CONFIG_BUSYBOX_DEFAULT_PSCAN is not set CONFIG_BUSYBOX_DEFAULT_ROUTE=y # CONFIG_BUSYBOX_DEFAULT_SLATTACH is not set # CONFIG_BUSYBOX_DEFAULT_SSL_CLIENT is not set # CONFIG_BUSYBOX_DEFAULT_TC is not set # CONFIG_BUSYBOX_DEFAULT_FEATURE_TC_INGRESS is not set # CONFIG_BUSYBOX_DEFAULT_TCPSVD is not set # CONFIG_BUSYBOX_DEFAULT_UDPSVD is not set # CONFIG_BUSYBOX_DEFAULT_TELNET is not set # CONFIG_BUSYBOX_DEFAULT_FEATURE_TELNET_TTYPE is not set # CONFIG_BUSYBOX_DEFAULT_FEATURE_TELNET_AUTOLOGIN is not set # CONFIG_BUSYBOX_DEFAULT_FEATURE_TELNET_WIDTH is not set # CONFIG_BUSYBOX_DEFAULT_TELNETD is not set # CONFIG_BUSYBOX_DEFAULT_FEATURE_TELNETD_STANDALONE is not set # CONFIG_BUSYBOX_DEFAULT_FEATURE_TELNETD_INETD_WAIT is not set # CONFIG_BUSYBOX_DEFAULT_TFTP is not set # CONFIG_BUSYBOX_DEFAULT_FEATURE_TFTP_PROGRESS_BAR is not set # CONFIG_BUSYBOX_DEFAULT_TFTPD is not set # CONFIG_BUSYBOX_DEFAULT_FEATURE_TFTP_GET is not set # CONFIG_BUSYBOX_DEFAULT_FEATURE_TFTP_PUT is not set # CONFIG_BUSYBOX_DEFAULT_FEATURE_TFTP_BLOCKSIZE is not set # CONFIG_BUSYBOX_DEFAULT_TFTP_DEBUG is not set # CONFIG_BUSYBOX_DEFAULT_TLS is not set CONFIG_BUSYBOX_DEFAULT_TRACEROUTE=y CONFIG_BUSYBOX_DEFAULT_TRACEROUTE6=y CONFIG_BUSYBOX_DEFAULT_FEATURE_TRACEROUTE_VERBOSE=y # CONFIG_BUSYBOX_DEFAULT_FEATURE_TRACEROUTE_USE_ICMP is not set # CONFIG_BUSYBOX_DEFAULT_TUNCTL is not set # CONFIG_BUSYBOX_DEFAULT_FEATURE_TUNCTL_UG is not set # CONFIG_BUSYBOX_DEFAULT_VCONFIG is not set # CONFIG_BUSYBOX_DEFAULT_WGET is not set # CONFIG_BUSYBOX_DEFAULT_FEATURE_WGET_LONG_OPTIONS is not set # CONFIG_BUSYBOX_DEFAULT_FEATURE_WGET_STATUSBAR is not set # CONFIG_BUSYBOX_DEFAULT_FEATURE_WGET_AUTHENTICATION is not set # CONFIG_BUSYBOX_DEFAULT_FEATURE_WGET_TIMEOUT is not set # CONFIG_BUSYBOX_DEFAULT_FEATURE_WGET_HTTPS is not set # CONFIG_BUSYBOX_DEFAULT_FEATURE_WGET_OPENSSL is not set # CONFIG_BUSYBOX_DEFAULT_WHOIS is not set # CONFIG_BUSYBOX_DEFAULT_ZCIP is not set # CONFIG_BUSYBOX_DEFAULT_UDHCPD is not set # CONFIG_BUSYBOX_DEFAULT_FEATURE_UDHCPD_BASE_IP_ON_MAC is not set # CONFIG_BUSYBOX_DEFAULT_FEATURE_UDHCPD_WRITE_LEASES_EARLY is not set CONFIG_BUSYBOX_DEFAULT_DHCPD_LEASES_FILE="" # CONFIG_BUSYBOX_DEFAULT_DUMPLEASES is not set # CONFIG_BUSYBOX_DEFAULT_DHCPRELAY is not set CONFIG_BUSYBOX_DEFAULT_UDHCPC=y # CONFIG_BUSYBOX_DEFAULT_FEATURE_UDHCPC_ARPING is not set # CONFIG_BUSYBOX_DEFAULT_FEATURE_UDHCPC_SANITIZEOPT is not set CONFIG_BUSYBOX_DEFAULT_UDHCPC_DEFAULT_SCRIPT="/usr/share/udhcpc/default.script" # CONFIG_BUSYBOX_DEFAULT_UDHCPC6 is not set # CONFIG_BUSYBOX_DEFAULT_FEATURE_UDHCPC6_RFC3646 is not set # CONFIG_BUSYBOX_DEFAULT_FEATURE_UDHCPC6_RFC4704 is not set # CONFIG_BUSYBOX_DEFAULT_FEATURE_UDHCPC6_RFC4833 is not set # CONFIG_BUSYBOX_DEFAULT_FEATURE_UDHCPC6_RFC5970 is not set # CONFIG_BUSYBOX_DEFAULT_FEATURE_UDHCP_PORT is not set CONFIG_BUSYBOX_DEFAULT_UDHCP_DEBUG=0 CONFIG_BUSYBOX_DEFAULT_UDHCPC_SLACK_FOR_BUGGY_SERVERS=80 CONFIG_BUSYBOX_DEFAULT_FEATURE_UDHCP_RFC3397=y # CONFIG_BUSYBOX_DEFAULT_FEATURE_UDHCP_8021Q is not set CONFIG_BUSYBOX_DEFAULT_IFUPDOWN_UDHCPC_CMD_OPTIONS="" # CONFIG_BUSYBOX_DEFAULT_LPD is not set # CONFIG_BUSYBOX_DEFAULT_LPR is not set # CONFIG_BUSYBOX_DEFAULT_LPQ is not set # CONFIG_BUSYBOX_DEFAULT_MAKEMIME is not set # CONFIG_BUSYBOX_DEFAULT_POPMAILDIR is not set # CONFIG_BUSYBOX_DEFAULT_FEATURE_POPMAILDIR_DELIVERY is not set # CONFIG_BUSYBOX_DEFAULT_REFORMIME is not set # CONFIG_BUSYBOX_DEFAULT_FEATURE_REFORMIME_COMPAT is not set # CONFIG_BUSYBOX_DEFAULT_SENDMAIL is not set CONFIG_BUSYBOX_DEFAULT_FEATURE_MIME_CHARSET="" CONFIG_BUSYBOX_DEFAULT_FREE=y # CONFIG_BUSYBOX_DEFAULT_FUSER is not set # CONFIG_BUSYBOX_DEFAULT_IOSTAT is not set CONFIG_BUSYBOX_DEFAULT_KILL=y CONFIG_BUSYBOX_DEFAULT_KILLALL=y # CONFIG_BUSYBOX_DEFAULT_KILLALL5 is not set # CONFIG_BUSYBOX_DEFAULT_LSOF is not set # CONFIG_BUSYBOX_DEFAULT_MPSTAT is not set # CONFIG_BUSYBOX_DEFAULT_NMETER is not set CONFIG_BUSYBOX_DEFAULT_PGREP=y # CONFIG_BUSYBOX_DEFAULT_PKILL is not set CONFIG_BUSYBOX_DEFAULT_PIDOF=y # CONFIG_BUSYBOX_DEFAULT_FEATURE_PIDOF_SINGLE is not set # CONFIG_BUSYBOX_DEFAULT_FEATURE_PIDOF_OMIT is not set # CONFIG_BUSYBOX_DEFAULT_PMAP is not set # CONFIG_BUSYBOX_DEFAULT_POWERTOP is not set # CONFIG_BUSYBOX_DEFAULT_FEATURE_POWERTOP_INTERACTIVE is not set CONFIG_BUSYBOX_DEFAULT_PS=y CONFIG_BUSYBOX_DEFAULT_FEATURE_PS_WIDE=y # CONFIG_BUSYBOX_DEFAULT_FEATURE_PS_LONG is not set # CONFIG_BUSYBOX_DEFAULT_FEATURE_PS_TIME is not set # CONFIG_BUSYBOX_DEFAULT_FEATURE_PS_UNUSUAL_SYSTEMS is not set # CONFIG_BUSYBOX_DEFAULT_FEATURE_PS_ADDITIONAL_COLUMNS is not set # CONFIG_BUSYBOX_DEFAULT_PSTREE is not set # CONFIG_BUSYBOX_DEFAULT_PWDX is not set # CONFIG_BUSYBOX_DEFAULT_SMEMCAP is not set CONFIG_BUSYBOX_DEFAULT_BB_SYSCTL=y CONFIG_BUSYBOX_DEFAULT_TOP=y # CONFIG_BUSYBOX_DEFAULT_FEATURE_TOP_INTERACTIVE is not set CONFIG_BUSYBOX_DEFAULT_FEATURE_TOP_CPU_USAGE_PERCENTAGE=y CONFIG_BUSYBOX_DEFAULT_FEATURE_TOP_CPU_GLOBAL_PERCENTS=y # CONFIG_BUSYBOX_DEFAULT_FEATURE_TOP_SMP_CPU is not set # CONFIG_BUSYBOX_DEFAULT_FEATURE_TOP_DECIMALS is not set # CONFIG_BUSYBOX_DEFAULT_FEATURE_TOP_SMP_PROCESS is not set # CONFIG_BUSYBOX_DEFAULT_FEATURE_TOPMEM is not set CONFIG_BUSYBOX_DEFAULT_UPTIME=y # CONFIG_BUSYBOX_DEFAULT_FEATURE_UPTIME_UTMP_SUPPORT is not set # CONFIG_BUSYBOX_DEFAULT_WATCH is not set # CONFIG_BUSYBOX_DEFAULT_FEATURE_SHOW_THREADS is not set # CONFIG_BUSYBOX_DEFAULT_CHPST is not set # CONFIG_BUSYBOX_DEFAULT_SETUIDGID is not set # CONFIG_BUSYBOX_DEFAULT_ENVUIDGID is not set # CONFIG_BUSYBOX_DEFAULT_ENVDIR is not set # CONFIG_BUSYBOX_DEFAULT_SOFTLIMIT is not set # CONFIG_BUSYBOX_DEFAULT_RUNSV is not set # CONFIG_BUSYBOX_DEFAULT_RUNSVDIR is not set # CONFIG_BUSYBOX_DEFAULT_FEATURE_RUNSVDIR_LOG is not set # CONFIG_BUSYBOX_DEFAULT_SV is not set CONFIG_BUSYBOX_DEFAULT_SV_DEFAULT_SERVICE_DIR="" # CONFIG_BUSYBOX_DEFAULT_SVC is not set # CONFIG_BUSYBOX_DEFAULT_SVOK is not set # CONFIG_BUSYBOX_DEFAULT_SVLOGD is not set # CONFIG_BUSYBOX_DEFAULT_CHCON is not set # CONFIG_BUSYBOX_DEFAULT_GETENFORCE is not set # CONFIG_BUSYBOX_DEFAULT_GETSEBOOL is not set # CONFIG_BUSYBOX_DEFAULT_LOAD_POLICY is not set # CONFIG_BUSYBOX_DEFAULT_MATCHPATHCON is not set # CONFIG_BUSYBOX_DEFAULT_RUNCON is not set # CONFIG_BUSYBOX_DEFAULT_SELINUXENABLED is not set # CONFIG_BUSYBOX_DEFAULT_SESTATUS is not set # CONFIG_BUSYBOX_DEFAULT_SETENFORCE is not set # CONFIG_BUSYBOX_DEFAULT_SETFILES is not set # CONFIG_BUSYBOX_DEFAULT_FEATURE_SETFILES_CHECK_OPTION is not set # CONFIG_BUSYBOX_DEFAULT_RESTORECON is not set # CONFIG_BUSYBOX_DEFAULT_SETSEBOOL is not set CONFIG_BUSYBOX_DEFAULT_SH_IS_ASH=y # CONFIG_BUSYBOX_DEFAULT_SH_IS_HUSH is not set # CONFIG_BUSYBOX_DEFAULT_SH_IS_NONE is not set # CONFIG_BUSYBOX_DEFAULT_BASH_IS_ASH is not set # CONFIG_BUSYBOX_DEFAULT_BASH_IS_HUSH is not set CONFIG_BUSYBOX_DEFAULT_BASH_IS_NONE=y CONFIG_BUSYBOX_DEFAULT_ASH=y # CONFIG_BUSYBOX_DEFAULT_ASH_OPTIMIZE_FOR_SIZE is not set CONFIG_BUSYBOX_DEFAULT_ASH_INTERNAL_GLOB=y CONFIG_BUSYBOX_DEFAULT_ASH_BASH_COMPAT=y # CONFIG_BUSYBOX_DEFAULT_ASH_BASH_SOURCE_CURDIR is not set # CONFIG_BUSYBOX_DEFAULT_ASH_BASH_NOT_FOUND_HOOK is not set CONFIG_BUSYBOX_DEFAULT_ASH_JOB_CONTROL=y CONFIG_BUSYBOX_DEFAULT_ASH_ALIAS=y # CONFIG_BUSYBOX_DEFAULT_ASH_RANDOM_SUPPORT is not set CONFIG_BUSYBOX_DEFAULT_ASH_EXPAND_PRMT=y # CONFIG_BUSYBOX_DEFAULT_ASH_IDLE_TIMEOUT is not set # CONFIG_BUSYBOX_DEFAULT_ASH_MAIL is not set CONFIG_BUSYBOX_DEFAULT_ASH_ECHO=y CONFIG_BUSYBOX_DEFAULT_ASH_PRINTF=y CONFIG_BUSYBOX_DEFAULT_ASH_TEST=y # CONFIG_BUSYBOX_DEFAULT_ASH_HELP is not set CONFIG_BUSYBOX_DEFAULT_ASH_GETOPTS=y CONFIG_BUSYBOX_DEFAULT_ASH_CMDCMD=y # CONFIG_BUSYBOX_DEFAULT_CTTYHACK is not set # CONFIG_BUSYBOX_DEFAULT_HUSH is not set # CONFIG_BUSYBOX_DEFAULT_HUSH_BASH_COMPAT is not set # CONFIG_BUSYBOX_DEFAULT_HUSH_BRACE_EXPANSION is not set # CONFIG_BUSYBOX_DEFAULT_HUSH_LINENO_VAR is not set # CONFIG_BUSYBOX_DEFAULT_HUSH_BASH_SOURCE_CURDIR is not set # CONFIG_BUSYBOX_DEFAULT_HUSH_INTERACTIVE is not set # CONFIG_BUSYBOX_DEFAULT_HUSH_SAVEHISTORY is not set # CONFIG_BUSYBOX_DEFAULT_HUSH_JOB is not set # CONFIG_BUSYBOX_DEFAULT_HUSH_TICK is not set # CONFIG_BUSYBOX_DEFAULT_HUSH_IF is not set # CONFIG_BUSYBOX_DEFAULT_HUSH_LOOPS is not set # CONFIG_BUSYBOX_DEFAULT_HUSH_CASE is not set # CONFIG_BUSYBOX_DEFAULT_HUSH_FUNCTIONS is not set # CONFIG_BUSYBOX_DEFAULT_HUSH_LOCAL is not set # CONFIG_BUSYBOX_DEFAULT_HUSH_RANDOM_SUPPORT is not set # CONFIG_BUSYBOX_DEFAULT_HUSH_MODE_X is not set # CONFIG_BUSYBOX_DEFAULT_HUSH_ECHO is not set # CONFIG_BUSYBOX_DEFAULT_HUSH_PRINTF is not set # CONFIG_BUSYBOX_DEFAULT_HUSH_TEST is not set # CONFIG_BUSYBOX_DEFAULT_HUSH_HELP is not set # CONFIG_BUSYBOX_DEFAULT_HUSH_EXPORT is not set # CONFIG_BUSYBOX_DEFAULT_HUSH_EXPORT_N is not set # CONFIG_BUSYBOX_DEFAULT_HUSH_READONLY is not set # CONFIG_BUSYBOX_DEFAULT_HUSH_KILL is not set # CONFIG_BUSYBOX_DEFAULT_HUSH_WAIT is not set # CONFIG_BUSYBOX_DEFAULT_HUSH_COMMAND is not set # CONFIG_BUSYBOX_DEFAULT_HUSH_TRAP is not set # CONFIG_BUSYBOX_DEFAULT_HUSH_TYPE is not set # CONFIG_BUSYBOX_DEFAULT_HUSH_TIMES is not set # CONFIG_BUSYBOX_DEFAULT_HUSH_READ is not set # CONFIG_BUSYBOX_DEFAULT_HUSH_SET is not set # CONFIG_BUSYBOX_DEFAULT_HUSH_UNSET is not set # CONFIG_BUSYBOX_DEFAULT_HUSH_ULIMIT is not set # CONFIG_BUSYBOX_DEFAULT_HUSH_UMASK is not set # CONFIG_BUSYBOX_DEFAULT_HUSH_GETOPTS is not set # CONFIG_BUSYBOX_DEFAULT_HUSH_MEMLEAK is not set CONFIG_BUSYBOX_DEFAULT_FEATURE_SH_MATH=y CONFIG_BUSYBOX_DEFAULT_FEATURE_SH_MATH_64=y # CONFIG_BUSYBOX_DEFAULT_FEATURE_SH_EXTRA_QUIET is not set # CONFIG_BUSYBOX_DEFAULT_FEATURE_SH_STANDALONE is not set CONFIG_BUSYBOX_DEFAULT_FEATURE_SH_NOFORK=y # CONFIG_BUSYBOX_DEFAULT_FEATURE_SH_READ_FRAC is not set # CONFIG_BUSYBOX_DEFAULT_FEATURE_SH_HISTFILESIZE is not set # CONFIG_BUSYBOX_DEFAULT_FEATURE_SH_EMBEDDED_SCRIPTS is not set # CONFIG_BUSYBOX_DEFAULT_KLOGD is not set # CONFIG_BUSYBOX_DEFAULT_FEATURE_KLOGD_KLOGCTL is not set CONFIG_BUSYBOX_DEFAULT_LOGGER=y # CONFIG_BUSYBOX_DEFAULT_LOGREAD is not set # CONFIG_BUSYBOX_DEFAULT_FEATURE_LOGREAD_REDUCED_LOCKING is not set # CONFIG_BUSYBOX_DEFAULT_SYSLOGD is not set # CONFIG_BUSYBOX_DEFAULT_FEATURE_ROTATE_LOGFILE is not set # CONFIG_BUSYBOX_DEFAULT_FEATURE_REMOTE_LOG is not set # CONFIG_BUSYBOX_DEFAULT_FEATURE_SYSLOGD_DUP is not set # CONFIG_BUSYBOX_DEFAULT_FEATURE_SYSLOGD_CFG is not set CONFIG_BUSYBOX_DEFAULT_FEATURE_SYSLOGD_READ_BUFFER_SIZE=0 # CONFIG_BUSYBOX_DEFAULT_FEATURE_IPC_SYSLOG is not set CONFIG_BUSYBOX_DEFAULT_FEATURE_IPC_SYSLOG_BUFFER_SIZE=0 # CONFIG_BUSYBOX_DEFAULT_FEATURE_KMSG_SYSLOG is not set # CONFIG_PACKAGE_ca-bundle is not set CONFIG_PACKAGE_ca-certificates=y # CONFIG_PACKAGE_dnsmasq is not set # CONFIG_PACKAGE_dnsmasq-dhcpv6 is not set CONFIG_PACKAGE_dnsmasq-full=y CONFIG_PACKAGE_dnsmasq_full_dhcp=y # CONFIG_PACKAGE_dnsmasq_full_dhcpv6 is not set # CONFIG_PACKAGE_dnsmasq_full_dnssec is not set # CONFIG_PACKAGE_dnsmasq_full_auth is not set CONFIG_PACKAGE_dnsmasq_full_ipset=y # CONFIG_PACKAGE_dnsmasq_full_conntrack is not set # CONFIG_PACKAGE_dnsmasq_full_noid is not set # CONFIG_PACKAGE_dnsmasq_full_broken_rtc is not set CONFIG_PACKAGE_dropbear=y  # # Configuration # CONFIG_DROPBEAR_CURVE25519=y # CONFIG_DROPBEAR_ECC is not set # CONFIG_DROPBEAR_ZLIB is not set CONFIG_DROPBEAR_DBCLIENT=y # CONFIG_PACKAGE_ead is not set CONFIG_PACKAGE_firewall=y CONFIG_PACKAGE_fstools=y # CONFIG_FSTOOLS_OVL_MOUNT_FULL_ACCESS_TIME is not set # CONFIG_FSTOOLS_OVL_MOUNT_COMPRESS_ZLIB is not set CONFIG_PACKAGE_fwtool=y CONFIG_PACKAGE_getrandom=y CONFIG_PACKAGE_jsonfilter=y # CONFIG_PACKAGE_libatomic is not set CONFIG_PACKAGE_libc=y CONFIG_PACKAGE_libgcc=y # CONFIG_PACKAGE_libgomp is not set CONFIG_PACKAGE_libpthread=y CONFIG_PACKAGE_librt=y # CONFIG_PACKAGE_libstdcpp is not set CONFIG_PACKAGE_logd=y CONFIG_PACKAGE_mtd=y CONFIG_PACKAGE_netifd=y # CONFIG_PACKAGE_nft-qos is not set # CONFIG_PACKAGE_nvram is not set # CONFIG_PACKAGE_om-watchdog is not set # CONFIG_PACKAGE_openwrt-keyring is not set CONFIG_PACKAGE_opkg=y CONFIG_PACKAGE_procd=y  # # Configuration # # CONFIG_PROCD_SHOW_BOOT is not set # CONFIG_PROCD_ZRAM_TMPFS is not set # CONFIG_PACKAGE_procd-ujail is not set # CONFIG_PACKAGE_qos-scripts is not set # CONFIG_PACKAGE_resolveip is not set CONFIG_PACKAGE_rpcd=y # CONFIG_PACKAGE_rpcd-mod-file is not set # CONFIG_PACKAGE_rpcd-mod-iwinfo is not set # CONFIG_PACKAGE_rpcd-mod-rpcsys is not set # CONFIG_PACKAGE_snapshot-tool is not set # CONFIG_PACKAGE_sqm-scripts is not set # CONFIG_PACKAGE_sqm-scripts-extra is not set CONFIG_PACKAGE_swconfig=y CONFIG_PACKAGE_ubox=y CONFIG_PACKAGE_ubus=y CONFIG_PACKAGE_ubusd=y # CONFIG_PACKAGE_ucert is not set # CONFIG_PACKAGE_ucert-full is not set CONFIG_PACKAGE_uci=y CONFIG_PACKAGE_urandom-seed=y CONFIG_PACKAGE_urngd=y # CONFIG_PACKAGE_usign is not set # CONFIG_PACKAGE_wireless-tools is not set # CONFIG_PACKAGE_zram-swap is not set  # # Administration #  # # openwisp # # CONFIG_PACKAGE_openwisp-config-cyassl is not set # CONFIG_PACKAGE_openwisp-config-mbedtls is not set # CONFIG_PACKAGE_openwisp-config-nossl is not set # CONFIG_PACKAGE_openwisp-config-openssl is not set  # # zabbix # # CONFIG_PACKAGE_zabbix-agentd is not set # CONFIG_PACKAGE_zabbix-extra-mac80211 is not set # CONFIG_PACKAGE_zabbix-extra-network is not set # CONFIG_PACKAGE_zabbix-extra-wifi is not set # CONFIG_PACKAGE_zabbix-get is not set # CONFIG_PACKAGE_zabbix-proxy is not set # CONFIG_PACKAGE_zabbix-sender is not set # CONFIG_PACKAGE_zabbix-server is not set # CONFIG_PACKAGE_htop is not set # CONFIG_PACKAGE_ipmitool is not set # CONFIG_PACKAGE_monit is not set # CONFIG_PACKAGE_monit-nossl is not set # CONFIG_PACKAGE_muninlite is not set # CONFIG_PACKAGE_netdata is not set # CONFIG_PACKAGE_sudo is not set # CONFIG_PACKAGE_syslog-ng is not set  # # Boot Loaders #  # # Development #  # # Libraries # # CONFIG_PACKAGE_libncurses-dev is not set # CONFIG_PACKAGE_libxml2-dev is not set # CONFIG_PACKAGE_zlib-dev is not set # CONFIG_PACKAGE_ar is not set # CONFIG_PACKAGE_autoconf is not set # CONFIG_PACKAGE_automake is not set # CONFIG_PACKAGE_binutils is not set # CONFIG_PACKAGE_diffutils is not set # CONFIG_PACKAGE_gcc is not set # CONFIG_PACKAGE_gdb is not set # CONFIG_PACKAGE_gdbserver is not set # CONFIG_PACKAGE_libtool-bin is not set # CONFIG_PACKAGE_lpc21isp is not set # CONFIG_PACKAGE_lttng-tools is not set # CONFIG_PACKAGE_m4 is not set # CONFIG_PACKAGE_make is not set # CONFIG_PACKAGE_meson is not set # CONFIG_PACKAGE_meson-src is not set # CONFIG_PACKAGE_ninja is not set # CONFIG_PACKAGE_objdump is not set # CONFIG_PACKAGE_patch is not set # CONFIG_PACKAGE_pkg-config is not set # CONFIG_PACKAGE_trace-cmd is not set # CONFIG_PACKAGE_trace-cmd-extra is not set # CONFIG_PACKAGE_valgrind is not set  # # Extra packages # # CONFIG_PACKAGE_automount is not set # CONFIG_PACKAGE_autosamba is not set # CONFIG_PACKAGE_ipv6helper is not set # CONFIG_PACKAGE_k3wifi is not set # CONFIG_PACKAGE_wireguard-tools is not set  # # Firmware #  # # ath10k IPQ4019 Boarddata # # CONFIG_PACKAGE_aircard-pcmcia-firmware is not set # CONFIG_PACKAGE_amdgpu-firmware is not set # CONFIG_PACKAGE_ar3k-firmware is not set # CONFIG_PACKAGE_ath10k-firmware-qca4019 is not set # CONFIG_PACKAGE_ath10k-firmware-qca4019-ct is not set # CONFIG_PACKAGE_ath10k-firmware-qca4019-ct-htt is not set # CONFIG_PACKAGE_ath10k-firmware-qca6174 is not set # CONFIG_PACKAGE_ath10k-firmware-qca9887 is not set # CONFIG_PACKAGE_ath10k-firmware-qca9887-ct is not set # CONFIG_PACKAGE_ath10k-firmware-qca9887-ct-htt is not set # CONFIG_PACKAGE_ath10k-firmware-qca9888 is not set # CONFIG_PACKAGE_ath10k-firmware-qca9888-ct is not set # CONFIG_PACKAGE_ath10k-firmware-qca9888-ct-htt is not set CONFIG_PACKAGE_ath10k-firmware-qca988x=y # CONFIG_PACKAGE_ath10k-firmware-qca988x-ct is not set # CONFIG_PACKAGE_ath10k-firmware-qca988x-ct-htt is not set # CONFIG_PACKAGE_ath10k-firmware-qca9984 is not set # CONFIG_PACKAGE_ath10k-firmware-qca9984-ct is not set # CONFIG_PACKAGE_ath10k-firmware-qca9984-ct-htt is not set # CONFIG_PACKAGE_ath10k-firmware-qca99x0 is not set # CONFIG_PACKAGE_ath10k-firmware-qca99x0-ct is not set # CONFIG_PACKAGE_ath10k-firmware-qca99x0-ct-htt is not set # CONFIG_PACKAGE_ath6k-firmware is not set # CONFIG_PACKAGE_ath9k-htc-firmware is not set # CONFIG_PACKAGE_b43legacy-firmware is not set # CONFIG_PACKAGE_bnx2-firmware is not set # CONFIG_PACKAGE_bnx2x-firmware is not set # CONFIG_PACKAGE_brcmfmac-firmware-4329-sdio is not set # CONFIG_PACKAGE_brcmfmac-firmware-43362-sdio is not set # CONFIG_PACKAGE_brcmfmac-firmware-43430-sdio is not set # CONFIG_PACKAGE_brcmfmac-firmware-43430-sdio-rpi-3b is not set # CONFIG_PACKAGE_brcmfmac-firmware-43430-sdio-rpi-zero-w is not set # CONFIG_PACKAGE_brcmfmac-firmware-43430a0-sdio is not set # CONFIG_PACKAGE_brcmfmac-firmware-43455-sdio is not set # CONFIG_PACKAGE_brcmfmac-firmware-43455-sdio-rpi-3b-plus is not set # CONFIG_PACKAGE_brcmfmac-firmware-43455-sdio-rpi-4b is not set # CONFIG_PACKAGE_brcmfmac-firmware-43602a1-pcie is not set # CONFIG_PACKAGE_brcmfmac-firmware-4366b1-pcie is not set # CONFIG_PACKAGE_brcmfmac-firmware-4366c0-pcie is not set # CONFIG_PACKAGE_brcmfmac-firmware-usb is not set # CONFIG_PACKAGE_brcmsmac-firmware is not set # CONFIG_PACKAGE_carl9170-firmware is not set # CONFIG_PACKAGE_cypress-firmware-43012-sdio is not set # CONFIG_PACKAGE_cypress-firmware-43340-sdio is not set # CONFIG_PACKAGE_cypress-firmware-43362-sdio is not set # CONFIG_PACKAGE_cypress-firmware-4339-sdio is not set # CONFIG_PACKAGE_cypress-firmware-43430-sdio is not set # CONFIG_PACKAGE_cypress-firmware-43455-sdio is not set # CONFIG_PACKAGE_cypress-firmware-4354-sdio is not set # CONFIG_PACKAGE_cypress-firmware-4356-pcie is not set # CONFIG_PACKAGE_cypress-firmware-4356-sdio is not set # CONFIG_PACKAGE_cypress-firmware-43570-pcie is not set # CONFIG_PACKAGE_cypress-firmware-4359-pcie is not set # CONFIG_PACKAGE_cypress-firmware-4359-sdio is not set # CONFIG_PACKAGE_cypress-firmware-4373-sdio is not set # CONFIG_PACKAGE_cypress-firmware-4373-usb is not set # CONFIG_PACKAGE_cypress-firmware-89459-pcie is not set # CONFIG_PACKAGE_e100-firmware is not set # CONFIG_PACKAGE_edgeport-firmware is not set # CONFIG_PACKAGE_ibt-firmware is not set # CONFIG_PACKAGE_iwl3945-firmware is not set # CONFIG_PACKAGE_iwl4965-firmware is not set # CONFIG_PACKAGE_iwlwifi-firmware-iwl100 is not set # CONFIG_PACKAGE_iwlwifi-firmware-iwl1000 is not set # CONFIG_PACKAGE_iwlwifi-firmware-iwl105 is not set # CONFIG_PACKAGE_iwlwifi-firmware-iwl135 is not set # CONFIG_PACKAGE_iwlwifi-firmware-iwl2000 is not set # CONFIG_PACKAGE_iwlwifi-firmware-iwl2030 is not set # CONFIG_PACKAGE_iwlwifi-firmware-iwl3160 is not set # CONFIG_PACKAGE_iwlwifi-firmware-iwl3168 is not set # CONFIG_PACKAGE_iwlwifi-firmware-iwl5000 is not set # CONFIG_PACKAGE_iwlwifi-firmware-iwl5150 is not set # CONFIG_PACKAGE_iwlwifi-firmware-iwl6000g2 is not set # CONFIG_PACKAGE_iwlwifi-firmware-iwl6000g2a is not set # CONFIG_PACKAGE_iwlwifi-firmware-iwl6000g2b is not set # CONFIG_PACKAGE_iwlwifi-firmware-iwl6050 is not set # CONFIG_PACKAGE_iwlwifi-firmware-iwl7260 is not set # CONFIG_PACKAGE_iwlwifi-firmware-iwl7265 is not set # CONFIG_PACKAGE_iwlwifi-firmware-iwl7265d is not set # CONFIG_PACKAGE_iwlwifi-firmware-iwl8260c is not set # CONFIG_PACKAGE_iwlwifi-firmware-iwl8265 is not set # CONFIG_PACKAGE_iwlwifi-firmware-iwl9000 is not set # CONFIG_PACKAGE_iwlwifi-firmware-iwl9260 is not set # CONFIG_PACKAGE_libertas-sdio-firmware is not set # CONFIG_PACKAGE_libertas-spi-firmware is not set # CONFIG_PACKAGE_libertas-usb-firmware is not set # CONFIG_PACKAGE_mt7601u-firmware is not set # CONFIG_PACKAGE_mt7622bt-firmware is not set # CONFIG_PACKAGE_mwifiex-pcie-firmware is not set # CONFIG_PACKAGE_mwifiex-sdio-firmware is not set # CONFIG_PACKAGE_mwl8k-firmware is not set # CONFIG_PACKAGE_p54-pci-firmware is not set # CONFIG_PACKAGE_p54-spi-firmware is not set # CONFIG_PACKAGE_p54-usb-firmware is not set # CONFIG_PACKAGE_prism54-firmware is not set # CONFIG_PACKAGE_r8169-firmware is not set # CONFIG_PACKAGE_radeon-firmware is not set # CONFIG_PACKAGE_rs9113-firmware is not set # CONFIG_PACKAGE_rt2800-pci-firmware is not set # CONFIG_PACKAGE_rt2800-usb-firmware is not set # CONFIG_PACKAGE_rt61-pci-firmware is not set # CONFIG_PACKAGE_rt73-usb-firmware is not set # CONFIG_PACKAGE_rtl8188eu-firmware is not set # CONFIG_PACKAGE_rtl8192ce-firmware is not set # CONFIG_PACKAGE_rtl8192cu-firmware is not set # CONFIG_PACKAGE_rtl8192de-firmware is not set # CONFIG_PACKAGE_rtl8192eu-firmware is not set # CONFIG_PACKAGE_rtl8192se-firmware is not set # CONFIG_PACKAGE_rtl8192su-firmware is not set # CONFIG_PACKAGE_rtl8723au-firmware is not set # CONFIG_PACKAGE_rtl8723bs-firmware is not set # CONFIG_PACKAGE_rtl8723bu-firmware is not set # CONFIG_PACKAGE_rtl8821ae-firmware is not set # CONFIG_PACKAGE_rtl8822be-firmware is not set # CONFIG_PACKAGE_rtl8822ce-firmware is not set # CONFIG_PACKAGE_ti-3410-firmware is not set # CONFIG_PACKAGE_ti-5052-firmware is not set CONFIG_PACKAGE_wireless-regdb=y # CONFIG_PACKAGE_wl12xx-firmware is not set # CONFIG_PACKAGE_wl18xx-firmware is not set  # # Fonts #  # # DejaVu # # CONFIG_PACKAGE_dejavu-fonts-ttf-DejaVuMathTeXGyre is not set # CONFIG_PACKAGE_dejavu-fonts-ttf-DejaVuSans is not set # CONFIG_PACKAGE_dejavu-fonts-ttf-DejaVuSans-Bold is not set # CONFIG_PACKAGE_dejavu-fonts-ttf-DejaVuSans-BoldOblique is not set # CONFIG_PACKAGE_dejavu-fonts-ttf-DejaVuSans-ExtraLight is not set # CONFIG_PACKAGE_dejavu-fonts-ttf-DejaVuSans-Oblique is not set # CONFIG_PACKAGE_dejavu-fonts-ttf-DejaVuSansCondensed is not set # CONFIG_PACKAGE_dejavu-fonts-ttf-DejaVuSansCondensed-Bold is not set # CONFIG_PACKAGE_dejavu-fonts-ttf-DejaVuSansCondensed-BoldOblique is not set # CONFIG_PACKAGE_dejavu-fonts-ttf-DejaVuSansCondensed-Oblique is not set # CONFIG_PACKAGE_dejavu-fonts-ttf-DejaVuSansMono is not set # CONFIG_PACKAGE_dejavu-fonts-ttf-DejaVuSansMono-Bold is not set # CONFIG_PACKAGE_dejavu-fonts-ttf-DejaVuSansMono-BoldOblique is not set # CONFIG_PACKAGE_dejavu-fonts-ttf-DejaVuSansMono-Oblique is not set # CONFIG_PACKAGE_dejavu-fonts-ttf-DejaVuSerif is not set # CONFIG_PACKAGE_dejavu-fonts-ttf-DejaVuSerif-Bold is not set # CONFIG_PACKAGE_dejavu-fonts-ttf-DejaVuSerif-BoldItalic is not set # CONFIG_PACKAGE_dejavu-fonts-ttf-DejaVuSerif-Italic is not set # CONFIG_PACKAGE_dejavu-fonts-ttf-DejaVuSerifCondensed is not set # CONFIG_PACKAGE_dejavu-fonts-ttf-DejaVuSerifCondensed-Bold is not set # CONFIG_PACKAGE_dejavu-fonts-ttf-DejaVuSerifCondensed-BoldItalic is not set # CONFIG_PACKAGE_dejavu-fonts-ttf-DejaVuSerifCondensed-Italic is not set  # # Kernel modules #  # # Block Devices # # CONFIG_PACKAGE_kmod-aoe is not set # CONFIG_PACKAGE_kmod-ata-core is not set # CONFIG_PACKAGE_kmod-block2mtd is not set # CONFIG_PACKAGE_kmod-dm is not set # CONFIG_PACKAGE_kmod-dm-raid is not set # CONFIG_PACKAGE_kmod-loop is not set # CONFIG_PACKAGE_kmod-md-mod is not set # CONFIG_PACKAGE_kmod-nbd is not set # CONFIG_PACKAGE_kmod-scsi-cdrom is not set # CONFIG_PACKAGE_kmod-scsi-core is not set # CONFIG_PACKAGE_kmod-scsi-generic is not set # CONFIG_PACKAGE_kmod-scsi-tape is not set  # # CAN Support # # CONFIG_PACKAGE_kmod-can is not set  # # Cryptographic API modules # CONFIG_PACKAGE_kmod-crypto-aead=y CONFIG_PACKAGE_kmod-crypto-arc4=y CONFIG_PACKAGE_kmod-crypto-authenc=y # CONFIG_PACKAGE_kmod-crypto-cbc is not set # CONFIG_PACKAGE_kmod-crypto-ccm is not set # CONFIG_PACKAGE_kmod-crypto-cmac is not set CONFIG_PACKAGE_kmod-crypto-crc32c=y # CONFIG_PACKAGE_kmod-crypto-ctr is not set # CONFIG_PACKAGE_kmod-crypto-cts is not set # CONFIG_PACKAGE_kmod-crypto-deflate is not set # CONFIG_PACKAGE_kmod-crypto-des is not set CONFIG_PACKAGE_kmod-crypto-ecb=y # CONFIG_PACKAGE_kmod-crypto-ecdh is not set # CONFIG_PACKAGE_kmod-crypto-echainiv is not set # CONFIG_PACKAGE_kmod-crypto-fcrypt is not set # CONFIG_PACKAGE_kmod-crypto-gcm is not set # CONFIG_PACKAGE_kmod-crypto-gf128 is not set # CONFIG_PACKAGE_kmod-crypto-ghash is not set CONFIG_PACKAGE_kmod-crypto-hash=y # CONFIG_PACKAGE_kmod-crypto-hmac is not set # CONFIG_PACKAGE_kmod-crypto-hw-ccp is not set # CONFIG_PACKAGE_kmod-crypto-hw-geode is not set # CONFIG_PACKAGE_kmod-crypto-hw-hifn-795x is not set # CONFIG_PACKAGE_kmod-crypto-hw-padlock is not set # CONFIG_PACKAGE_kmod-crypto-hw-talitos is not set CONFIG_PACKAGE_kmod-crypto-manager=y # CONFIG_PACKAGE_kmod-crypto-md4 is not set # CONFIG_PACKAGE_kmod-crypto-md5 is not set # CONFIG_PACKAGE_kmod-crypto-michael-mic is not set # CONFIG_PACKAGE_kmod-crypto-misc is not set CONFIG_PACKAGE_kmod-crypto-null=y # CONFIG_PACKAGE_kmod-crypto-pcbc is not set CONFIG_PACKAGE_kmod-crypto-pcompress=y # CONFIG_PACKAGE_kmod-crypto-rmd160 is not set # CONFIG_PACKAGE_kmod-crypto-rng is not set # CONFIG_PACKAGE_kmod-crypto-seqiv is not set CONFIG_PACKAGE_kmod-crypto-sha1=y # CONFIG_PACKAGE_kmod-crypto-sha256 is not set # CONFIG_PACKAGE_kmod-crypto-sha512 is not set # CONFIG_PACKAGE_kmod-crypto-test is not set # CONFIG_PACKAGE_kmod-crypto-user is not set # CONFIG_PACKAGE_kmod-crypto-wq is not set # CONFIG_PACKAGE_kmod-crypto-xcbc is not set # CONFIG_PACKAGE_kmod-crypto-xts is not set CONFIG_PACKAGE_kmod-cryptodev=y  # # Filesystems # # CONFIG_PACKAGE_kmod-fs-afs is not set # CONFIG_PACKAGE_kmod-fs-antfs is not set # CONFIG_PACKAGE_kmod-fs-autofs4 is not set # CONFIG_PACKAGE_kmod-fs-btrfs is not set # CONFIG_PACKAGE_kmod-fs-cifs is not set # CONFIG_PACKAGE_kmod-fs-configfs is not set # CONFIG_PACKAGE_kmod-fs-cramfs is not set # CONFIG_PACKAGE_kmod-fs-exfat is not set # CONFIG_PACKAGE_kmod-fs-exportfs is not set # CONFIG_PACKAGE_kmod-fs-ext4 is not set # CONFIG_PACKAGE_kmod-fs-f2fs is not set # CONFIG_PACKAGE_kmod-fs-fscache is not set # CONFIG_PACKAGE_kmod-fs-hfs is not set # CONFIG_PACKAGE_kmod-fs-hfsplus is not set # CONFIG_PACKAGE_kmod-fs-isofs is not set # CONFIG_PACKAGE_kmod-fs-jfs is not set # CONFIG_PACKAGE_kmod-fs-ksmbd is not set # CONFIG_PACKAGE_kmod-fs-minix is not set # CONFIG_PACKAGE_kmod-fs-msdos is not set # CONFIG_PACKAGE_kmod-fs-nfs is not set # CONFIG_PACKAGE_kmod-fs-nfs-common is not set # CONFIG_PACKAGE_kmod-fs-nfs-common-rpcsec is not set # CONFIG_PACKAGE_kmod-fs-nfs-v3 is not set # CONFIG_PACKAGE_kmod-fs-nfs-v4 is not set # CONFIG_PACKAGE_kmod-fs-nfsd is not set # CONFIG_PACKAGE_kmod-fs-ntfs is not set # CONFIG_PACKAGE_kmod-fs-reiserfs is not set # CONFIG_PACKAGE_kmod-fs-squashfs is not set # CONFIG_PACKAGE_kmod-fs-udf is not set # CONFIG_PACKAGE_kmod-fs-vfat is not set # CONFIG_PACKAGE_kmod-fs-xfs is not set # CONFIG_PACKAGE_kmod-fuse is not set  # # FireWire support # # CONFIG_PACKAGE_kmod-firewire is not set  # # Hardware Monitoring Support # CONFIG_PACKAGE_kmod-hwmon-core=y # CONFIG_PACKAGE_kmod-hwmon-adcxx is not set # CONFIG_PACKAGE_kmod-hwmon-ads1015 is not set # CONFIG_PACKAGE_kmod-hwmon-adt7410 is not set # CONFIG_PACKAGE_kmod-hwmon-adt7475 is not set # CONFIG_PACKAGE_kmod-hwmon-gpiofan is not set # CONFIG_PACKAGE_kmod-hwmon-ina209 is not set # CONFIG_PACKAGE_kmod-hwmon-ina2xx is not set # CONFIG_PACKAGE_kmod-hwmon-it87 is not set # CONFIG_PACKAGE_kmod-hwmon-lm63 is not set # CONFIG_PACKAGE_kmod-hwmon-lm75 is not set # CONFIG_PACKAGE_kmod-hwmon-lm77 is not set # CONFIG_PACKAGE_kmod-hwmon-lm85 is not set # CONFIG_PACKAGE_kmod-hwmon-lm90 is not set # CONFIG_PACKAGE_kmod-hwmon-lm92 is not set # CONFIG_PACKAGE_kmod-hwmon-lm95241 is not set # CONFIG_PACKAGE_kmod-hwmon-ltc4151 is not set # CONFIG_PACKAGE_kmod-hwmon-mcp3021 is not set # CONFIG_PACKAGE_kmod-hwmon-pwmfan is not set # CONFIG_PACKAGE_kmod-hwmon-sch5627 is not set # CONFIG_PACKAGE_kmod-hwmon-sht21 is not set # CONFIG_PACKAGE_kmod-hwmon-tmp102 is not set # CONFIG_PACKAGE_kmod-hwmon-tmp103 is not set # CONFIG_PACKAGE_kmod-hwmon-tmp421 is not set # CONFIG_PACKAGE_kmod-hwmon-vid is not set # CONFIG_PACKAGE_kmod-hwmon-w83793 is not set # CONFIG_PACKAGE_kmod-pmbus-core is not set # CONFIG_PACKAGE_kmod-pmbus-zl6100 is not set  # # I2C support # # CONFIG_PACKAGE_kmod-i2c-core is not set # CONFIG_PACKAGE_kmod-i2c-gpio-custom is not set  # # Industrial I/O Modules # # CONFIG_PACKAGE_kmod-iio-ad799x is not set # CONFIG_PACKAGE_kmod-iio-am2315 is not set # CONFIG_PACKAGE_kmod-iio-bh1750 is not set # CONFIG_PACKAGE_kmod-iio-bme680 is not set # CONFIG_PACKAGE_kmod-iio-bme680-i2c is not set # CONFIG_PACKAGE_kmod-iio-bme680-spi is not set # CONFIG_PACKAGE_kmod-iio-bmp280 is not set # CONFIG_PACKAGE_kmod-iio-bmp280-i2c is not set # CONFIG_PACKAGE_kmod-iio-bmp280-spi is not set # CONFIG_PACKAGE_kmod-iio-ccs811 is not set # CONFIG_PACKAGE_kmod-iio-core is not set # CONFIG_PACKAGE_kmod-iio-fxos8700 is not set # CONFIG_PACKAGE_kmod-iio-fxos8700-i2c is not set # CONFIG_PACKAGE_kmod-iio-fxos8700-spi is not set # CONFIG_PACKAGE_kmod-iio-hmc5843 is not set # CONFIG_PACKAGE_kmod-iio-htu21 is not set # CONFIG_PACKAGE_kmod-iio-kfifo-buf is not set # CONFIG_PACKAGE_kmod-iio-si7020 is not set # CONFIG_PACKAGE_kmod-iio-sps30 is not set # CONFIG_PACKAGE_kmod-iio-st_accel is not set # CONFIG_PACKAGE_kmod-iio-st_sensors-i2c is not set # CONFIG_PACKAGE_kmod-iio-st_sensors-spi is not set # CONFIG_PACKAGE_kmod-iio-tsl4531 is not set # CONFIG_PACKAGE_kmod-industrialio-triggered-buffer is not set  # # Input modules # # CONFIG_PACKAGE_kmod-hid is not set # CONFIG_PACKAGE_kmod-hid-generic is not set # CONFIG_PACKAGE_kmod-input-core is not set # CONFIG_PACKAGE_kmod-input-evdev is not set # CONFIG_PACKAGE_kmod-input-gpio-encoder is not set # CONFIG_PACKAGE_kmod-input-gpio-keys is not set # CONFIG_PACKAGE_kmod-input-gpio-keys-polled is not set # CONFIG_PACKAGE_kmod-input-joydev is not set # CONFIG_PACKAGE_kmod-input-matrixkmap is not set # CONFIG_PACKAGE_kmod-input-polldev is not set # CONFIG_PACKAGE_kmod-input-touchscreen-ads7846 is not set # CONFIG_PACKAGE_kmod-input-uinput is not set  # # LED modules # # CONFIG_PACKAGE_kmod-leds-gpio is not set # CONFIG_PACKAGE_kmod-leds-nu801 is not set # CONFIG_PACKAGE_kmod-leds-pca963x is not set # CONFIG_PACKAGE_kmod-leds-rb750 is not set # CONFIG_PACKAGE_kmod-leds-wndr3700-usb is not set # CONFIG_PACKAGE_kmod-ledtrig-default-on is not set # CONFIG_PACKAGE_kmod-ledtrig-gpio is not set # CONFIG_PACKAGE_kmod-ledtrig-heartbeat is not set # CONFIG_PACKAGE_kmod-ledtrig-netdev is not set # CONFIG_PACKAGE_kmod-ledtrig-oneshot is not set # CONFIG_PACKAGE_kmod-ledtrig-timer is not set # CONFIG_PACKAGE_kmod-ledtrig-transient is not set  # # Libraries # # CONFIG_PACKAGE_kmod-lib-cordic is not set CONFIG_PACKAGE_kmod-lib-crc-ccitt=y # CONFIG_PACKAGE_kmod-lib-crc-itu-t is not set # CONFIG_PACKAGE_kmod-lib-crc16 is not set CONFIG_PACKAGE_kmod-lib-crc32c=y # CONFIG_PACKAGE_kmod-lib-crc7 is not set # CONFIG_PACKAGE_kmod-lib-crc8 is not set CONFIG_PACKAGE_kmod-lib-textsearch=y  # # Native Language Support # CONFIG_PACKAGE_kmod-nls-base=y # CONFIG_PACKAGE_kmod-nls-cp1250 is not set # CONFIG_PACKAGE_kmod-nls-cp1251 is not set # CONFIG_PACKAGE_kmod-nls-cp437 is not set # CONFIG_PACKAGE_kmod-nls-cp775 is not set # CONFIG_PACKAGE_kmod-nls-cp850 is not set # CONFIG_PACKAGE_kmod-nls-cp852 is not set # CONFIG_PACKAGE_kmod-nls-cp862 is not set # CONFIG_PACKAGE_kmod-nls-cp864 is not set # CONFIG_PACKAGE_kmod-nls-cp866 is not set # CONFIG_PACKAGE_kmod-nls-cp932 is not set # CONFIG_PACKAGE_kmod-nls-cp936 is not set # CONFIG_PACKAGE_kmod-nls-cp950 is not set # CONFIG_PACKAGE_kmod-nls-iso8859-1 is not set # CONFIG_PACKAGE_kmod-nls-iso8859-13 is not set # CONFIG_PACKAGE_kmod-nls-iso8859-15 is not set # CONFIG_PACKAGE_kmod-nls-iso8859-2 is not set # CONFIG_PACKAGE_kmod-nls-iso8859-6 is not set # CONFIG_PACKAGE_kmod-nls-iso8859-8 is not set # CONFIG_PACKAGE_kmod-nls-koi8r is not set # CONFIG_PACKAGE_kmod-nls-utf8 is not set  # # Netfilter Extensions # # CONFIG_PACKAGE_kmod-arptables is not set # CONFIG_PACKAGE_kmod-br-netfilter is not set # CONFIG_PACKAGE_kmod-ebtables is not set # CONFIG_PACKAGE_kmod-ebtables-ipv4 is not set # CONFIG_PACKAGE_kmod-ebtables-ipv6 is not set # CONFIG_PACKAGE_kmod-ebtables-watchers is not set # CONFIG_PACKAGE_kmod-ip6tables is not set # CONFIG_PACKAGE_kmod-ip6tables-extra is not set # CONFIG_PACKAGE_kmod-ipt-account is not set # CONFIG_PACKAGE_kmod-ipt-chaos is not set # CONFIG_PACKAGE_kmod-ipt-checksum is not set # CONFIG_PACKAGE_kmod-ipt-cluster is not set # CONFIG_PACKAGE_kmod-ipt-clusterip is not set # CONFIG_PACKAGE_kmod-ipt-compat-xtables is not set # CONFIG_PACKAGE_kmod-ipt-condition is not set CONFIG_PACKAGE_kmod-ipt-conntrack=y # CONFIG_PACKAGE_kmod-ipt-conntrack-extra is not set # CONFIG_PACKAGE_kmod-ipt-conntrack-label is not set CONFIG_PACKAGE_kmod-ipt-core=y # CONFIG_PACKAGE_kmod-ipt-debug is not set # CONFIG_PACKAGE_kmod-ipt-delude is not set # CONFIG_PACKAGE_kmod-ipt-dhcpmac is not set # CONFIG_PACKAGE_kmod-ipt-dnetmap is not set # CONFIG_PACKAGE_kmod-ipt-extra is not set # CONFIG_PACKAGE_kmod-ipt-filter is not set CONFIG_PACKAGE_kmod-ipt-fullconenat=y # CONFIG_PACKAGE_kmod-ipt-fuzzy is not set # CONFIG_PACKAGE_kmod-ipt-geoip is not set # CONFIG_PACKAGE_kmod-ipt-hashlimit is not set # CONFIG_PACKAGE_kmod-ipt-iface is not set # CONFIG_PACKAGE_kmod-ipt-ipmark is not set # CONFIG_PACKAGE_kmod-ipt-ipopt is not set # CONFIG_PACKAGE_kmod-ipt-ipp2p is not set # CONFIG_PACKAGE_kmod-ipt-iprange is not set # CONFIG_PACKAGE_kmod-ipt-ipsec is not set CONFIG_PACKAGE_kmod-ipt-ipset=y # CONFIG_PACKAGE_kmod-ipt-ipv4options is not set # CONFIG_PACKAGE_kmod-ipt-led is not set # CONFIG_PACKAGE_kmod-ipt-length2 is not set # CONFIG_PACKAGE_kmod-ipt-logmark is not set # CONFIG_PACKAGE_kmod-ipt-lscan is not set # CONFIG_PACKAGE_kmod-ipt-lua is not set CONFIG_PACKAGE_kmod-ipt-nat=y # CONFIG_PACKAGE_kmod-ipt-nat-extra is not set # CONFIG_PACKAGE_kmod-ipt-nat6 is not set # CONFIG_PACKAGE_kmod-ipt-nathelper-rtsp is not set # CONFIG_PACKAGE_kmod-ipt-nflog is not set # CONFIG_PACKAGE_kmod-ipt-nfqueue is not set # CONFIG_PACKAGE_kmod-ipt-physdev is not set # CONFIG_PACKAGE_kmod-ipt-psd is not set # CONFIG_PACKAGE_kmod-ipt-quota2 is not set CONFIG_PACKAGE_kmod-ipt-raw=y # CONFIG_PACKAGE_kmod-ipt-raw6 is not set # CONFIG_PACKAGE_kmod-ipt-rpfilter is not set # CONFIG_PACKAGE_kmod-ipt-sysrq is not set # CONFIG_PACKAGE_kmod-ipt-tarpit is not set # CONFIG_PACKAGE_kmod-ipt-tee is not set # CONFIG_PACKAGE_kmod-ipt-tproxy is not set # CONFIG_PACKAGE_kmod-ipt-u32 is not set # CONFIG_PACKAGE_kmod-ipt-ulog is not set CONFIG_PACKAGE_kmod-nf-conntrack=y CONFIG_PACKAGE_kmod-nf-conntrack-netlink=y CONFIG_PACKAGE_kmod-nf-conntrack6=y CONFIG_PACKAGE_kmod-nf-ipt=y # CONFIG_PACKAGE_kmod-nf-ipt6 is not set # CONFIG_PACKAGE_kmod-nf-ipvs is not set CONFIG_PACKAGE_kmod-nf-nat=y # CONFIG_PACKAGE_kmod-nf-nat6 is not set CONFIG_PACKAGE_kmod-nf-nathelper=y CONFIG_PACKAGE_kmod-nf-nathelper-extra=y CONFIG_PACKAGE_kmod-nf-reject=y # CONFIG_PACKAGE_kmod-nf-reject6 is not set CONFIG_PACKAGE_kmod-nfnetlink=y # CONFIG_PACKAGE_kmod-nfnetlink-log is not set # CONFIG_PACKAGE_kmod-nfnetlink-queue is not set # CONFIG_PACKAGE_kmod-nft-arp is not set # CONFIG_PACKAGE_kmod-nft-bridge is not set # CONFIG_PACKAGE_kmod-nft-core is not set # CONFIG_PACKAGE_kmod-nft-fib is not set # CONFIG_PACKAGE_kmod-nft-nat is not set # CONFIG_PACKAGE_kmod-nft-nat6 is not set # CONFIG_PACKAGE_kmod-nft-netdev is not set  # # Network Devices # # CONFIG_PACKAGE_kmod-3c59x is not set # CONFIG_PACKAGE_kmod-8139cp is not set # CONFIG_PACKAGE_kmod-8139too is not set # CONFIG_PACKAGE_kmod-alx is not set # CONFIG_PACKAGE_kmod-atl1 is not set # CONFIG_PACKAGE_kmod-atl1c is not set # CONFIG_PACKAGE_kmod-atl1e is not set # CONFIG_PACKAGE_kmod-atl2 is not set # CONFIG_PACKAGE_kmod-b44 is not set # CONFIG_PACKAGE_kmod-be2net is not set # CONFIG_PACKAGE_kmod-bnx2 is not set # CONFIG_PACKAGE_kmod-bnx2x is not set # CONFIG_PACKAGE_kmod-dm9000 is not set # CONFIG_PACKAGE_kmod-dummy is not set # CONFIG_PACKAGE_kmod-e100 is not set # CONFIG_PACKAGE_kmod-e1000 is not set # CONFIG_PACKAGE_kmod-et131x is not set # CONFIG_PACKAGE_kmod-ethoc is not set # CONFIG_PACKAGE_kmod-forcedeth is not set # CONFIG_PACKAGE_kmod-gigaset is not set # CONFIG_PACKAGE_kmod-hfcmulti is not set # CONFIG_PACKAGE_kmod-hfcpci is not set # CONFIG_PACKAGE_kmod-i40e is not set # CONFIG_PACKAGE_kmod-i40evf is not set # CONFIG_PACKAGE_kmod-ifb is not set # CONFIG_PACKAGE_kmod-igb is not set # CONFIG_PACKAGE_kmod-ixgbe is not set # CONFIG_PACKAGE_kmod-ixgbevf is not set # CONFIG_PACKAGE_kmod-libphy is not set CONFIG_PACKAGE_kmod-macvlan=y # CONFIG_PACKAGE_kmod-mdio-gpio is not set # CONFIG_PACKAGE_kmod-mii is not set # CONFIG_PACKAGE_kmod-mlx4-core is not set # CONFIG_PACKAGE_kmod-mlx5-core is not set # CONFIG_PACKAGE_kmod-natsemi is not set # CONFIG_PACKAGE_kmod-ne2k-pci is not set # CONFIG_PACKAGE_kmod-niu is not set # CONFIG_PACKAGE_kmod-of-mdio is not set # CONFIG_PACKAGE_kmod-pcnet32 is not set # CONFIG_PACKAGE_kmod-phy-broadcom is not set # CONFIG_PACKAGE_kmod-phy-realtek is not set # CONFIG_PACKAGE_kmod-r6040 is not set # CONFIG_PACKAGE_kmod-r8125 is not set # CONFIG_PACKAGE_kmod-r8168 is not set # CONFIG_PACKAGE_kmod-r8169 is not set # CONFIG_PACKAGE_kmod-sfc is not set # CONFIG_PACKAGE_kmod-siit is not set # CONFIG_PACKAGE_kmod-sis190 is not set # CONFIG_PACKAGE_kmod-sis900 is not set # CONFIG_PACKAGE_kmod-skge is not set # CONFIG_PACKAGE_kmod-sky2 is not set # CONFIG_PACKAGE_kmod-solos-pci is not set # CONFIG_PACKAGE_kmod-spi-ks8995 is not set # CONFIG_PACKAGE_kmod-swconfig is not set # CONFIG_PACKAGE_kmod-switch-ip17xx is not set # CONFIG_PACKAGE_kmod-switch-mvsw61xx is not set # CONFIG_PACKAGE_kmod-switch-rtl8306 is not set # CONFIG_PACKAGE_kmod-switch-rtl8366-smi is not set # CONFIG_PACKAGE_kmod-switch-rtl8366rb is not set # CONFIG_PACKAGE_kmod-switch-rtl8366s is not set # CONFIG_PACKAGE_kmod-switch-rtl8367b is not set # CONFIG_PACKAGE_kmod-tg3 is not set # CONFIG_PACKAGE_kmod-tulip is not set # CONFIG_PACKAGE_kmod-via-rhine is not set # CONFIG_PACKAGE_kmod-via-velocity is not set # CONFIG_PACKAGE_kmod-vmxnet3 is not set  # # Network Support # # CONFIG_PACKAGE_kmod-atm is not set # CONFIG_PACKAGE_kmod-ax25 is not set # CONFIG_PACKAGE_kmod-batman-adv is not set # CONFIG_PACKAGE_kmod-bonding is not set # CONFIG_PACKAGE_kmod-bpf-test is not set # CONFIG_PACKAGE_kmod-capi is not set # CONFIG_PACKAGE_kmod-dnsresolver is not set CONFIG_PACKAGE_kmod-fast-classifier=y # CONFIG_PACKAGE_kmod-fou is not set # CONFIG_PACKAGE_kmod-fou6 is not set # CONFIG_PACKAGE_kmod-geneve is not set # CONFIG_PACKAGE_kmod-gre is not set # CONFIG_PACKAGE_kmod-gre6 is not set # CONFIG_PACKAGE_kmod-ip6-tunnel is not set # CONFIG_PACKAGE_kmod-ipip is not set # CONFIG_PACKAGE_kmod-ipsec is not set # CONFIG_PACKAGE_kmod-iptunnel6 is not set # CONFIG_PACKAGE_kmod-isdn4linux is not set # CONFIG_PACKAGE_kmod-jool is not set # CONFIG_PACKAGE_kmod-l2tp is not set # CONFIG_PACKAGE_kmod-l2tp-eth is not set # CONFIG_PACKAGE_kmod-l2tp-ip is not set # CONFIG_PACKAGE_kmod-macremapper is not set # CONFIG_PACKAGE_kmod-macsec is not set # CONFIG_PACKAGE_kmod-misdn is not set # CONFIG_PACKAGE_kmod-mpls is not set # CONFIG_PACKAGE_kmod-nat46 is not set # CONFIG_PACKAGE_kmod-netem is not set # CONFIG_PACKAGE_kmod-nlmon is not set # CONFIG_PACKAGE_kmod-nsh is not set # CONFIG_PACKAGE_kmod-openvswitch is not set # CONFIG_PACKAGE_kmod-openvswitch-geneve is not set # CONFIG_PACKAGE_kmod-openvswitch-gre is not set # CONFIG_PACKAGE_kmod-openvswitch-vxlan is not set # CONFIG_PACKAGE_kmod-pktgen is not set CONFIG_PACKAGE_kmod-ppp=y CONFIG_PACKAGE_kmod-mppe=y # CONFIG_PACKAGE_kmod-ppp-synctty is not set # CONFIG_PACKAGE_kmod-pppoa is not set CONFIG_PACKAGE_kmod-pppoe=y # CONFIG_PACKAGE_kmod-pppol2tp is not set CONFIG_PACKAGE_kmod-pppox=y # CONFIG_PACKAGE_kmod-pptp is not set CONFIG_PACKAGE_kmod-sched=y # CONFIG_PACKAGE_kmod-sched-act-vlan is not set # CONFIG_PACKAGE_kmod-sched-bpf is not set # CONFIG_PACKAGE_kmod-sched-cake is not set # CONFIG_PACKAGE_kmod-sched-connmark is not set CONFIG_PACKAGE_kmod-sched-core=y # CONFIG_PACKAGE_kmod-sched-ctinfo is not set # CONFIG_PACKAGE_kmod-sched-flower is not set # CONFIG_PACKAGE_kmod-sched-ipset is not set # CONFIG_PACKAGE_kmod-sched-mqprio is not set # CONFIG_PACKAGE_kmod-sctp is not set CONFIG_PACKAGE_kmod-shortcut-fe=y # CONFIG_PACKAGE_kmod-shortcut-fe-cm is not set # CONFIG_PACKAGE_kmod-sit is not set CONFIG_PACKAGE_kmod-slhc=y # CONFIG_PACKAGE_kmod-slip is not set CONFIG_PACKAGE_kmod-tcp-bbr=y # CONFIG_PACKAGE_kmod-trelay is not set # CONFIG_PACKAGE_kmod-tun is not set # CONFIG_PACKAGE_kmod-veth is not set # CONFIG_PACKAGE_kmod-vxlan is not set # CONFIG_PACKAGE_kmod-wireguard is not set  # # Other modules # # CONFIG_PACKAGE_kmod-6lowpan is not set # CONFIG_PACKAGE_kmod-ath3k is not set # CONFIG_PACKAGE_kmod-bcma is not set # CONFIG_PACKAGE_kmod-bluetooth is not set # CONFIG_PACKAGE_kmod-bluetooth_6lowpan is not set # CONFIG_PACKAGE_kmod-bmp085 is not set # CONFIG_PACKAGE_kmod-bmp085-i2c is not set # CONFIG_PACKAGE_kmod-bmp085-spi is not set # CONFIG_PACKAGE_kmod-btmrvl is not set # CONFIG_PACKAGE_kmod-button-hotplug is not set # CONFIG_PACKAGE_kmod-echo is not set # CONFIG_PACKAGE_kmod-eeprom-93cx6 is not set # CONFIG_PACKAGE_kmod-eeprom-at24 is not set # CONFIG_PACKAGE_kmod-eeprom-at25 is not set # CONFIG_PACKAGE_kmod-gpio-beeper is not set CONFIG_PACKAGE_kmod-gpio-button-hotplug=y # CONFIG_PACKAGE_kmod-gpio-dev is not set # CONFIG_PACKAGE_kmod-gpio-mcp23s08 is not set # CONFIG_PACKAGE_kmod-gpio-nxp-74hc164 is not set # CONFIG_PACKAGE_kmod-gpio-pca953x is not set # CONFIG_PACKAGE_kmod-gpio-pcf857x is not set # CONFIG_PACKAGE_kmod-ikconfig is not set # CONFIG_PACKAGE_kmod-it87-wdt is not set # CONFIG_PACKAGE_kmod-itco-wdt is not set # CONFIG_PACKAGE_kmod-lp is not set # CONFIG_PACKAGE_kmod-mmc is not set # CONFIG_PACKAGE_kmod-mtd-rw is not set # CONFIG_PACKAGE_kmod-mtdoops is not set # CONFIG_PACKAGE_kmod-mtdram is not set # CONFIG_PACKAGE_kmod-mtdtests is not set # CONFIG_PACKAGE_kmod-parport-pc is not set # CONFIG_PACKAGE_kmod-ppdev is not set # CONFIG_PACKAGE_kmod-pps is not set # CONFIG_PACKAGE_kmod-pps-gpio is not set # CONFIG_PACKAGE_kmod-pps-ldisc is not set # CONFIG_PACKAGE_kmod-ptp is not set # CONFIG_PACKAGE_kmod-random-core is not set # CONFIG_PACKAGE_kmod-random-tpm is not set # CONFIG_PACKAGE_kmod-rtc-ds1307 is not set # CONFIG_PACKAGE_kmod-rtc-ds1374 is not set # CONFIG_PACKAGE_kmod-rtc-ds1672 is not set # CONFIG_PACKAGE_kmod-rtc-em3027 is not set # CONFIG_PACKAGE_kmod-rtc-isl1208 is not set # CONFIG_PACKAGE_kmod-rtc-pcf2123 is not set # CONFIG_PACKAGE_kmod-rtc-pcf2127 is not set # CONFIG_PACKAGE_kmod-rtc-pcf8563 is not set # CONFIG_PACKAGE_kmod-rtc-pt7c4338 is not set # CONFIG_PACKAGE_kmod-rtc-rs5c372a is not set # CONFIG_PACKAGE_kmod-rtc-rx8025 is not set # CONFIG_PACKAGE_kmod-sdhci is not set # CONFIG_PACKAGE_kmod-serial-8250 is not set # CONFIG_PACKAGE_kmod-serial-8250-exar is not set # CONFIG_PACKAGE_kmod-softdog is not set # CONFIG_PACKAGE_kmod-ssb is not set CONFIG_PACKAGE_kmod-thermal=y # CONFIG_PACKAGE_kmod-tpm is not set # CONFIG_PACKAGE_kmod-tpm-i2c-atmel is not set # CONFIG_PACKAGE_kmod-tpm-i2c-infineon is not set # CONFIG_PACKAGE_kmod-w83627hf-wdt is not set # CONFIG_PACKAGE_kmod-wifidog-ng is not set # CONFIG_PACKAGE_kmod-zram is not set  # # PCMCIA support #  # # SPI Support # # CONFIG_PACKAGE_kmod-mmc-spi is not set # CONFIG_PACKAGE_kmod-spi-bitbang is not set # CONFIG_PACKAGE_kmod-spi-dev is not set # CONFIG_PACKAGE_kmod-spi-gpio is not set # CONFIG_PACKAGE_kmod-spi-gpio-custom is not set # CONFIG_PACKAGE_kmod-spi-vsc7385 is not set  # # Sound Support # # CONFIG_PACKAGE_kmod-sound-core is not set  # # USB Support # # CONFIG_PACKAGE_kmod-chaoskey is not set # CONFIG_PACKAGE_kmod-usb-acm is not set # CONFIG_PACKAGE_kmod-usb-atm is not set # CONFIG_PACKAGE_kmod-usb-chipidea is not set # CONFIG_PACKAGE_kmod-usb-chipidea2 is not set # CONFIG_PACKAGE_kmod-usb-cm109 is not set CONFIG_PACKAGE_kmod-usb-core=y # CONFIG_PACKAGE_kmod-usb-dwc2 is not set # CONFIG_PACKAGE_kmod-usb-dwc3 is not set CONFIG_PACKAGE_kmod-usb-ehci=y # CONFIG_PACKAGE_kmod-usb-gadget-cdc-composite is not set # CONFIG_PACKAGE_kmod-usb-gadget-ehci-debug is not set # CONFIG_PACKAGE_kmod-usb-gadget-eth is not set # CONFIG_PACKAGE_kmod-usb-gadget-hid is not set # CONFIG_PACKAGE_kmod-usb-gadget-mass-storage is not set # CONFIG_PACKAGE_kmod-usb-gadget-serial is not set # CONFIG_PACKAGE_kmod-usb-hid is not set CONFIG_PACKAGE_kmod-usb-ledtrig-usbport=y # CONFIG_PACKAGE_kmod-usb-net is not set # CONFIG_PACKAGE_kmod-usb-net2280 is not set # CONFIG_PACKAGE_kmod-usb-ohci is not set # CONFIG_PACKAGE_kmod-usb-ohci-pci is not set # CONFIG_PACKAGE_kmod-usb-printer is not set # CONFIG_PACKAGE_kmod-usb-serial is not set # CONFIG_PACKAGE_kmod-usb-storage is not set # CONFIG_PACKAGE_kmod-usb-storage-extras is not set # CONFIG_PACKAGE_kmod-usb-storage-uas is not set # CONFIG_PACKAGE_kmod-usb-uhci is not set # CONFIG_PACKAGE_kmod-usb-wdm is not set # CONFIG_PACKAGE_kmod-usb-yealink is not set CONFIG_PACKAGE_kmod-usb2=y # CONFIG_PACKAGE_kmod-usb2-pci is not set # CONFIG_PACKAGE_kmod-usb3 is not set # CONFIG_PACKAGE_kmod-usbip is not set # CONFIG_PACKAGE_kmod-usbip-client is not set # CONFIG_PACKAGE_kmod-usbip-server is not set # CONFIG_PACKAGE_kmod-usbmon is not set  # # Video Support # # CONFIG_PACKAGE_kmod-video-core is not set  # # Virtualization #  # # Voice over IP #  # # W1 support # # CONFIG_PACKAGE_kmod-w1 is not set  # # WPAN 802.15.4 Support # # CONFIG_PACKAGE_kmod-at86rf230 is not set # CONFIG_PACKAGE_kmod-atusb is not set # CONFIG_PACKAGE_kmod-cc2520 is not set # CONFIG_PACKAGE_kmod-fakelb is not set # CONFIG_PACKAGE_kmod-ieee802154 is not set # CONFIG_PACKAGE_kmod-ieee802154_6lowpan is not set # CONFIG_PACKAGE_kmod-mac802154 is not set # CONFIG_PACKAGE_kmod-mrf24j40 is not set  # # Wireless Drivers # # CONFIG_PACKAGE_kmod-adm8211 is not set CONFIG_PACKAGE_kmod-ath=y CONFIG_ATH_USER_REGD=y # CONFIG_PACKAGE_ATH_DEBUG is not set CONFIG_PACKAGE_ATH_DFS=y # CONFIG_PACKAGE_ATH_DYNACK is not set CONFIG_PACKAGE_kmod-ath10k=y CONFIG_ATH10K_LEDS=y CONFIG_ATH10K_THERMAL=y # CONFIG_PACKAGE_kmod-ath10k-ct is not set # CONFIG_PACKAGE_kmod-ath10k-ct-smallbuffers is not set # CONFIG_PACKAGE_kmod-ath5k is not set # CONFIG_PACKAGE_kmod-ath6kl-sdio is not set # CONFIG_PACKAGE_kmod-ath6kl-usb is not set CONFIG_PACKAGE_kmod-ath9k=y # CONFIG_ATH9K_SUPPORT_PCOEM is not set # CONFIG_ATH9K_TX99 is not set CONFIG_ATH9K_UBNTHSR=y CONFIG_PACKAGE_kmod-ath9k-common=y # CONFIG_PACKAGE_kmod-ath9k-htc is not set # CONFIG_PACKAGE_kmod-b43 is not set # CONFIG_PACKAGE_kmod-b43legacy is not set # CONFIG_PACKAGE_kmod-brcmfmac is not set # CONFIG_PACKAGE_kmod-brcmsmac is not set # CONFIG_PACKAGE_kmod-brcmutil is not set # CONFIG_PACKAGE_kmod-carl9170 is not set CONFIG_PACKAGE_kmod-cfg80211=y # CONFIG_PACKAGE_kmod-hermes is not set # CONFIG_PACKAGE_kmod-hermes-pci is not set # CONFIG_PACKAGE_kmod-hermes-plx is not set # CONFIG_PACKAGE_kmod-iwl-legacy is not set # CONFIG_PACKAGE_kmod-iwl3945 is not set # CONFIG_PACKAGE_kmod-iwl4965 is not set # CONFIG_PACKAGE_kmod-iwlwifi is not set # CONFIG_PACKAGE_kmod-lib80211 is not set # CONFIG_PACKAGE_kmod-libertas-sdio is not set # CONFIG_PACKAGE_kmod-libertas-spi is not set # CONFIG_PACKAGE_kmod-libertas-usb is not set CONFIG_PACKAGE_kmod-mac80211=y CONFIG_PACKAGE_MAC80211_DEBUGFS=y # CONFIG_PACKAGE_MAC80211_TRACING is not set CONFIG_PACKAGE_MAC80211_MESH=y # CONFIG_PACKAGE_kmod-mac80211-hwsim is not set # CONFIG_PACKAGE_kmod-mt76 is not set # CONFIG_PACKAGE_kmod-mt7601u is not set # CONFIG_PACKAGE_kmod-mt7603 is not set # CONFIG_PACKAGE_kmod-mt7615e is not set # CONFIG_PACKAGE_kmod-mt76x0e is not set # CONFIG_PACKAGE_kmod-mt76x0u is not set # CONFIG_PACKAGE_kmod-mt76x2 is not set # CONFIG_PACKAGE_kmod-mt76x2u is not set # CONFIG_PACKAGE_kmod-mt_wifi is not set # CONFIG_PACKAGE_kmod-mwifiex-pcie is not set # CONFIG_PACKAGE_kmod-mwifiex-sdio is not set # CONFIG_PACKAGE_kmod-mwl8k is not set # CONFIG_PACKAGE_kmod-net-prism54 is not set # CONFIG_PACKAGE_kmod-net-rtl8192su is not set # CONFIG_PACKAGE_kmod-owl-loader is not set # CONFIG_PACKAGE_kmod-p54-common is not set # CONFIG_PACKAGE_kmod-p54-pci is not set # CONFIG_PACKAGE_kmod-p54-usb is not set # CONFIG_PACKAGE_kmod-rsi91x is not set # CONFIG_PACKAGE_kmod-rsi91x-sdio is not set # CONFIG_PACKAGE_kmod-rsi91x-usb is not set # CONFIG_PACKAGE_kmod-rt2400-pci is not set # CONFIG_PACKAGE_kmod-rt2500-pci is not set # CONFIG_PACKAGE_kmod-rt2500-usb is not set # CONFIG_PACKAGE_kmod-rt2800-pci is not set # CONFIG_PACKAGE_kmod-rt2800-usb is not set # CONFIG_PACKAGE_kmod-rt2x00-lib is not set # CONFIG_PACKAGE_kmod-rt61-pci is not set # CONFIG_PACKAGE_kmod-rt73-usb is not set # CONFIG_PACKAGE_kmod-rtl8180 is not set # CONFIG_PACKAGE_kmod-rtl8187 is not set # CONFIG_PACKAGE_kmod-rtl8192ce is not set # CONFIG_PACKAGE_kmod-rtl8192cu is not set # CONFIG_PACKAGE_kmod-rtl8192de is not set # CONFIG_PACKAGE_kmod-rtl8192se is not set # CONFIG_PACKAGE_kmod-rtl8821ae is not set # CONFIG_PACKAGE_kmod-rtl8xxxu is not set # CONFIG_PACKAGE_kmod-wl12xx is not set # CONFIG_PACKAGE_kmod-wl18xx is not set # CONFIG_PACKAGE_kmod-wlcore is not set # CONFIG_PACKAGE_kmod-zd1211rw is not set # CONFIG_PACKAGE_wifi-l1profile is not set  # # Languages #  # # Erlang # # CONFIG_PACKAGE_erlang is not set # CONFIG_PACKAGE_erlang-asn1 is not set # CONFIG_PACKAGE_erlang-compiler is not set # CONFIG_PACKAGE_erlang-crypto is not set # CONFIG_PACKAGE_erlang-hipe is not set # CONFIG_PACKAGE_erlang-inets is not set # CONFIG_PACKAGE_erlang-mnesia is not set # CONFIG_PACKAGE_erlang-runtime-tools is not set # CONFIG_PACKAGE_erlang-snmp is not set # CONFIG_PACKAGE_erlang-ssh is not set # CONFIG_PACKAGE_erlang-ssl is not set # CONFIG_PACKAGE_erlang-syntax-tools is not set  # # Go # # CONFIG_PACKAGE_golang is not set # CONFIG_PACKAGE_golang-doc is not set # CONFIG_PACKAGE_golang-github-nextdns-nextdns-dev is not set # CONFIG_PACKAGE_golang-src is not set  # # Java # # CONFIG_PACKAGE_jamvm is not set  # # Lua # # CONFIG_PACKAGE_dkjson is not set # CONFIG_PACKAGE_json4lua is not set # CONFIG_PACKAGE_ldbus is not set CONFIG_PACKAGE_libiwinfo-lua=y # CONFIG_PACKAGE_lpeg is not set # CONFIG_PACKAGE_lsqlite3 is not set CONFIG_PACKAGE_lua=y # CONFIG_PACKAGE_lua-bencode is not set # CONFIG_PACKAGE_lua-cjson is not set # CONFIG_PACKAGE_lua-copas is not set # CONFIG_PACKAGE_lua-coxpcall is not set # CONFIG_PACKAGE_lua-examples is not set # CONFIG_PACKAGE_lua-lzlib is not set # CONFIG_PACKAGE_lua-md5 is not set # CONFIG_PACKAGE_lua-mobdebug is not set # CONFIG_PACKAGE_lua-mosquitto is not set # CONFIG_PACKAGE_lua-openssl is not set # CONFIG_PACKAGE_lua-penlight is not set # CONFIG_PACKAGE_lua-rings is not set # CONFIG_PACKAGE_lua-rs232 is not set # CONFIG_PACKAGE_lua-sha2 is not set # CONFIG_PACKAGE_lua-wsapi-base is not set # CONFIG_PACKAGE_lua-wsapi-xavante is not set # CONFIG_PACKAGE_lua-xavante is not set # CONFIG_PACKAGE_luabitop is not set # CONFIG_PACKAGE_luac is not set # CONFIG_PACKAGE_luaexpat is not set # CONFIG_PACKAGE_luafilesystem is not set # CONFIG_PACKAGE_luajit is not set # CONFIG_PACKAGE_lualanes is not set # CONFIG_PACKAGE_luaposix is not set # CONFIG_PACKAGE_luarocks is not set # CONFIG_PACKAGE_luasec is not set # CONFIG_PACKAGE_luasoap is not set # CONFIG_PACKAGE_luasocket is not set # CONFIG_PACKAGE_luasql-mysql is not set # CONFIG_PACKAGE_luasql-pgsql is not set # CONFIG_PACKAGE_luasql-sqlite3 is not set CONFIG_PACKAGE_luci-lib-fs=y # CONFIG_PACKAGE_luv is not set # CONFIG_PACKAGE_lzmq is not set # CONFIG_PACKAGE_uuid is not set  # # Node.js # # CONFIG_PACKAGE_node is not set # CONFIG_PACKAGE_node-arduino-firmata is not set # CONFIG_PACKAGE_node-cylon is not set # CONFIG_PACKAGE_node-cylon-firmata is not set # CONFIG_PACKAGE_node-cylon-gpio is not set # CONFIG_PACKAGE_node-cylon-i2c is not set # CONFIG_PACKAGE_node-hid is not set # CONFIG_PACKAGE_node-homebridge is not set # CONFIG_PACKAGE_node-javascript-obfuscator is not set # CONFIG_PACKAGE_node-npm is not set # CONFIG_PACKAGE_node-serialport is not set # CONFIG_PACKAGE_node-serialport-bindings is not set  # # PHP # # CONFIG_PACKAGE_php7 is not set  # # Perl # # CONFIG_PACKAGE_perl is not set  # # Python # # CONFIG_PACKAGE_gunicorn is not set # CONFIG_PACKAGE_gunicorn3 is not set # CONFIG_PACKAGE_micropython is not set # CONFIG_PACKAGE_micropython-lib is not set # CONFIG_PACKAGE_python is not set # CONFIG_PACKAGE_python-astral is not set # CONFIG_PACKAGE_python-astral-src is not set # CONFIG_PACKAGE_python-attrs is not set # CONFIG_PACKAGE_python-attrs-src is not set # CONFIG_PACKAGE_python-automat is not set # CONFIG_PACKAGE_python-automat-src is not set # CONFIG_PACKAGE_python-awscli is not set # CONFIG_PACKAGE_python-awscli-src is not set # CONFIG_PACKAGE_python-base is not set # CONFIG_PACKAGE_python-base-src is not set # CONFIG_PACKAGE_python-bcrypt is not set # CONFIG_PACKAGE_python-bcrypt-src is not set # CONFIG_PACKAGE_python-botocore is not set # CONFIG_PACKAGE_python-botocore-src is not set # CONFIG_PACKAGE_python-certifi is not set # CONFIG_PACKAGE_python-certifi-src is not set # CONFIG_PACKAGE_python-cffi is not set # CONFIG_PACKAGE_python-cffi-src is not set # CONFIG_PACKAGE_python-chardet is not set # CONFIG_PACKAGE_python-chardet-src is not set # CONFIG_PACKAGE_python-codecs is not set # CONFIG_PACKAGE_python-codecs-src is not set # CONFIG_PACKAGE_python-colorama is not set # CONFIG_PACKAGE_python-colorama-src is not set # CONFIG_PACKAGE_python-compiler is not set # CONFIG_PACKAGE_python-compiler-src is not set # CONFIG_PACKAGE_python-constantly is not set # CONFIG_PACKAGE_python-constantly-src is not set # CONFIG_PACKAGE_python-crcmod is not set # CONFIG_PACKAGE_python-crypto is not set # CONFIG_PACKAGE_python-crypto-src is not set # CONFIG_PACKAGE_python-cryptodome is not set # CONFIG_PACKAGE_python-cryptodome-src is not set # CONFIG_PACKAGE_python-cryptodomex is not set # CONFIG_PACKAGE_python-cryptodomex-src is not set # CONFIG_PACKAGE_python-cryptography is not set # CONFIG_PACKAGE_python-cryptography-src is not set # CONFIG_PACKAGE_python-ctypes is not set # CONFIG_PACKAGE_python-ctypes-src is not set # CONFIG_PACKAGE_python-curl is not set # CONFIG_PACKAGE_python-curl-src is not set # CONFIG_PACKAGE_python-dateutil is not set # CONFIG_PACKAGE_python-dateutil-src is not set # CONFIG_PACKAGE_python-db is not set # CONFIG_PACKAGE_python-db-src is not set # CONFIG_PACKAGE_python-decimal is not set # CONFIG_PACKAGE_python-decimal-src is not set # CONFIG_PACKAGE_python-defusedxml is not set # CONFIG_PACKAGE_python-defusedxml-src is not set # CONFIG_PACKAGE_python-dev is not set # CONFIG_PACKAGE_python-dev-src is not set # CONFIG_PACKAGE_python-distutils is not set # CONFIG_PACKAGE_python-distutils-src is not set # CONFIG_PACKAGE_python-django1 is not set # CONFIG_PACKAGE_python-django1-common is not set # CONFIG_PACKAGE_python-django1-src is not set # CONFIG_PACKAGE_python-dns is not set # CONFIG_PACKAGE_python-dns-src is not set # CONFIG_PACKAGE_python-docutils is not set # CONFIG_PACKAGE_python-docutils-src is not set # CONFIG_PACKAGE_python-dpkt is not set # CONFIG_PACKAGE_python-egenix-mx-base is not set # CONFIG_PACKAGE_python-egenix-mx-base-src is not set # CONFIG_PACKAGE_python-email is not set # CONFIG_PACKAGE_python-email-src is not set # CONFIG_PACKAGE_python-enum34 is not set # CONFIG_PACKAGE_python-enum34-src is not set # CONFIG_PACKAGE_python-et_xmlfile is not set # CONFIG_PACKAGE_python-et_xmlfile-src is not set # CONFIG_PACKAGE_python-evdev is not set # CONFIG_PACKAGE_python-evdev-src is not set # CONFIG_PACKAGE_python-flup is not set # CONFIG_PACKAGE_python-flup-src is not set # CONFIG_PACKAGE_python-futures is not set # CONFIG_PACKAGE_python-futures-src is not set # CONFIG_PACKAGE_python-gdbm is not set # CONFIG_PACKAGE_python-gdbm-src is not set # CONFIG_PACKAGE_python-gmpy2 is not set # CONFIG_PACKAGE_python-gmpy2-src is not set # CONFIG_PACKAGE_python-gnupg is not set # CONFIG_PACKAGE_python-gunicorn is not set # CONFIG_PACKAGE_python-gunicorn-src is not set # CONFIG_PACKAGE_python-hyperlink is not set # CONFIG_PACKAGE_python-hyperlink-src is not set # CONFIG_PACKAGE_python-idna is not set # CONFIG_PACKAGE_python-idna-src is not set # CONFIG_PACKAGE_python-incremental is not set # CONFIG_PACKAGE_python-incremental-src is not set # CONFIG_PACKAGE_python-ipaddress is not set # CONFIG_PACKAGE_python-ipaddress-src is not set # CONFIG_PACKAGE_python-jdcal is not set # CONFIG_PACKAGE_python-jdcal-src is not set # CONFIG_PACKAGE_python-jmespath is not set # CONFIG_PACKAGE_python-jmespath-src is not set # CONFIG_PACKAGE_python-ldap is not set # CONFIG_PACKAGE_python-lib2to3 is not set # CONFIG_PACKAGE_python-lib2to3-src is not set # CONFIG_PACKAGE_python-libmodbus is not set # CONFIG_PACKAGE_python-light is not set  # # Configuration # # CONFIG_PYTHON_BLUETOOTH_SUPPORT is not set # CONFIG_PACKAGE_python-light-src is not set # CONFIG_PACKAGE_python-logging is not set # CONFIG_PACKAGE_python-logging-src is not set # CONFIG_PACKAGE_python-lxml is not set # CONFIG_PACKAGE_python-lxml-src is not set # CONFIG_PACKAGE_python-multiprocessing is not set # CONFIG_PACKAGE_python-multiprocessing-src is not set # CONFIG_PACKAGE_python-mysqlclient is not set # CONFIG_PACKAGE_python-mysqlclient-src is not set # CONFIG_PACKAGE_python-ncurses is not set # CONFIG_PACKAGE_python-ncurses-src is not set # CONFIG_PACKAGE_python-oauthlib is not set # CONFIG_PACKAGE_python-oauthlib-src is not set # CONFIG_PACKAGE_python-openpyxl is not set # CONFIG_PACKAGE_python-openpyxl-src is not set # CONFIG_PACKAGE_python-openssl is not set # CONFIG_PACKAGE_python-openssl-src is not set # CONFIG_PACKAGE_python-parsley is not set # CONFIG_PACKAGE_python-parsley-src is not set # CONFIG_PACKAGE_python-passlib is not set # CONFIG_PACKAGE_python-passlib-src is not set # CONFIG_PACKAGE_python-pcapy is not set # CONFIG_PACKAGE_python-pillow is not set # CONFIG_PACKAGE_python-pillow-src is not set # CONFIG_PACKAGE_python-pip is not set # CONFIG_PACKAGE_python-pip-conf is not set # CONFIG_PACKAGE_python-pip-src is not set # CONFIG_PACKAGE_python-pkg-resources is not set # CONFIG_PACKAGE_python-pkg-resources-src is not set # CONFIG_PACKAGE_python-ply is not set # CONFIG_PACKAGE_python-ply-src is not set # CONFIG_PACKAGE_python-psycopg2 is not set # CONFIG_PACKAGE_python-pyasn1 is not set # CONFIG_PACKAGE_python-pyasn1-modules is not set # CONFIG_PACKAGE_python-pyasn1-modules-src is not set # CONFIG_PACKAGE_python-pyasn1-src is not set # CONFIG_PACKAGE_python-pycparser is not set # CONFIG_PACKAGE_python-pycparser-src is not set # CONFIG_PACKAGE_python-pydoc is not set # CONFIG_PACKAGE_python-pydoc-src is not set # CONFIG_PACKAGE_python-pyjwt is not set # CONFIG_PACKAGE_python-pyjwt-src is not set # CONFIG_PACKAGE_python-pyodbc is not set # CONFIG_PACKAGE_python-pyopenssl is not set # CONFIG_PACKAGE_python-pyopenssl-src is not set # CONFIG_PACKAGE_python-pyptlib is not set # CONFIG_PACKAGE_python-pyptlib-src is not set # CONFIG_PACKAGE_python-pyserial is not set # CONFIG_PACKAGE_python-pyserial-src is not set # CONFIG_PACKAGE_python-pytz is not set # CONFIG_PACKAGE_python-pytz-src is not set # CONFIG_PACKAGE_python-qrcode is not set # CONFIG_PACKAGE_python-qrcode-src is not set # CONFIG_PACKAGE_python-rcssmin is not set # CONFIG_PACKAGE_python-rcssmin-src is not set # CONFIG_PACKAGE_python-requests is not set # CONFIG_PACKAGE_python-requests-oauthlib is not set # CONFIG_PACKAGE_python-requests-oauthlib-src is not set # CONFIG_PACKAGE_python-requests-src is not set # CONFIG_PACKAGE_python-rsa is not set # CONFIG_PACKAGE_python-rsa-src is not set # CONFIG_PACKAGE_python-ruamel-yaml is not set # CONFIG_PACKAGE_python-ruamel-yaml-src is not set # CONFIG_PACKAGE_python-s3transfer is not set # CONFIG_PACKAGE_python-s3transfer-src is not set # CONFIG_PACKAGE_python-service-identity is not set # CONFIG_PACKAGE_python-service-identity-src is not set # CONFIG_PACKAGE_python-setuptools is not set # CONFIG_PACKAGE_python-setuptools-src is not set # CONFIG_PACKAGE_python-simplejson is not set # CONFIG_PACKAGE_python-simplejson-src is not set # CONFIG_PACKAGE_python-six is not set # CONFIG_PACKAGE_python-six-src is not set # CONFIG_PACKAGE_python-smbus is not set # CONFIG_PACKAGE_python-sqlite3 is not set # CONFIG_PACKAGE_python-sqlite3-src is not set # CONFIG_PACKAGE_python-text-unidecode is not set # CONFIG_PACKAGE_python-text-unidecode-src is not set # CONFIG_PACKAGE_python-twisted is not set # CONFIG_PACKAGE_python-twisted-src is not set # CONFIG_PACKAGE_python-txsocksx is not set # CONFIG_PACKAGE_python-txsocksx-src is not set # CONFIG_PACKAGE_python-unittest is not set # CONFIG_PACKAGE_python-unittest-src is not set # CONFIG_PACKAGE_python-urllib3 is not set # CONFIG_PACKAGE_python-urllib3-src is not set # CONFIG_PACKAGE_python-vobject is not set # CONFIG_PACKAGE_python-vobject-src is not set # CONFIG_PACKAGE_python-voluptuous is not set # CONFIG_PACKAGE_python-voluptuous-src is not set # CONFIG_PACKAGE_python-xml is not set # CONFIG_PACKAGE_python-xml-src is not set # CONFIG_PACKAGE_python-yaml is not set # CONFIG_PACKAGE_python-yaml-src is not set # CONFIG_PACKAGE_python-zope-interface is not set # CONFIG_PACKAGE_python-zope-interface-src is not set # CONFIG_PACKAGE_python3 is not set # CONFIG_PACKAGE_python3-aiohttp is not set # CONFIG_PACKAGE_python3-aiohttp-cors is not set # CONFIG_PACKAGE_python3-aiohttp-cors-src is not set # CONFIG_PACKAGE_python3-aiohttp-src is not set # CONFIG_PACKAGE_python3-appdirs is not set # CONFIG_PACKAGE_python3-appdirs-src is not set # CONFIG_PACKAGE_python3-asgiref is not set # CONFIG_PACKAGE_python3-asgiref-src is not set # CONFIG_PACKAGE_python3-asn1crypto is not set # CONFIG_PACKAGE_python3-asn1crypto-src is not set # CONFIG_PACKAGE_python3-astral is not set # CONFIG_PACKAGE_python3-astral-src is not set # CONFIG_PACKAGE_python3-async-timeout is not set # CONFIG_PACKAGE_python3-async-timeout-src is not set # CONFIG_PACKAGE_python3-asyncio is not set # CONFIG_PACKAGE_python3-asyncio-src is not set # CONFIG_PACKAGE_python3-atomicwrites is not set # CONFIG_PACKAGE_python3-atomicwrites-src is not set # CONFIG_PACKAGE_python3-attrs is not set # CONFIG_PACKAGE_python3-attrs-src is not set # CONFIG_PACKAGE_python3-automat is not set # CONFIG_PACKAGE_python3-automat-src is not set # CONFIG_PACKAGE_python3-awscli is not set # CONFIG_PACKAGE_python3-awscli-src is not set # CONFIG_PACKAGE_python3-base is not set # CONFIG_PACKAGE_python3-base-src is not set # CONFIG_PACKAGE_python3-bcrypt is not set # CONFIG_PACKAGE_python3-bcrypt-src is not set # CONFIG_PACKAGE_python3-boto3 is not set # CONFIG_PACKAGE_python3-boto3-src is not set # CONFIG_PACKAGE_python3-botocore is not set # CONFIG_PACKAGE_python3-botocore-src is not set # CONFIG_PACKAGE_python3-bottle is not set # CONFIG_PACKAGE_python3-bottle-src is not set # CONFIG_PACKAGE_python3-cachelib is not set # CONFIG_PACKAGE_python3-cachelib-src is not set # CONFIG_PACKAGE_python3-cachetools is not set # CONFIG_PACKAGE_python3-cachetools-src is not set # CONFIG_PACKAGE_python3-certifi is not set # CONFIG_PACKAGE_python3-certifi-src is not set # CONFIG_PACKAGE_python3-cffi is not set # CONFIG_PACKAGE_python3-cffi-src is not set # CONFIG_PACKAGE_python3-cgi is not set # CONFIG_PACKAGE_python3-cgi-src is not set # CONFIG_PACKAGE_python3-cgitb is not set # CONFIG_PACKAGE_python3-cgitb-src is not set # CONFIG_PACKAGE_python3-chardet is not set # CONFIG_PACKAGE_python3-chardet-src is not set # CONFIG_PACKAGE_python3-click is not set # CONFIG_PACKAGE_python3-click-log is not set # CONFIG_PACKAGE_python3-click-log-src is not set # CONFIG_PACKAGE_python3-click-src is not set # CONFIG_PACKAGE_python3-codecs is not set # CONFIG_PACKAGE_python3-codecs-src is not set # CONFIG_PACKAGE_python3-colorama is not set # CONFIG_PACKAGE_python3-colorama-src is not set # CONFIG_PACKAGE_python3-constantly is not set # CONFIG_PACKAGE_python3-constantly-src is not set # CONFIG_PACKAGE_python3-contextlib2 is not set # CONFIG_PACKAGE_python3-contextlib2-src is not set # CONFIG_PACKAGE_python3-crypto is not set # CONFIG_PACKAGE_python3-crypto-src is not set # CONFIG_PACKAGE_python3-cryptodome is not set # CONFIG_PACKAGE_python3-cryptodome-src is not set # CONFIG_PACKAGE_python3-cryptodomex is not set # CONFIG_PACKAGE_python3-cryptodomex-src is not set # CONFIG_PACKAGE_python3-cryptography is not set # CONFIG_PACKAGE_python3-cryptography-src is not set # CONFIG_PACKAGE_python3-ctypes is not set # CONFIG_PACKAGE_python3-ctypes-src is not set # CONFIG_PACKAGE_python3-curl is not set # CONFIG_PACKAGE_python3-curl-src is not set # CONFIG_PACKAGE_python3-dateutil is not set # CONFIG_PACKAGE_python3-dateutil-src is not set # CONFIG_PACKAGE_python3-dbm is not set # CONFIG_PACKAGE_python3-dbm-src is not set # CONFIG_PACKAGE_python3-decimal is not set # CONFIG_PACKAGE_python3-decimal-src is not set # CONFIG_PACKAGE_python3-decorator is not set # CONFIG_PACKAGE_python3-decorator-src is not set # CONFIG_PACKAGE_python3-defusedxml is not set # CONFIG_PACKAGE_python3-defusedxml-src is not set # CONFIG_PACKAGE_python3-dev is not set # CONFIG_PACKAGE_python3-dev-src is not set # CONFIG_PACKAGE_python3-distutils is not set # CONFIG_PACKAGE_python3-distutils-src is not set # CONFIG_PACKAGE_python3-django is not set # CONFIG_PACKAGE_python3-django-appconf is not set # CONFIG_PACKAGE_python3-django-appconf-src is not set # CONFIG_PACKAGE_python3-django-compressor is not set # CONFIG_PACKAGE_python3-django-compressor-src is not set # CONFIG_PACKAGE_python3-django-constance is not set # CONFIG_PACKAGE_python3-django-constance-src is not set # CONFIG_PACKAGE_python3-django-cors-headers is not set # CONFIG_PACKAGE_python3-django-cors-headers-src is not set # CONFIG_PACKAGE_python3-django-etesync-journal is not set # CONFIG_PACKAGE_python3-django-etesync-journal-src is not set # CONFIG_PACKAGE_python3-django-formtools is not set # CONFIG_PACKAGE_python3-django-formtools-src is not set # CONFIG_PACKAGE_python3-django-jsonfield is not set # CONFIG_PACKAGE_python3-django-jsonfield-src is not set # CONFIG_PACKAGE_python3-django-picklefield is not set # CONFIG_PACKAGE_python3-django-picklefield-src is not set # CONFIG_PACKAGE_python3-django-postoffice is not set # CONFIG_PACKAGE_python3-django-postoffice-src is not set # CONFIG_PACKAGE_python3-django-ranged-response is not set # CONFIG_PACKAGE_python3-django-ranged-response-src is not set # CONFIG_PACKAGE_python3-django-restframework is not set # CONFIG_PACKAGE_python3-django-restframework-src is not set # CONFIG_PACKAGE_python3-django-restframework39 is not set # CONFIG_PACKAGE_python3-django-restframework39-src is not set # CONFIG_PACKAGE_python3-django-simple-captcha is not set # CONFIG_PACKAGE_python3-django-simple-captcha-src is not set # CONFIG_PACKAGE_python3-django-src is not set # CONFIG_PACKAGE_python3-django-statici18n is not set # CONFIG_PACKAGE_python3-django-statici18n-src is not set # CONFIG_PACKAGE_python3-django-webpack-loader is not set # CONFIG_PACKAGE_python3-django-webpack-loader-src is not set # CONFIG_PACKAGE_python3-django1 is not set # CONFIG_PACKAGE_python3-django1-src is not set # CONFIG_PACKAGE_python3-dns is not set # CONFIG_PACKAGE_python3-dns-src is not set # CONFIG_PACKAGE_python3-docutils is not set # CONFIG_PACKAGE_python3-docutils-src is not set # CONFIG_PACKAGE_python3-drf-nested-routers is not set # CONFIG_PACKAGE_python3-drf-nested-routers-src is not set # CONFIG_PACKAGE_python3-email is not set # CONFIG_PACKAGE_python3-email-src is not set # CONFIG_PACKAGE_python3-et_xmlfile is not set # CONFIG_PACKAGE_python3-et_xmlfile-src is not set # CONFIG_PACKAGE_python3-evdev is not set # CONFIG_PACKAGE_python3-evdev-src is not set # CONFIG_PACKAGE_python3-flask is not set # CONFIG_PACKAGE_python3-flask-login is not set # CONFIG_PACKAGE_python3-flask-login-src is not set # CONFIG_PACKAGE_python3-flask-src is not set # CONFIG_PACKAGE_python3-flup is not set # CONFIG_PACKAGE_python3-flup-src is not set # CONFIG_PACKAGE_python3-gdbm is not set # CONFIG_PACKAGE_python3-gdbm-src is not set # CONFIG_PACKAGE_python3-gmpy2 is not set # CONFIG_PACKAGE_python3-gmpy2-src is not set # CONFIG_PACKAGE_python3-gnupg is not set # CONFIG_PACKAGE_python3-gunicorn is not set # CONFIG_PACKAGE_python3-gunicorn-src is not set # CONFIG_PACKAGE_python3-hyperlink is not set # CONFIG_PACKAGE_python3-hyperlink-src is not set # CONFIG_PACKAGE_python3-idna is not set # CONFIG_PACKAGE_python3-idna-src is not set # CONFIG_PACKAGE_python3-ifaddr is not set # CONFIG_PACKAGE_python3-ifaddr-src is not set # CONFIG_PACKAGE_python3-incremental is not set # CONFIG_PACKAGE_python3-incremental-src is not set # CONFIG_PACKAGE_python3-influxdb is not set # CONFIG_PACKAGE_python3-influxdb-src is not set # CONFIG_PACKAGE_python3-intelhex is not set # CONFIG_PACKAGE_python3-intelhex-src is not set # CONFIG_PACKAGE_python3-itsdangerous is not set # CONFIG_PACKAGE_python3-itsdangerous-src is not set # CONFIG_PACKAGE_python3-jdcal is not set # CONFIG_PACKAGE_python3-jdcal-src is not set # CONFIG_PACKAGE_python3-jinja2 is not set # CONFIG_PACKAGE_python3-jinja2-src is not set # CONFIG_PACKAGE_python3-jmespath is not set # CONFIG_PACKAGE_python3-jmespath-src is not set # CONFIG_PACKAGE_python3-jsonpath-ng is not set # CONFIG_PACKAGE_python3-jsonpath-ng-src is not set # CONFIG_PACKAGE_python3-lib2to3 is not set # CONFIG_PACKAGE_python3-lib2to3-src is not set # CONFIG_PACKAGE_python3-libmodbus is not set # CONFIG_PACKAGE_python3-light is not set  # # Configuration # # CONFIG_PYTHON3_BLUETOOTH_SUPPORT is not set # CONFIG_PACKAGE_python3-light-src is not set # CONFIG_PACKAGE_python3-logging is not set # CONFIG_PACKAGE_python3-logging-src is not set # CONFIG_PACKAGE_python3-lxml is not set # CONFIG_PACKAGE_python3-lxml-src is not set # CONFIG_PACKAGE_python3-lzma is not set # CONFIG_PACKAGE_python3-lzma-src is not set # CONFIG_PACKAGE_python3-markdown is not set # CONFIG_PACKAGE_python3-markdown-src is not set # CONFIG_PACKAGE_python3-markupsafe is not set # CONFIG_PACKAGE_python3-markupsafe-src is not set # CONFIG_PACKAGE_python3-maxminddb is not set # CONFIG_PACKAGE_python3-maxminddb-src is not set # CONFIG_PACKAGE_python3-more-itertools is not set # CONFIG_PACKAGE_python3-more-itertools-src is not set # CONFIG_PACKAGE_python3-multidict is not set # CONFIG_PACKAGE_python3-multidict-src is not set # CONFIG_PACKAGE_python3-multiprocessing is not set # CONFIG_PACKAGE_python3-multiprocessing-src is not set # CONFIG_PACKAGE_python3-mysqlclient is not set # CONFIG_PACKAGE_python3-mysqlclient-src is not set # CONFIG_PACKAGE_python3-ncurses is not set # CONFIG_PACKAGE_python3-ncurses-src is not set # CONFIG_PACKAGE_python3-netdisco is not set # CONFIG_PACKAGE_python3-netdisco-src is not set # CONFIG_PACKAGE_python3-netifaces is not set # CONFIG_PACKAGE_python3-netifaces-src is not set # CONFIG_PACKAGE_python3-oauthlib is not set # CONFIG_PACKAGE_python3-oauthlib-src is not set # CONFIG_PACKAGE_python3-openpyxl is not set # CONFIG_PACKAGE_python3-openpyxl-src is not set # CONFIG_PACKAGE_python3-openssl is not set # CONFIG_PACKAGE_python3-openssl-src is not set # CONFIG_PACKAGE_python3-paho-mqtt is not set # CONFIG_PACKAGE_python3-paho-mqtt-src is not set # CONFIG_PACKAGE_python3-parsley is not set # CONFIG_PACKAGE_python3-parsley-src is not set # CONFIG_PACKAGE_python3-passlib is not set # CONFIG_PACKAGE_python3-passlib-src is not set # CONFIG_PACKAGE_python3-pillow is not set # CONFIG_PACKAGE_python3-pillow-src is not set # CONFIG_PACKAGE_python3-pip is not set # CONFIG_PACKAGE_python3-pip-src is not set # CONFIG_PACKAGE_python3-pkg-resources is not set # CONFIG_PACKAGE_python3-pkg-resources-src is not set # CONFIG_PACKAGE_python3-ply is not set # CONFIG_PACKAGE_python3-ply-src is not set # CONFIG_PACKAGE_python3-py is not set # CONFIG_PACKAGE_python3-py-src is not set # CONFIG_PACKAGE_python3-pyasn1 is not set # CONFIG_PACKAGE_python3-pyasn1-modules is not set # CONFIG_PACKAGE_python3-pyasn1-modules-src is not set # CONFIG_PACKAGE_python3-pyasn1-src is not set # CONFIG_PACKAGE_python3-pycparser is not set # CONFIG_PACKAGE_python3-pycparser-src is not set # CONFIG_PACKAGE_python3-pydoc is not set # CONFIG_PACKAGE_python3-pydoc-src is not set # CONFIG_PACKAGE_python3-pyjwt is not set # CONFIG_PACKAGE_python3-pyjwt-src is not set # CONFIG_PACKAGE_python3-pymysql is not set # CONFIG_PACKAGE_python3-pymysql-src is not set # CONFIG_PACKAGE_python3-pyodbc is not set # CONFIG_PACKAGE_python3-pyopenssl is not set # CONFIG_PACKAGE_python3-pyopenssl-src is not set # CONFIG_PACKAGE_python3-pyotp is not set # CONFIG_PACKAGE_python3-pyotp-src is not set # CONFIG_PACKAGE_python3-pyparsing is not set # CONFIG_PACKAGE_python3-pyparsing-src is not set # CONFIG_PACKAGE_python3-pyroute2 is not set # CONFIG_PACKAGE_python3-pyroute2-src is not set # CONFIG_PACKAGE_python3-pyrsistent is not set # CONFIG_PACKAGE_python3-pyrsistent-src is not set # CONFIG_PACKAGE_python3-pyserial is not set # CONFIG_PACKAGE_python3-pyserial-src is not set # CONFIG_PACKAGE_python3-pytz is not set # CONFIG_PACKAGE_python3-pytz-src is not set # CONFIG_PACKAGE_python3-qrcode is not set # CONFIG_PACKAGE_python3-qrcode-src is not set # CONFIG_PACKAGE_python3-rcssmin is not set # CONFIG_PACKAGE_python3-rcssmin-src is not set # CONFIG_PACKAGE_python3-requests is not set # CONFIG_PACKAGE_python3-requests-oauthlib is not set # CONFIG_PACKAGE_python3-requests-oauthlib-src is not set # CONFIG_PACKAGE_python3-requests-src is not set # CONFIG_PACKAGE_python3-rsa is not set # CONFIG_PACKAGE_python3-rsa-src is not set # CONFIG_PACKAGE_python3-ruamel-yaml is not set # CONFIG_PACKAGE_python3-ruamel-yaml-src is not set # CONFIG_PACKAGE_python3-s3transfer is not set # CONFIG_PACKAGE_python3-s3transfer-src is not set # CONFIG_PACKAGE_python3-schedule is not set # CONFIG_PACKAGE_python3-schedule-src is not set # CONFIG_PACKAGE_python3-schema is not set # CONFIG_PACKAGE_python3-schema-src is not set # CONFIG_PACKAGE_python3-seafile-ccnet is not set # CONFIG_PACKAGE_python3-seafile-ccnet-src is not set # CONFIG_PACKAGE_python3-seafile-server is not set # CONFIG_PACKAGE_python3-seafile-server-src is not set # CONFIG_PACKAGE_python3-searpc is not set # CONFIG_PACKAGE_python3-searpc-src is not set # CONFIG_PACKAGE_python3-sentry-sdk is not set # CONFIG_PACKAGE_python3-sentry-sdk-src is not set # CONFIG_PACKAGE_python3-service-identity is not set # CONFIG_PACKAGE_python3-service-identity-src is not set # CONFIG_PACKAGE_python3-setuptools is not set # CONFIG_PACKAGE_python3-setuptools-src is not set # CONFIG_PACKAGE_python3-simplejson is not set # CONFIG_PACKAGE_python3-simplejson-src is not set # CONFIG_PACKAGE_python3-six is not set # CONFIG_PACKAGE_python3-six-src is not set # CONFIG_PACKAGE_python3-slugify is not set # CONFIG_PACKAGE_python3-slugify-src is not set # CONFIG_PACKAGE_python3-smbus is not set # CONFIG_PACKAGE_python3-speedtest-cli is not set # CONFIG_PACKAGE_python3-speedtest-cli-src is not set # CONFIG_PACKAGE_python3-sqlalchemy is not set # CONFIG_PACKAGE_python3-sqlalchemy-src is not set # CONFIG_PACKAGE_python3-sqlite3 is not set # CONFIG_PACKAGE_python3-sqlite3-src is not set # CONFIG_PACKAGE_python3-sqlparse is not set # CONFIG_PACKAGE_python3-sqlparse-src is not set # CONFIG_PACKAGE_python3-stem is not set # CONFIG_PACKAGE_python3-stem-src is not set # CONFIG_PACKAGE_python3-text-unidecode is not set # CONFIG_PACKAGE_python3-text-unidecode-src is not set # CONFIG_PACKAGE_python3-twisted is not set # CONFIG_PACKAGE_python3-twisted-src is not set # CONFIG_PACKAGE_python3-unidecode is not set # CONFIG_PACKAGE_python3-unidecode-src is not set # CONFIG_PACKAGE_python3-unittest is not set # CONFIG_PACKAGE_python3-unittest-src is not set # CONFIG_PACKAGE_python3-urllib is not set # CONFIG_PACKAGE_python3-urllib-src is not set # CONFIG_PACKAGE_python3-urllib3 is not set # CONFIG_PACKAGE_python3-urllib3-src is not set # CONFIG_PACKAGE_python3-vobject is not set # CONFIG_PACKAGE_python3-vobject-src is not set # CONFIG_PACKAGE_python3-voluptuous is not set # CONFIG_PACKAGE_python3-voluptuous-serialize is not set # CONFIG_PACKAGE_python3-voluptuous-serialize-src is not set # CONFIG_PACKAGE_python3-voluptuous-src is not set # CONFIG_PACKAGE_python3-wcwidth is not set # CONFIG_PACKAGE_python3-wcwidth-src is not set # CONFIG_PACKAGE_python3-werkzeug is not set # CONFIG_PACKAGE_python3-werkzeug-src is not set # CONFIG_PACKAGE_python3-xml is not set # CONFIG_PACKAGE_python3-xml-src is not set # CONFIG_PACKAGE_python3-xmltodict is not set # CONFIG_PACKAGE_python3-xmltodict-src is not set # CONFIG_PACKAGE_python3-yaml is not set # CONFIG_PACKAGE_python3-yaml-src is not set # CONFIG_PACKAGE_python3-yarl is not set # CONFIG_PACKAGE_python3-yarl-src is not set # CONFIG_PACKAGE_python3-zeroconf is not set # CONFIG_PACKAGE_python3-zeroconf-src is not set # CONFIG_PACKAGE_python3-zipp is not set # CONFIG_PACKAGE_python3-zipp-src is not set # CONFIG_PACKAGE_python3-zope-interface is not set # CONFIG_PACKAGE_python3-zope-interface-src is not set  # # Ruby # # CONFIG_PACKAGE_ruby is not set  # # Tcl # # CONFIG_PACKAGE_vala is not set  # # Libraries #  # # Compression # # CONFIG_PACKAGE_libbz2 is not set # CONFIG_PACKAGE_liblzma is not set # CONFIG_PACKAGE_libunrar is not set # CONFIG_PACKAGE_libzstd is not set CONFIG_ZSTD_OPTIMIZE_O3=y  # # Filesystem # # CONFIG_PACKAGE_libacl is not set # CONFIG_PACKAGE_libattr is not set # CONFIG_PACKAGE_libfuse is not set # CONFIG_PACKAGE_libow is not set # CONFIG_PACKAGE_libow-capi is not set # CONFIG_PACKAGE_libsysfs is not set  # # Firewall # # CONFIG_PACKAGE_libfko is not set CONFIG_PACKAGE_libip4tc=y CONFIG_PACKAGE_libip6tc=y CONFIG_PACKAGE_libxtables=y # CONFIG_PACKAGE_libxtables-nft is not set  # # Instant Messaging # # CONFIG_PACKAGE_quasselc is not set  # # IoT # # CONFIG_PACKAGE_libupm is not set # CONFIG_PACKAGE_libupm-a110x is not set # CONFIG_PACKAGE_libupm-ad8232 is not set # CONFIG_PACKAGE_libupm-adafruitss is not set # CONFIG_PACKAGE_libupm-adc121c021 is not set # CONFIG_PACKAGE_libupm-adis16448 is not set # CONFIG_PACKAGE_libupm-adxl335 is not set # CONFIG_PACKAGE_libupm-adxl345 is not set # CONFIG_PACKAGE_libupm-am2315 is not set # CONFIG_PACKAGE_libupm-apds9002 is not set # CONFIG_PACKAGE_libupm-at42qt1070 is not set # CONFIG_PACKAGE_libupm-biss0001 is not set # CONFIG_PACKAGE_libupm-bmpx8x is not set # CONFIG_PACKAGE_libupm-buzzer is not set # CONFIG_PACKAGE_libupm-cjq4435 is not set # CONFIG_PACKAGE_libupm-ds1307 is not set # CONFIG_PACKAGE_libupm-ecs1030 is not set # CONFIG_PACKAGE_libupm-enc03r is not set # CONFIG_PACKAGE_libupm-flex is not set # CONFIG_PACKAGE_libupm-gas is not set # CONFIG_PACKAGE_libupm-gp2y0a is not set # CONFIG_PACKAGE_libupm-grove is not set # CONFIG_PACKAGE_libupm-grovecircularled is not set # CONFIG_PACKAGE_libupm-grovecollision is not set # CONFIG_PACKAGE_libupm-groveehr is not set # CONFIG_PACKAGE_libupm-groveeldriver is not set # CONFIG_PACKAGE_libupm-groveelectromagnet is not set # CONFIG_PACKAGE_libupm-groveemg is not set # CONFIG_PACKAGE_libupm-grovegprs is not set # CONFIG_PACKAGE_libupm-grovegsr is not set # CONFIG_PACKAGE_libupm-grovelinefinder is not set # CONFIG_PACKAGE_libupm-grovemd is not set # CONFIG_PACKAGE_libupm-grovemoisture is not set # CONFIG_PACKAGE_libupm-groveo2 is not set # CONFIG_PACKAGE_libupm-grovescam is not set # CONFIG_PACKAGE_libupm-grovespeaker is not set # CONFIG_PACKAGE_libupm-grovevdiv is not set # CONFIG_PACKAGE_libupm-grovewater is not set # CONFIG_PACKAGE_libupm-grovewfs is not set # CONFIG_PACKAGE_libupm-guvas12d is not set # CONFIG_PACKAGE_libupm-h3lis331dl is not set # CONFIG_PACKAGE_libupm-hcsr04 is not set # CONFIG_PACKAGE_libupm-hm11 is not set # CONFIG_PACKAGE_libupm-hmc5883l is not set # CONFIG_PACKAGE_libupm-hmtrp is not set # CONFIG_PACKAGE_libupm-hp20x is not set # CONFIG_PACKAGE_libupm-ht9170 is not set # CONFIG_PACKAGE_libupm-htu21d is not set # CONFIG_PACKAGE_libupm-hx711 is not set # CONFIG_PACKAGE_libupm-i2clcd is not set # CONFIG_PACKAGE_libupm-ina132 is not set # CONFIG_PACKAGE_libupm-isd1820 is not set # CONFIG_PACKAGE_libupm-itg3200 is not set # CONFIG_PACKAGE_libupm-joystick12 is not set # CONFIG_PACKAGE_libupm-l298 is not set # CONFIG_PACKAGE_libupm-ldt0028 is not set # CONFIG_PACKAGE_libupm-lm35 is not set # CONFIG_PACKAGE_libupm-lol is not set # CONFIG_PACKAGE_libupm-loudness is not set # CONFIG_PACKAGE_libupm-lpd8806 is not set # CONFIG_PACKAGE_libupm-lsm303 is not set # CONFIG_PACKAGE_libupm-lsm9ds0 is not set # CONFIG_PACKAGE_libupm-m24lr64e is not set # CONFIG_PACKAGE_libupm-max31723 is not set # CONFIG_PACKAGE_libupm-max31855 is not set # CONFIG_PACKAGE_libupm-max44000 is not set # CONFIG_PACKAGE_libupm-max5487 is not set # CONFIG_PACKAGE_libupm-maxds3231m is not set # CONFIG_PACKAGE_libupm-maxsonarez is not set # CONFIG_PACKAGE_libupm-mg811 is not set # CONFIG_PACKAGE_libupm-mhz16 is not set # CONFIG_PACKAGE_libupm-mic is not set # CONFIG_PACKAGE_libupm-mlx90614 is not set # CONFIG_PACKAGE_libupm-mma7455 is not set # CONFIG_PACKAGE_libupm-mma7660 is not set # CONFIG_PACKAGE_libupm-mpl3115a2 is not set # CONFIG_PACKAGE_libupm-mpr121 is not set # CONFIG_PACKAGE_libupm-mpu9150 is not set # CONFIG_PACKAGE_libupm-mq303a is not set # CONFIG_PACKAGE_libupm-my9221 is not set # CONFIG_PACKAGE_libupm-nrf24l01 is not set # CONFIG_PACKAGE_libupm-nrf8001 is not set # CONFIG_PACKAGE_libupm-nunchuck is not set # CONFIG_PACKAGE_libupm-otp538u is not set # CONFIG_PACKAGE_libupm-pn532 is not set # CONFIG_PACKAGE_libupm-ppd42ns is not set # CONFIG_PACKAGE_libupm-pulsensor is not set # CONFIG_PACKAGE_libupm-rfr359f is not set # CONFIG_PACKAGE_libupm-rgbringcoder is not set # CONFIG_PACKAGE_libupm-rotaryencoder is not set # CONFIG_PACKAGE_libupm-rpr220 is not set # CONFIG_PACKAGE_libupm-servo is not set # CONFIG_PACKAGE_libupm-si114x is not set # CONFIG_PACKAGE_libupm-sm130 is not set # CONFIG_PACKAGE_libupm-st7735 is not set # CONFIG_PACKAGE_libupm-stepmotor is not set # CONFIG_PACKAGE_libupm-sx6119 is not set # CONFIG_PACKAGE_libupm-ta12200 is not set # CONFIG_PACKAGE_libupm-tcs3414cs is not set # CONFIG_PACKAGE_libupm-th02 is not set # CONFIG_PACKAGE_libupm-tm1637 is not set # CONFIG_PACKAGE_libupm-tsl2561 is not set # CONFIG_PACKAGE_libupm-ttp223 is not set # CONFIG_PACKAGE_libupm-ublox6 is not set # CONFIG_PACKAGE_libupm-uln200xa is not set # CONFIG_PACKAGE_libupm-waterlevel is not set # CONFIG_PACKAGE_libupm-wheelencoder is not set # CONFIG_PACKAGE_libupm-wt5001 is not set # CONFIG_PACKAGE_libupm-yg1006 is not set # CONFIG_PACKAGE_libupm-zfm20 is not set  # # Languages # # CONFIG_PACKAGE_libyaml is not set  # # Networking # # CONFIG_PACKAGE_libdcwproto is not set # CONFIG_PACKAGE_libdcwsocket is not set # CONFIG_PACKAGE_libsctp is not set # CONFIG_PACKAGE_libuhttpd-mbedtls is not set # CONFIG_PACKAGE_libuhttpd-nossl is not set # CONFIG_PACKAGE_libuhttpd-openssl is not set # CONFIG_PACKAGE_libuhttpd-wolfssl is not set # CONFIG_PACKAGE_libunbound is not set # CONFIG_PACKAGE_libunbound-heavy is not set # CONFIG_PACKAGE_libuwsc-mbedtls is not set # CONFIG_PACKAGE_libuwsc-nossl is not set # CONFIG_PACKAGE_libuwsc-openssl is not set # CONFIG_PACKAGE_libuwsc-wolfssl is not set  # # Qt5 # # CONFIG_PACKAGE_qt5-core is not set # CONFIG_PACKAGE_qt5-network is not set # CONFIG_PACKAGE_qt5-xml is not set  # # SSL # # CONFIG_PACKAGE_libgnutls is not set # CONFIG_PACKAGE_libmbedtls is not set CONFIG_PACKAGE_libopenssl=y  # # Build Options # CONFIG_OPENSSL_OPTIMIZE_SPEED=y CONFIG_OPENSSL_WITH_ASM=y CONFIG_OPENSSL_WITH_DEPRECATED=y # CONFIG_OPENSSL_NO_DEPRECATED is not set # CONFIG_OPENSSL_WITH_ERROR_MESSAGES is not set  # # Protocol Support # CONFIG_OPENSSL_WITH_TLS13=y # CONFIG_OPENSSL_WITH_DTLS is not set # CONFIG_OPENSSL_WITH_NPN is not set CONFIG_OPENSSL_WITH_SRP=y CONFIG_OPENSSL_WITH_CMS=y  # # Algorithm Selection # # CONFIG_OPENSSL_WITH_EC2M is not set CONFIG_OPENSSL_WITH_CHACHA_POLY1305=y CONFIG_OPENSSL_PREFER_CHACHA_OVER_GCM=y CONFIG_OPENSSL_WITH_PSK=y  # # Less commonly used build options # # CONFIG_OPENSSL_WITH_ARIA is not set # CONFIG_OPENSSL_WITH_CAMELLIA is not set # CONFIG_OPENSSL_WITH_IDEA is not set # CONFIG_OPENSSL_WITH_SEED is not set # CONFIG_OPENSSL_WITH_SM234 is not set # CONFIG_OPENSSL_WITH_BLAKE2 is not set # CONFIG_OPENSSL_WITH_MDC2 is not set # CONFIG_OPENSSL_WITH_WHIRLPOOL is not set # CONFIG_OPENSSL_WITH_COMPRESSION is not set # CONFIG_OPENSSL_WITH_RFC3779 is not set  # # Engine/Hardware Support # CONFIG_OPENSSL_ENGINE=y CONFIG_OPENSSL_ENGINE_BUILTIN=y CONFIG_OPENSSL_ENGINE_BUILTIN_DEVCRYPTO=y # CONFIG_OPENSSL_WITH_GOST is not set CONFIG_PACKAGE_libopenssl-conf=y # CONFIG_PACKAGE_libopenssl-devcrypto is not set # CONFIG_PACKAGE_libpolarssl is not set # CONFIG_PACKAGE_libwolfssl is not set  # # Sound # # CONFIG_PACKAGE_liblo is not set  # # database # # CONFIG_PACKAGE_libpq is not set # CONFIG_PACKAGE_libsqlite3 is not set # CONFIG_PACKAGE_pgsqlodbc is not set # CONFIG_PACKAGE_psqlodbca is not set # CONFIG_PACKAGE_psqlodbcw is not set # CONFIG_PACKAGE_tdb is not set # CONFIG_PACKAGE_unixodbc is not set  # # libelektra # # CONFIG_PACKAGE_libelektra-boost is not set # CONFIG_PACKAGE_libelektra-core is not set # CONFIG_PACKAGE_libelektra-cpp is not set # CONFIG_PACKAGE_libelektra-crypto is not set # CONFIG_PACKAGE_libelektra-curlget is not set # CONFIG_PACKAGE_libelektra-dbus is not set # CONFIG_PACKAGE_libelektra-extra is not set # CONFIG_PACKAGE_libelektra-lua is not set # CONFIG_PACKAGE_libelektra-plugins is not set # CONFIG_PACKAGE_libelektra-python2 is not set # CONFIG_PACKAGE_libelektra-python3 is not set # CONFIG_PACKAGE_libelektra-resolvers is not set # CONFIG_PACKAGE_libelektra-xerces is not set # CONFIG_PACKAGE_libelektra-xml is not set # CONFIG_PACKAGE_libelektra-yajl is not set # CONFIG_PACKAGE_libelektra-yamlcpp is not set # CONFIG_PACKAGE_alsa-lib is not set # CONFIG_PACKAGE_argp-standalone is not set # CONFIG_PACKAGE_avro-c is not set # CONFIG_PACKAGE_bind-libs is not set # CONFIG_PACKAGE_bluez-libs is not set # CONFIG_PACKAGE_boost is not set # CONFIG_boost-context-exclude is not set # CONFIG_boost-coroutine-exclude is not set # CONFIG_boost-fiber-exclude is not set # CONFIG_PACKAGE_ccid is not set # CONFIG_PACKAGE_check is not set # CONFIG_PACKAGE_classpath is not set # CONFIG_PACKAGE_classpath-tools is not set # CONFIG_PACKAGE_confuse is not set # CONFIG_PACKAGE_dtndht is not set # CONFIG_PACKAGE_fcgi is not set # CONFIG_PACKAGE_fftw3 is not set # CONFIG_PACKAGE_fftw3f is not set # CONFIG_PACKAGE_getdns is not set # CONFIG_PACKAGE_giflib is not set # CONFIG_PACKAGE_glib2 is not set # CONFIG_PACKAGE_glog is not set # CONFIG_PACKAGE_hidapi is not set # CONFIG_PACKAGE_ibrcommon is not set # CONFIG_PACKAGE_ibrdtn is not set # CONFIG_PACKAGE_icu is not set # CONFIG_PACKAGE_icu-data-tools is not set # CONFIG_PACKAGE_icu-full-data is not set # CONFIG_PACKAGE_jansson is not set # CONFIG_PACKAGE_knot-libs is not set # CONFIG_PACKAGE_knot-libzscanner is not set # CONFIG_PACKAGE_libaio is not set # CONFIG_PACKAGE_libalac is not set # CONFIG_PACKAGE_libantlr3c is not set # CONFIG_PACKAGE_libao is not set # CONFIG_PACKAGE_libapr is not set # CONFIG_PACKAGE_libaprutil is not set # CONFIG_PACKAGE_libarchive is not set # CONFIG_PACKAGE_libarchive-noopenssl is not set # CONFIG_PACKAGE_libartnet is not set # CONFIG_PACKAGE_libasm is not set # CONFIG_PACKAGE_libaudiofile is not set # CONFIG_PACKAGE_libavahi-client is not set # CONFIG_PACKAGE_libavahi-compat-libdnssd is not set # CONFIG_PACKAGE_libavahi-dbus-support is not set # CONFIG_PACKAGE_libavahi-nodbus-support is not set # CONFIG_PACKAGE_libavl is not set # CONFIG_PACKAGE_libbfd is not set # CONFIG_PACKAGE_libblkid is not set CONFIG_PACKAGE_libblobmsg-json=y # CONFIG_PACKAGE_libbsd is not set # CONFIG_PACKAGE_libcanfestival is not set # CONFIG_PACKAGE_libcap is not set # CONFIG_PACKAGE_libcares is not set # CONFIG_PACKAGE_libcharset is not set # CONFIG_PACKAGE_libcoap is not set # CONFIG_PACKAGE_libcomerr is not set # CONFIG_PACKAGE_libconfig is not set # CONFIG_PACKAGE_libcryptopp is not set # CONFIG_PACKAGE_libcurl is not set # CONFIG_PACKAGE_libcxx is not set # CONFIG_PACKAGE_libdaemon is not set # CONFIG_PACKAGE_libdaq is not set # CONFIG_PACKAGE_libdb47 is not set # CONFIG_PACKAGE_libdb47xx is not set # CONFIG_PACKAGE_libdbi is not set # CONFIG_PACKAGE_libdbus is not set # CONFIG_PACKAGE_libdevmapper is not set # CONFIG_PACKAGE_libdmapsharing is not set # CONFIG_PACKAGE_libdnet is not set # CONFIG_PACKAGE_libdouble-conversion is not set # CONFIG_PACKAGE_libdrm is not set # CONFIG_PACKAGE_libdw is not set # CONFIG_PACKAGE_libecdsautil is not set # CONFIG_PACKAGE_libedit is not set CONFIG_PACKAGE_libelf=y # CONFIG_PACKAGE_libesmtp is not set # CONFIG_PACKAGE_libestr is not set # CONFIG_PACKAGE_libev is not set # CONFIG_PACKAGE_libevdev is not set # CONFIG_PACKAGE_libevent2 is not set # CONFIG_PACKAGE_libevent2-core is not set # CONFIG_PACKAGE_libevent2-extra is not set # CONFIG_PACKAGE_libevent2-openssl is not set # CONFIG_PACKAGE_libevent2-pthreads is not set # CONFIG_PACKAGE_libeventlog is not set # CONFIG_PACKAGE_libevhtp is not set # CONFIG_PACKAGE_libexif is not set # CONFIG_PACKAGE_libexpat is not set # CONFIG_PACKAGE_libexslt is not set # CONFIG_PACKAGE_libext2fs is not set # CONFIG_PACKAGE_libextractor is not set # CONFIG_PACKAGE_libf2fs is not set # CONFIG_PACKAGE_libfaad2 is not set # CONFIG_PACKAGE_libfastjson is not set # CONFIG_PACKAGE_libfdisk is not set # CONFIG_PACKAGE_libfdt is not set # CONFIG_PACKAGE_libffi is not set # CONFIG_PACKAGE_libffmpeg-audio-dec is not set # CONFIG_PACKAGE_libffmpeg-custom is not set # CONFIG_PACKAGE_libffmpeg-full is not set # CONFIG_PACKAGE_libffmpeg-mini is not set # CONFIG_PACKAGE_libflac is not set # CONFIG_PACKAGE_libfmt is not set # CONFIG_PACKAGE_libfreetype is not set # CONFIG_PACKAGE_libftdi is not set # CONFIG_PACKAGE_libftdi1 is not set # CONFIG_PACKAGE_libgcrypt is not set # CONFIG_PACKAGE_libgd is not set # CONFIG_PACKAGE_libgdbm is not set # CONFIG_PACKAGE_libgee is not set # CONFIG_PACKAGE_libglpk is not set # CONFIG_PACKAGE_libgmp is not set # CONFIG_PACKAGE_libgnurl is not set # CONFIG_PACKAGE_libgpg-error is not set # CONFIG_PACKAGE_libgphoto2 is not set # CONFIG_PACKAGE_libgpiod is not set # CONFIG_PACKAGE_libgps is not set # CONFIG_PACKAGE_libhamlib is not set # CONFIG_PACKAGE_libhavege is not set # CONFIG_PACKAGE_libhiredis is not set # CONFIG_PACKAGE_libhttp-parser is not set # CONFIG_PACKAGE_libhwloc is not set # CONFIG_PACKAGE_libical is not set # CONFIG_PACKAGE_libiconv is not set # CONFIG_PACKAGE_libiconv-full is not set # CONFIG_PACKAGE_libid3tag is not set # CONFIG_PACKAGE_libidn is not set # CONFIG_PACKAGE_libidn2 is not set # CONFIG_PACKAGE_libiio is not set # CONFIG_PACKAGE_libimobiledevice is not set # CONFIG_PACKAGE_libinotifytools is not set # CONFIG_PACKAGE_libinput is not set # CONFIG_PACKAGE_libintl is not set # CONFIG_PACKAGE_libintl-full is not set # CONFIG_PACKAGE_libiw is not set CONFIG_PACKAGE_libiwinfo=y # CONFIG_PACKAGE_libjpeg is not set CONFIG_PACKAGE_libjson-c=y # CONFIG_PACKAGE_libkeyutils is not set # CONFIG_PACKAGE_libkmod is not set # CONFIG_PACKAGE_libldns is not set # CONFIG_PACKAGE_libltdl is not set CONFIG_PACKAGE_liblua=y # CONFIG_PACKAGE_liblz4 is not set # CONFIG_PACKAGE_liblzo is not set # CONFIG_PACKAGE_libmad is not set # CONFIG_PACKAGE_libmagic is not set # CONFIG_PACKAGE_libmariadb is not set # CONFIG_PACKAGE_libmaxminddb is not set # CONFIG_PACKAGE_libmbim is not set # CONFIG_PACKAGE_libmcrypt is not set # CONFIG_PACKAGE_libmicrohttpd-no-ssl is not set # CONFIG_PACKAGE_libmicrohttpd-ssl is not set # CONFIG_PACKAGE_libmilter-sendmail is not set # CONFIG_PACKAGE_libminiupnpc is not set # CONFIG_PACKAGE_libmms is not set CONFIG_PACKAGE_libmnl=y # CONFIG_PACKAGE_libmodbus is not set # CONFIG_PACKAGE_libmosquitto-nossl is not set # CONFIG_PACKAGE_libmosquitto-ssl is not set # CONFIG_PACKAGE_libmount is not set # CONFIG_PACKAGE_libmpdclient is not set # CONFIG_PACKAGE_libmpeg2 is not set # CONFIG_PACKAGE_libmpg123 is not set # CONFIG_PACKAGE_libmraa is not set # CONFIG_PACKAGE_libnatpmp is not set # CONFIG_PACKAGE_libncurses is not set # CONFIG_PACKAGE_libndpi is not set # CONFIG_PACKAGE_libneon is not set # CONFIG_PACKAGE_libnet-1.2.x is not set # CONFIG_PACKAGE_libnetconf2 is not set # CONFIG_PACKAGE_libnetfilter-acct is not set # CONFIG_PACKAGE_libnetfilter-conntrack is not set # CONFIG_PACKAGE_libnetfilter-cthelper is not set # CONFIG_PACKAGE_libnetfilter-cttimeout is not set # CONFIG_PACKAGE_libnetfilter-log is not set # CONFIG_PACKAGE_libnetfilter-queue is not set # CONFIG_PACKAGE_libnetsnmp is not set # CONFIG_PACKAGE_libnettle is not set # CONFIG_PACKAGE_libnfnetlink is not set # CONFIG_PACKAGE_libnftnl is not set # CONFIG_PACKAGE_libnghttp2 is not set # CONFIG_PACKAGE_libnl is not set # CONFIG_PACKAGE_libnl-core is not set # CONFIG_PACKAGE_libnl-genl is not set # CONFIG_PACKAGE_libnl-nf is not set # CONFIG_PACKAGE_libnl-route is not set CONFIG_PACKAGE_libnl-tiny=y # CONFIG_PACKAGE_libnopoll is not set # CONFIG_PACKAGE_libogg is not set # CONFIG_PACKAGE_liboil is not set # CONFIG_PACKAGE_libopcodes is not set # CONFIG_PACKAGE_libopendkim is not set # CONFIG_PACKAGE_libopenobex is not set # CONFIG_PACKAGE_libopensc is not set # CONFIG_PACKAGE_libopenzwave is not set # CONFIG_PACKAGE_liboping is not set # CONFIG_PACKAGE_libopus is not set # CONFIG_PACKAGE_libout123 is not set # CONFIG_PACKAGE_libowfat is not set # CONFIG_PACKAGE_libp11 is not set # CONFIG_PACKAGE_libpagekite is not set # CONFIG_PACKAGE_libpam is not set # CONFIG_PACKAGE_libpcap is not set # CONFIG_PACKAGE_libpciaccess is not set CONFIG_PACKAGE_libpcre=y # CONFIG_PACKAGE_libpcre16 is not set # CONFIG_PACKAGE_libpcre2 is not set # CONFIG_PACKAGE_libpcre2-16 is not set # CONFIG_PACKAGE_libpcre2-32 is not set # CONFIG_PACKAGE_libpcrecpp is not set # CONFIG_PACKAGE_libpcsclite is not set # CONFIG_PACKAGE_libpkcs11-spy is not set # CONFIG_PACKAGE_libplist is not set # CONFIG_PACKAGE_libplistcxx is not set # CONFIG_PACKAGE_libpng is not set # CONFIG_PACKAGE_libpopt is not set # CONFIG_PACKAGE_libprotobuf-c is not set # CONFIG_PACKAGE_libqmi is not set # CONFIG_PACKAGE_libqrencode is not set # CONFIG_PACKAGE_libradcli is not set # CONFIG_PACKAGE_libreadline is not set # CONFIG_PACKAGE_libredblack is not set # CONFIG_PACKAGE_librouteros is not set # CONFIG_PACKAGE_libroxml is not set # CONFIG_PACKAGE_librpc is not set # CONFIG_PACKAGE_librrd1 is not set # CONFIG_PACKAGE_librtlsdr is not set # CONFIG_PACKAGE_libruby is not set # CONFIG_PACKAGE_libsamplerate is not set # CONFIG_PACKAGE_libsane is not set # CONFIG_PACKAGE_libsasl2 is not set # CONFIG_PACKAGE_libsearpc is not set # CONFIG_PACKAGE_libseccomp is not set # CONFIG_PACKAGE_libsensors is not set # CONFIG_PACKAGE_libshout is not set # CONFIG_PACKAGE_libshout-full is not set # CONFIG_PACKAGE_libshout-nossl is not set # CONFIG_PACKAGE_libsigcxx is not set # CONFIG_PACKAGE_libsmartcols is not set # CONFIG_PACKAGE_libsndfile is not set # CONFIG_PACKAGE_libsoc is not set # CONFIG_PACKAGE_libsocks is not set # CONFIG_PACKAGE_libsodium is not set # CONFIG_PACKAGE_libsoup is not set # CONFIG_PACKAGE_libsoxr is not set # CONFIG_PACKAGE_libspeex is not set # CONFIG_PACKAGE_libspeexdsp is not set # CONFIG_PACKAGE_libspice-server is not set # CONFIG_PACKAGE_libss is not set # CONFIG_PACKAGE_libssh is not set # CONFIG_PACKAGE_libssh2 is not set # CONFIG_PACKAGE_libstoken is not set # CONFIG_PACKAGE_libstrophe is not set # CONFIG_PACKAGE_libtalloc is not set # CONFIG_PACKAGE_libtasn1 is not set # CONFIG_PACKAGE_libtheora is not set # CONFIG_PACKAGE_libtiff is not set # CONFIG_PACKAGE_libtiffxx is not set # CONFIG_PACKAGE_libtins is not set # CONFIG_PACKAGE_libtirpc is not set # CONFIG_PACKAGE_libtorrent is not set CONFIG_PACKAGE_libubox=y # CONFIG_PACKAGE_libubox-lua is not set CONFIG_PACKAGE_libubus=y CONFIG_PACKAGE_libubus-lua=y CONFIG_PACKAGE_libuci=y CONFIG_PACKAGE_libuci-lua=y CONFIG_PACKAGE_libuclient=y # CONFIG_PACKAGE_libudev-fbsd is not set # CONFIG_PACKAGE_libudns is not set # CONFIG_PACKAGE_libuecc is not set # CONFIG_PACKAGE_libugpio is not set # CONFIG_PACKAGE_libunistring is not set # CONFIG_PACKAGE_libunwind is not set # CONFIG_PACKAGE_libupnp is not set # CONFIG_PACKAGE_libupnpp is not set # CONFIG_PACKAGE_liburcu is not set # CONFIG_PACKAGE_libusb-1.0 is not set # CONFIG_PACKAGE_libusb-compat is not set # CONFIG_PACKAGE_libusbmuxd is not set # CONFIG_PACKAGE_libustream-mbedtls is not set CONFIG_PACKAGE_libustream-openssl=y # CONFIG_PACKAGE_libustream-wolfssl is not set CONFIG_PACKAGE_libuuid=y # CONFIG_PACKAGE_libuv is not set # CONFIG_PACKAGE_libuvc is not set # CONFIG_PACKAGE_libv4l is not set # CONFIG_PACKAGE_libvorbis is not set # CONFIG_PACKAGE_libvorbisidec is not set # CONFIG_PACKAGE_libvpx is not set # CONFIG_PACKAGE_libwebcam is not set # CONFIG_PACKAGE_libwebsockets-full is not set # CONFIG_PACKAGE_libwebsockets-mbedtls is not set # CONFIG_PACKAGE_libwebsockets-openssl is not set # CONFIG_PACKAGE_libwrap is not set # CONFIG_PACKAGE_libwxbase is not set # CONFIG_PACKAGE_libx264 is not set # CONFIG_PACKAGE_libxerces-c is not set # CONFIG_PACKAGE_libxerces-c-samples is not set # CONFIG_PACKAGE_libxml2 is not set # CONFIG_PACKAGE_libxslt is not set # CONFIG_PACKAGE_libyaml-cpp is not set # CONFIG_PACKAGE_libyang is not set # CONFIG_PACKAGE_libzdb is not set # CONFIG_PACKAGE_libzmq-curve is not set # CONFIG_PACKAGE_libzmq-nc is not set # CONFIG_PACKAGE_linux-atm is not set # CONFIG_PACKAGE_loudmouth is not set # CONFIG_PACKAGE_lttng-ust is not set # CONFIG_PACKAGE_mtdev is not set # CONFIG_PACKAGE_musl-fts is not set # CONFIG_PACKAGE_mxml is not set # CONFIG_PACKAGE_nacl is not set # CONFIG_PACKAGE_oniguruma is not set # CONFIG_PACKAGE_opencv is not set # CONFIG_PACKAGE_p11-kit is not set # CONFIG_PACKAGE_pixman is not set # CONFIG_PACKAGE_poco is not set # CONFIG_PACKAGE_protobuf is not set # CONFIG_PACKAGE_protobuf-lite is not set # CONFIG_PACKAGE_pthsem is not set # CONFIG_PACKAGE_rblibtorrent is not set CONFIG_PACKAGE_rpcd-mod-rrdns=y # CONFIG_PACKAGE_rxtx is not set # CONFIG_PACKAGE_sbc is not set # CONFIG_PACKAGE_spice-protocol is not set # CONFIG_PACKAGE_terminfo is not set # CONFIG_PACKAGE_tinycdb is not set # CONFIG_PACKAGE_uclibcxx is not set # CONFIG_PACKAGE_uw-imap is not set # CONFIG_PACKAGE_xmlrpc-c is not set # CONFIG_PACKAGE_xmlrpc-c-client is not set # CONFIG_PACKAGE_xmlrpc-c-server is not set # CONFIG_PACKAGE_yajl is not set CONFIG_PACKAGE_zlib=y  # # Configuration # # CONFIG_ZLIB_OPTIMIZE_SPEED is not set  # # LuCI #  # # 1. Collections # CONFIG_PACKAGE_luci=y # CONFIG_PACKAGE_luci-nginx is not set # CONFIG_PACKAGE_luci-ssl-nginx is not set # CONFIG_PACKAGE_luci-ssl-openssl is not set  # # 2. Modules # CONFIG_PACKAGE_luci-base=y CONFIG_LUCI_SRCDIET=y  # # Translations # # CONFIG_LUCI_LANG_hu is not set # CONFIG_LUCI_LANG_pt is not set # CONFIG_LUCI_LANG_sk is not set # CONFIG_LUCI_LANG_ko is not set # CONFIG_LUCI_LANG_en is not set # CONFIG_LUCI_LANG_el is not set # CONFIG_LUCI_LANG_uk is not set # CONFIG_LUCI_LANG_ja is not set # CONFIG_LUCI_LANG_vi is not set # CONFIG_LUCI_LANG_he is not set # CONFIG_LUCI_LANG_no is not set # CONFIG_LUCI_LANG_ms is not set # CONFIG_LUCI_LANG_pl is not set CONFIG_LUCI_LANG_zh-cn=y # CONFIG_LUCI_LANG_ro is not set # CONFIG_LUCI_LANG_de is not set # CONFIG_LUCI_LANG_zh-tw is not set # CONFIG_LUCI_LANG_tr is not set # CONFIG_LUCI_LANG_sv is not set # CONFIG_LUCI_LANG_ru is not set # CONFIG_LUCI_LANG_pt-br is not set # CONFIG_LUCI_LANG_ca is not set # CONFIG_LUCI_LANG_es is not set # CONFIG_LUCI_LANG_cs is not set # CONFIG_LUCI_LANG_fr is not set # CONFIG_LUCI_LANG_it is not set CONFIG_PACKAGE_luci-mod-admin-full=y # CONFIG_PACKAGE_luci-mod-failsafe is not set # CONFIG_PACKAGE_luci-mod-freifunk is not set # CONFIG_PACKAGE_luci-mod-freifunk-community is not set # CONFIG_PACKAGE_luci-mod-rpc is not set  # # 3. Applications # # CONFIG_PACKAGE_luci-app-accesscontrol is not set # CONFIG_PACKAGE_luci-app-acme is not set # CONFIG_PACKAGE_luci-app-adblock is not set # CONFIG_PACKAGE_luci-app-adbyby-plus is not set # CONFIG_PACKAGE_luci-app-advanced-reboot is not set # CONFIG_PACKAGE_luci-app-ahcp is not set # CONFIG_PACKAGE_luci-app-airplay2 is not set # CONFIG_PACKAGE_luci-app-amule is not set # CONFIG_PACKAGE_luci-app-aria2 is not set # CONFIG_PACKAGE_luci-app-arpbind is not set # CONFIG_PACKAGE_luci-app-asterisk is not set # CONFIG_PACKAGE_luci-app-attendedsysupgrade is not set CONFIG_PACKAGE_luci-app-autoreboot=y # CONFIG_PACKAGE_luci-app-baidupcs-web is not set # CONFIG_PACKAGE_luci-app-bcp38 is not set # CONFIG_PACKAGE_luci-app-bird1-ipv4 is not set # CONFIG_PACKAGE_luci-app-bird1-ipv6 is not set # CONFIG_PACKAGE_luci-app-bmx6 is not set # CONFIG_PACKAGE_luci-app-bmx7 is not set # CONFIG_PACKAGE_luci-app-cifs-mount is not set # CONFIG_PACKAGE_luci-app-cifsd is not set # CONFIG_PACKAGE_luci-app-cjdns is not set # CONFIG_PACKAGE_luci-app-clamav is not set # CONFIG_PACKAGE_luci-app-commands is not set # CONFIG_PACKAGE_luci-app-cshark is not set # CONFIG_PACKAGE_luci-app-ddns is not set # CONFIG_PACKAGE_luci-app-diag-core is not set # CONFIG_PACKAGE_luci-app-diskman is not set # CONFIG_PACKAGE_luci-app-diskman_INCLUDE_btrfs_progs is not set # CONFIG_PACKAGE_luci-app-diskman_INCLUDE_lsblk is not set # CONFIG_PACKAGE_luci-app-diskman_INCLUDE_mdadm is not set # CONFIG_PACKAGE_luci-app-diskman_INCLUDE_kmod_md_raid456 is not set # CONFIG_PACKAGE_luci-app-diskman_INCLUDE_kmod_md_linear is not set # CONFIG_PACKAGE_luci-app-dnscrypt-proxy is not set # CONFIG_PACKAGE_luci-app-dump1090 is not set # CONFIG_PACKAGE_luci-app-dynapoint is not set # CONFIG_PACKAGE_luci-app-e2guardian is not set # CONFIG_PACKAGE_luci-app-familycloud is not set # CONFIG_PACKAGE_luci-app-filetransfer is not set CONFIG_PACKAGE_luci-app-firewall=y # CONFIG_PACKAGE_luci-app-freifunk-diagnostics is not set # CONFIG_PACKAGE_luci-app-freifunk-policyrouting is not set # CONFIG_PACKAGE_luci-app-freifunk-widgets is not set # CONFIG_PACKAGE_luci-app-frpc is not set # CONFIG_PACKAGE_luci-app-frps is not set # CONFIG_PACKAGE_luci-app-fwknopd is not set # CONFIG_PACKAGE_luci-app-guest-wifi is not set # CONFIG_PACKAGE_luci-app-haproxy-tcp is not set # CONFIG_PACKAGE_luci-app-hd-idle is not set # CONFIG_PACKAGE_luci-app-hnet is not set # CONFIG_PACKAGE_luci-app-ipsec-vpnd is not set # CONFIG_PACKAGE_luci-app-kodexplorer is not set # CONFIG_PACKAGE_luci-app-lxc is not set # CONFIG_PACKAGE_luci-app-meshwizard is not set # CONFIG_PACKAGE_luci-app-minidlna is not set # CONFIG_PACKAGE_luci-app-mjpg-streamer is not set # CONFIG_PACKAGE_luci-app-mtwifi is not set # CONFIG_PACKAGE_luci-app-music-remote-center is not set # CONFIG_PACKAGE_luci-app-mwan3 is not set # CONFIG_PACKAGE_luci-app-mwan3helper is not set # CONFIG_PACKAGE_luci-app-n2n_v2 is not set # CONFIG_PACKAGE_luci-app-netdata is not set # CONFIG_PACKAGE_luci-app-nfs is not set # CONFIG_PACKAGE_luci-app-nft-qos is not set # CONFIG_PACKAGE_luci-app-nlbwmon is not set # CONFIG_PACKAGE_luci-app-noddos is not set # CONFIG_PACKAGE_luci-app-nps is not set # CONFIG_PACKAGE_luci-app-ntpc is not set # CONFIG_PACKAGE_luci-app-ocserv is not set # CONFIG_PACKAGE_luci-app-olsr is not set # CONFIG_PACKAGE_luci-app-olsr-services is not set # CONFIG_PACKAGE_luci-app-olsr-viz is not set # CONFIG_PACKAGE_luci-app-openvpn is not set # CONFIG_PACKAGE_luci-app-openvpn-server is not set # CONFIG_PACKAGE_luci-app-p910nd is not set # CONFIG_PACKAGE_luci-app-pagekitec is not set # CONFIG_PACKAGE_luci-app-polipo is not set # CONFIG_PACKAGE_luci-app-pppoe-relay is not set # CONFIG_PACKAGE_luci-app-privoxy is not set # CONFIG_PACKAGE_luci-app-ps3netsrv is not set # CONFIG_PACKAGE_luci-app-qbittorrent is not set # CONFIG_PACKAGE_luci-app-qos is not set # CONFIG_PACKAGE_luci-app-radicale is not set CONFIG_PACKAGE_luci-app-ramfree=y # CONFIG_PACKAGE_luci-app-rclone is not set # CONFIG_PACKAGE_luci-app-rp-pppoe-server is not set # CONFIG_PACKAGE_luci-app-samba is not set # CONFIG_PACKAGE_luci-app-samba4 is not set CONFIG_PACKAGE_luci-app-sfe=y # CONFIG_PACKAGE_luci-app-shadowsocks-libev is not set # CONFIG_PACKAGE_luci-app-shairplay is not set # CONFIG_PACKAGE_luci-app-siitwizard is not set # CONFIG_PACKAGE_luci-app-simple-adblock is not set # CONFIG_PACKAGE_luci-app-softethervpn is not set # CONFIG_PACKAGE_luci-app-splash is not set # CONFIG_PACKAGE_luci-app-sqm is not set # CONFIG_PACKAGE_luci-app-squid is not set # CONFIG_PACKAGE_luci-app-ssrserver-python is not set # CONFIG_PACKAGE_luci-app-statistics is not set # CONFIG_PACKAGE_luci-app-syncdial is not set # CONFIG_PACKAGE_luci-app-tinyproxy is not set # CONFIG_PACKAGE_luci-app-transmission is not set # CONFIG_PACKAGE_luci-app-travelmate is not set # CONFIG_PACKAGE_luci-app-ttyd is not set # CONFIG_PACKAGE_luci-app-udpxy is not set # CONFIG_PACKAGE_luci-app-uhttpd is not set # CONFIG_PACKAGE_luci-app-unblockmusic is not set # CONFIG_UnblockNeteaseMusic_Go is not set # CONFIG_UnblockNeteaseMusic_NodeJS is not set # CONFIG_PACKAGE_luci-app-unbound is not set # CONFIG_PACKAGE_luci-app-upnp is not set # CONFIG_PACKAGE_luci-app-usb-printer is not set CONFIG_PACKAGE_luci-app-v2ray-server=y # CONFIG_PACKAGE_luci-app-verysync is not set # CONFIG_PACKAGE_luci-app-vlmcsd is not set # CONFIG_PACKAGE_luci-app-vnstat is not set # CONFIG_PACKAGE_luci-app-vpnbypass is not set # CONFIG_PACKAGE_luci-app-vsftpd is not set # CONFIG_PACKAGE_luci-app-watchcat is not set # CONFIG_PACKAGE_luci-app-webadmin is not set # CONFIG_PACKAGE_luci-app-wifischedule is not set # CONFIG_PACKAGE_luci-app-wireguard is not set # CONFIG_PACKAGE_luci-app-wol is not set # CONFIG_PACKAGE_luci-app-wrtbwmon is not set # CONFIG_PACKAGE_luci-app-xlnetacc is not set # CONFIG_PACKAGE_luci-app-zerotier is not set  # # 4. Themes # # CONFIG_PACKAGE_luci-theme-argon is not set CONFIG_PACKAGE_luci-theme-bootstrap=y # CONFIG_PACKAGE_luci-theme-material is not set CONFIG_PACKAGE_luci-theme-netgear=y  # # 5. Protocols # # CONFIG_PACKAGE_luci-proto-3g is not set # CONFIG_PACKAGE_luci-proto-bonding is not set # CONFIG_PACKAGE_luci-proto-ipip is not set # CONFIG_PACKAGE_luci-proto-ipv6 is not set # CONFIG_PACKAGE_luci-proto-ncm is not set # CONFIG_PACKAGE_luci-proto-openconnect is not set CONFIG_PACKAGE_luci-proto-ppp=y # CONFIG_PACKAGE_luci-proto-qmi is not set # CONFIG_PACKAGE_luci-proto-relay is not set # CONFIG_PACKAGE_luci-proto-vpnc is not set # CONFIG_PACKAGE_luci-proto-wireguard is not set  # # 6. Libraries # # CONFIG_PACKAGE_luci-lib-docker is not set # CONFIG_PACKAGE_luci-lib-dracula is not set # CONFIG_PACKAGE_luci-lib-httpclient is not set # CONFIG_PACKAGE_luci-lib-httpprotoutils is not set CONFIG_PACKAGE_luci-lib-ip=y # CONFIG_PACKAGE_luci-lib-iptparser is not set # CONFIG_PACKAGE_luci-lib-jquery-1-4 is not set # CONFIG_PACKAGE_luci-lib-json is not set CONFIG_PACKAGE_luci-lib-jsonc=y # CONFIG_PACKAGE_luci-lib-luaneightbl is not set CONFIG_PACKAGE_luci-lib-nixio=y # CONFIG_PACKAGE_luci-lib-px5g is not set  # # 9. Freifunk # # CONFIG_PACKAGE_freifunk-common is not set # CONFIG_PACKAGE_freifunk-firewall is not set # CONFIG_PACKAGE_freifunk-policyrouting is not set # CONFIG_PACKAGE_freifunk-watchdog is not set # CONFIG_PACKAGE_meshwizard is not set CONFIG_PACKAGE_default-settings=y CONFIG_PACKAGE_luci-i18n-autoreboot-zh-cn=y # CONFIG_PACKAGE_luci-i18n-base-ca is not set # CONFIG_PACKAGE_luci-i18n-base-cs is not set # CONFIG_PACKAGE_luci-i18n-base-de is not set # CONFIG_PACKAGE_luci-i18n-base-el is not set # CONFIG_PACKAGE_luci-i18n-base-en is not set # CONFIG_PACKAGE_luci-i18n-base-es is not set # CONFIG_PACKAGE_luci-i18n-base-fr is not set # CONFIG_PACKAGE_luci-i18n-base-he is not set # CONFIG_PACKAGE_luci-i18n-base-hu is not set # CONFIG_PACKAGE_luci-i18n-base-it is not set # CONFIG_PACKAGE_luci-i18n-base-ja is not set # CONFIG_PACKAGE_luci-i18n-base-ko is not set # CONFIG_PACKAGE_luci-i18n-base-ms is not set # CONFIG_PACKAGE_luci-i18n-base-no is not set # CONFIG_PACKAGE_luci-i18n-base-pl is not set # CONFIG_PACKAGE_luci-i18n-base-pt is not set # CONFIG_PACKAGE_luci-i18n-base-pt-br is not set # CONFIG_PACKAGE_luci-i18n-base-ro is not set # CONFIG_PACKAGE_luci-i18n-base-ru is not set # CONFIG_PACKAGE_luci-i18n-base-sk is not set # CONFIG_PACKAGE_luci-i18n-base-sv is not set # CONFIG_PACKAGE_luci-i18n-base-tr is not set # CONFIG_PACKAGE_luci-i18n-base-uk is not set # CONFIG_PACKAGE_luci-i18n-base-vi is not set CONFIG_PACKAGE_luci-i18n-base-zh-cn=y # CONFIG_PACKAGE_luci-i18n-base-zh-tw is not set # CONFIG_PACKAGE_luci-i18n-firewall-ca is not set # CONFIG_PACKAGE_luci-i18n-firewall-cs is not set # CONFIG_PACKAGE_luci-i18n-firewall-de is not set # CONFIG_PACKAGE_luci-i18n-firewall-el is not set # CONFIG_PACKAGE_luci-i18n-firewall-en is not set # CONFIG_PACKAGE_luci-i18n-firewall-es is not set # CONFIG_PACKAGE_luci-i18n-firewall-fr is not set # CONFIG_PACKAGE_luci-i18n-firewall-he is not set # CONFIG_PACKAGE_luci-i18n-firewall-hu is not set # CONFIG_PACKAGE_luci-i18n-firewall-it is not set # CONFIG_PACKAGE_luci-i18n-firewall-ja is not set # CONFIG_PACKAGE_luci-i18n-firewall-ko is not set # CONFIG_PACKAGE_luci-i18n-firewall-ms is not set # CONFIG_PACKAGE_luci-i18n-firewall-no is not set # CONFIG_PACKAGE_luci-i18n-firewall-pl is not set # CONFIG_PACKAGE_luci-i18n-firewall-pt is not set # CONFIG_PACKAGE_luci-i18n-firewall-pt-br is not set # CONFIG_PACKAGE_luci-i18n-firewall-ro is not set # CONFIG_PACKAGE_luci-i18n-firewall-ru is not set # CONFIG_PACKAGE_luci-i18n-firewall-sk is not set # CONFIG_PACKAGE_luci-i18n-firewall-sv is not set # CONFIG_PACKAGE_luci-i18n-firewall-tr is not set # CONFIG_PACKAGE_luci-i18n-firewall-uk is not set # CONFIG_PACKAGE_luci-i18n-firewall-vi is not set CONFIG_PACKAGE_luci-i18n-firewall-zh-cn=y # CONFIG_PACKAGE_luci-i18n-firewall-zh-tw is not set CONFIG_PACKAGE_luci-i18n-ramfree-zh-cn=y CONFIG_PACKAGE_luci-i18n-sfe-zh-cn=y CONFIG_PACKAGE_luci-i18n-v2ray-server-zh-cn=y  # # Mail # # CONFIG_PACKAGE_alpine is not set # CONFIG_PACKAGE_alpine-nossl is not set # CONFIG_PACKAGE_bogofilter is not set # CONFIG_PACKAGE_clamsmtp is not set # CONFIG_PACKAGE_dovecot is not set # CONFIG_PACKAGE_dovecot-pigeonhole is not set # CONFIG_PACKAGE_dovecot-utils is not set # CONFIG_PACKAGE_emailrelay is not set # CONFIG_PACKAGE_fdm is not set # CONFIG_PACKAGE_greyfix is not set # CONFIG_PACKAGE_mailman is not set # CONFIG_PACKAGE_mailsend is not set # CONFIG_PACKAGE_mailsend-nossl is not set # CONFIG_PACKAGE_msmtp is not set # CONFIG_PACKAGE_msmtp-nossl is not set # CONFIG_PACKAGE_mutt is not set # CONFIG_PACKAGE_nail is not set # CONFIG_PACKAGE_opendkim is not set # CONFIG_PACKAGE_opendkim-tools is not set # CONFIG_PACKAGE_postfix is not set  # # Select postfix build options # CONFIG_POSTFIX_TLS=y CONFIG_POSTFIX_SASL=y CONFIG_POSTFIX_LDAP=y # CONFIG_POSTFIX_DB is not set CONFIG_POSTFIX_CDB=y CONFIG_POSTFIX_SQLITE=y # CONFIG_POSTFIX_PGSQL is not set CONFIG_POSTFIX_PCRE=y # CONFIG_POSTFIX_EAI is not set # CONFIG_PACKAGE_ssmtp is not set  # # Multimedia #  # # Streaming # # CONFIG_PACKAGE_oggfwd is not set # CONFIG_PACKAGE_crtmpserver is not set # CONFIG_PACKAGE_ffmpeg is not set # CONFIG_PACKAGE_ffprobe is not set # CONFIG_PACKAGE_ffserver is not set # CONFIG_PACKAGE_fswebcam is not set # CONFIG_PACKAGE_gmediarender is not set # CONFIG_PACKAGE_gphoto2 is not set # CONFIG_PACKAGE_grilo is not set # CONFIG_PACKAGE_grilo-plugins is not set # CONFIG_PACKAGE_gst1-libav is not set # CONFIG_PACKAGE_gstreamer1-libs is not set # CONFIG_PACKAGE_gstreamer1-plugins-bad is not set # CONFIG_PACKAGE_gstreamer1-plugins-base is not set # CONFIG_PACKAGE_gstreamer1-plugins-good is not set # CONFIG_PACKAGE_gstreamer1-plugins-ugly is not set # CONFIG_PACKAGE_gstreamer1-utils is not set # CONFIG_PACKAGE_icecast is not set # CONFIG_PACKAGE_lcdgrilo is not set # CONFIG_PACKAGE_minidlna is not set # CONFIG_PACKAGE_mjpg-streamer is not set # CONFIG_PACKAGE_motion is not set # CONFIG_PACKAGE_tvheadend is not set # CONFIG_PACKAGE_v4l2rtspserver is not set # CONFIG_PACKAGE_vips is not set # CONFIG_PACKAGE_xupnpd is not set # CONFIG_PACKAGE_youtube-dl is not set  # # Network #  # # BitTorrent # # CONFIG_PACKAGE_mktorrent is not set # CONFIG_PACKAGE_opentracker is not set # CONFIG_PACKAGE_opentracker6 is not set # CONFIG_PACKAGE_qBittorrent is not set # CONFIG_PACKAGE_rtorrent is not set # CONFIG_PACKAGE_rtorrent-rpc is not set # CONFIG_PACKAGE_transmission-cli-openssl is not set # CONFIG_PACKAGE_transmission-daemon-openssl is not set # CONFIG_PACKAGE_transmission-remote-openssl is not set # CONFIG_PACKAGE_transmission-web is not set # CONFIG_PACKAGE_transmission-web-control is not set  # # Captive Portals # # CONFIG_PACKAGE_coova-chilli is not set # CONFIG_PACKAGE_nodogsplash is not set # CONFIG_PACKAGE_wifidog is not set # CONFIG_PACKAGE_wifidog-ng-mbedtls is not set # CONFIG_PACKAGE_wifidog-ng-nossl is not set # CONFIG_PACKAGE_wifidog-ng-openssl is not set # CONFIG_PACKAGE_wifidog-ng-wolfssl is not set # CONFIG_PACKAGE_wifidog-tls is not set  # # Cloud Manager # # CONFIG_PACKAGE_rclone-ng is not set # CONFIG_PACKAGE_rclone-webui-react is not set  # # Download Manager # # CONFIG_PACKAGE_ariang is not set # CONFIG_PACKAGE_webui-aria2 is not set # CONFIG_PACKAGE_yaaw is not set  # # File Transfer # # CONFIG_PACKAGE_aria2 is not set # CONFIG_PACKAGE_atftp is not set # CONFIG_PACKAGE_atftpd is not set # CONFIG_PACKAGE_curl is not set # CONFIG_PACKAGE_gnurl is not set # CONFIG_PACKAGE_lftp is not set # CONFIG_PACKAGE_ps3netsrv is not set # CONFIG_PACKAGE_rosy-file-server is not set # CONFIG_PACKAGE_rsync is not set # CONFIG_PACKAGE_rsyncd is not set # CONFIG_PACKAGE_vsftpd is not set CONFIG_PACKAGE_vsftpd-alt=y CONFIG_VSFTPD_USE_UCI_SCRIPTS=y # CONFIG_PACKAGE_vsftpd-tls is not set CONFIG_PACKAGE_wget=y # CONFIG_PACKAGE_wget-nossl is not set  # # Filesystem # # CONFIG_PACKAGE_davfs2 is not set # CONFIG_PACKAGE_ksmbd-avahi-service is not set # CONFIG_PACKAGE_ksmbd-server is not set # CONFIG_PACKAGE_ksmbd-utils is not set # CONFIG_PACKAGE_netatalk is not set # CONFIG_PACKAGE_nfs-kernel-server is not set # CONFIG_PACKAGE_owftpd is not set # CONFIG_PACKAGE_owhttpd is not set # CONFIG_PACKAGE_owserver is not set # CONFIG_PACKAGE_sshfs is not set  # # Firewall # # CONFIG_PACKAGE_arptables is not set # CONFIG_PACKAGE_conntrack is not set # CONFIG_PACKAGE_conntrackd is not set # CONFIG_PACKAGE_ebtables is not set # CONFIG_PACKAGE_fwknop is not set # CONFIG_PACKAGE_fwknopd is not set # CONFIG_PACKAGE_ip6tables is not set CONFIG_PACKAGE_iptables=y # CONFIG_IPTABLES_CONNLABEL is not set # CONFIG_IPTABLES_NFTABLES is not set # CONFIG_PACKAGE_iptables-mod-account is not set # CONFIG_PACKAGE_iptables-mod-chaos is not set # CONFIG_PACKAGE_iptables-mod-checksum is not set # CONFIG_PACKAGE_iptables-mod-cluster is not set # CONFIG_PACKAGE_iptables-mod-clusterip is not set # CONFIG_PACKAGE_iptables-mod-condition is not set # CONFIG_PACKAGE_iptables-mod-conntrack-extra is not set # CONFIG_PACKAGE_iptables-mod-delude is not set # CONFIG_PACKAGE_iptables-mod-dhcpmac is not set # CONFIG_PACKAGE_iptables-mod-dnetmap is not set # CONFIG_PACKAGE_iptables-mod-extra is not set # CONFIG_PACKAGE_iptables-mod-filter is not set CONFIG_PACKAGE_iptables-mod-fullconenat=y # CONFIG_PACKAGE_iptables-mod-fuzzy is not set # CONFIG_PACKAGE_iptables-mod-geoip is not set # CONFIG_PACKAGE_iptables-mod-hashlimit is not set # CONFIG_PACKAGE_iptables-mod-iface is not set # CONFIG_PACKAGE_iptables-mod-ipmark is not set # CONFIG_PACKAGE_iptables-mod-ipopt is not set # CONFIG_PACKAGE_iptables-mod-ipp2p is not set # CONFIG_PACKAGE_iptables-mod-iprange is not set # CONFIG_PACKAGE_iptables-mod-ipsec is not set # CONFIG_PACKAGE_iptables-mod-ipv4options is not set # CONFIG_PACKAGE_iptables-mod-led is not set # CONFIG_PACKAGE_iptables-mod-length2 is not set # CONFIG_PACKAGE_iptables-mod-logmark is not set # CONFIG_PACKAGE_iptables-mod-lscan is not set # CONFIG_PACKAGE_iptables-mod-lua is not set # CONFIG_PACKAGE_iptables-mod-nat-extra is not set # CONFIG_PACKAGE_iptables-mod-nflog is not set # CONFIG_PACKAGE_iptables-mod-nfqueue is not set # CONFIG_PACKAGE_iptables-mod-physdev is not set # CONFIG_PACKAGE_iptables-mod-psd is not set # CONFIG_PACKAGE_iptables-mod-quota2 is not set # CONFIG_PACKAGE_iptables-mod-rpfilter is not set # CONFIG_PACKAGE_iptables-mod-sysrq is not set # CONFIG_PACKAGE_iptables-mod-tarpit is not set # CONFIG_PACKAGE_iptables-mod-tee is not set # CONFIG_PACKAGE_iptables-mod-tproxy is not set # CONFIG_PACKAGE_iptables-mod-trace is not set # CONFIG_PACKAGE_iptables-mod-u32 is not set # CONFIG_PACKAGE_iptables-mod-ulog is not set # CONFIG_PACKAGE_iptaccount is not set # CONFIG_PACKAGE_iptgeoip is not set # CONFIG_PACKAGE_miniupnpc is not set CONFIG_PACKAGE_miniupnpd=y # CONFIG_MINIUPNPD_IGDv2 is not set # CONFIG_PACKAGE_natpmpc is not set # CONFIG_PACKAGE_nftables is not set # CONFIG_PACKAGE_shorewall is not set # CONFIG_PACKAGE_shorewall-core is not set # CONFIG_PACKAGE_shorewall-lite is not set # CONFIG_PACKAGE_shorewall6 is not set # CONFIG_PACKAGE_shorewall6-lite is not set # CONFIG_PACKAGE_snort is not set  # # Firewall Tunnel # # CONFIG_PACKAGE_iodine is not set # CONFIG_PACKAGE_iodined is not set  # # FreeRADIUS (version 3) # # CONFIG_PACKAGE_freeradius3 is not set # CONFIG_PACKAGE_freeradius3-common is not set # CONFIG_PACKAGE_freeradius3-utils is not set  # # IP Addresses and Names # # CONFIG_PACKAGE_aggregate is not set # CONFIG_PACKAGE_announce is not set # CONFIG_PACKAGE_avahi-autoipd is not set # CONFIG_PACKAGE_avahi-daemon-service-http is not set # CONFIG_PACKAGE_avahi-daemon-service-ssh is not set # CONFIG_PACKAGE_avahi-dbus-daemon is not set # CONFIG_PACKAGE_avahi-dnsconfd is not set # CONFIG_PACKAGE_avahi-nodbus-daemon is not set # CONFIG_PACKAGE_avahi-utils is not set # CONFIG_PACKAGE_bind-check is not set # CONFIG_PACKAGE_bind-client is not set # CONFIG_PACKAGE_bind-dig is not set # CONFIG_PACKAGE_bind-dnssec is not set # CONFIG_PACKAGE_bind-host is not set # CONFIG_PACKAGE_bind-rndc is not set # CONFIG_PACKAGE_bind-server is not set # CONFIG_PACKAGE_bind-tools is not set # CONFIG_PACKAGE_danish is not set CONFIG_PACKAGE_ddns-scripts=y CONFIG_PACKAGE_ddns-scripts_aliyun=y # CONFIG_PACKAGE_ddns-scripts_cloudflare.com-v4 is not set CONFIG_PACKAGE_ddns-scripts_dnspod=y # CONFIG_PACKAGE_ddns-scripts_freedns_42_pl is not set # CONFIG_PACKAGE_ddns-scripts_godaddy.com-v1 is not set # CONFIG_PACKAGE_ddns-scripts_no-ip_com is not set # CONFIG_PACKAGE_ddns-scripts_nsupdate is not set # CONFIG_PACKAGE_ddns-scripts_route53-v1 is not set # CONFIG_PACKAGE_dhcp-forwarder is not set # CONFIG_PACKAGE_dns2socks is not set # CONFIG_PACKAGE_dnscrypt-proxy is not set # CONFIG_PACKAGE_dnscrypt-proxy-resolvers is not set # CONFIG_PACKAGE_drill is not set # CONFIG_PACKAGE_hostip is not set # CONFIG_PACKAGE_idn is not set # CONFIG_PACKAGE_idn2 is not set # CONFIG_PACKAGE_inadyn is not set # CONFIG_PACKAGE_isc-dhcp-client-ipv4 is not set # CONFIG_PACKAGE_isc-dhcp-client-ipv6 is not set # CONFIG_PACKAGE_isc-dhcp-omshell-ipv4 is not set # CONFIG_PACKAGE_isc-dhcp-omshell-ipv6 is not set # CONFIG_PACKAGE_isc-dhcp-relay-ipv4 is not set # CONFIG_PACKAGE_isc-dhcp-relay-ipv6 is not set # CONFIG_PACKAGE_isc-dhcp-server-ipv4 is not set # CONFIG_PACKAGE_isc-dhcp-server-ipv6 is not set # CONFIG_PACKAGE_kadnode is not set # CONFIG_PACKAGE_knot is not set # CONFIG_PACKAGE_knot-dig is not set # CONFIG_PACKAGE_knot-host is not set # CONFIG_PACKAGE_knot-keymgr is not set # CONFIG_PACKAGE_knot-nsupdate is not set # CONFIG_PACKAGE_knot-tests is not set # CONFIG_PACKAGE_knot-zonecheck is not set # CONFIG_PACKAGE_ldns-examples is not set # CONFIG_PACKAGE_mdns-utils is not set # CONFIG_PACKAGE_mdnsd is not set # CONFIG_PACKAGE_mdnsresponder is not set # CONFIG_PACKAGE_nsd is not set # CONFIG_PACKAGE_nsd-control is not set # CONFIG_PACKAGE_nsd-control-setup is not set # CONFIG_PACKAGE_nsd-nossl is not set # CONFIG_PACKAGE_ohybridproxy is not set # CONFIG_PACKAGE_stubby is not set # CONFIG_PACKAGE_unbound-anchor is not set # CONFIG_PACKAGE_unbound-checkconf is not set # CONFIG_PACKAGE_unbound-control is not set # CONFIG_PACKAGE_unbound-control-setup is not set # CONFIG_PACKAGE_unbound-daemon is not set # CONFIG_PACKAGE_unbound-daemon-heavy is not set # CONFIG_PACKAGE_unbound-host is not set # CONFIG_PACKAGE_wsdd2 is not set # CONFIG_PACKAGE_zonestitcher is not set  # # Instant Messaging # # CONFIG_PACKAGE_bitlbee is not set # CONFIG_PACKAGE_irssi is not set # CONFIG_PACKAGE_ngircd is not set # CONFIG_PACKAGE_ngircd-nossl is not set # CONFIG_PACKAGE_prosody is not set # CONFIG_PACKAGE_quassel-irssi is not set # CONFIG_PACKAGE_umurmur-mbedtls is not set # CONFIG_PACKAGE_umurmur-openssl is not set # CONFIG_PACKAGE_znc is not set  # # Linux ATM tools # # CONFIG_PACKAGE_atm-aread is not set # CONFIG_PACKAGE_atm-atmaddr is not set # CONFIG_PACKAGE_atm-atmdiag is not set # CONFIG_PACKAGE_atm-atmdump is not set # CONFIG_PACKAGE_atm-atmloop is not set # CONFIG_PACKAGE_atm-atmsigd is not set # CONFIG_PACKAGE_atm-atmswitch is not set # CONFIG_PACKAGE_atm-atmtcp is not set # CONFIG_PACKAGE_atm-awrite is not set # CONFIG_PACKAGE_atm-bus is not set # CONFIG_PACKAGE_atm-debug-tools is not set # CONFIG_PACKAGE_atm-diagnostics is not set # CONFIG_PACKAGE_atm-esi is not set # CONFIG_PACKAGE_atm-ilmid is not set # CONFIG_PACKAGE_atm-ilmidiag is not set # CONFIG_PACKAGE_atm-lecs is not set # CONFIG_PACKAGE_atm-les is not set # CONFIG_PACKAGE_atm-mpcd is not set # CONFIG_PACKAGE_atm-saaldump is not set # CONFIG_PACKAGE_atm-sonetdiag is not set # CONFIG_PACKAGE_atm-svc_recv is not set # CONFIG_PACKAGE_atm-svc_send is not set # CONFIG_PACKAGE_atm-tools is not set # CONFIG_PACKAGE_atm-ttcp_atm is not set # CONFIG_PACKAGE_atm-zeppelin is not set # CONFIG_PACKAGE_br2684ctl is not set  # # NMAP Suite # # CONFIG_PACKAGE_ncat is not set # CONFIG_PACKAGE_ncat-ssl is not set # CONFIG_PACKAGE_ndiff is not set # CONFIG_PACKAGE_nmap is not set # CONFIG_PACKAGE_nmap-ssl is not set # CONFIG_PACKAGE_nping is not set  # # NTRIP # # CONFIG_PACKAGE_ntripcaster is not set # CONFIG_PACKAGE_ntripclient is not set # CONFIG_PACKAGE_ntripserver is not set  # # NeteaseMusic # # CONFIG_PACKAGE_UnblockNeteaseMusic is not set # CONFIG_PACKAGE_UnblockNeteaseMusicGo is not set  # # OLSR.org network framework # # CONFIG_PACKAGE_oonf-dlep-proxy is not set # CONFIG_PACKAGE_oonf-dlep-radio is not set # CONFIG_PACKAGE_oonf-init-scripts is not set # CONFIG_PACKAGE_oonf-olsrd2 is not set  # # Open vSwitch # # CONFIG_PACKAGE_openvswitch is not set # CONFIG_PACKAGE_openvswitch-ovn-host is not set # CONFIG_PACKAGE_openvswitch-ovn-north is not set # CONFIG_PACKAGE_openvswitch-python is not set # CONFIG_PACKAGE_openvswitch-python3 is not set  # # OpenLDAP # # CONFIG_PACKAGE_libopenldap is not set CONFIG_OPENLDAP_DEBUG=y # CONFIG_OPENLDAP_CRYPT is not set # CONFIG_OPENLDAP_MONITOR is not set # CONFIG_OPENLDAP_DB47 is not set # CONFIG_OPENLDAP_ICU is not set # CONFIG_PACKAGE_openldap-server is not set # CONFIG_PACKAGE_openldap-utils is not set  # # P2P # # CONFIG_PACKAGE_amule is not set # CONFIG_AMULE_CRYPTOPP_STATIC_LINKING is not set # CONFIG_PACKAGE_antileech is not set  # # Printing # # CONFIG_PACKAGE_p910nd is not set  # # Project V # CONFIG_PACKAGE_v2ray=y  # # V2Ray Configuration # # CONFIG_V2RAY_COMPRESS_GOPROXY is not set # CONFIG_V2RAY_JSON_V2CTL is not set CONFIG_V2RAY_JSON_INTERNAL=y # CONFIG_V2RAY_JSON_NONE is not set CONFIG_V2RAY_EXCLUDE_V2CTL=y CONFIG_V2RAY_EXCLUDE_ASSETS=y CONFIG_V2RAY_COMPRESS_UPX=y CONFIG_V2RAY_DISABLE_NONE=y # CONFIG_V2RAY_DISABLE_CUSTOM is not set # CONFIG_PACKAGE_v2ray-plugin is not set # CONFIG_v2ray-plugin_INCLUDE_GOPROXY is not set  # # Routing and Redirection # # CONFIG_PACKAGE_babel-pinger is not set # CONFIG_PACKAGE_babeld is not set # CONFIG_PACKAGE_batmand is not set # CONFIG_PACKAGE_bcp38 is not set # CONFIG_PACKAGE_bird1-ipv4 is not set # CONFIG_PACKAGE_bird1-ipv4-uci is not set # CONFIG_PACKAGE_bird1-ipv6 is not set # CONFIG_PACKAGE_bird1-ipv6-uci is not set # CONFIG_PACKAGE_bird1c-ipv4 is not set # CONFIG_PACKAGE_bird1c-ipv6 is not set # CONFIG_PACKAGE_bird1cl-ipv4 is not set # CONFIG_PACKAGE_bird1cl-ipv6 is not set # CONFIG_PACKAGE_bird2 is not set # CONFIG_PACKAGE_bird2c is not set # CONFIG_PACKAGE_bird2cl is not set # CONFIG_PACKAGE_bmx6 is not set # CONFIG_PACKAGE_bmx7 is not set # CONFIG_PACKAGE_cjdns is not set # CONFIG_PACKAGE_cjdns-tests is not set # CONFIG_PACKAGE_dcwapd is not set # CONFIG_PACKAGE_devlink is not set # CONFIG_PACKAGE_genl is not set # CONFIG_PACKAGE_igmpproxy is not set # CONFIG_PACKAGE_ip-bridge is not set CONFIG_PACKAGE_ip-full=y # CONFIG_PACKAGE_ip-tiny is not set # CONFIG_PACKAGE_lldpd is not set # CONFIG_PACKAGE_mcproxy is not set # CONFIG_PACKAGE_mrmctl is not set # CONFIG_PACKAGE_mwan3 is not set # CONFIG_PACKAGE_nstat is not set # CONFIG_PACKAGE_olsrd is not set # CONFIG_PACKAGE_prince is not set # CONFIG_PACKAGE_quagga is not set # CONFIG_PACKAGE_rdma is not set # CONFIG_PACKAGE_relayd is not set # CONFIG_PACKAGE_ss is not set # CONFIG_PACKAGE_sslh is not set # CONFIG_PACKAGE_tc is not set # CONFIG_PACKAGE_tcpproxy is not set # CONFIG_PACKAGE_vis is not set  # # SSH # # CONFIG_PACKAGE_autossh is not set # CONFIG_PACKAGE_openssh-client is not set # CONFIG_PACKAGE_openssh-client-utils is not set # CONFIG_PACKAGE_openssh-keygen is not set # CONFIG_PACKAGE_openssh-moduli is not set # CONFIG_PACKAGE_openssh-server is not set # CONFIG_PACKAGE_openssh-server-pam is not set # CONFIG_PACKAGE_openssh-sftp-avahi-service is not set # CONFIG_PACKAGE_openssh-sftp-client is not set # CONFIG_PACKAGE_openssh-sftp-server is not set # CONFIG_PACKAGE_sshtunnel is not set  # # THC-IPv6 attack and analyzing toolkit # # CONFIG_PACKAGE_thc-ipv6-address6 is not set # CONFIG_PACKAGE_thc-ipv6-alive6 is not set # CONFIG_PACKAGE_thc-ipv6-covert-send6 is not set # CONFIG_PACKAGE_thc-ipv6-covert-send6d is not set # CONFIG_PACKAGE_thc-ipv6-denial6 is not set # CONFIG_PACKAGE_thc-ipv6-detect-new-ip6 is not set # CONFIG_PACKAGE_thc-ipv6-detect-sniffer6 is not set # CONFIG_PACKAGE_thc-ipv6-dnsdict6 is not set # CONFIG_PACKAGE_thc-ipv6-dnsrevenum6 is not set # CONFIG_PACKAGE_thc-ipv6-dos-new-ip6 is not set # CONFIG_PACKAGE_thc-ipv6-dump-router6 is not set # CONFIG_PACKAGE_thc-ipv6-exploit6 is not set # CONFIG_PACKAGE_thc-ipv6-fake-advertise6 is not set # CONFIG_PACKAGE_thc-ipv6-fake-dhcps6 is not set # CONFIG_PACKAGE_thc-ipv6-fake-dns6d is not set # CONFIG_PACKAGE_thc-ipv6-fake-dnsupdate6 is not set # CONFIG_PACKAGE_thc-ipv6-fake-mipv6 is not set # CONFIG_PACKAGE_thc-ipv6-fake-mld26 is not set # CONFIG_PACKAGE_thc-ipv6-fake-mld6 is not set # CONFIG_PACKAGE_thc-ipv6-fake-mldrouter6 is not set # CONFIG_PACKAGE_thc-ipv6-fake-router26 is not set # CONFIG_PACKAGE_thc-ipv6-fake-router6 is not set # CONFIG_PACKAGE_thc-ipv6-fake-solicitate6 is not set # CONFIG_PACKAGE_thc-ipv6-flood-advertise6 is not set # CONFIG_PACKAGE_thc-ipv6-flood-dhcpc6 is not set # CONFIG_PACKAGE_thc-ipv6-flood-mld26 is not set # CONFIG_PACKAGE_thc-ipv6-flood-mld6 is not set # CONFIG_PACKAGE_thc-ipv6-flood-mldrouter6 is not set # CONFIG_PACKAGE_thc-ipv6-flood-router26 is not set # CONFIG_PACKAGE_thc-ipv6-flood-router6 is not set # CONFIG_PACKAGE_thc-ipv6-flood-solicitate6 is not set # CONFIG_PACKAGE_thc-ipv6-fragmentation6 is not set # CONFIG_PACKAGE_thc-ipv6-fuzz-dhcpc6 is not set # CONFIG_PACKAGE_thc-ipv6-fuzz-dhcps6 is not set # CONFIG_PACKAGE_thc-ipv6-fuzz-ip6 is not set # CONFIG_PACKAGE_thc-ipv6-implementation6 is not set # CONFIG_PACKAGE_thc-ipv6-implementation6d is not set # CONFIG_PACKAGE_thc-ipv6-inverse-lookup6 is not set # CONFIG_PACKAGE_thc-ipv6-kill-router6 is not set # CONFIG_PACKAGE_thc-ipv6-ndpexhaust6 is not set # CONFIG_PACKAGE_thc-ipv6-node-query6 is not set # CONFIG_PACKAGE_thc-ipv6-parasite6 is not set # CONFIG_PACKAGE_thc-ipv6-passive-discovery6 is not set # CONFIG_PACKAGE_thc-ipv6-randicmp6 is not set # CONFIG_PACKAGE_thc-ipv6-redir6 is not set # CONFIG_PACKAGE_thc-ipv6-rsmurf6 is not set # CONFIG_PACKAGE_thc-ipv6-sendpees6 is not set # CONFIG_PACKAGE_thc-ipv6-sendpeesmp6 is not set # CONFIG_PACKAGE_thc-ipv6-smurf6 is not set # CONFIG_PACKAGE_thc-ipv6-thcping6 is not set # CONFIG_PACKAGE_thc-ipv6-toobig6 is not set # CONFIG_PACKAGE_thc-ipv6-trace6 is not set  # # Time Synchronization # # CONFIG_PACKAGE_chrony is not set # CONFIG_PACKAGE_htpdate is not set # CONFIG_PACKAGE_linuxptp is not set # CONFIG_PACKAGE_ntp-keygen is not set # CONFIG_PACKAGE_ntp-utils is not set # CONFIG_PACKAGE_ntpclient is not set # CONFIG_PACKAGE_ntpd is not set # CONFIG_PACKAGE_ntpdate is not set  # # VPN # # CONFIG_PACKAGE_chaosvpn is not set # CONFIG_PACKAGE_fastd is not set # CONFIG_PACKAGE_ipsec-tools is not set # CONFIG_PACKAGE_n2n-edge is not set # CONFIG_PACKAGE_n2n-supernode is not set # CONFIG_PACKAGE_ocserv is not set # CONFIG_PACKAGE_openconnect is not set # CONFIG_PACKAGE_opennhrp is not set # CONFIG_PACKAGE_openvpn-easy-rsa is not set # CONFIG_PACKAGE_openvpn-mbedtls is not set # CONFIG_PACKAGE_openvpn-nossl is not set # CONFIG_PACKAGE_openvpn-openssl is not set # CONFIG_PACKAGE_pptpd is not set # CONFIG_PACKAGE_softethervpn-base is not set # CONFIG_PACKAGE_softethervpn-bridge is not set # CONFIG_PACKAGE_softethervpn-client is not set # CONFIG_PACKAGE_softethervpn-server is not set # CONFIG_PACKAGE_softethervpn5-bridge is not set # CONFIG_PACKAGE_softethervpn5-client is not set # CONFIG_PACKAGE_softethervpn5-server is not set # CONFIG_PACKAGE_sstp-client is not set # CONFIG_PACKAGE_strongswan is not set # CONFIG_PACKAGE_strongswan-charon is not set # CONFIG_PACKAGE_strongswan-charon-cmd is not set # CONFIG_PACKAGE_strongswan-default is not set # CONFIG_PACKAGE_strongswan-ipsec is not set # CONFIG_PACKAGE_strongswan-isakmp is not set # CONFIG_PACKAGE_strongswan-libtls is not set # CONFIG_PACKAGE_strongswan-minimal is not set # CONFIG_PACKAGE_strongswan-mod-addrblock is not set # CONFIG_PACKAGE_strongswan-mod-aes is not set # CONFIG_PACKAGE_strongswan-mod-af-alg is not set # CONFIG_PACKAGE_strongswan-mod-agent is not set # CONFIG_PACKAGE_strongswan-mod-attr is not set # CONFIG_PACKAGE_strongswan-mod-attr-sql is not set # CONFIG_PACKAGE_strongswan-mod-blowfish is not set # CONFIG_PACKAGE_strongswan-mod-ccm is not set # CONFIG_PACKAGE_strongswan-mod-cmac is not set # CONFIG_PACKAGE_strongswan-mod-connmark is not set # CONFIG_PACKAGE_strongswan-mod-constraints is not set # CONFIG_PACKAGE_strongswan-mod-coupling is not set # CONFIG_PACKAGE_strongswan-mod-ctr is not set # CONFIG_PACKAGE_strongswan-mod-curl is not set # CONFIG_PACKAGE_strongswan-mod-curve25519 is not set # CONFIG_PACKAGE_strongswan-mod-des is not set # CONFIG_PACKAGE_strongswan-mod-dhcp is not set # CONFIG_PACKAGE_strongswan-mod-dnskey is not set # CONFIG_PACKAGE_strongswan-mod-duplicheck is not set # CONFIG_PACKAGE_strongswan-mod-eap-identity is not set # CONFIG_PACKAGE_strongswan-mod-eap-md5 is not set # CONFIG_PACKAGE_strongswan-mod-eap-mschapv2 is not set # CONFIG_PACKAGE_strongswan-mod-eap-radius is not set # CONFIG_PACKAGE_strongswan-mod-eap-tls is not set # CONFIG_PACKAGE_strongswan-mod-farp is not set # CONFIG_PACKAGE_strongswan-mod-fips-prf is not set # CONFIG_PACKAGE_strongswan-mod-forecast is not set # CONFIG_PACKAGE_strongswan-mod-gcm is not set # CONFIG_PACKAGE_strongswan-mod-gcrypt is not set # CONFIG_PACKAGE_strongswan-mod-gmp is not set # CONFIG_PACKAGE_strongswan-mod-gmpdh is not set # CONFIG_PACKAGE_strongswan-mod-ha is not set # CONFIG_PACKAGE_strongswan-mod-hmac is not set # CONFIG_PACKAGE_strongswan-mod-kernel-libipsec is not set # CONFIG_PACKAGE_strongswan-mod-kernel-netlink is not set # CONFIG_PACKAGE_strongswan-mod-ldap is not set # CONFIG_PACKAGE_strongswan-mod-led is not set # CONFIG_PACKAGE_strongswan-mod-load-tester is not set # CONFIG_PACKAGE_strongswan-mod-md4 is not set # CONFIG_PACKAGE_strongswan-mod-md5 is not set # CONFIG_PACKAGE_strongswan-mod-mysql is not set # CONFIG_PACKAGE_strongswan-mod-nonce is not set # CONFIG_PACKAGE_strongswan-mod-openssl is not set # CONFIG_PACKAGE_strongswan-mod-pem is not set # CONFIG_PACKAGE_strongswan-mod-pgp is not set # CONFIG_PACKAGE_strongswan-mod-pkcs1 is not set # CONFIG_PACKAGE_strongswan-mod-pkcs11 is not set # CONFIG_PACKAGE_strongswan-mod-pkcs12 is not set # CONFIG_PACKAGE_strongswan-mod-pkcs7 is not set # CONFIG_PACKAGE_strongswan-mod-pkcs8 is not set # CONFIG_PACKAGE_strongswan-mod-pubkey is not set # CONFIG_PACKAGE_strongswan-mod-random is not set # CONFIG_PACKAGE_strongswan-mod-rc2 is not set # CONFIG_PACKAGE_strongswan-mod-resolve is not set # CONFIG_PACKAGE_strongswan-mod-revocation is not set # CONFIG_PACKAGE_strongswan-mod-sha1 is not set # CONFIG_PACKAGE_strongswan-mod-sha2 is not set # CONFIG_PACKAGE_strongswan-mod-smp is not set # CONFIG_PACKAGE_strongswan-mod-socket-default is not set # CONFIG_PACKAGE_strongswan-mod-socket-dynamic is not set # CONFIG_PACKAGE_strongswan-mod-sql is not set # CONFIG_PACKAGE_strongswan-mod-sqlite is not set # CONFIG_PACKAGE_strongswan-mod-sshkey is not set # CONFIG_PACKAGE_strongswan-mod-stroke is not set # CONFIG_PACKAGE_strongswan-mod-test-vectors is not set # CONFIG_PACKAGE_strongswan-mod-uci is not set # CONFIG_PACKAGE_strongswan-mod-unity is not set # CONFIG_PACKAGE_strongswan-mod-updown is not set # CONFIG_PACKAGE_strongswan-mod-vici is not set # CONFIG_PACKAGE_strongswan-mod-whitelist is not set # CONFIG_PACKAGE_strongswan-mod-x509 is not set # CONFIG_PACKAGE_strongswan-mod-xauth-eap is not set # CONFIG_PACKAGE_strongswan-mod-xauth-generic is not set # CONFIG_PACKAGE_strongswan-mod-xcbc is not set # CONFIG_PACKAGE_strongswan-pki is not set # CONFIG_PACKAGE_strongswan-scepclient is not set # CONFIG_PACKAGE_strongswan-swanctl is not set # CONFIG_PACKAGE_tinc is not set # CONFIG_PACKAGE_uanytun is not set # CONFIG_PACKAGE_uanytun-nettle is not set # CONFIG_PACKAGE_uanytun-nocrypt is not set # CONFIG_PACKAGE_uanytun-sslcrypt is not set # CONFIG_PACKAGE_vpnc is not set # CONFIG_PACKAGE_vpnc-scripts is not set # CONFIG_PACKAGE_wireguard is not set # CONFIG_PACKAGE_xl2tpd is not set # CONFIG_PACKAGE_zerotier is not set  # # Version Control Systems # # CONFIG_PACKAGE_fossil is not set # CONFIG_PACKAGE_git is not set # CONFIG_PACKAGE_git-http is not set # CONFIG_PACKAGE_subversion-client is not set # CONFIG_PACKAGE_subversion-libs is not set # CONFIG_PACKAGE_subversion-server is not set  # # WWAN # # CONFIG_PACKAGE_adb-enablemodem is not set # CONFIG_PACKAGE_comgt is not set # CONFIG_PACKAGE_comgt-directip is not set # CONFIG_PACKAGE_comgt-ncm is not set # CONFIG_PACKAGE_uqmi is not set  # # Web Servers/Proxies # # CONFIG_PACKAGE_apache is not set # CONFIG_PACKAGE_cgi-io is not set # CONFIG_PACKAGE_clamav is not set # CONFIG_PACKAGE_e2guardian is not set # CONFIG_PACKAGE_freshclam is not set # CONFIG_PACKAGE_frpc is not set # CONFIG_PACKAGE_frps is not set # CONFIG_PACKAGE_haproxy is not set # CONFIG_PACKAGE_haproxy-nossl is not set # CONFIG_PACKAGE_kcptun-client is not set # CONFIG_PACKAGE_kcptun-server is not set # CONFIG_PACKAGE_lighttpd is not set # CONFIG_PACKAGE_nginx is not set # CONFIG_PACKAGE_nginx-all-module is not set # CONFIG_PACKAGE_nginx-mod-luci is not set # CONFIG_PACKAGE_nginx-mod-luci-ssl is not set # CONFIG_PACKAGE_nginx-ssl is not set CONFIG_PACKAGE_pdnsd-alt=y # CONFIG_PACKAGE_polipo is not set # CONFIG_PACKAGE_privoxy is not set # CONFIG_PACKAGE_radicale-py2 is not set # CONFIG_PACKAGE_radicale-py3 is not set # CONFIG_PACKAGE_radicale2 is not set # CONFIG_PACKAGE_radicale2-examples is not set # CONFIG_PACKAGE_radicale2-src is not set # CONFIG_PACKAGE_shadowsocks-client is not set # CONFIG_PACKAGE_shadowsocks-libev-ss-local is not set # CONFIG_PACKAGE_shadowsocks-libev-ss-redir is not set # CONFIG_PACKAGE_shadowsocks-libev-ss-rules is not set # CONFIG_PACKAGE_shadowsocks-libev-ss-server is not set # CONFIG_PACKAGE_shadowsocks-libev-ss-tunnel is not set # CONFIG_PACKAGE_shadowsocksr-libev is not set # CONFIG_PACKAGE_shadowsocksr-libev-alt is not set # CONFIG_PACKAGE_shadowsocksr-libev-server is not set # CONFIG_PACKAGE_shadowsocksr-libev-ssr-local is not set # CONFIG_PACKAGE_sockd is not set # CONFIG_PACKAGE_socksify is not set # CONFIG_PACKAGE_spawn-fcgi is not set # CONFIG_PACKAGE_squid is not set # CONFIG_PACKAGE_srelay is not set # CONFIG_PACKAGE_tinyproxy is not set CONFIG_PACKAGE_uhttpd=y # CONFIG_PACKAGE_uhttpd-mod-lua is not set CONFIG_PACKAGE_uhttpd-mod-ubus=y # CONFIG_PACKAGE_uwsgi-cgi is not set # CONFIG_PACKAGE_uwsgi-cgi-luci-support is not set  # # Wireless # # CONFIG_PACKAGE_aircrack-ng is not set # CONFIG_PACKAGE_airmon-ng is not set  # # dial-in/up # # CONFIG_PACKAGE_rp-pppoe-common is not set # CONFIG_PACKAGE_rp-pppoe-relay is not set # CONFIG_PACKAGE_rp-pppoe-server is not set  # # tcprelay # # CONFIG_PACKAGE_tcpbridge is not set # CONFIG_PACKAGE_tcpcapinfo is not set # CONFIG_PACKAGE_tcpliveplay is not set # CONFIG_PACKAGE_tcpprep is not set # CONFIG_PACKAGE_tcpreplay is not set # CONFIG_PACKAGE_tcpreplay-all is not set # CONFIG_PACKAGE_tcpreplay-edit is not set # CONFIG_PACKAGE_tcprewrite is not set  # # wireless # # CONFIG_PACKAGE_dynapoint is not set # CONFIG_PACKAGE_horst is not set # CONFIG_PACKAGE_kismet-client is not set # CONFIG_PACKAGE_kismet-drone is not set # CONFIG_PACKAGE_kismet-server is not set # CONFIG_PACKAGE_pixiewps is not set # CONFIG_PACKAGE_reaver is not set # CONFIG_PACKAGE_wavemon is not set # CONFIG_PACKAGE_wifischedule is not set # CONFIG_PACKAGE_464xlat is not set # CONFIG_PACKAGE_6in4 is not set # CONFIG_PACKAGE_6rd is not set # CONFIG_PACKAGE_6to4 is not set # CONFIG_PACKAGE_acme is not set # CONFIG_PACKAGE_acme-dnsapi is not set # CONFIG_PACKAGE_adblock is not set # CONFIG_PACKAGE_adbyby is not set # CONFIG_PACKAGE_addrwatch is not set # CONFIG_PACKAGE_ahcpd is not set # CONFIG_PACKAGE_alfred is not set # CONFIG_PACKAGE_apcupsd is not set # CONFIG_PACKAGE_apcupsd-cgi is not set # CONFIG_PACKAGE_apinger is not set # CONFIG_PACKAGE_arp-scan is not set # CONFIG_PACKAGE_baidupcs-web is not set # CONFIG_PACKAGE_banip is not set # CONFIG_PACKAGE_batctl-default is not set # CONFIG_PACKAGE_batctl-full is not set # CONFIG_PACKAGE_batctl-tiny is not set # CONFIG_PACKAGE_beanstalkd is not set # CONFIG_PACKAGE_bmon is not set # CONFIG_PACKAGE_bwm-ng is not set # CONFIG_PACKAGE_chat is not set # CONFIG_PACKAGE_cifsmount is not set # CONFIG_PACKAGE_coap-server is not set # CONFIG_PACKAGE_conserver is not set # CONFIG_PACKAGE_cshark is not set # CONFIG_PACKAGE_daemonlogger is not set # CONFIG_PACKAGE_darkstat is not set # CONFIG_PACKAGE_dhcpcd is not set # CONFIG_PACKAGE_dmapd is not set # CONFIG_PACKAGE_ds-lite is not set # CONFIG_PACKAGE_dsmboot is not set # CONFIG_PACKAGE_eapol-test is not set # CONFIG_PACKAGE_eapol-test-openssl is not set # CONFIG_PACKAGE_eapol-test-wolfssl is not set # CONFIG_PACKAGE_esniper is not set # CONFIG_PACKAGE_etherwake is not set # CONFIG_PACKAGE_ethtool is not set # CONFIG_PACKAGE_fakeidentd is not set # CONFIG_PACKAGE_foolsm is not set # CONFIG_PACKAGE_fping is not set # CONFIG_PACKAGE_gnunet is not set # CONFIG_PACKAGE_gre is not set # CONFIG_PACKAGE_hnet-full is not set # CONFIG_PACKAGE_hnet-full-l2tp is not set # CONFIG_PACKAGE_hnet-full-secure is not set # CONFIG_PACKAGE_hnetd-nossl is not set # CONFIG_PACKAGE_hnetd-openssl is not set # CONFIG_PACKAGE_hostapd is not set # CONFIG_PACKAGE_hostapd-basic is not set CONFIG_PACKAGE_hostapd-common=y # CONFIG_PACKAGE_hostapd-mini is not set # CONFIG_PACKAGE_hostapd-openssl is not set # CONFIG_PACKAGE_hostapd-utils is not set # CONFIG_PACKAGE_hostapd-wolfssl is not set # CONFIG_PACKAGE_httping is not set # CONFIG_PACKAGE_httping-nossl is not set # CONFIG_PACKAGE_https_dns_proxy is not set # CONFIG_PACKAGE_i2pd is not set # CONFIG_PACKAGE_ibrdtn-tools is not set # CONFIG_PACKAGE_ibrdtnd is not set # CONFIG_PACKAGE_ifstat is not set # CONFIG_PACKAGE_iftop is not set # CONFIG_PACKAGE_iiod is not set # CONFIG_PACKAGE_iotivity is not set # CONFIG_PACKAGE_iotivity-cpp is not set # CONFIG_PACKAGE_iotivity-example-garage is not set # CONFIG_PACKAGE_iotivity-example-simple is not set # CONFIG_PACKAGE_iotivity-oic-middle is not set # CONFIG_PACKAGE_iotivity-resource-container-hue is not set # CONFIG_PACKAGE_iotivity-resource-container-lib is not set # CONFIG_PACKAGE_iotivity-resource-container-sample is not set # CONFIG_PACKAGE_iotivity-resource-directory-lib is not set # CONFIG_PACKAGE_iperf is not set # CONFIG_PACKAGE_iperf3 is not set # CONFIG_PACKAGE_iperf3-ssl is not set # CONFIG_PACKAGE_ipip is not set CONFIG_PACKAGE_ipset=y # CONFIG_PACKAGE_ipset-dns is not set # CONFIG_PACKAGE_ipset-lists is not set # CONFIG_PACKAGE_ipt2socks is not set # CONFIG_PACKAGE_iptraf-ng is not set # CONFIG_PACKAGE_iputils-arping is not set # CONFIG_PACKAGE_iputils-clockdiff is not set # CONFIG_PACKAGE_iputils-ping is not set # CONFIG_PACKAGE_iputils-ping6 is not set # CONFIG_PACKAGE_iputils-tftpd is not set # CONFIG_PACKAGE_iputils-tracepath is not set # CONFIG_PACKAGE_iputils-tracepath6 is not set # CONFIG_PACKAGE_iputils-traceroute6 is not set CONFIG_PACKAGE_iw=y # CONFIG_PACKAGE_iw-full is not set # CONFIG_PACKAGE_jool is not set # CONFIG_PACKAGE_jool-tools is not set # CONFIG_PACKAGE_keepalived is not set # CONFIG_PACKAGE_knxd is not set # CONFIG_PACKAGE_kplex is not set # CONFIG_PACKAGE_krb5-client is not set # CONFIG_PACKAGE_krb5-libs is not set # CONFIG_PACKAGE_krb5-server is not set CONFIG_PACKAGE_libipset=y # CONFIG_PACKAGE_linknx is not set # CONFIG_PACKAGE_lispd is not set # CONFIG_PACKAGE_mac-telnet-client is not set # CONFIG_PACKAGE_mac-telnet-discover is not set # CONFIG_PACKAGE_mac-telnet-ping is not set # CONFIG_PACKAGE_mac-telnet-server is not set # CONFIG_PACKAGE_map is not set # CONFIG_PACKAGE_memcached is not set # CONFIG_PACKAGE_microsocks is not set # CONFIG_PACKAGE_mii-tool is not set # CONFIG_PACKAGE_mikrotik-btest is not set # CONFIG_PACKAGE_mini_snmpd is not set # CONFIG_PACKAGE_minimalist-pcproxy is not set # CONFIG_PACKAGE_modemmanager is not set # CONFIG_PACKAGE_mosquitto-client-nossl is not set # CONFIG_PACKAGE_mosquitto-client-ssl is not set # CONFIG_PACKAGE_mosquitto-nossl is not set # CONFIG_PACKAGE_mosquitto-ssl is not set # CONFIG_PACKAGE_mrd6 is not set # CONFIG_PACKAGE_mtr is not set # CONFIG_PACKAGE_nbd is not set # CONFIG_PACKAGE_nbd-server is not set # CONFIG_PACKAGE_ncp is not set # CONFIG_PACKAGE_ndppd is not set # CONFIG_PACKAGE_netcat is not set # CONFIG_PACKAGE_netdiscover is not set # CONFIG_PACKAGE_netperf is not set # CONFIG_PACKAGE_nextdns is not set CONFIG_PACKAGE_nlbwmon=y # CONFIG_PACKAGE_noddos is not set # CONFIG_PACKAGE_noping is not set # CONFIG_PACKAGE_npc is not set # CONFIG_PACKAGE_nut is not set # CONFIG_PACKAGE_obfsproxy is not set # CONFIG_PACKAGE_obfsproxy-src is not set # CONFIG_PACKAGE_odhcp6c is not set # CONFIG_PACKAGE_odhcpd is not set # CONFIG_PACKAGE_odhcpd-ipv6only is not set # CONFIG_PACKAGE_ola is not set # CONFIG_PACKAGE_omcproxy is not set # CONFIG_PACKAGE_oping is not set # CONFIG_PACKAGE_pagekitec is not set # CONFIG_PACKAGE_pen is not set # CONFIG_PACKAGE_pimbd is not set # CONFIG_PACKAGE_pingcheck is not set # CONFIG_PACKAGE_port-mirroring is not set # CONFIG_PACKAGE_portmap is not set CONFIG_PACKAGE_ppp=y # CONFIG_PACKAGE_ppp-mod-passwordfd is not set # CONFIG_PACKAGE_ppp-mod-pppoa is not set CONFIG_PACKAGE_ppp-mod-pppoe=y # CONFIG_PACKAGE_ppp-mod-pppol2tp is not set # CONFIG_PACKAGE_ppp-mod-pptp is not set # CONFIG_PACKAGE_ppp-mod-radius is not set # CONFIG_PACKAGE_ppp-multilink is not set # CONFIG_PACKAGE_pppdump is not set # CONFIG_PACKAGE_pppoe-discovery is not set # CONFIG_PACKAGE_pppossh is not set # CONFIG_PACKAGE_pppstats is not set # CONFIG_PACKAGE_proto-bonding is not set # CONFIG_PACKAGE_proxychains-ng is not set # CONFIG_PACKAGE_radsecproxy is not set # CONFIG_PACKAGE_redsocks is not set # CONFIG_PACKAGE_redsocks2 is not set # CONFIG_PACKAGE_remserial is not set # CONFIG_PACKAGE_rpcbind is not set # CONFIG_PACKAGE_rssileds is not set # CONFIG_PACKAGE_rsyslog is not set # CONFIG_PACKAGE_samba36-client is not set # CONFIG_PACKAGE_samba36-net is not set # CONFIG_PACKAGE_samba36-server is not set # CONFIG_PACKAGE_samba4-admin is not set # CONFIG_PACKAGE_samba4-client is not set # CONFIG_PACKAGE_samba4-libs is not set # CONFIG_PACKAGE_samba4-server is not set # CONFIG_PACKAGE_samba4-utils is not set # CONFIG_PACKAGE_scapy is not set # CONFIG_PACKAGE_sctp is not set # CONFIG_PACKAGE_sctp-tools is not set # CONFIG_PACKAGE_seafile-ccnet is not set # CONFIG_PACKAGE_seafile-seahub is not set # CONFIG_PACKAGE_seafile-seahub-src is not set # CONFIG_PACKAGE_ser2net is not set # CONFIG_PACKAGE_simple-adblock is not set # CONFIG_PACKAGE_simple-obfs is not set # CONFIG_PACKAGE_simple-obfs-server is not set # CONFIG_PACKAGE_smartsnmpd is not set # CONFIG_PACKAGE_snmp-mibs is not set # CONFIG_PACKAGE_snmp-utils is not set # CONFIG_PACKAGE_snmpd is not set # CONFIG_PACKAGE_snmpd-static is not set # CONFIG_PACKAGE_snmptrapd is not set # CONFIG_PACKAGE_socat is not set # CONFIG_PACKAGE_softflowd is not set # CONFIG_PACKAGE_soloscli is not set # CONFIG_PACKAGE_stunnel is not set # CONFIG_PACKAGE_tayga is not set # CONFIG_PACKAGE_tcpdump is not set # CONFIG_PACKAGE_tcpdump-mini is not set # CONFIG_PACKAGE_tcpping is not set # CONFIG_PACKAGE_tor is not set # CONFIG_PACKAGE_tor-gencert is not set # CONFIG_PACKAGE_tor-geoip is not set # CONFIG_PACKAGE_tor-resolve is not set # CONFIG_PACKAGE_travelmate is not set # CONFIG_PACKAGE_trojan is not set # CONFIG_PACKAGE_u2pnpd is not set CONFIG_PACKAGE_uclient-fetch=y # CONFIG_PACKAGE_udpxy is not set # CONFIG_PACKAGE_ulogd is not set # CONFIG_PACKAGE_umbim is not set # CONFIG_PACKAGE_umdns is not set # CONFIG_PACKAGE_usbip is not set # CONFIG_PACKAGE_vallumd is not set # CONFIG_PACKAGE_verysync is not set CONFIG_PACKAGE_vlmcsd=y # CONFIG_PACKAGE_vncrepeater is not set # CONFIG_PACKAGE_vnstat is not set # CONFIG_PACKAGE_vpnbypass is not set # CONFIG_PACKAGE_vsc7385-ucode-pb44 is not set # CONFIG_PACKAGE_vsc7395-ucode-pb44 is not set # CONFIG_PACKAGE_vti is not set # CONFIG_PACKAGE_vxlan is not set # CONFIG_PACKAGE_wakeonlan is not set # CONFIG_PACKAGE_wpa-cli is not set # CONFIG_PACKAGE_wpa-supplicant is not set # CONFIG_WPA_RFKILL_SUPPORT is not set CONFIG_WPA_MSG_MIN_PRIORITY=3 # CONFIG_WPA_WOLFSSL is not set # CONFIG_DRIVER_WEXT_SUPPORT is not set CONFIG_DRIVER_11N_SUPPORT=y CONFIG_DRIVER_11AC_SUPPORT=y CONFIG_DRIVER_11W_SUPPORT=y # CONFIG_PACKAGE_wpa-supplicant-basic is not set # CONFIG_PACKAGE_wpa-supplicant-mesh-openssl is not set # CONFIG_PACKAGE_wpa-supplicant-mesh-wolfssl is not set # CONFIG_PACKAGE_wpa-supplicant-mini is not set # CONFIG_PACKAGE_wpa-supplicant-openssl is not set # CONFIG_PACKAGE_wpa-supplicant-p2p is not set # CONFIG_PACKAGE_wpa-supplicant-wolfssl is not set # CONFIG_PACKAGE_wpad is not set # CONFIG_PACKAGE_wpad-basic is not set # CONFIG_PACKAGE_wpad-mesh-openssl is not set # CONFIG_PACKAGE_wpad-mesh-wolfssl is not set # CONFIG_PACKAGE_wpad-mini is not set CONFIG_PACKAGE_wpad-openssl=y # CONFIG_PACKAGE_wpad-wolfssl is not set # CONFIG_PACKAGE_wpan-tools is not set # CONFIG_PACKAGE_wwan is not set # CONFIG_PACKAGE_xinetd is not set  # # Sound # # CONFIG_PACKAGE_alsa-utils is not set # CONFIG_PACKAGE_alsa-utils-seq is not set # CONFIG_PACKAGE_alsa-utils-tests is not set # CONFIG_PACKAGE_espeak is not set # CONFIG_PACKAGE_faad2 is not set # CONFIG_PACKAGE_fdk-aac is not set # CONFIG_PACKAGE_forked-daapd is not set # CONFIG_PACKAGE_ices is not set # CONFIG_PACKAGE_lame is not set # CONFIG_PACKAGE_lame-lib is not set # CONFIG_PACKAGE_liblo-utils is not set # CONFIG_PACKAGE_madplay is not set # CONFIG_PACKAGE_madplay-alsa is not set # CONFIG_PACKAGE_moc is not set # CONFIG_PACKAGE_mpc is not set # CONFIG_PACKAGE_mpd-avahi-service is not set # CONFIG_PACKAGE_mpd-full is not set # CONFIG_PACKAGE_mpd-mini is not set # CONFIG_PACKAGE_mpg123 is not set # CONFIG_PACKAGE_opus-tools is not set # CONFIG_PACKAGE_pianod is not set # CONFIG_PACKAGE_pianod-client is not set # CONFIG_PACKAGE_portaudio is not set # CONFIG_PACKAGE_pulseaudio-daemon is not set # CONFIG_PACKAGE_pulseaudio-daemon-avahi is not set # CONFIG_PACKAGE_shairplay is not set # CONFIG_PACKAGE_shairport-sync-mbedtls is not set # CONFIG_PACKAGE_shairport-sync-mini is not set # CONFIG_PACKAGE_shairport-sync-openssl is not set # CONFIG_PACKAGE_shine is not set # CONFIG_PACKAGE_sox is not set # CONFIG_PACKAGE_squeezelite-full is not set # CONFIG_PACKAGE_squeezelite-mini is not set # CONFIG_PACKAGE_svox is not set # CONFIG_PACKAGE_upmpdcli is not set  # # Utilities #  # # Boot Loaders # # CONFIG_PACKAGE_fconfig is not set # CONFIG_PACKAGE_rbcfg is not set CONFIG_PACKAGE_uboot-envtools=y  # # Compression # # CONFIG_PACKAGE_bsdtar is not set # CONFIG_PACKAGE_bzip2 is not set # CONFIG_PACKAGE_gzip is not set # CONFIG_PACKAGE_pigz is not set # CONFIG_PACKAGE_unrar is not set # CONFIG_PACKAGE_unzip is not set # CONFIG_PACKAGE_xz-utils is not set # CONFIG_PACKAGE_zip is not set # CONFIG_PACKAGE_zstd is not set  # # Database # # CONFIG_PACKAGE_mariadb-common is not set  # # Disc # # CONFIG_PACKAGE_blkdiscard is not set # CONFIG_PACKAGE_blkid is not set # CONFIG_PACKAGE_blockdev is not set # CONFIG_PACKAGE_cfdisk is not set # CONFIG_PACKAGE_cgdisk is not set # CONFIG_PACKAGE_eject is not set # CONFIG_PACKAGE_fdisk is not set # CONFIG_PACKAGE_findfs is not set # CONFIG_PACKAGE_fixparts is not set # CONFIG_PACKAGE_gdisk is not set # CONFIG_PACKAGE_hd-idle is not set # CONFIG_PACKAGE_hdparm is not set # CONFIG_PACKAGE_lsblk is not set # CONFIG_PACKAGE_lvm2 is not set # CONFIG_PACKAGE_mdadm is not set # CONFIG_PACKAGE_parted is not set # CONFIG_PACKAGE_partx-utils is not set # CONFIG_PACKAGE_sfdisk is not set # CONFIG_PACKAGE_sgdisk is not set # CONFIG_PACKAGE_wipefs is not set  # # Editors # # CONFIG_PACKAGE_joe is not set # CONFIG_PACKAGE_nano is not set # CONFIG_PACKAGE_vim is not set # CONFIG_PACKAGE_vim-full is not set # CONFIG_PACKAGE_vim-fuller is not set # CONFIG_PACKAGE_vim-help is not set # CONFIG_PACKAGE_vim-runtime is not set # CONFIG_PACKAGE_zile is not set  # # Encryption # # CONFIG_PACKAGE_ccrypt is not set # CONFIG_PACKAGE_certtool is not set # CONFIG_PACKAGE_cryptsetup is not set # CONFIG_PACKAGE_cryptsetup-openssl is not set # CONFIG_PACKAGE_gnupg is not set # CONFIG_PACKAGE_gnutls-utils is not set # CONFIG_PACKAGE_gpgv is not set # CONFIG_PACKAGE_keyctl is not set # CONFIG_PACKAGE_px5g-mbedtls is not set # CONFIG_PACKAGE_px5g-standalone is not set # CONFIG_PACKAGE_stoken is not set  # # Filesystem # # CONFIG_PACKAGE_acl is not set # CONFIG_PACKAGE_antfs-mount is not set # CONFIG_PACKAGE_attr is not set # CONFIG_PACKAGE_badblocks is not set # CONFIG_PACKAGE_btrfs-progs is not set # CONFIG_PACKAGE_chattr is not set # CONFIG_PACKAGE_debugfs is not set # CONFIG_PACKAGE_dosfstools is not set # CONFIG_PACKAGE_dumpe2fs is not set # CONFIG_PACKAGE_e2freefrag is not set # CONFIG_PACKAGE_e2fsprogs is not set # CONFIG_PACKAGE_f2fs-tools is not set # CONFIG_PACKAGE_f2fsck is not set # CONFIG_PACKAGE_filefrag is not set # CONFIG_PACKAGE_fstrim is not set # CONFIG_PACKAGE_fuse-utils is not set # CONFIG_PACKAGE_hfsfsck is not set # CONFIG_PACKAGE_lsattr is not set # CONFIG_PACKAGE_mkf2fs is not set # CONFIG_PACKAGE_mkhfs is not set # CONFIG_PACKAGE_ncdu is not set # CONFIG_PACKAGE_nfs-utils is not set # CONFIG_PACKAGE_nfs-utils-libs is not set # CONFIG_PACKAGE_ntfs-3g is not set # CONFIG_PACKAGE_ntfs-3g-low is not set # CONFIG_PACKAGE_ntfs-3g-utils is not set # CONFIG_PACKAGE_owfs is not set # CONFIG_PACKAGE_owshell is not set # CONFIG_PACKAGE_resize2fs is not set # CONFIG_PACKAGE_squashfs-tools-mksquashfs is not set # CONFIG_PACKAGE_squashfs-tools-unsquashfs is not set # CONFIG_PACKAGE_swap-utils is not set # CONFIG_PACKAGE_sysfsutils is not set # CONFIG_PACKAGE_tune2fs is not set # CONFIG_PACKAGE_xfs-admin is not set # CONFIG_PACKAGE_xfs-fsck is not set # CONFIG_PACKAGE_xfs-growfs is not set # CONFIG_PACKAGE_xfs-mkfs is not set  # # Image Manipulation # # CONFIG_PACKAGE_jpeg-tools is not set # CONFIG_PACKAGE_tiff-utils is not set  # # Microcontroller programming # # CONFIG_PACKAGE_avrdude is not set # CONFIG_PACKAGE_dfu-programmer is not set # CONFIG_PACKAGE_stm32flash is not set  # # RTKLIB Suite # # CONFIG_PACKAGE_convbin is not set # CONFIG_PACKAGE_pos2kml is not set # CONFIG_PACKAGE_rnx2rtkp is not set # CONFIG_PACKAGE_rtkrcv is not set # CONFIG_PACKAGE_str2str is not set  # # Shells # # CONFIG_PACKAGE_bash is not set # CONFIG_PACKAGE_klish is not set # CONFIG_PACKAGE_mksh is not set # CONFIG_PACKAGE_tcsh is not set # CONFIG_PACKAGE_zsh is not set  # # Terminal # # CONFIG_PACKAGE_agetty is not set # CONFIG_PACKAGE_dvtm is not set # CONFIG_PACKAGE_minicom is not set # CONFIG_PACKAGE_picocom is not set # CONFIG_PACKAGE_rtty-mbedtls is not set # CONFIG_PACKAGE_rtty-nossl is not set # CONFIG_PACKAGE_rtty-openssl is not set # CONFIG_PACKAGE_rtty-wolfssl is not set # CONFIG_PACKAGE_screen is not set # CONFIG_PACKAGE_script-utils is not set # CONFIG_PACKAGE_serialconsole is not set # CONFIG_PACKAGE_setterm is not set # CONFIG_PACKAGE_tio is not set # CONFIG_PACKAGE_tmux is not set # CONFIG_PACKAGE_ttyd is not set # CONFIG_PACKAGE_wall is not set  # # Virtualization #  # # Zoneinfo # # CONFIG_PACKAGE_zoneinfo-africa is not set # CONFIG_PACKAGE_zoneinfo-asia is not set # CONFIG_PACKAGE_zoneinfo-atlantic is not set # CONFIG_PACKAGE_zoneinfo-australia-nz is not set # CONFIG_PACKAGE_zoneinfo-core is not set # CONFIG_PACKAGE_zoneinfo-europe is not set # CONFIG_PACKAGE_zoneinfo-india is not set # CONFIG_PACKAGE_zoneinfo-northamerica is not set # CONFIG_PACKAGE_zoneinfo-pacific is not set # CONFIG_PACKAGE_zoneinfo-poles is not set # CONFIG_PACKAGE_zoneinfo-simple is not set # CONFIG_PACKAGE_zoneinfo-southamerica is not set  # # database # # CONFIG_PACKAGE_pgsql-cli is not set # CONFIG_PACKAGE_pgsql-cli-extra is not set # CONFIG_PACKAGE_pgsql-server is not set # CONFIG_PACKAGE_rrdcgi1 is not set # CONFIG_PACKAGE_rrdtool1 is not set # CONFIG_PACKAGE_sqlite3-cli is not set # CONFIG_PACKAGE_unixodbc-tools is not set # CONFIG_PACKAGE_adb is not set # CONFIG_PACKAGE_ap51-flash is not set # CONFIG_PACKAGE_at is not set # CONFIG_PACKAGE_bandwidthd is not set # CONFIG_PACKAGE_bandwidthd-pgsql is not set # CONFIG_PACKAGE_bandwidthd-php is not set # CONFIG_PACKAGE_bandwidthd-sqlite is not set # CONFIG_PACKAGE_banhostlist is not set # CONFIG_PACKAGE_bc is not set # CONFIG_PACKAGE_bluelog is not set # CONFIG_PACKAGE_bluez-daemon is not set # CONFIG_PACKAGE_bluez-utils is not set # CONFIG_PACKAGE_bluez-utils-extra is not set # CONFIG_PACKAGE_bonniexx is not set # CONFIG_PACKAGE_bsdiff is not set # CONFIG_PACKAGE_bspatch is not set # CONFIG_PACKAGE_cal is not set # CONFIG_PACKAGE_canutils is not set # CONFIG_PACKAGE_cgroupfs-mount is not set # CONFIG_PACKAGE_cmdpad is not set # CONFIG_PACKAGE_coap-client is not set # CONFIG_PACKAGE_collectd is not set CONFIG_PACKAGE_coremark=y # CONFIG_PACKAGE_coreutils is not set # CONFIG_PACKAGE_crconf is not set # CONFIG_PACKAGE_crelay is not set # CONFIG_PACKAGE_csstidy is not set # CONFIG_PACKAGE_ct-bugcheck is not set # CONFIG_PACKAGE_dbus is not set # CONFIG_PACKAGE_dfu-util is not set # CONFIG_PACKAGE_digitemp is not set # CONFIG_PACKAGE_digitemp-usb is not set # CONFIG_PACKAGE_dmesg is not set  # # Kernel features for Docker # CONFIG_DOCKER_KERNEL_OPTIONS=y # CONFIG_DOCKER_SECCOMP is not set # CONFIG_DOCKER_RES_SHAPE is not set  # # Network # # CONFIG_DOCKER_NET_OVERLAY is not set # CONFIG_DOCKER_NET_MACVLAN is not set # CONFIG_DOCKER_NET_TFTP is not set  # # Storage # # CONFIG_DOCKER_STO_EXT4 is not set # CONFIG_DOCKER_STO_BTRFS is not set # CONFIG_PACKAGE_dropbearconvert is not set # CONFIG_PACKAGE_dtc is not set # CONFIG_PACKAGE_dump1090 is not set # CONFIG_PACKAGE_ecdsautils is not set # CONFIG_PACKAGE_elektra-kdb is not set # CONFIG_PACKAGE_evtest is not set # CONFIG_PACKAGE_extract is not set # CONFIG_PACKAGE_fdt-utils is not set # CONFIG_PACKAGE_file is not set # CONFIG_PACKAGE_findutils-find is not set # CONFIG_PACKAGE_findutils-locate is not set # CONFIG_PACKAGE_findutils-xargs is not set # CONFIG_PACKAGE_flashrom is not set # CONFIG_PACKAGE_flashrom-pci is not set # CONFIG_PACKAGE_flashrom-spi is not set # CONFIG_PACKAGE_flashrom-usb is not set # CONFIG_PACKAGE_flent-tools is not set # CONFIG_PACKAGE_flock is not set # CONFIG_PACKAGE_fritz-caldata is not set # CONFIG_PACKAGE_fritz-tffs is not set # CONFIG_PACKAGE_ftdi_eeprom is not set # CONFIG_PACKAGE_gammu is not set # CONFIG_PACKAGE_gawk is not set # CONFIG_PACKAGE_getopt is not set # CONFIG_PACKAGE_giflib-utils is not set # CONFIG_PACKAGE_gkermit is not set # CONFIG_PACKAGE_gpioctl-sysfs is not set # CONFIG_PACKAGE_gpiod-tools is not set # CONFIG_PACKAGE_gpsd is not set # CONFIG_PACKAGE_gpsd-clients is not set # CONFIG_PACKAGE_grep is not set # CONFIG_PACKAGE_hamlib is not set # CONFIG_PACKAGE_haserl is not set # CONFIG_PACKAGE_haveged is not set # CONFIG_PACKAGE_hub-ctrl is not set # CONFIG_PACKAGE_hwclock is not set # CONFIG_PACKAGE_hwloc-utils is not set # CONFIG_PACKAGE_i2c-tools is not set # CONFIG_PACKAGE_iconv is not set # CONFIG_PACKAGE_iio-utils is not set # CONFIG_PACKAGE_inotifywait is not set # CONFIG_PACKAGE_inotifywatch is not set # CONFIG_PACKAGE_io is not set # CONFIG_PACKAGE_irqbalance is not set # CONFIG_PACKAGE_iwcap is not set # CONFIG_PACKAGE_iwinfo is not set # CONFIG_PACKAGE_jq is not set CONFIG_PACKAGE_jshn=y # CONFIG_PACKAGE_kmod is not set # CONFIG_PACKAGE_lcd4linux-custom is not set # CONFIG_PACKAGE_lcdproc-clients is not set # CONFIG_PACKAGE_lcdproc-drivers is not set # CONFIG_PACKAGE_lcdproc-server is not set # CONFIG_PACKAGE_less is not set # CONFIG_PACKAGE_less-wide is not set # CONFIG_PACKAGE_libimobiledevice-utils is not set CONFIG_PACKAGE_libjson-script=y # CONFIG_PACKAGE_libplist-utils is not set # CONFIG_PACKAGE_libsysrepo is not set # CONFIG_PACKAGE_libusbmuxd-utils is not set # CONFIG_PACKAGE_libxml2-utils is not set # CONFIG_PACKAGE_lm-sensors is not set # CONFIG_PACKAGE_lm-sensors-detect is not set # CONFIG_PACKAGE_logger is not set # CONFIG_PACKAGE_logrotate is not set # CONFIG_PACKAGE_look is not set # CONFIG_PACKAGE_losetup is not set # CONFIG_PACKAGE_lrzsz is not set # CONFIG_PACKAGE_lscpu is not set # CONFIG_PACKAGE_lsof is not set # CONFIG_PACKAGE_lxc is not set # CONFIG_PACKAGE_lxc-unprivileged is not set # CONFIG_PACKAGE_maccalc is not set # CONFIG_PACKAGE_macchanger is not set # CONFIG_PACKAGE_mbedtls-util is not set # CONFIG_PACKAGE_mbim-utils is not set # CONFIG_PACKAGE_mbtools is not set # CONFIG_PACKAGE_mc is not set # CONFIG_PACKAGE_mcookie is not set # CONFIG_PACKAGE_mmc-utils is not set # CONFIG_PACKAGE_moreutils is not set # CONFIG_PACKAGE_mount-utils is not set # CONFIG_PACKAGE_mpack is not set # CONFIG_PACKAGE_mt-st is not set # CONFIG_PACKAGE_namei is not set # CONFIG_PACKAGE_netopeer2-cli is not set # CONFIG_PACKAGE_netopeer2-keystored is not set # CONFIG_PACKAGE_netopeer2-server is not set # CONFIG_PACKAGE_netwhere is not set # CONFIG_PACKAGE_nsenter is not set # CONFIG_PACKAGE_oath-toolkit is not set # CONFIG_PACKAGE_open-plc-utils is not set # CONFIG_PACKAGE_open2300 is not set # CONFIG_PACKAGE_openobex is not set # CONFIG_PACKAGE_openobex-apps is not set # CONFIG_PACKAGE_openocd is not set # CONFIG_PACKAGE_opensc-utils is not set CONFIG_PACKAGE_openssl-util=y # CONFIG_PACKAGE_openzwave is not set # CONFIG_PACKAGE_openzwave-config is not set # CONFIG_PACKAGE_owipcalc is not set # CONFIG_PACKAGE_pciutils is not set # CONFIG_PACKAGE_pcsc-tools is not set # CONFIG_PACKAGE_pcscd is not set # CONFIG_PACKAGE_pps-tools is not set # CONFIG_PACKAGE_prlimit is not set # CONFIG_PACKAGE_procps-ng is not set # CONFIG_PACKAGE_progress is not set # CONFIG_PACKAGE_prometheus-node-exporter-lua is not set # CONFIG_PACKAGE_pv is not set # CONFIG_PACKAGE_qmi-utils is not set # CONFIG_PACKAGE_qrencode is not set # CONFIG_PACKAGE_rclone is not set # CONFIG_PACKAGE_relayctl is not set # CONFIG_PACKAGE_rename is not set # CONFIG_PACKAGE_rng-tools is not set # CONFIG_PACKAGE_rtl-ais is not set # CONFIG_PACKAGE_rtl-sdr is not set # CONFIG_PACKAGE_rtl_433 is not set # CONFIG_PACKAGE_sane-backends is not set # CONFIG_PACKAGE_sane-daemon is not set # CONFIG_PACKAGE_sane-frontends is not set # CONFIG_PACKAGE_setserial is not set # CONFIG_PACKAGE_shadow-utils is not set CONFIG_PACKAGE_shellsync=y # CONFIG_PACKAGE_sispmctl is not set # CONFIG_PACKAGE_slide-switch is not set # CONFIG_PACKAGE_smartd is not set # CONFIG_PACKAGE_smartmontools is not set # CONFIG_PACKAGE_smartmontools-drivedb is not set # CONFIG_PACKAGE_smstools3 is not set # CONFIG_PACKAGE_sockread is not set # CONFIG_PACKAGE_spi-tools is not set # CONFIG_PACKAGE_spidev-test is not set # CONFIG_PACKAGE_strace is not set CONFIG_STRACE_NONE=y # CONFIG_STRACE_LIBDW is not set # CONFIG_STRACE_LIBUNWIND is not set # CONFIG_PACKAGE_stress is not set # CONFIG_PACKAGE_sumo is not set # CONFIG_PACKAGE_sysrepo is not set # CONFIG_PACKAGE_sysrepocfg is not set # CONFIG_PACKAGE_sysrepoctl is not set # CONFIG_PACKAGE_sysstat is not set # CONFIG_PACKAGE_tar is not set # CONFIG_PACKAGE_taskwarrior is not set # CONFIG_PACKAGE_tini is not set # CONFIG_PACKAGE_tracertools is not set # CONFIG_PACKAGE_tree is not set # CONFIG_PACKAGE_triggerhappy is not set # CONFIG_PACKAGE_udns-dnsget is not set # CONFIG_PACKAGE_udns-ex-rdns is not set # CONFIG_PACKAGE_udns-rblcheck is not set # CONFIG_PACKAGE_ugps is not set # CONFIG_PACKAGE_uledd is not set # CONFIG_PACKAGE_unshare is not set # CONFIG_PACKAGE_usb-modeswitch is not set # CONFIG_PACKAGE_usbmuxd is not set # CONFIG_PACKAGE_usbreset is not set # CONFIG_PACKAGE_usbutils is not set # CONFIG_PACKAGE_uuidd is not set # CONFIG_PACKAGE_uuidgen is not set # CONFIG_PACKAGE_uvcdynctrl is not set # CONFIG_PACKAGE_v4l-utils is not set # CONFIG_PACKAGE_view1090 is not set # CONFIG_PACKAGE_watchcat is not set # CONFIG_PACKAGE_whereis is not set # CONFIG_PACKAGE_wifitoggle is not set # CONFIG_PACKAGE_xsltproc is not set # CONFIG_PACKAGE_xxd is not set # CONFIG_PACKAGE_yanglint is not set # CONFIG_PACKAGE_yara is not set # CONFIG_PACKAGE_yunbridge is not set  # # Xorg #  # # font-utils # # CONFIG_PACKAGE_fontconfig is not set</v>
      </c>
    </row>
    <row r="80">
      <c r="A80" s="2" t="str">
        <f>IFERROR(__xludf.DUMMYFUNCTION("""COMPUTED_VALUE"""),"Umbrella_android")</f>
        <v>Umbrella_android</v>
      </c>
      <c r="B80" s="3" t="str">
        <f>IFERROR(__xludf.DUMMYFUNCTION("""COMPUTED_VALUE"""),"https://github.com/securityfirst/Umbrella_android")</f>
        <v>https://github.com/securityfirst/Umbrella_android</v>
      </c>
      <c r="C80" s="2">
        <f>IFERROR(__xludf.DUMMYFUNCTION("""COMPUTED_VALUE"""),290.0)</f>
        <v>290</v>
      </c>
      <c r="D80" s="2" t="str">
        <f>IFERROR(__xludf.DUMMYFUNCTION("""COMPUTED_VALUE"""),"Kotlin")</f>
        <v>Kotlin</v>
      </c>
      <c r="E80" s="2" t="str">
        <f>IFERROR(__xludf.DUMMYFUNCTION("""COMPUTED_VALUE"""),"Open source Android, iOS and Web app for learning about and managing digital and physical security. From how to send a secure message to dealing with a kidnap. Umbrella has best practice guides in over 40 topics in multiple languages. Used daily by people"&amp;" working in high risk countries - journalists, activists, diplomats, business travelers etc.")</f>
        <v>Open source Android, iOS and Web app for learning about and managing digital and physical security. From how to send a secure message to dealing with a kidnap. Umbrella has best practice guides in over 40 topics in multiple languages. Used daily by people working in high risk countries - journalists, activists, diplomats, business travelers etc.</v>
      </c>
    </row>
    <row r="81">
      <c r="A81" s="2" t="str">
        <f>IFERROR(__xludf.DUMMYFUNCTION("""COMPUTED_VALUE"""),"pset-9")</f>
        <v>pset-9</v>
      </c>
      <c r="B81" s="3" t="str">
        <f>IFERROR(__xludf.DUMMYFUNCTION("""COMPUTED_VALUE"""),"https://github.com/rprokap/pset-9")</f>
        <v>https://github.com/rprokap/pset-9</v>
      </c>
      <c r="C81" s="2">
        <f>IFERROR(__xludf.DUMMYFUNCTION("""COMPUTED_VALUE"""),280.0)</f>
        <v>280</v>
      </c>
      <c r="D81" s="2" t="str">
        <f>IFERROR(__xludf.DUMMYFUNCTION("""COMPUTED_VALUE"""),"JavaScript")</f>
        <v>JavaScript</v>
      </c>
      <c r="E81" s="2" t="str">
        <f>IFERROR(__xludf.DUMMYFUNCTION("""COMPUTED_VALUE"""),"      CREDITS SEQUENCE              NEWSPAPER HEADLINE MONTAGE:              HEADLINES flash before us, displaying their accompanying       photographs.              ""UBERMAN - METRO CITY'S HERO AFTER DEFEATING MASTER MIND!              PHOTO: A chiseled"&amp;", statuesque man wearing the COOLEST SUPER       HERO SUIT IMAGINABLE, COMPLETE WITH FLOWING CAPE, shines a       confident smile at the lens. This is UBERMAN, champion of       METRO CITY.              ""UBERMAN DEFEATS MASTER MIND'S GIANT ROBOT!""      "&amp;"        PHOTO: Wide-shot of Uberman in mid-flight lifting the GIANT       ROBOT in the sky above the city buildings.              ""MASTER MIND ALL WET AFTER UBERMAN FOILS AQUARIUM HEIST!""              PHOTO: Uberman stands knee-deep in water. He has his"&amp;" enemy by       the collar. The villain blocks his face from the shot with a       METALLIC GAUNTLET.              The images start to flash by even quicker, each showing the       MYSTERIOUS VILLAIN in various stages of humiliation. In each       photogr"&amp;"aph he successfully blocks his face with his armored       glove.              We ZOOM IN to the last headline.              ""MASTER MIND BEHIND BARS ONCE AGAIN - THANKS TO UBERMAN!""              PHOTO: Uberman stands in a gallant pose with his fists on"&amp;" his       hips, obviously trying to accentuate the ""U"" insignia on his       chest.              END OF CREDITS SEQUENCE              EXT. BUILDING - DAY              We DISSOLVE from the photograph to Uberman standing in the       exact same position."&amp;"              WE PULL BACK showing him atop a BUILDING overlooking the city       below. A perfect view for our guardian hero.              He watches the thriving metropolis, bristling with life as       people happily go about their day.              Ye"&amp;"t, we can't help but detect a hint of sadness in Uberman's       expression.                                                                2.                                                UBERMAN                 You look so peaceful from up here.       "&amp;"       His serenity is suddenly interrupted by a loud BEEPING SOUND       coming from his wrist.              He looks down at a BRACELET (a manly one) on his right arm.       It's a silver band with a FLASHING red letter ""U"".                           "&amp;"       UBERMAN (CONT'D)                 Looks like Roxanne's in trouble                 again.              Uberman leaps off the building and into the air. His cape       gracefully flows in the breeze behind him as he shoots off       into the distance "&amp;"like a speeding bullet.              EXT. OBSERVATORY HIDEOUT - ESTABLISHING SHOT              Grime and moss decorate the outside of this long abandoned       building overlooking the COAST. Once a place of knowledge and       wonder - now home to a grea"&amp;"t evil.              INT. OBSERVATORY HIDEOUT - DAY              The inside is in complete contrast to the exterior. The huge       hall with a GIANT TELESCOPE teems with advanced ELECTRONIC       EQUIPMENT. Computers, monitors and machines which do not h"&amp;"ave       an obvious function FLASH and HUM.              A STEEL DOOR slides open, revealing the subject of our story       MASTER MIND - a villainous sight to behold. His FACE IS       INEXPLICABLY LIGHT BLUE, topped by an OVERSIZED, MUSHROOM-       SHA"&amp;"PED HEAD with a CIRCULAR PATCH OF WHITE HAIR ON TOP.              He's dressed in the kind of costume only a super villain       could pull off: a PURPLE JUMPSUIT AND BLACK BOOT ENSEMBLE       WITH A GIANT GREEN ""M"" ON THE CHEST. His right hand, hanging"&amp;"       at his side, is a METAL GAUNTLET WITH THREE SHORT SPIKES       PROTRUDING BETWEEN HIS KNUCKLES.              Master Mind begins to survey the room with his TWO       PERMANENTLY ARCHED EYEBROWS.              A man dressed as ALBERT EINSTEIN is busy"&amp;" ranting to two other       men. One, a hulking brute, is dressed as LEONARDO DA VINCI.       The other, a small intellectual-type carrying a clip-board,       is dressed as the philosopher PLATO.                                  EINSTEIN                 "&amp;"I hate the outfits. I mean, I get                 it: we're all supposed to be                 ""masterminds"" - very clever.                           (MORE)                                                                 3.                           EIN"&amp;"STEIN(cont'd)                 I just feel stupid. I mean, what                 the hell did Einstein really do                 anyway?                                  PLATO                 Theory of relativity.              Einstein starts feverishly scr"&amp;"atching his side.                                  EINSTEIN                 Well, you'd think he'd invent a                 wool sweater that didn't itch so                 much.              Da Vinci and Plato's eyes suddenly grow with concern as they   "&amp;"    see Master Mind walk up behind Einstein.              Einstein notices his colleague's staring over his right       shoulder and turns around.              He turns around and Master Mind SEIZES HIM BY HIS THROAT with       his metal gauntlet.        "&amp;"                          MASTER MIND                 The real Einstein once said, ""God                 does not play dice with the world.""                 He was right, because the world is                 MY dice. Is that understood?                  "&amp;"                DA VINCI &amp; PLATO                 Sir! Yes, sir!                                  EINSTEIN                     (gasping for air)                 Yes, sir.              Master Mind undoes his grip on Einstein's throat.                       "&amp;"           MASTER MIND                 Alright, then - clean slate. Do we                 have the girl?                                  DA VINCI                 Yes, sir. She fell into our trap                 just like you knew she would.              "&amp;"                    MASTER MIND                 Reporters are a curious lot, and                 easily manipulated.              He quickly checks his physique in a GIANT MIRROR, adjusts his       posture and sucks in his gut.                            "&amp;"                                       4.                                                MASTER MIND                 Alright, let's not keep the lady                 waiting.              MOMENTS LATER              Da Vinci escorts a BLINDFOLDED and bound"&amp;" woman, ROXANNE       RITCHI, to the back of the room where Plato and Einstein are       standing guard over a large BLACK SWIVEL-CHAIR facing away       from us.              She pulls free of Da Vinci's grasp and waits for him to undo       the blindfol"&amp;"d.              Her face uncovered, we finally see Roxanne's striking       features - all of which seem overshadowed by piercing eyes       that seem more put off by the situation than afraid of it.                                  MASTER MIND (O.S.)    "&amp;"             Miss Ritchi, we meet again.              The chair turns menacingly slow, finally revealing Master       Mind.                                  ROXANNE                 You didn't need to turn around like                 that. I can recognize "&amp;"the stench of                 failure.              Master Mind unleashes a wicked laugh.                                  MASTER MIND                 I trust you gentlemen know the very                 sassy Roxanne Ritchi, highly                 regarde"&amp;"d investigative journalist                 who some say has a more than                 friendly relationship with our                 super powered foe Uberman. And Miss                 Ritchi, I trust you've already met                 my new crew: The "&amp;"Mad Geniuses!              Roxanne gives Einstein a once over.                                  ROXANNE                 Looks like a real group of winners.                 At the risk of sounding cliche',                 you'll never get away with this.  "&amp;"                                MASTER MIND                 In a way, I already have.              Roxanne unleashes an exhausted SIGH.                                                                5.                                                ROXANN"&amp;"E                 We go through this every time. You                 kidnap me to get to Uberman, he                 immediately finds your hideout,                 escapes whatever lame trap you've                 come up with, and takes you and         "&amp;"        your cronies to jail. I propose we                 just save everybody some heartache                 this time by YOU letting me go, and                 ME forgetting this whole thing ever                 happened?                                "&amp;"  MASTER MIND                 What about my revenge?                                  ROXANNE                 We can say it was wasting                 everyone's time.                                  MASTER MIND                 You have a wicked tongue."&amp;" I hope                 you rid yourself of that when                 you're my queen.              Roxanne unleashes a snort-filled laugh.                                  ROXANNE                 I'm sorry. What makes you think I                 would wa"&amp;"nt to be your queen?                                  MASTER MIND                 Power corrupts absolutely, Miss                 Ritchi. And when I have ultimate                 power over this city, I have                 absolutely every intention of  "&amp;"               corrupting you with it.                                  PLATO                 Sir!              Master Mind turns to Plato who's now standing at a computer       terminal.                                  MASTER MIND                     (a"&amp;"nnoyed)                 What is it!?              EXT. OBSERVATORY HIDEOUT - DAY              Uberman flies toward the Observatory like a rocket.                                                                   6.                                   INT. O"&amp;"BSERVATORY HIDEOUT - DAY              Uberman crashes through the wall to the room we were just in.       He looks around, but there's suddenly NOT A SOUL IN SIGHT.                                                               CUT TO:              EXT. MA"&amp;"STER MIND'S HYDROFOIL - DAY              The boat is shooting through the ocean, away from the       observatory.              INT. HYDROFOIL CONTROL ROOM - DAY              Machines, cables and terminals criss-cross the craft's main       bridge. Through"&amp;" the enormous surrounding windows we can see       the observatory shrinking in the distance.              Master Mind watches Uberman on a small TV monitor as the hero       intently searches his hideout.                                  UBERMAN         "&amp;"            (on monitor)                 Master Mind!              INT. OBSERVATORY HIDEOUT - DAY              Uberman throws up his arms in frustration when suddenly -                                  MASTER MIND (O.S.)                 Over here, old fri"&amp;"end.              He turns to see a FAMILIAR BLUE FACE OF EVIL ON A GIANT       SCREEN.                                   UBERMAN                 What's the matter, miss your old                 jail cell?              Uberman starts walking toward the mo"&amp;"nitor.                                  MASTER MIND (ON MONITOR)                 Actually, I wanted to share the                 experience with my oldest friend.              A MECHANIZED CAGE shoots out of the floor, suddenly trapping       Metro City's"&amp;" protector.              Totally unfazed, our hero stares on.                                                                   7.                                                 UBERMAN                 You can't possibly believe this                 will"&amp;" work.              Master Mind pulls out a SMALL BLACK BOX with a SINGLE RED       BUTTON on it.                                  MASTER MIND (ON MONITOR)                 Oh, can't I? I have attained                 control of the Earth's most           "&amp;"      abundant energy source. I doubt                 even you are strong enough to                 withstand the FULL CONCENTRATED                 POWER OF THE SUN!!!              He presses the button.              EXT. OUTER SPACE              A sinist"&amp;"er-looking SATELLITE orbits Earth's atmosphere. Its       bay doors suddenly open, deploying two huge SOLAR PANELS.              The panels shift, angling themselves in the direction of the       sun. They immediately start GLOWING as they absorb the     "&amp;"  burning star's power.              The front of the satellite begins to make a loud HUMMING       SOUND as it prepares to unleash its unholy power.              INT. HYDROFOIL CONTROL ROOM - DAY              From the giant window we can see the boat is "&amp;"a good mile from       the observatory.                                  PLATO                 We're now at minimum safe distance,                 master.              Master Mind turns from the CAMERA he was broadcasting on and       puts down the contro"&amp;"l box.                                  MASTER MIND                 Excellent. Stop here, I like this                 view.                                  PLATO                 Twenty seconds until impact.              Master Mind turns to Roxanne who i"&amp;"s being held by Da Vinci       and Einstein. She almost appears a little bored.              Disappointed by her lack of horror, he walks over to the       monitor now showing Uberman trapped in the cage.                                                   "&amp;"             8.                                                MASTER MIND                 Any last words?              Uberman looks up at the screen with a cocky smile.                                  UBERMAN (ON MONITOR)                 Yes: there's n"&amp;"o caging the power of                 justice.                                  PLATO                 Ten seconds to impact.              On the screen we see Uberman take two of the cage's bars in       his hands. He yanks...NOTHING.                     "&amp;"              PLATO (CONT'D)                 Nine...              Master Mind stares at the monitor, slightly confused.                                   PLATO (CONT'D)                 Eight...              Uberman yanks on the bars again, this time using"&amp;" his foot as       leverage.                                  MASTER MIND                     (genuinely concerned)                 What's going on?                                  UBERMAN                     (straining)                 Hold...on...a sec"&amp;"ond.              Master Mind looks back at Plato and Einstein. They're equally       befuddled at the hero's sudden weakness.                                   PLATO                 Seven...              Uberman loses his grip and FALLS BACKWARD ON HIS A"&amp;"SS.                                  UBERMAN                 SON OF A BITCH!!              Master Mind and the minions all cringe in unison.              Da Vinci turns to Roxanne not believing his ears.                                  DA VINCI          "&amp;"       What did he just say?                                                                9.                                                PLATO                 Six......Five...              Master Mind begins to laugh.                                 "&amp;" MASTER MIND                 What kind of trick is this?              Uberman looks up at the camera with a very grave expression.                                  UBERMAN                 Like you don't know. These bars are                 made of copper,"&amp;" aren't they?                                     PLATO                 Four...                                     MASTER MIND                 Yeah, so?              Uberman tries to shield his grief with his hand.                                  UBERMA"&amp;"N                 You figured out my weakness, damn                 you. I CAN'T BEND COPPER!                                     PLATO                 Three...                                  MASTER MIND                 Your weakness is copper?         "&amp;"                            PLATO                 Two...one.              Everyone turns to the window.              EXT. OUTER SPACE              The satellite fires a giant BEAM OF LIGHT toward the earth.              EXT. OBSERVATORY HIDEOUT - DAY     "&amp;"         The beam hits the observatory. The building instantly       EXPLODES in a white nova blast of fire.              INT. HYDROFOIL CONTROL ROOM - DAY              The blast is so bright everyone turns away from the window.       Then, as suddenly as"&amp;" it began, the awesome light dies out.              One by one, the passengers unshield their eyes and look out       toward the observatory.                                                                 10.                            All we can see thr"&amp;"ough the haze of destruction is fire and       smoke.                                  PLATO                 I don't think even he could have                 survived that.              Einstein suddenly turns giddy with excitement.                       "&amp;"           EINSTEIN                 Whoa! Is it me or did you just                 finally destroy Uberman?                                   MASTER MIND                     (carefully skeptical)                 Well...let's not get ahead of              "&amp;"   ourselves.              Da Vinci suddenly sees something outside.                                  DA VINCI                 Look, there's something in the sky,                 coming this way.                                   ROXANNE                 U"&amp;"berman!              Master Mind turns toward the window.              An object is in the air, flying directly toward them. As it       closes in we can just make out the FAMILIAR OUTLINE OF A       CAPPED FIGURE.                                  MASTER "&amp;"MIND                 I KNEW IT! PREPARE YOURSELVES! HE'S                 GONNA RAM US!!!              Everyone scatters and braces themselves for the impact.              Master Mind, seeing all the good places taken, doesn't know       what to do with hi"&amp;"mself. He just covers his giant head with       his hands.              The figure CRASHES THROUGH THE WINDOW and lands at his feet.              He looks down to see a CHARRED BLACK HUMAN SKELETON. Around       its neck is the unmistakable black cape of "&amp;"Uberman.                                   MASTER MIND (CONT'D)                     (horrified)                 HOLY SHIT!                                                               11.                            Roxanne breaks out of Da Vinci's hold a"&amp;"nd runs over to the       body.                                   ROXANNE                 Uberman?              She stares down at the still smoking corpse, the tattered       black cape with the yellow ""U"" on it.              Roxanne turns to Master Mi"&amp;"nd, who's still visibly dumbfounded       at the grotesque sight before him.                                  ROXANNE (CONT'D)                 You killed him!              Roxanne's eyes roll back. Da Vinci catches her from behind as       she FAINTS.    "&amp;"          Einstein turns to Master Mind, looking at him as if he's just       walked on water.                                  EINSTEIN                 You did it!              Now that he's committed the impossible - our villain is at a       complete l"&amp;"oss.                                  MASTER MIND                 ...so I did.                                  EINSTEIN                 I mean, I know you always wanted                 to. I mean, all the schemes all the                 plots - I never t"&amp;"hought you'd                 actually be capable of it.              Giddy as a school girl, Einstein turns to his fellow       henchmen.                                  EINSTEIN                 This is history. Every villain and                 lackey i"&amp;"n the history of villains                 and lackeys dream of this moment,                 but when does it actually EVER                 happen?              A sudden realization comes over his face.                                  EINSTEIN            "&amp;"     Good lord...You do all realize what                 we get to do now, don't you?                                                                  12.                            His question is met with acquisitive looks from Master Mind       and the"&amp;" others.                                  EINSTEIN                 We get to go on a crime wave.              CRIME WAVE MONTAGE - SET TO ""Fun Fun Fun"" by The Beach Boys.              SPINNING HEADLINE: ""UBERMAN'S DEATH IGNITES CITY WIDE CRIME       WA"&amp;"VE!""              ARMORED TRUCK              It's driving along when the men inside suddenly notice       something - THEY'RE FLYING HIGH ABOVE THE CITY STREETS.              We PULL BACK to see the truck being carried by a giant claw       at the bottom"&amp;" of a BRAIN COPTER.              Inside the cockpit Master Mind and his henchmen laugh       maniacally.              SPINNING HEADLINE: ""CHAMPION-LESS CITY AT THE MERCY OF       HOOLIGANS.""              METRO CITY BANK              Da Vinci and Einstei"&amp;"n run out the front of the bank holding       BAGS OF MONEY.              Two beat officers see them and take chase after them around       the corner and into an alley.              After a moment the police reemerge from the alley screaming       and ru"&amp;"nning for their lives as a GIANT ROBOT CHASES after       them.              The robot stops, then suddenly it's head opens up like       convertible car top with Master Mind and Plato at the       driver's wheel.              They smile and shake hands a"&amp;"t a bad deed well done.              SPINNING HEADLINE: ""MASTER MIND BLACKMAILS METRO!!!""              A VICIOUS TORNADO              It's heading for downtown Metro as Master Mind and the       lackeys coolly look on.              Three large DUMP TRUC"&amp;"KS pull up, filled to the brim with       bricks of CASH.                                                               13.                            The DRIVERS jump out as the lackeys take the driver seats in       the three trucks.              Master"&amp;" Mind is about to climb into the passenger seat of one       when a drivers taps him on the shoulder and motions toward       the tornado.                                   MASTER MIND                     (absentmindedly)                 Oh, right.       "&amp;"       Master Mind pulls a television REMOTE from his pocket and       aims it at approaching windstorm of death.              He presses the button marked ""Tornado Off.""              The tornado shrinks and disappears just before it hits the       city"&amp;".              As they drive through the city streets, Master stares out the       window with a hint of something in his eyes. Is it       melancholy?              END OF MONTAGE              EXT. KINGPIN BOWLING - DAY              It's Metro City's prem"&amp;"ier bowling alley. On top of the neon       lit building is a GIANT 30 FOOT TALL CEMENT BOWLING BALL.              INT. KINGPIN BOWLING - DAY              HAL STEWART (early 30's) takes careful aim with his BOWLING       BALL.                             "&amp;"     HAL                 It's a sport of honor, focus and                 grace. Honor the ball, focus on the                 pins, release the ball not hard and                 fast, but as if you were releasing                 a baby dove.              "&amp;"He takes a step, pulls back his arm, and releases the ball,       following it with his eyes.              It's a horrible shot - INSTANT GUTTER BALL.              An aged barmaid type with a cigarette hanging from her mouth       looks over at him.      "&amp;"                            HAL                 Okay, do something like that - but                 center it more.                                                                 14.                            She picks up her custom made FOGHAT BALL and "&amp;"takes aim.                                  ATTRACTIVE BLOND                 Tell me how my form looks, honey.              Hal focuses on the misshapen bumps of her enormous Johnson       administration era derriere.                                   HAL"&amp;"                 Oh, it's lookin' good. It's lookin'                 REAL good.              It doesn't get anymore clear. This man is a pig.                                  VINNIE (O.S.)                 Hal, I want to see you in my                 offic"&amp;"e!              Hal turns to see VINNIE, owner of the bowling alley, calling       him.                                  VINNIE                 Now!              INT. KINGPIN BOWLING - VINNIE'S OFFICE - MOMENTS LATER              Hal sits down, facing Vin"&amp;"nie who's sitting at his desk.                                  VINNIE                 You're fired. Leave your shirt and                 locker key.              This bit of news hits Hal like a freight train.                                  HAL        "&amp;"         Fired? Are you going to tell me                 why?                                  VINNIE                 Showing up to work late. Showing up                 to work late drunk. Sexually                 harassing customers. Stealing from      "&amp;"           the register.                                  HAL                 Vinnie, I don't know where you're                 getting these accusations -              Vinnie takes out a video tape from his desk drawer and puts       in a VCR.           "&amp;"                                                    15.                                                    HAL                    Oh, which one do you supposedly                    have here?                                     VINNIE                    T"&amp;"his is all of them at once.              TELEVISION              A WOMAN walks up to a BOWLING EMPLOYEE and hands him a pair       of shoes.              As the employee turns to the wall of shoes, a very drunk and       disheveled Hal comes running in an"&amp;"d pushes him aside.                                     HAL                    I've got this one, Benny. So,                    Cinderella. Can I help you find                    your glass slipper?                                     WOMAN               "&amp;"     Yeah, I'm looking for a seven.              He folds his arms on the counter and leans into her with a       cat-like grin on his face.                                     HAL                        (with a leer)                    Seven - Well, mayb"&amp;"e I could                    interest you in something in an                    EIGHT. Namely, me.              Disgusted, she walks off screen.                                     HAL                    Lesbo.              Suddenly realizing the register"&amp;"'s open, he quickly grabs a       stack of cash and shoves it in his pocket.              BACK TO OFFICE              Vinnie turns off the television and waits for Hal to respond.                                     HAL                    From the angle o"&amp;"f the camera, I can                    see where you might have gotten the                    wrong idea. Listen, Vinnie, I don't                    think you've thought this through.                    If you fire me, who's gonna be                    ca"&amp;"ptain of the alley's bowling                    team?                                                                 16.                                                VINNIE                 Um, I don't know. Maybe somebody                 who can actual"&amp;"ly bowl. You guys                 have never won a game. I hired you                 because you said you were on the                 pro circuit.                                  HAL                 No, I said I WILL BE on the pro                 circuit"&amp;".                                  VINNIE                 Please, a loser like you will never                 amount to anything.              This harsh remark seems to leave Hal genuinely stunned.                                  HAL                 Wow"&amp;"...If that's how you feel...I                 guess we should then talk about                 what kind of severance I'm gonna                 get.              EXT. KINGPIN BOWLING - DAY              TWO BRUISERS open the door and throw Hal out onto the "&amp;"street.              He quickly picks himself up and turns back toward the       building.                                  HAL                 Hey...what about my ball?              A bowling ball sails past him, just missing his head.                   "&amp;"                  HAL                 Thank-you!              EXT. CHANNEL 7 NEWS BUILDING - DAY              The massive building with a giant 7 on the roof stands in the       heart of Metro City.              INT. CHANNEL 7 NEWS BUILDING - OFFICE - DAY"&amp;"              The cubicles and offices are alive with the hustle and bustle       of a busy news day.              Phones are RINGING, REPORTERS are TALKING, and Editors are       SHOUTING.              The elevator doors open and out steps Roxanne Ritchi"&amp;".                                                               17.                            Everything stops as the entire office suddenly falls SILENT.              Somewhat taken aback by the reaction, Roxanne scans the room       to see every eye on"&amp;" her.                                  ROXANNE                 It's...um...It's good to be back.                 Thanks for everyone's cards and                 concerns. I really appreciated it -                 now I'm ready to climb back on the        "&amp;"         horse.              No one is budging - their looks of pity are really starting       to make her uncomfortable.              The back office door suddenly opens and out comes FRANK       BONIN, the gruff, middle-aged Producer of Channel 7 News. "&amp;"             Noticing the silence, he looks up and sees the sad       expressions on everybody's face.                                  FRANK                 Someone die or something?              He suddenly notices Roxanne - both feet are placed firmly "&amp;"in       his mouth.                                   FRANK                     (cursing himself)                 Oh, Jesus.                                     ROXANNE                 It's okay.              Frank quickly walks up to Roxanne and takes he"&amp;"r gently by the       arm.                                  FRANK                 Come on into my office, sweetie.              INT. CHANNEL 7 NEWS BUILDING - FRANK'S OFFICE - CONTINUOUS              He sits her down on his leather couch, then quickly tur"&amp;"ns       toward his door.                                  FRANK                 Can we get this woman some water                 for God's sake?                     (to Rebecca)                 I gave you two months off. What're                 you doing"&amp;" back? People are gonna                 think I'm a slave driver.                                                               18.                                                ROXANNE                 Aren't you?                                  FRANK  "&amp;"               Yeah, but I don't want people to                 think it.                                  ROXANNE                 Frank, listen. I want to go back to                 work. I NEED to go back to work.                                  FRANK "&amp;"                ...You're hysterical, aren't you?              Frank sits down on the couch and blankets Roxanne with A WARM       EMBRACE.                                  ROXANNE                 What're you doing?                                  FRANK "&amp;"                Keeping you warm before you go into                 shock.                     (toward the open door)                 DO I HAVE SLICE OPEN A CAMEL HUMP                 TO GET A GLASS OF WATER AROUND                 HERE?              A SEC"&amp;"RETARY quickly enters with a bottled water. She sets it       on the table in front of them and leaves.              Roxanne pulls herself out of Frank's grasp and stands up to       face him.                                  ROXANNE                 It wa"&amp;"s a traumatic experience. Yes,                 everyone knows Uberman and me                 were...close. But what I really                 need - what would really make me                 better is getting back to work.              There's a sudden awk"&amp;"ward silence from Frank.                                  FRANK                 Well, that's going to be...                                  ROXANNE                 I thought you'd be happy to have me                 back.                                 "&amp;"            19.                                      FRANK       Oh, we are. Honey, nothing makes us       happier than to have our girl back,       but...                         ROXANNE       Yes?                        FRANK       Things have sorta...c"&amp;"hanged.                        ROXANNE       In three weeks?                        FRANK       Listen, I'm not one who likes to       open up wounds - especially ones       that are just starting to scab, but       you were sorta our go to girl for      "&amp;" the exclusive on Uberman. And now       that he's gone...I moved Brad into       your anchor spot.                        ROXANNE           (disgusted)       Brad? Brad Helms? The man is an       idiot.                        FRANK       It's the suits. "&amp;"They think it's       time to switch things up.                        ROXANNE       Oh, because they can't use me to       get the big story.                        FRANK       C'mon, Roxie. Using is in the       nature of what we do. They used       you"&amp;", you used Uberman. Everybody's       happy.                        ROXANNE           (defensive)       I didn't use him.                        FRANK       Oh, I didn't mean that. I know you       two were in love or something. My       bad.             "&amp;"            ROXANNE       We were.                                                                  20.                                                FRANK                 And that's great.                                  ROXANNE                 Very in"&amp;" love.              There's a hind of self-doubt in Roxanne's expression, as if       she's failed to convince even herself of this.                                  ROXANNE                 Okay. So, where are they going to                 move me if Brad"&amp;" has my spot?                                  FRANK                 ...Human interest.                                  ROXANNE                 Bake sales and pet stories.                                  FRANK                 I told them I wouldn't be s"&amp;"urprised                 if you just upped and quit. You                 busted your ass for that desk.              Roxanne can hardly get it out - she's busy swallowing her       pride                                  ROXANNE                 I'll take i"&amp;"t.              Frank looks up at her, not believing what he's hearing.                                  FRANK                 What?              EXT. ABANDONED METRO CITY LIBRARY   - NIGHT              Amongst the jungle of high rises, one small building"&amp;" stands       out from the rest - A tiny, forgotten piece of 19th century       Gothic architecture.              LIGHTENING FLASHES, revealing TWO CONCRETE GARGOYLES holding       a cracked plaque, reading: METRO CITY LIBRARY.              INT. ABANDONED"&amp;" METRO CITY LIBRARY   - NIGHT              A mixture of old and new. Dusty Victorian furniture and       dilapidated bookshelves sit side by side with pristinely       futuristic machinery.              The building has been converted into Master Mind's n"&amp;"ew SECRET       LAIR.                                                               21.                            In the center of the main room is a three storey tall GLOWING       BLUE ORB. At the base of it is a sign that reads ""Reactor -       Don't"&amp;" Touch.""              We PAN OVER to the READING ROOM where Master Mind is sitting       on a couch watching TELEVISION.                                  REPORTER ON TELEVISION (O.S.)                 It's been nearly six weeks, and                 still "&amp;"no word on the whereabouts of                 billionaire playboy, and                 philanthropist, Wayne Scott. Tune                 in at 11:00 as we look into what                 has become Metro City's biggest                 mystery.             "&amp;"                     TELEVISION NARRATOR (O.S.)                 We now return to ""The Hero of our                 Hearts: The Uberman story.""              Einstein and Plato come into the room holding a BAG OF LOOT.                                  EINS"&amp;"TEIN                 Just robbed the diamond exchange.                                  MASTER MIND                     (feigning pleasure)                 Great, great. Put it on the pile.              Einstein tosses it on a LARGE PILE of purloined valu"&amp;"ables in       the corner of the room.                                  EINSTEIN                 Anything else today?                                  MASTER MIND                 No.              Master Mind turns his attention back to the screen. Plato  "&amp;"     sees that Master Mind is in a funk and tries to snap him out       of it.                                  PLATO                     (cheerfully)                 Sir, the new reactor is installed.              Plato nods to the giant orb.            "&amp;"                      PLATO                 Do you want to throw the switch? I                 know how you love to start                 reactors.                                                                  22.                                       "&amp;"         MASTER MIND                 Maybe later.              Einstein gives Master Mind a funny look then exchanges       glances with Plato before leaving the two of them alone.              Without turning away from the TV, Master Mind addresses      "&amp;" Plato.                                  MASTER MIND (CONT'D)                 What is it, Plato?                                  PLATO                     (nervously)                 Sir, I can't help but notice that                 you've been...a littl"&amp;"e down lately.                                  MASTER MIND                 When I want your opinion I'll beat                 it out of you.                                  PLATO                 Yes, sir, I know, but please                 forgive my im"&amp;"pertinence. It's just                 that you seem to have lost your                 lust for our profession. You've                 stopped going on jobs and spend                 most of your time watching Uberman                 specials.             "&amp;" Master Mind relaxes slightly and turns to face the window in       a classically contemplative pose. After an overdramatic       beat...                                  MASTER MIND                 I have defeated my greatest enemy.                 I hav"&amp;"e free reign over Metro City.                 I have more wealth than a thousand                 Sultans. I've achieved all I have                 worked for...so why am I so                 unhappy?              He walks over to a PAINTED PORTRAIT that l"&amp;"ooks almost exactly       like him, except slightly older, maybe meaner - MASTER MIND'S       FATHER.                                  MASTER MIND                 I mean, my father, god rest his                 evil and tormented soul, raised me          "&amp;"       straight from the test tube to be a                 symbol of evil.                           (MORE)                                                               23.                           MASTER MIND(cont'd)                 And, I have accompl"&amp;"ished something                 he had only dreamed about - the                 destruction of Metro City's                 champion. I tell you, I've always                 lived with this unquenchable                 thirst. I thought it was to make    "&amp;"             him proud or to get absolute power.                 But now that I've pretty much                 accomplished both, I am at a loss.                                  PLATO                 ...I sort of have a theory about                 all t"&amp;"hat.                                  MASTER MIND                     (snippy)                 Oh, really?                                  PLATO                 Well, for one thing, maybe Uberman                 was more important to you than you        "&amp;"         thought.                                  MASTER MIND                 He was a worthy rival. Sometimes I                 wonder, did he consider me his evil                 equal or was I just an annoying,                 little gnat to him? ...W"&amp;"hat's the                 second part?                                  PLATO                 I think you sort of have a thing                 for Roxanne Ritchi.              Master Mind quickly takes his lackey by the throat.                            "&amp;"      MASTER MIND                 YOU WORM! HOW DARE YOU! WHERE WOULD                 YOU GET SUCH A NOTION?                                  PLATO                 Sir, your plans always involve Ms.                 Ritchi either being kidnapped or        "&amp;"         placed in danger. If that's not                 love, I don't know what is. It's                 the grown up equivalent of dipping                 her pigtails in the ink well. Don't                 you see? She's the one treasure               "&amp;"  that's always escaped you.              From Master Mind's expression, we see Plato's words beginning       to ring true.                                                                  24.                            INT. RESTURAUNT - DAY              "&amp;"Roxanne is having lunch with several girlfriends sitting       around her, gabbing.                                  FRIEND #1                 I can't believe you came back so                 soon.                                  FRIEND #2               "&amp;"  Are you sure it's not TOO SOON,                 honey?                                  ROXANNE                 I just wanted to get back to work.                                  FRIEND #3                 What we need to do is get you back             "&amp;"    on the saddle...the love saddle.              Friend 1 and 2 give 3 disapproving looks.                                  FRIEND #3                 It's been three weeks.                                  FRIEND #2                 She just lost the love"&amp;" of her life,                 Grace.              A WAITER comes by with a tray of CAESAR SALADS and begins       setting them out for the ladies.                                  ROXANNE                 I keep trying to tell people it                 was"&amp;"n't really like that. Uberman                 and I - We were kinda having                 problems. We broke up.              The waiter ALMOST DROPS HIS TRAY AT THIS. The women are too       shocked by Roxanne's revelation to notice.                    "&amp;"              FRIEND #1                 You broke up with Uberman!                                  FRIEND #3                 You must have REALLY, REALLY high                 standards. I mean, you were dating                 a god. I mean, what's it tak"&amp;"e?                                  ROXANNE                 Maybe someone who's a little more                 aware of his faults. Someone a                 little more sensitive.                                                                  25.       "&amp;"                                         FRIEND #3                 Right. Someone who listens, sexy                 but attainable with cute little                 cheeks like a hamster and                 heartbreak in his eyes.              She turns to"&amp;" Friend one and two to explain.                                  FRIEND #3                 She wants John Cusack.                                     FRIEND #2                 The actor?                                  FRIEND #3                 No, the f"&amp;"amous pediatrist - Yes,                 the actor. Ever since we were                 teenagers, Roxanne's totally had                 the hots for him.                                  ROXANNE                 Well, until he miraculously comes            "&amp;"     walking into my life, I'm just                 going to take a little reflection                 time for myself.              The waiter gets a confused look on his face then slips away       as Roxanne and her friends continue to chat away.        "&amp;"      EXT. RESTURAUNT - DAY              The waiter tosses his apron in a trash can, then rolls up his       sleeve and presses A STRANGE LOOKING DEVICE STRAPPED TO HIS       WRIST.              His image gets staticy, like a TV station going out, then   "&amp;"    disappears - revealing the man's true form underneath: MASTER       MIND!                                  MASTER MIND                 Who the hell is John Cusack?              EXT. CITY STREET - DAY              A YOUNG MOTHER pushes her baby strolle"&amp;"r past a building       construction site.              ACROSS THE STREET              A local POLITICIAN addresses a group of REPORTERS on the       sidewalk, including Roxanne.                                                                  26.        "&amp;"                                        POLITICIAN                 The Fifth Avenue Renovation                 Project, which I championed, will                 breath new life into the downtown                 area. New life means new jobs and           "&amp;"      new revenue.                                  ROXANNE                 Councilman, is it true that your                 brother-in-law's construction                 company won the contract for this                 project?                          "&amp;"        POLITICIAN                 Well...er...yes, but...look I'm not                 here to answer a lot of crazy                 questions...              YOUNG MOTHER              The young mother stops halfway down the block, reaches into       the "&amp;"stroller and tries to comfort her now crying baby.              Above her, a CRANE is maneuvering a pile of STEEL GIRDERS to       an upper floor.              Hal comes around the corner and heads in her direction.              CRANE              The cra"&amp;"ne GRINDS TO A HALT. The OPERATOR has a confused look       on his face as he moves levers back and forth in an effort to       fix the problem.              Hal stops a few feet from the woman and stoops down to tie       his shoe.              CRANE    "&amp;"          The operator's hand slips off the lever, hitting a RED       BUTTON. To his horror the crane DROPS ITS LOAD OF STEEL.              HAL AND THE WOMAN              The woman looks up to see the girders seconds from crushing       her and her baby."&amp;" She screams.              Hal looks up and sees it as well. He starts to run out of the       way and crashes into the woman and stroller.              ACROSS THE STREET                                                                  27.                "&amp;"            The reporters turns their cameras just in time to catch on       film what appears to be Hal pushing the woman to safety just       as the GIRDERS CRASH TO THE GROUND.              HAL AND MOTHER              Tears of joy in her eyes, the woma"&amp;"n picks up her baby and       kisses it.              Hal struggles to catch his breath as the mother turns to him.                                  YOUNG MOTHER                 Thank you! Thank you for saving me                 and my baby!              "&amp;"She hugs him with her free arm, weeping with joy.                                     HAL                        (not knowing what she's                         talking about)                 Huh?              He's a little uncomfortable with the woman's "&amp;"public display       of affection and the small child in-between their embrace.                                  HAL (CONT'D)                 There, there.              Hal slowly eases out of the woman's grip.                                  HAL (CONT'D"&amp;")                 Okay, we better...well, I hear                 these little guys smother easy.              The reporters rush over and surround Hal and the mother.                                  ROXANNE                 What's it feel like to be a her"&amp;"o?              Hal looks up at Roxanne. Instantly, he's captivated by her       beauty.                                  HAL                 Well...I'm just a man doing what                 men do. You're Roxanne Ritchi,                 aren't you?      "&amp;"        They're suddenly interrupted when another reporter pushes his       way in between them.                                  REPORTER                 Were you scared?                                                               28.                  "&amp;"                                 HAL                    Scared? Who had time?              The reporters eat this up.              INT. ABANDONED METRO CITY LIBRARY    - NIGHT              TELEVISION              John Cusack stands in the rain looking up "&amp;"at a window of a       two story house. He holds up a BOOMBOX and ""In Your Eyes"" by       Peter Gabriel begins to play.              From the couch, Master Mind and his minions watch.                                     MASTER MIND                    Jo"&amp;"hn Cusack, huh? So all I have to                    do is have a cute puppy dog stare,                    be willing to make a fool of myself                    and - Oh, REMOVE BOTH MY BALLS.              He turns to see Da Vinci watching the movie and w"&amp;"iping a tear       from his cheek.                                     MASTER MIND                    Please, get a hold of yourself.              INT. BOOKSTORE - NIGHT              Roxanne is carrying a large paper coffee cup in her hands as       she p"&amp;"eruses the isles. She sets it down on a shelf to pull a       book out and ends up KNOCKING THE DRINK OVER.                                     ROXANNE                    Shit.              She goes to pick it up when someone bends down and picks it      "&amp;" up for her.              Looking up to thank him, Roxanne is suddenly stunned       speechless - It's popular and critically acclaimed actor JOHN       CUSACK, or rather Master Mind disguised as him.                                     ""JOHN CUSACK""   "&amp;"                 Oh the humanity - it was a Venti.                                     ROXANNE                        (stunned)                    You're...you're.                                     ""JOHN CUSACK""                    Yes, it's me. John C"&amp;"usack...the                    actor.                                                                29.                            He notices the book she's reading.                                  ""JOHN CUSACK""                 Hey, is that Shelly? Wa"&amp;"it, I think                 remember something from that one -                 Let's see: ""My head is screaming `I                 want you and need you' - my heart                 it keeps reaching to see you and                 feel you - yet in the en"&amp;"d, I'm                 alone once again."" Wow, I scare                 even myself. I'm sorry. I'm just                 really into poetry. Probably                 because I'm so sensitive and always                 going to great lengths to express    "&amp;"             myself. But enough about me. Can I                 fill you up?                                  ROXANNE                     (captivated)                 ...Yes.                     (catching herself)                 I mean, excuse me?       "&amp;"                           ""JOHN CUSACK""                 Can I fill you up? Your coffee.                                  ROXANNE                 Right.              INT. BOOKSTORE CAFE' - LATER              Roxanne talks as John Cusack listens to her e"&amp;"very word       intently.                                  ROXANNE                 I did have a boyfriend - until                 fairly recently.              She suddenly begins to feel the stares around her as passers-       by being to notice who she'"&amp;"s with.                                  ROXANNE                 I'm sorry - this is so surreal!                                  ""JOHN CUSACK""                 Yeah, they charge way too much at                 these places - Now back to your            "&amp;"     boyfriend. I'm interested and                 compassionate. I want to know about                 you.                                                               30.                                                ROXANNE                 Things wer"&amp;"e complicated. He was a                 man married to his work. There                 was...there was a lot of                 competition in his line of                 business. I'm sure you know what                 that's like.                       "&amp;"           ""JOHN CUSACK""                 Sure. In my business, one thing I                 have is RIVALS. For example, mine                 is...uh...Lou Ferr...igno.                                  ROXANNE                 ...The body-builder who used"&amp;" to                 play The Hulk on TV?                                  ""JOHN CUSACK""                 Did he? Well, we're always up for                 the same roles. Did your boyfriend                 have someone like that? A                 partic"&amp;"ular rival that was always                 getting his goat - so to speak?                                  ROXANNE                 Well...one rival in particular                 seemed to get more of his attention                 than I ever did. But eno"&amp;"ugh about                 my problems.                                  ""JOHN CUSACK""                 NO, TELL ME MORE!!!              Suddenly realizing his outburst, he begins COUGHING to mask       it.                                  ""JOHN CUSACK"""&amp;" (CONT'D)                 I'm sorry. I got a whooping cough.                 Had it ever since Serendipity. I                 WONDER WHERE OUR REFILLS ARE!!!                 (fakes cough) See, there it goes                 again. Please, go on.           "&amp;"                       ROXANNE                 Right, well, he seemed to need him                 more than he needed me.                                  ""JOHN CUSACK""                 How do you mean?                                                    "&amp;"            31.                                                ROXANNE                 It was conflict he thrived on. He                 always said he wouldn't know what                 to do with himself if Master - I                 mean, this guy were"&amp;" gone. It was                 like he needed it, like oxygen.              The answer to his mental funk hits him like a bolt of       lightening. He turns away from her as if for private time.                                  ""JOHN CUSACK""             "&amp;"        (almost to himself)                 I think I finally understand...The                 only logical answer is to recreate                 that rivalry - or if that's                 impossible, create one of equal                 structure. That's"&amp;" it!                                  ROXANNE                 What?              John Cusack snaps out of his dream-like haze realizing she's       heard every word.                                  ""JOHN CUSACK""                 Oh, sorry, sorry. Just r"&amp;"ehearsing                 for a part...where I play a man who                 talks to himself at inappropriate                 times.              In a sudden rush, he rises out of his chair.                                  ""JOHN CUSACK""              "&amp;"   I have to go right now, but I'd                 really like to see you again - if                 that's alright.              Roxanne looks up at him - She can't help but laugh at the       craziness of the situation.                                  "&amp;"ROXANNE                 I'd love that.              INT. ABANDONED METRO CITY LIBRARY   - DAY              Master storms in the office to find Plato and Einstein       playing darts with the original Mona Lisa.                                  EINSTEIN   "&amp;"              Got her nose!                                  MASTER MIND                 I've got it!                                                                  32.                            Everyone stops what they're doing upon seeing that their "&amp;"      master has returned.                                  MASTER MIND                 I've got it!                                  MASTER MIND                 It's plain and simple.                 Extraordinary minds need                 extraordinary"&amp;" stimulation. Without                 that stimulus they wither and die.                 Therefore, there is only one                 logical conclusion: I must create a                 new superhero.                                  EINSTEIN             "&amp;"    Yeah, maybe that's not such hot                 idea...                                  MASTER MIND                     (ignoring him)                 Prepare for Operation Superhero                 Genesis!              INT. ABANDONED METRO CITY LIB"&amp;"RARY   - LABORATORY - DAY              The lab is slick, white and ultra modern.              Dressed in a lab coat, Master Mind enters through a SLIDING       GLASS DOOR rubbing his hands excitedly.                                  MASTER MIND           "&amp;"      Prepare the subject.              He glances down into a large HOLE in the floor to see a naked       thirty year old man, SEVERS, shivering. Above the hole, a       huge vat dangles precariously.              Master Mind steps behind a glass partit"&amp;"ion next to Plato and       Einstein.                                  MASTER MIND (CONT'D)                 Plato, pour the toxic waste.              Plato throws a switch causing the vat to tip hundreds of       gallons of green and brown goo into the ho"&amp;"le.                                    MASTER MIND (CONT'D)                 Drainage.              The slime is sucked out through the floor, leaving a goo-       soaked Severs.                                                                 33.          "&amp;"                  Master Mind looks into the pit.                                  MASTER MIND (CONT'D)                 Well, Severs?                                  SEVERS                 I feel fine. Just a little sticky,                 but aside from"&amp;" that everything's                 completely -              BOOM - Severs explodes. A hail of blood and tissue covers       Master Mind and his men. For a good ten seconds nobody moves       an inch. Finally...                                     MASTER "&amp;"MIND                 Okay then.              INT. ABANDONED METRO CITY LIBRARY    - LABORATORY - DAY              Through a glass WATER TANK we see a man breathing normally.                                  MASTER MIND                 And this one?       "&amp;"                           PLATO                 We attached gills to him. He can                 breath under water.                                  MASTER MIND                 Ah. Does he have extraordinary                 strength?                    "&amp;"                 PLATO                 Well...no.                                  MASTER MIND                 Can he fly?                                     PLATO                 No.                                  MASTER MIND                 Resilient"&amp;" to weapons fire?                                     PLATO                 No.                                  MASTER MIND                 He just breathes under water, then.                                     PLATO                 Ah...yeah.          "&amp;"                                                      34.                            Master Mind rolls his eyes and walks away.              INT. ABANDONED METRO CITY LIBRARY   - LABORATORY - DAY              The next guinea-pig, STENWICK, is standing in "&amp;"a sealed glass       tube not much wider than himself.                                  MASTER MIND                 Plato, the radioactive spider,                 please.              Plato throws the switch DROPPING A SINGLE SPIDER onto       Stenwick's "&amp;"arm.              Stenwick looks and winces as it bites him.                                  STENWICK                 Ow!              He brushes the spider off.                                  MASTER MIND                 Anything, Stenwick?            "&amp;"                      STENWICK                     (shaken)                 No. Ah...sir, I didn't know this                 was about spiders. I have a pretty                 severe case of arachnophobia.              Master Mind thinks for a moment, the"&amp;"n turns to Plato.                                  MASTER MIND                 We're gonna need more venom.              Plato throws another switch, this time DUMPING THOUSANDS OF       SPIDERS on poor Stenwick. His SCREAMS begin to fade as he's       en"&amp;"gulfed with swarms of crawling arachnids.                                  MASTER MIND (CONT'D)                 How `bout now, Stenwick?                 ....Stenwick?              INT. ABANDONED METRO CITY LIBRARY   - OFFICE - DAY              Master Mind"&amp;" is pacing back and forth. The muted TV plays in       the background.                                   MASTER MIND                 This has proven to be a challenge.                 I just don't know what I want. What                 do I want?         "&amp;"                                                        35.                            He stares at Einstein, Da Vinci and Plato, but they offer no       advice.                                  MASTER MIND (CONT'D)                 I want a man of moral f"&amp;"iber with a                 strong sense of right and wrong.                 Someone who doesn't seek power -                 instead, they must have it thrust                 upon them and find, within                 themselves, the courage to rise to  "&amp;"               the occasion.              Einstein lets out a short laugh, getting everyone's       attention.                                  EINSTEIN                 Yeah, well, it sounds like what you                 want is Uberman.              Mast"&amp;"er Mind snaps the fingers of his non-metal hand.                                  MASTER MIND                 That's it! Why make a copy when the                 real thing will do?              The lackeys look at each other, they can't believe what     "&amp;"  they're hearing.                                  EINSTEIN                 I was just kidding, sir. In case                 you forgot, you actually burned                 Uberman alive.                                  MASTER MIND                 Then "&amp;"we'll make a new one. Plato,                 bring me the box!              MINUTES LATER              Master Mind and the lackeys stand in a circle around a small       table.              Plato places a STAINLESS STEEL CHEST in the tables center.       "&amp;"       As Master Mind opens it, he's immediately doused in WHITE       GLOW emanating from inside.                                  MASTER MIND                 Behold - Uberessence. The very                 thing that gave Uberman his                 supe"&amp;"rhuman powers.                                                               36.                                                EINSTEIN                 Where the hell did you get that?                                  MASTER MIND                 Oh, I sh"&amp;"ot him with a power sucking                 gun and had this idea to use this                 to clone a whole army of evil                 Ubermen. I'm not sure why I never                 got around to following up with                 that.            "&amp;"                      PLATO                 I believe he defeated you before                 you could, master.                                  MASTER MIND                 ...Right. Man, he was good!                                  DA VINCI             "&amp;"    You want another volunteer, sir?                                  MASTER MIND                 Not another volunteer driven by the                 need for personal gain. Somebody                 else, somebody pure.              Master Mind turns to s"&amp;"ee an INTERVIEW WITH HAL playing on the       muted television. Underneath his face is a blue caption with       white lettering that reads: ""Hal Stewart - Metro City's       Newest Hero?""                                  NEWS REPORTER                 ."&amp;"..who risked his own life to save                 that of a young mother and her                 child.                                  HAL                 Please, please, you're embarrassing                 me. I saw someone in need and I               "&amp;"  helped them. What more can we ask                 of ourselves. I ask you, what more?              A smile creeps across the evil one's face.                                  MASTER MIND (CONT'D)                 Somebody like him!              EXT. CITY"&amp;" STREET - DAY              Plato is sitting in the van, staring into a pair of       binoculars as he speaks on a cellphone.                                                               37.                                                PLATO            "&amp;"     Yeah, sir. This guy is a real piece                 of work. He used to teach bowling                 at Kingpin's.              INT. MASTER MIND'S HIDEOUT - DAY              Master Mind is sitting with his feet up on a computer console       as he s"&amp;"peaks to Plato.                                  MASTER MIND                     (into phone)                 A modest profession to brilliantly                 hide his true heroic nature. I love                 it.              EXT. CITY STREET - DAY   "&amp;"                               PLATO                 Then you are absolutely going to                 love this -              We follow Plato's line of sight across the street where we       see HAL PLAYING WITH A LARGE GROUP OF BLIND CHILDREN.          "&amp;"                        PLATO                 - He volunteers at a school for the                 blind.              INT. MASTER MIND'S HIDEOUT - DAY              Intrigued, he suddenly sits up in his chair.                                  MASTER MIND  "&amp;"               He volunteers. He doesn't ask for                 any reward for his deeds. The fates                 are shining down on me. This Mr.                 Stewart is truly an unselfish soul.              EXT. BLIND SCHOOL - DAY              Fro"&amp;"m a distance, Hal seems to be consoling an upset child       who's sitting on a rock. But up close...                                  HAL                 You greedy little bastard. I                 already gave you a twenty.                             "&amp;"     BLIND KID                 Hey, you want me to play along?                 Then pay up, bitch!                                                               38.                                                HAL                 Fine, but you better be"&amp;" convincing.              He gives the kid a bill out of his wallet and looks over his       shoulder to see a HOT TEACHER walking toward them.                                  HAL                 Here she comes, go to work.              Like a miniature "&amp;"Brando, the blind kid buries his face in his       hands and begins to cry.                                  BLIND KID                     (weeping)                 Why can't I see! Why God?              Hal puts a warm consoling hand on the weeping boy's"&amp;" shoulder.                                  HAL                 Hey, Peter. C'mon champ, let me                 look at you.              The Hot Teacher stops and curiously watches from a distance.              The boy looks up at Hal, tears running down"&amp;" his dark       sunglasses - he should get an Oscar.                                  HAL                 You know, in life we're all given                 no more than we can bear. This                 happened to you maybe because you                 we"&amp;"re meant to rise above it - Maybe                 to be an inspiration to the other                 little Peteys out there.                                  BLIND KID                 You really think so, Hal?                                  HAL         "&amp;"        Hey, does it LOOK like I'm lying?                 Now c'mon, go feel your way to                 class before you get your little                 butt suspended.              The boy stands up and is about to take off.                             "&amp;"     HAL                 Petey, wait a minute.              Hal uses his shirt sleeve to wipe the tears away from the       boy's face before sending him on his way.                                                                39.                       "&amp;"     The Hot Teacher grabs her chest. Her heart is about to       absolutely melt.                                  HAL                 Don't run into anything!              EXT. STREET - CONTINUOUS              Plato lowers his binoculars. From his persp"&amp;"ective, Hal should       be next in line for popehood.                                  PLATO                 I think I've seen enough, sir. This                 is your guy.                                  MASTER MIND (O.S.)                     (over ra"&amp;"dio)                 Then return to base. We have much                 work to do.              Plato starts up the van and pulls away.              INT. BAR - DAY              It's a busy night. A couple of trucker types are shooting       pool as the ba"&amp;"rtender slings drinks.              Hal is nursing a beer at the bar when he suddenly notices a       very ATTRACTIVE WOMAN sitting next to him.              As he goes to straighten his stool-posture, Hal suddenly       catches himself on the bar's TELEV"&amp;"ISION - it's a story about       how he saved the woman and her baby at the construction site.              He turns back to the Attractive Woman next to him, then back       to the TV. A plan of attack is forming.                                  HAL    "&amp;"                 (obviously playing it up                      for the woman's benefit)                 Oh, there it is again. This is                 really getting embarrassing now.              The woman looks up at the screen and gives Hal a double-ta"&amp;"ke.                                  ATTRACTIVE   WOMAN                 Oh my God! It's you!   You're the man                 who saved that woman   and her baby                 the other day! It is   you, isn't it?              TRUCKER #1, getting a drin"&amp;"k at the bar next to them,       OVERHEARS.                                                                40.                            Hal rolls his eyes and puts his hands up in the air.                                  HAL                     (to Att"&amp;"ractive Woman)                 Oh, crap. You got me.              TRUCKER#1 taps Hal on the shoulder.                                  TRUCKER#1                 Let me tell you something. That was                 just about the bravest damn thing         "&amp;"        I've ever witnessed. (he turns to                 the rest of the bar) Hey,                 everybody! This guy's the hero from                 TV!              The bar ERUPTS IN CHEERS.              MOMENTS LATER              Hal is riding on the"&amp;" shoulders of TRUCKER#2 and TRUCKER#3 as       `I'm Holding Out For A Hero' plays on the jukebox.              TRUCKER#1 suddenly puts his hands in the air. The room       quickly goes silent.                                  TRUCKER#1                 I w"&amp;"ant to give you something.              He reaches into his pocket and takes out a medal. He holds it       up in the air for everyone to see.                                  TRUCKER#1 (CONT'D)                 Lost my whole platoon. They were a          "&amp;"       lot a good boys, a lot of good                 boys. That was just the way things                 were in ""The Grenada."" I'd rather a                 real hero have this.              Trucker#1 gives the medal to a speechless Hal.                "&amp;"                  ATTRACTIVE WOMAN                 Hey, you're on TV again.              The crowd looks up at the Television.              TELEVISION - CONTINUOUS              The anchor man, BRAD HELMS (early 40's, amazing mustache),       suddenly has "&amp;"a memo passed to him.                                                                  41.                                                BRAD HELMS                 This just in. Upon a second look at                 that tape from this morning, which    "&amp;"             we'll now replay for you, it                 appears it was not the heroic act                 it first seemed to be.              The tape shows Hal running in slow motion.                                  BRAD HELMS (O.S.) (CONT'D)         "&amp;"        With the tape slowed down you can                 actually see the man push the woman                 and her child out of the way in an                 effort to save his own life.              The tape shows Hal, in a clear act of self-preservat"&amp;"ion,       pushing the woman and child out of the way.                                                        CUT BACK TO:              INT. BAR - CONTINUOUS              In unison, everyone turns their heads back to Hal.                                  "&amp;"HAL                 I guess that looks kinda bad.              Trucker#1 snatches his medal back.              EXT. NEARBY ROOF - NIGHT              Master Mind, Da Vinci and Plato look down, spotting Hal       cutting through a dark alley.               "&amp;"                   DA VINCI                 There he is, boss.              Da Vinci hands Master Mind a fantastic looking silver rifle.                                  MASTER MIND                 Now, we're sure this won't kill                 him?     "&amp;"                             PLATO                 Yes, sir. He'll just feel a slight                 electrical shock.                                  MASTER MIND                 Good.              Master Mind raises the rifle and aims it at Hal.       "&amp;"                                                          42.                            EXT. ALLEY - NIGHT              Hal wipes the blood from his nose with his shirtsleeve.              A LIGHTENING BOLT suddenly zaps Hal in the back. His teeth       "&amp;"spark and arc electrons as his entire body shakes and       shudders violently. He finally collapses, knocking over a row       of garbage cans.              EXT. NEARBY ROOF - NIGHT              An angry Master Mind slaps Plato.                          "&amp;"        MASTER MIND                 Slight electrical shock?              EXT. ALLEY - NIGHT              Hal lies flat on his back, his jacket smoldering.              Dazed, he slowly rises to his feet and looks up at the sky.                           "&amp;"       HAL                 God, I hate the weather in this                 city.              Hal walks off into the night as he attempts to slap the       emitting smoke from his jacket.              EXT. NEARBY ROOF - NIGHT              Master Mind turn"&amp;"s to Da Vinci.                                  MASTER MIND                 Follow him.              INT. HAL'S APARTMENT - NIGHT              It's a dirty, small studio. Laundry lies everywhere, dishes       are piled in the sink and the litter box looks"&amp;" like a       minefield.              Hal comes staggering in. Through his POV we see the lights       wobble and streak like a hallucination.              He shakes his head trying to clear thing up, but it looks       worse.              Hal makes his w"&amp;"ay to the kitchen table and plops down on a       chair. The room begins to swim.              His CAT jumps on the table and sits down in front of him.                                                                  43.                            From H"&amp;"al's POV the cat's face looks like we're seeing it       through a kaleidoscope. Hal seems fascinated by it.                                   CAT                  You don't look so good, man.                                   HAL                  I don't"&amp;" feel good. I was struck by                  freaking lightening.              Suddenly Hal realizes his cat's talking to him.                                   HAL (CONT'D)                  AAAAAAHHHHH! You can talk?                                   CAT"&amp;"                  No, you're just hallucinating. By                  the way, we're out of orange juice.                                   HAL                  AAAAAAHHHHH!              Hal jumps up, trips over a cardboard box and knocks himself       out"&amp;" on the coffee table.              INT. HAL'S APARTMENT - MORNING              Hal lies in the same position we left him last night.              He sits up and grabs his head. He looks like he has the worst       hangover in the world.              Final"&amp;"ly, he remembers last night. He looks around, but not       really sure what he's looking for.                                   HAL                  Man...              Shaking his head, he walks to the kitchen and opens the       refrigerator.          "&amp;"    He pulls out an orange juice container and puts it to his       mouth. It's empty.              As if suddenly remembering something he looks from the carton       to the cat, who is busy cleaning himself.              He shakes the thought from his m"&amp;"ind.              BATHROOM              Hal lifts the seat and unbuckles his pants.                                                               44.                            HAL'S FACE              He stares at the ceiling with half closed eyes. The   "&amp;"    inevitable sound of urine hitting water starts. A content       look washes over his face.              There is a distinct sound of porcelain CRACKING and       SPLINTERING.              The sound intensifies. Hal looks down to see his URINE STREAM  "&amp;"     SMASHING THE TOILET.                                      HAL (CONT'D)                    Oh, God!              He whips his stream away only to cut a LONG RIP IN THE WALL.                                      HAL (CONT'D)                    Oh, God!"&amp;"              He freaks out and begins to lose control of his flow as it       destroys everything he accidently aims at; the bathroom       mirror, a bottle of cheap cologne, the bathroom window.                                      HAL (CONT'D)         "&amp;"           Oh, God!              He aims back for the toilet, which is pretty much rubble now,       to see the floor give way.              Finally, the pee stops and he glances down the hole.              He sees his downstairs NEIGHBOR sitting at his b"&amp;"reakfast       table. He has a fork halfway to his mouth as he stares at the       smashed toilet on his pancakes.              EXT. STREET - DAY              Hal turns the corner to see his bus pulling away from the       stop.                           "&amp;"           HAL                    Wait!              He starts running after it.              ZOOM - HE TAKES OFF LIKE LIGHTENING.                                     HAL (CONT'D)                    Whoa, whoa, whoa!              Unable to stop, he SLAMS "&amp;"INTO THE BACK OF THE BUS and falls       back to the ground.                                                                  45.                            As the bus continues on he sees an INDENTATION of his torso       right below the rear window.    "&amp;"          Stunned, to say the least, he rises to his feet.                                  HAL (CONT'D)                 Something's not right here.              He slaps himself in the face as hard as he can.                                  HAL (CONT'D)"&amp;"                 Wake up! Wake up, Hal!              HONK!              Hal spins around to see a car barreling toward him.              He goes to jump out of the way - ZOOM - he FLIES TWO STORIES       UP, nails a building and comes crashing back down t"&amp;"o the       sidewalk.              Hal sits up, disheveled and scared.                                  HAL (CONT'D)                 Okay, okay. Let's get it together,                 man.              He closes his eyes in an attempt to will back his san"&amp;"ity.                                  HAL (CONT'D)                 This is just some sort                 of...episode. It will pass, it will                 pass.              He opens his eyes and looks down the street. A BEAUTIFUL       NAKED WOMAN is "&amp;"coming toward him.                                  HAL (CONT'D)                 Well, not too fast I hope.              As she passes him and turns the corner out of his view he       catches ANOTHER NAKED WOMAN - an old disgusting one.                  "&amp;"                HAL (CONT'D)                 Yes, fast, fast!              He turns away from her in horror only to see AN ENTIRE BLOCK       OF NAKED PEOPLE going about their business.              He rubs his eyes and looks down the street again. Everyo"&amp;"ne       has returned to a clothed state.                                                               46.                            He relaxes a little until he looks down and notices that he's       floating a foot off the ground.                     "&amp;"             HAL (CONT'D)                 I think I need to go home.              INT. HAL'S APARTMENT - DAY              Hal's front door CREAKS as it slowly opens, revealing Master       Mind.              He walks over to the bathroom and smiles to him"&amp;"self as he       notices the giant hole in the floor.                                  MASTER MIND                 Welcome to your second birth, Hal                 Stewart.              Master Mind continues to survey the room. He stops to look       ove"&amp;"r a ""KARATE KID"" POSTER on Hal's living room wall.              He focuses on the majestic image of Pat Morita teaching a       young Ralph Macchio to kick.                                  MASTER MIND (CONT'D)                 Instruction is very import"&amp;"ant in                 the formative years. Every hero                 needs a mentor, a father figure to                 look up to.              He presses his special watch, causing his body to MORPH INTO       THE SPITTING-IMAGE OF PAT MORITA.        "&amp;"                           ""PAT MORITA""                 Perfect.              INT. HAL'S APARTMENT - DAY              Hal enters, grabs a bottle of vodka from atop of the fridge       and takes a long pull from it.                                  VOICE"&amp;" (O.S.)                 A man will usually find that if he                 drinks from a bottle, eventually,                 the bottle drinks from him.              Hal does a SPIT TAKE. In the corner a darkened figure stands.                            "&amp;"      HAL                 Who are you!?                                                                 47.                                                VOICE                 I am the guide on your journey.                 Fate has chosen you to be it's"&amp;"                 champion.              Pat Morita steps out from the shadows.              Hal passes out again.              LATER              We are close on Hal's face as his eyes flutter open. He       appears to be lying on the couch.              "&amp;"He hunches up on his elbows, looks around, but everything is       as it seems.              He lays his head back down.                                  HAL                 Thank God. It was a dream. Man, I                 must be losing it.             "&amp;" A voice sounds right next to his ear.                                  ""PAT MORITA"" (O.S.)                 You know you're out of orange                 juice?              Hal leaps up to find he's been resting his head on Pat's lap.                  "&amp;"                HAL                 Jesus! This isn't happening, this                 isn't happening.              Hal backs away and trips over a box.                                  ""PAT MORITA""                 Calm. All things must be filtered     "&amp;"            through calmness.                                   HAL                 Bullshit! Sometimes it's best to                 freak out.                                  ""PAT MORITA""                 I think we must work on your                 at"&amp;"titude first.                                  HAL                 Look I'm gonna call the cops in                 about two seconds if you don't get                 out of here.                                                               48.           "&amp;"                 Pat rises and walks to Hal. He's so calm it makes Hal calm.                                  ""PAT MORITA""                 Are you calm now?                                  HAL                 Yeah, I'm okay.              Pat slaps him "&amp;"across the face hard.                                  ""PAT MORITA""                 Good, because we've got a lot of                 work to do.              Hal grabs his jaw.                                  HAL                 What the hell was that "&amp;"for?                                  ""PAT MORITA""                 Rule number one: expect the                 unexpected.                                   HAL                 Can you just tell me what this is                 all about?                "&amp;"                  ""PAT MORITA""                 The heavens are not in the habit of                 bestowing a gift such as this to                 just anyone. You are being rewarded                 for being a man of great moral                 fortit"&amp;"ude with an unwavering belief                 in humanity.                                  HAL                 That's me alright.                                  ""PAT MORITA""                 I am to train you so you may                 fulfill your de"&amp;"stiny to defeat the                 great menace to Metro City: Master                 Mind.              Pat gets up and walks toward the door.                                   ""PAT MORITA"" (CONT'D)                 Come.                               "&amp;"   HAL                 We're are we going?                                                               49.                                                   ""PAT MORITA""                 To train.              EXT. PAT'S CAR - DAY              Pat is s"&amp;"itting in the driver's seat. The car is bumping up       and down.                                  ""PAT MORITA""                 Strength is just as much in the                 mind as it is the muscle. Remember,                 both need to be exercise"&amp;"d.              We PULL BACK to see Hal lifting the car up over his head.       He's hardly straining.                                  HAL                 I'M LIFTING A FREAKING CAR!!!              Pat leans on the HORN.                                  "&amp;"""PAT MORITA""                 Hey, Corky? You listening?              Two highly attractive female joggers run by. They're clearly       impressed with Hal's show of strength. He smiles and mouths a       ""hello.""                                  HAL  "&amp;"               Yeah, work both muscles.              EXT. DESERT - DAY              Pat cocks back the chamber of a .357 MAGNUM. He holds it up       and carefully takes aim...at Hal's chest.                                     ""PAT MORITA""             "&amp;"    Trust me.                                  HAL                 What are you doing!?                                  ""PAT MORITA""                 An invulnerability test. Something                 wrong?                                  HAL         "&amp;"        Uh...yeah. I would prefer not to                 get shot. Do not fire that thing!              Frustrated, Pat lowers the gun.                                                                50.                                                ""PAT"&amp;" MORITA""                 You're bulletproof.                                  HAL                 Okay, do you know that for sure?              Pat quickly aims and fires.              Hal lets out a high pitched scream as the bullet ricochets       off "&amp;"his chest.                                    ""PAT MORITA""                 I do now.              Hal looks down at his chest, not so much as a scratch.                                    HAL                 You suck.              EXT. SKY - DAY        "&amp;"      Hal is in the air flying in a sitting position. He's weaving       back and forth.                                  HAL                 Ice Man, I got a bogie on my tail.                 Two Russian Migs coming in hard and                 fast.     "&amp;"                               ""PAT MORITA""                 Hey!                                    HAL                 What?              Hal looks down to see Pat Morita yelling at him from the roof       of a building down below.                     "&amp;"             ""PAT MORITA""                 What did I tell you? Stomach down,                 hands up.              Hal sighs and assumes the proper superhero in-flight       position.                                  HAL                 God, I feel so "&amp;"gay.              Pat's CELL PHONE begins to RING. He answers it.                                  ""PAT MORITA""                     (in Master Mind voice)                 What is it?                                                               51.     "&amp;"                                           ROXANNE (V.O.)                 John?              Pat panics. He looks up to make sure no one is in earshot.              He sees Hal now doing somersaults in the air.                                  HAL        "&amp;"         YEEEE HAWWWW!              Pat turns his attention back to the phone, talking in his       John Cusack voice.                                  ""PAT MORITA""                     (in Cusack voice)                 Yes, it's John Cusack.            "&amp;"                       ROXANNE (V.O.)                 Hi, it's Roxanne. Listen, I...I                 really enjoyed talking with you the                 other day.                                  ""PAT MORITA""                 ...As did I.              "&amp;"                    ROXANNE (V.O.)                 Great. God, I feel really silly,                 and if you have a lot going on I                 totally understand. But, I was                 wondering if you maybe wanted to                 have lunch"&amp;".              He can't believe what he's hearing.                                  ""PAT MORITA""                     (excited)                 I'd love to!              He quickly recovers his composure.                                  ""PAT MORITA"" ("&amp;"CONT'D)                 I mean, I AM a little hungry.                                  ROXANNE (V.O.)                 Great. How does the park sound,                 around noon-ish?                                  ""PAT MORITA""                 Sure!   "&amp;"                               ROXANNE (V.O.)                 Great, see you then.                                                               52.                            Pat hangs up the phone and returns it to his pocket as Hal       lands behind h"&amp;"im.                                  HAL                 WHOOOOA! Man, that is so cool. It's                 like fly - Oh my God, I almost said                 it was like flying.                                  ""PAT MORITA""                 For the re"&amp;"st of the day I want you                 to continue to practice your flying                 posture.                                  HAL                 Why, where're ya going?                                  ""PAT MORITA""                 ...To do som"&amp;"ething...mysterious                 ...and Asian.                                  HAL                 Say no more, bro. I'll just keep at                 it, then.              EXT. PARK - DAY              John Cusack and Roxanne eat WRAPPED SANDWICHES w"&amp;"hile walking       through Metro City Park.                                  ROXANNE                 How's your sandwich?                                  ""JOHN CUSACK""                 It's quite delicious.                                  ROXANNE      "&amp;"           Hope you don't think I'm too                 forward. Some men are intimidated                 when a woman asks them out. I just                 find you really easy to talk to.                                     ""JOHN CUSACK""              "&amp;"   And I you.                                  ROXANNE                 You know, you're not at all like                 you are in the movies.                                     ""JOHN CUSACK""                 I'm not?                                    "&amp;"                           53.                                                ROXANNE                 Yeah. I don't know - You have this                 strange, refined way of speaking.                                  ""JOHN CUSACK""                 I d"&amp;"o? That is most interesting.                                   ROXANNE                 Anyway, when we were talking the                 other day I just felt, even though                 we only talked for a couple of                 hours, that we've kno"&amp;"wn each other                 for years.                                  ""JOHN CUSACK""                 I know just what you mean.              Roxanne bites into her sandwich.                                  ROXANNE                 You know what? This"&amp;" sandwich is                 disgusting.              She tosses it in a nearby garbage can.                                   ROXANNE (CONT'D)                 Of course I already ate half of it.                 I wonder what that says about my           "&amp;"      character?                                  ""JOHN CUSACK""                 It means you don't give up on a                 sandwich. You see that it has                 potential, and you give it every                 chance to be all it can be.   "&amp;"           Roxanne smiles at his analogy.                                  ROXANNE                 Thanks, but knowing me, I was                 probably projecting my expectations                 of what a lunch should be on the                 sandwich."&amp;" It might have been okay                 at first, but I just made it                 bitter.              John Cusack notices Roxanne's smile starting to fade.                                  ""JOHN CUSACK""                 Is that what happened with yo"&amp;"ur                 last sandwich - I mean, boyfriend?                                                               54.                                                ROXANNE                 When I look back, I probably                 shouldn't of expect"&amp;"ed so much from                 him. He was already a giving                 person. You know, one of those go                 out and save the world types.                                  ""JOHN CUSACK""                 I've run into a few.             "&amp;"                     ROXANNE                 I was selfish, I guess. I didn't                 want to share him with anybody                 else.                                  ""JOHN CUSACK""                 It sounds like he was a special            "&amp;"     man.                                  ROXANNE                 They broke the mold.              John Cusack arches his eyebrow in a very familiar manner.                                  ""JOHN CUSACK""                 Perhaps not.              INT. "&amp;"ABANDONED WAREHOUSE - DAY              Hal walks up to Pat Morita sporting a Lone Ranger-type mask       and wearing a purple and red superhero costume. It's not       unlike Uberman's except for a giant ""T"" on his chest. (From       here on, Hal is ref"&amp;"erred to as TITAN)                                  TITAN                 What's the ""T"" stand for?                                  ""PAT MORITA""                 Titan.                                  TITAN                 What's that supposed to mea"&amp;"n?                                  ""PAT MORITA""                 It's from Roman mythology. Zeus's                 father...oh, just go with it. You                 look perfect.                                  TITAN                 I don't think this "&amp;"mask is big                 enough. Are you sure no one is                 gonna recognize me?                                                                55.                                                ""PAT MORITA""                 It's fine, just"&amp;" don't slouch. It's                 all in the posture.              He grabs Titan's shoulders like a proud papa.                                  ""PAT MORITA"" (CONT'D)                 It is time.              INT. BANK - DAY              There is a lo"&amp;"ng line of people snaked around the velvet       ropes. They're all waiting for their chance at the one open       teller window.              Four men wearing BEATLES MASKS(JOHN,PAUL,GEORGE,AND RINGO)and       CARRYING SHOTGUNS enter the bank.           "&amp;"   John fires a shot in the air, sending everyone into an       immediate panic.                                  JOHN                 Alright folks, this is a robbery.                 Nobody moves - yadda, yadda,                 yadda...              Rin"&amp;"go jumps over the teller wall and starts stuffing bills       into a bag.              As John and Paul cover the crowd, George goes to the corner       office and puts a gun to the BANK MANAGER'S head.                                  GEORGE             "&amp;"    The safe. Let's go.                                  BANK MANAGER                 Okay, just don't hurt anyone.                                  GEORGE                 Yeah, yeah, yeah.              George leads him out by the collar.              CRA"&amp;"SH - Titan smashes through the window and lands in a bold       superhero stance with hands on hips.                                  TITAN                 Well, boys, there's no need for all                 this just to get the free toaster.             "&amp;" Paul cocks his gun.                                                                  56.                                                PAUL                 What are you suppose to be?              We move in for a nice dramatic close up.                "&amp;"                    TITAN                 Justice.                                  GEORGE                 Well, justice, suck on this...              George, John and Paul open fire on Titan.              He just stands there and yawns as the bullets bou"&amp;"nce off him.              With their guns empty the three just stare at him in       amazement.                                  TITAN                 Now it's my turn.              He turns to George.                                  TITAN (CONT'D)      "&amp;"           Hey, George, here comes the sun.              Titan grabs George and throws him into a fluorescent light       fixture in the ceiling.              Paul tries to run for the door. Titan snatches the collar of       his jacket.                  "&amp;"                TITAN (CONT'D)                 Say, Paul, your mother should                 know...that you're a scumbag.              He tosses Paul out the window and into a parked DELIVERY       TRUCK.              Titan turns around just as John hits"&amp;" him with the butt of his       shotgun. It instantly breaks apart in his hands.              Titan lifts him like a rag doll up into the air.                                  TITAN (CONT'D)                 John, all you need is love...              He th"&amp;"rows John who lands on top of a cubical wall - GROIN       FIRST.                                  TITAN (CONT'D)                 ...and a good urologist.                                                               57.                            Titan e"&amp;"ffortlessly hops over the teller wall to find Ringo       cowering on the floor.              He grabs him by the shirt and lifts him up.                                  HAL                 Well, Ringo...um...um...you're                 under arrest.    "&amp;"          EXT. BANK - DAY              Titan walks out of the bank with Ringo and George under his       arm. He's suddenly swarmed by a group of television       reporters, including Roxanne.              Across the street is Pat Morita. He watches Titan"&amp;"'s first       news conference with great anxiety.                                  BANK MANAGER                     (to Hal)                 On behalf of the First National                 Bank of Metro City, I'd like to                 offer you a rewar"&amp;"d for your act of                 bravery.              He hands Titan a check.                                  TITAN                     (reading)                 Ten thousand dollars!              Titan looks over to Pat, who violently shakes his head "&amp;"no.                                  TITAN (CONT'D)                     (unenthusiastically)                 I...can't except this. Law and                 order is it's own...um...reward.              Pat gives him the thumbs up. Pat turns, suddenly seei"&amp;"ng       Roxanne with her camera crew. Captivated, his eyes lock on       her.              Meanwhile, Roxanne and her cameraman, SETH, are maneuvering       around the crowd to get closer to Titan.                                  BRAD HELMS (O.S.)      "&amp;"           Not so fast, Roxanne.              They both turn to see Roxanne's reporter rival Brad Helms,       Geraldo without the class, and his cameraman, FRANK.                                  BRAD HELMS                 This story's mine.             "&amp;"                                                     58.                                                ROXANNE                 Listen, Brad. We were just in the                 area. I was just trying to -                                  BRAD HELMS     "&amp;"            I've been in this business long                 enough to know pretty well what you                 were ""just trying to do."" Besides,                 I heard you couldn't take the big                 game anymore and were put on fluff      "&amp;"           detail?              Dejected, Roxanne turns and motions for Seth to turn the       camera off.                                  SETH                 You're not gonna take that from                 him, are you?                                 "&amp;" ROXANNE                 He's right. Old habit, I guess.                     (to Brad)                 We'll get out of your way.              As they walk off, Brad makes a comment to Frank loud enough       for her to hear.                              "&amp;"    BRAD HELMS                 Besides, I'm sure there's a pancake                 supper somewhere that needs                 covering.              INT. ABANDONED METRO CITY LIBRARY   - OFFICE - DAY              ON TELEVISION              We see the new"&amp;"s conference on the bank's steps. In the corner       of the screen is written: ""recorded earlier.""                                  BRAD HELMS                 For months now, since the death of                 Uberman, the citizens of Metro City       "&amp;"          have been holding out for a hero.                 Well, it appears they won't have to                 hold out for much longer as a new                 costumed crusader has suddenly                 stormed onto the scene. Today, at             "&amp;"    the Metro Savings and Trust, a                 masked mystery man single-handedly                 defeated ""The Fab Four Gang."" Just                 who is this new caped avenger?              Brad holds the microphone to Titan's face.              "&amp;"                                                  59.                                                BRAD HELMS                 I'm sure all of our viewers are now                 wondering, what's the ""T"" stand                 for?                     "&amp;"             TITAN                 It's a message to all the scum out                 there. Uberman may be gone, but                 Metro City has a new protector, and                 his name is ""Tighten!""              Another reporter leans in.     "&amp;"                             REPORTER                 How do you spell that?              We PULL BACK to see Plato and Da Vinci watching this       spectacle. Master Mind is sitting with them, reading a       NEWSPAPER.                                  M"&amp;"ASTER MIND                     (reading paper)                 Oh, for heaven's sake. I can't                 believe it. He misspelled his name.              Master Mind holds up the newspaper. The headline reads       ""Metro's New Hero: Tighten.""     "&amp;"                             MASTER MIND (CONT'D)                 No matter, I suppose.              Master Mind throws the paper on the floor and begins to pace       around the room with his arms folded behind his back.                                  "&amp;"MASTER MIND (CONT'D)                 We've now fully established Titan                 as Metro City's hero. They will                 love him just as they loved                 Uberman. Everything is going                 according to plan.             "&amp;" Einstein leans over and whispers in Plato's ear.                                  EINSTEIN                     (whispering)                 Yeah, if the plan is getting us in                 jail.              Master Mind turns around, facing Einstein. H"&amp;"e walks over,       standing face to face with the rebellious henchmen.                                                               60.                                                MASTER MIND                 You know, Einstein, maybe I should        "&amp;"         have called you Socrates. He also                 didn't know when to keep his                 thoughts to himself.                                   EINSTEIN                 I just fail to see the point in all                 of this. I mean, wh"&amp;"y are we                 creating another superhero when it                 was such a pain in the ass for you                 to get rid of the other one? I                 mean, Uberman is destroyed, we                 should be using this opportunity  "&amp;"               to...to...                                    MASTER MIND                 To what?                                  EINSTEIN                 I don't know. To take over the                 weather, space, the world -                 whatever"&amp;" super villains are                 SUPPOSED to do.                                  MASTER MIND                 The reason someone like you will                 always be a minion is because you                 have no foresight. We take over the        "&amp;"         earth, like you said. Then what?                 Women? Cars? Money? Even the                 grandest treasures will lose their                 lustre if you don't have someone to                 hold them over.              Einstein throws up h"&amp;"is hands. He's had enough. He pulls off       his wig and throws it to the floor.                                  EINSTEIN                 That's it! This balance of the                 force bullshit is getting way too                 Oprah for me. I'm "&amp;"blowing. Who's                 with me?                                    MASTER MIND                 You dare?                                  EINSTEIN                 Yeah, I dare. I'm sick of wearing                 stupid costumes, and I'm sick of  "&amp;"               working for a super villain who's                 turning into a softie.                                                               61.                            Plato and Da Vinci's mouths drop to the floor. They turn to       Master M"&amp;"ind for his rebuttal.                                  MASTER MIND                 What - did - you - call me?                                  EINSTEIN                 You heard me. You used to be an                 inhuman monster, now look at you.     "&amp;"            You're creating super heroes, you                 don't go with us on robberies                 anymore, it's been days since you                 threatened anyone, oh, and not to                 mention this Roxanne Ritchi thing.             "&amp;"                     MASTER MIND                 THAT is none of your business,                 knave!                                  EINSTEIN                 Hey, you guys haven't sealed the                 deal yet, have you?                          "&amp;"         MASTER MIND                 Silence!                                  EINSTEIN                     (In a woman's voice)                 Oh, Master, your head is so big.                                  MASTER MIND                 I'm warning you,"&amp;" Einstein.                                  EINSTEIN                     (In a woman's voice)                 Take me!                                  MASTER MIND                 I said silence!              With his metal gauntlet Master Mind grabs Eins"&amp;"tein by the       throat and lifts him into the air.              Einstein looks frightened as he tries to pry himself free of       Master Mind's grip.              Master Mind's eyes soften as if his heart is suddenly not       into what he's about to d"&amp;"o. He let's Einstein drop to the       floor.                                  MASTER MIND (CONT'D)                 Get out of my sight.                                                                62.                            EXT. RESTAURANT - NIGHT "&amp;"             Roxanne and John Cusack are eating on the outside patio of a       fancy restaurant.                                  ROXANNE                 Don't get me wrong, I love being a                 reporter. I don't think I could do               "&amp;"  anything else. It's the                 consequences of what we do that I'm                 having a problem with.              He listens intently as he refills her glass with wine.                                  ""JOHN CUSACK""                 That'"&amp;"s where journalistic                 responsibility comes in, no?                                  ROXANNE                 It's supposed to.                                  ""JOHN CUSACK""                 Sounds to me like you're running                 "&amp;"from something.                                  ROXANNE                 I got someone I cared about killed.                 If it wasn't for me, he wouldn't                 have been involved.              John suddenly gets a disturbed look in his eye, "&amp;"realizing       what she's talking about.              He reaches across the table and takes her hand.                                  ""JOHN CUSACK""                 You can't blame yourself. My father                 used to say each of us must answer "&amp;"                the great call to truly feel alive.                                  ROXANNE                 Was he an actor?                                  ""JOHN CUSACK""                 ...No. He was...a landscaper. And a                 horrible one"&amp;". I mean he would fail                 time and time again at                 his...landscaping. And sometimes                 he'd get pretty beaten up or thrown                 in jail -                                  ROXANNE                 Jail?    "&amp;"                                                           63.                                                ""JOHN CUSACK""                 My point is he took the good with                 the bad. He grew a little each                 time. Improved, "&amp;"learned.                                  ROXANNE                 Was he ever successful?                                  ""JOHN CUSACK""                 God, no...but don't let deter you.              Roxanne LAUGHS.                                  ROX"&amp;"ANNE                 Thanks for this. You know, this is                 embarrassing, but it's been a long                 time since I -              It's starting to lightly sprinkle. Roxanne looks up.                                  ROXANNE (CONT'D)  "&amp;"               I think it's starting to rain. We                 might want to find a table inside.                                  ""JOHN CUSACK""                 What were you gonna say?                                  ROXANNE                 Oh, I wa"&amp;"s gonna say...It's been a                 long time since...well, I've been                 with someone I...enjoy being with.              John Cusack smiles warmly and raises his glass for a toast.                                  ""JOHN CUSACK""       "&amp;"          To people who enjoy being with each                 other.              They go to clang glasses, when the rain suddenly causes John       Cusack's disguise generator to short.              His true form of Master Mind is briefly revealed to Rox"&amp;"anne       as a BOLT OF ELECTRICITY encircles his body.              Roxanne drops her glass and jumps out of her seat.                                  MASTER MIND (CONT'D)                 Oh, no. Don't look at me.              LIKE A BROKEN TV the image"&amp;" keeps switching between MASTER       MIND AND JOHN CUSACK.                                                               64.                            As Master Mind starts to franticly slap at his watch, the       Cusack disguise begins to hold steady."&amp;"              He nonchalantly returns to cutting his steak.                                  ""JOHN CUSACK""                 Okay, never mind that. Now, where                 were we?              Roxanne grabs his glass and throws the drink in his face, "&amp;"      causing the generator to short out permanently.              Master Mind now sits in his true blue form.                                     ROXANNE                 Oh my God.                                  MASTER MIND                 You're not g"&amp;"onna get all freaky                 about this, are you?                                  ROXANNE                 This...this is too much, even for                 you. God, I go out with you, tell                 you my innermost thoughts.               "&amp;"                   MASTER MIND                 I only did this because I wanted to                 talk to you on the same level. You                 know, without all the baggage?                                  ROXANNE                 Baggage? You burn"&amp;"ed my boyfriend                 alive, you sick son-of-a-bitch!                                  MASTER MIND                 You see, that's exactly what I'm                 talking about.              Roxanne starts to walk away.                         "&amp;"            MASTER MIND (CONT'D)                 Roxanne!                                  ROXANNE                 Stay away from me.              Master Mind sinks back down to his chair. Despite the now       heavy rain bombarding him, he returns to his"&amp;" food.              Several resturaunt patron's are looking at him through the       window.                                                                  65.                            Our villain turns to them, giving them a villainous glare.        "&amp;"                          MASTER MIND                 What?              INT. MASTER MIND'S BEDROOM - NIGHT              Master Mind is lying on his back, wide awake.                                  MASTER MIND                     (mumbling to himself)  "&amp;"               Stupid. What was I thinking? Plato,                 it's his fault. He's the one who                 sent me on this weak-willed path.                 I'll filet his scrotum for this.                 Me, a creature of evil, in love         "&amp;"        with Roxanne Ritchi. Preposterous.                 I hardly give such matters thought              He rolls onto his side. He yawns and closes his eyes.              Suddenly, they shoot back open.                                                  "&amp;"     CUT TO:              EXT. ROXANNE'S APARTMENT - NIGHT              Master Mind pulls up in a blue Rolls Royce, across the street       from Roxanne's apartment              He stares up at the building, hoping to catch a glimpse of       her.        "&amp;"      Finally, she appears, primping her hair in her apartment       window's reflection.                                  MASTER MIND                 I should just go up there and just                 lay it all out to her. ""Roxanne, I                 l"&amp;"ike you - I always have. Oh, and                 I'm sorry I blew up your ex.                 (realizing the absurdity of his                 words) Yeah, that would go over                 like a pants-less clown at a                 child's birthday par"&amp;"ty. What the                 hell am I even doing here? Who                 cares what she thinks? I'm a                 supervillain and here I am acting                 like a love struck schoolboy.                 Forget this. I control my own         "&amp;"        destiny!                                                                 66.                            He turns the ignition key - NOTHING HAPPENS. He repeats but       gets the same results.                                  MASTER MIND (CONT'D) "&amp;"                    (disgusted)                 Perfect.              INT. ROXANNE'S APARTMENT - NIGHT              She pulls a pack of smokes off her night stand. Empty.                                     ROXANNE                 Damn.              She g"&amp;"rabs her long coat and throws it over her robe.              EXT. ROXANNE'S APARTMENT BUILDING              Roxanne steps outside.                                  ROXANNE                 Please be open.              Across the street is a liquor store. T"&amp;"he light is still on.                                     ROXANNE (CONT'D)                 Thank God.              She walks across the street, passing in front of Master       Mind's car.              Spotting her, he sinks down in his seat.             "&amp;" Roxanne walks by, totally unaware of his presence.              Relieved, Master Mind sits back up and watches her go into       the store.              INT. LIQUOR STORE - NIGHT              Roxanne walks up to an elderly Korean SHOPKEEPER at the       "&amp;"counter.                                  ROXANNE                 A pack of Lady Strikes, please.              EXT. MASTER MIND'S CAR - NIGHT              Master Mind is talking on his cell phone.                                  MASTER MIND              "&amp;"   Hello, Triple A?                                                                  67.                            He suddenly spots something across the street.              EXT. LIQUOR STORE - NIGHT              A HOODLUM walks up to the entrance of th"&amp;"e store and pulls out       a gun from under his coat.              EXT. MASTER MIND'S CAR - NIGHT              Master Mind stares in shock.                                  MASTER MIND                 I'll call you back.              He hangs up the phon"&amp;"e and watches the Hoodlum go inside the       store.              INT. LIQUOR STORE - NIGHT              The Hoodlum reaches across the counter and grabs a fist full       of cash from the register.                                  SHOPKEEPER             "&amp;"    Hey!                                  SHOTGUN HOODLUM                 Shut up, Gramps.              He turns to Roxanne, spotting a GOLD NECKLACE around her       neck.                                  SHOTGUN HOODLUM (CONT'D)                 Gimme th"&amp;"at necklace!                                  ROXANNE                 I don't think so.              The Hoodlum cocks his shotgun.                                  SHOTGUN HOODLUM                 I said give it to me!                                  MAS"&amp;"TER MIND (O.S.)                 The lady said no.              The hoodlum turns around to see Master Mind in the doorway       holding a STRANGE-LOOKING HAND CANNON (GOO GUN) with knobs       and blinking lights.              The hoodlum starts to laugh."&amp;"                                                               68.                                                SHOTGUN HOODLUM                 What the hell's that? A super                 soaker?                                  MASTER MIND           "&amp;"      No, it's a goo gun.              The hoodlum turns his gun to Master Mind.                                  SHOTGUN HOODLUM                 Yeah, what's it do?                                   MASTER MIND                 It goos.              Maste"&amp;"r Mind fires the cannon. It instantly covers the store       in a cloud of SMOKE.              The smoke clears to reveal the hoodlum STUCK TO THE WALL,       covered in a thick, GREEN GUNK.              Roxanne stares at him, dumbfounded.                "&amp;"                  MASTER MIND (CONT'D)                 It's...a prototype.              Master Mind starts to walk out when he's suddenly confronted       by the shopkeeper.                                  SHOPKEEPER                 I know you! You Maste"&amp;"r Brain guy.                 You a hero.              Master Mind points the goo gun at him.                                  MASTER MIND                 Don't - EVER - say that again.              EXT. LIQUOR STORE - NIGHT              Master Mind walks "&amp;"out with the cannon resting on his shoulder       like he's a short timer in Da Nang. Roxanne follows shortly       behind him.                                   ROXANNE                 Hey!              Master Mind turns around.                          "&amp;"        ROXANNE (CONT'D)                 Are you following me or something?                                                                69.                                                MASTER MIND                 Don't flatter yourself.              "&amp;"He turns away and continues walking. Roxanne runs in front of       him blocking his way.                                  ROXANNE                 Don't walk away from me when I'm                 talking to you.              Finally it occurs to her what'"&amp;"s going on.                                  ROXANNE (CONT'D)                 What a minute...all that stuff you                 use to say to me when Uberman was                 alive - about me being the loyal                 queen by your side as you r"&amp;"ule over                 Metro City. That wasn't just super                 villain rhetoric, was it? You                 actually meant it!                                  MASTER MIND                 My, someone has a rather high                 opinion"&amp;" of themselves.              They stare at each other in silence, their glares locked in       conflict.                                  ROXANNE                     (coldly)                 Do you really think I would be with                 someone like"&amp;" you?              This stings Master Mind to the bone. And after a brief       contemplation, he reaches the only logical, painful       conclusion.                                  MASTER MIND                 No.              With that, Master Mind exit"&amp;"s into the night, leaving Roxanne       with a baffled expression on her face.              INT. ABANDONED METRO CITY LIBRARY    - NIGHT              Master Mind enters in a huff. Da Vinci closes the door behind       him as Plato notices his master's agi"&amp;"tated state.                                  PLATO                 Everything alright, sir?              Master Mind GRABS PLATO BY THE GROIN with his metal gauntlet       causing Plato's eyes to bulge in pain.                                            "&amp;"                   70.                                                MASTER MIND                     (overly calm)                 Fine, why do you ask?                                  PLATO                 You...just...seem...              Master Mind "&amp;"tightens his grip.                                    MASTER MIND                 Go on.                                  PLATO                 ...distracted.              Master Mind releases him.                                  MASTER MIND             "&amp;"    Just with business, my minion. Just                 with business. I've decided it is                 time.                                    PLATO                 You mean?                                  MASTER MIND                 Yes, we've crea"&amp;"ted our hero, now                 it's time to give him a little                 motivation.                                  DA VINCI                 How do we do that?                                  MASTER MIND                 To be simply good is not"&amp;" enough. A                 hero must be driven by an almost                 relentless desire to right a wrong                 that can never be corrected.                                    PLATO                 You mean?                                 "&amp;" MASTER MIND                 Yes, he must lose someone near and                 dear to him - his father figure.                 Gentlemen, it's time for Operation                 Mentor Kill!              EXT. SKY OVER METRO CITY - DAY              Titan"&amp;" flies high over and through the city, under bridges,       between buildings, etc. He's not really working, just       enjoying himself.                                                                  71.                            INT. WOMAN'S APARTMEN"&amp;"T - NIGHT              A PRETTY WOMAN sits at her makeup table wearing nothing but       her bra and panties. Through the reflection in her mirror we       see a large window directly behind her.              As she applies lipstick we see Titan fly quick"&amp;"ly by in the       background. After a moment he slowly slides back in view and       begins ogling the girl.              She sees him in the mirror and quickly covers herself with a       robe.              Titan tries to hide his face as he zooms off. "&amp;"             MOMENTS LATER              Titan looks down to see an APARTMENT BUILDING IN RUIN.       Emergency lights flash around it as swarms of people run       around in chaos.                                  TITAN                 Man, what the hell "&amp;"happened down                 there? Wait a sec -              He stops in mid-air as he comes to the striking realization.                                  TITAN (CONT'D)                 THAT'S MY APARTMENT!!!              EXT. HAL'S APARTMENT BUILDING -"&amp;" DAY              Titan lands in front of the rubble that was once his home.       Reporters stand just beyond the police line.                                    TITAN                 Crap.              From the wreckage crawls a dying Pat Morita.       "&amp;"                             TITAN (CONT'D)                 PAT!              Titan goes and kneels beside Pat, holding him in his arms.                                    TITAN (CONT'D)                 You okay?                                  ""PAT MOR"&amp;"ITA""                 I'm dying, kid. There is just one                 last lesson I have for you. It is                 the most important of all.                                                                 72.                                       "&amp;"         TITAN                 What's that?                                   ""PAT MORITA""                 Master Mind did this, you must                 avenge me.                                  TITAN                 Master Mind? Why?                "&amp;"                  ""PAT MORITA""                 Because he's evil. You must stop                 the evil Hal - stop the...              Pat's body goes limp.              The cameras begin to pop and flash around them.              Titan gently lays Pat"&amp;"'s body down and stands respectfully       over him. The reporters rush over.                                  REPORTER 1                 Tighten, Is this the work of Master                 Mind?                                  REPORTER 2                "&amp;" How will the death of your mentor                 affect your resolve?                                  REPORTER 3                 Was that Pat Morita?              Titan walks up to one of the cameras.                                  TITAN             "&amp;"    This injustice will not go                 unpunished. Master Mind, if you can                 hear me, Tighten is coming for you.              In the background we see Plato and Da Vinci, DRESSED AS       PARAMEDICS, load pat's body onto a stretcher."&amp;"              PLATO ACCIDENTALLY DROPS HIS SIDE. As he bends down to pick       it back up, Pat quickly slaps him, then goes back to playing       dead.              INT. ABANDONED METRO CITY LIBRARY   - NIGHT              Master Mind and the boys prepare"&amp;" the fortress for Hal's       revenge attack. Master Mind is as giddy as a schoolboy.                                                               73.                                                MASTER MIND                 Alright, people, we don't ha"&amp;"ve much                 time. Titan should be here any                 minute, so let's get the lead out.              There is a GIANT MOUNTED DEATH RAY in the middle of the hall       being tinkered with by Da Vinci.                                  MAS"&amp;"TER MIND (CONT'D)                 How's the death ray coming?                                  DA VINCI                 Nearly up to full power, sir.                                  MASTER MIND                 Hum. Let's turn it down a few               "&amp;"  notches. It's his first time and                 we don't want to get in a lucky                 shot, now do we?              Plato enters the room.                                  MASTER MIND (CONT'D)                 Anything on the radar yet?       "&amp;"                           PLATO                 Not yet, sir.                                  MASTER MIND                 I see. Well, he must be planning                 something big. Are the flame                 androids deployed?                   "&amp;"               PLATO                 All twelve.              Master Mind rubs his hands in anticipation as he sits down on       his throne.                                  MASTER MIND                 Wonderful, wonderful. Plato, Da                 Vinc"&amp;"i, take your places next to me.              They move to either side of the chair.                                  MASTER MIND (CONT'D)                 No slouching.              Da Vinci straightens up and sucks in his gut.              They remain thi"&amp;"s way for several long moments. Master Mind       occasionally glances at a DIGITAL CLOCK on the wall. Still no       Titan.                                                                74.                            LATER              Apparently quite "&amp;"some time has passed. The bold stances have       degraded to fatigue.                                  PLATO                 He's certainly taking his time.                                  MASTER MIND                 He'll be here. That's the way it    "&amp;"             works.              STILL LATER              Master Mind reclines in his chair and taps his metal gauntlet       impatiently on the armrest.              Plato has squatted down, resting his chin on his hand.                                  "&amp;"MASTER MIND (CONT'D)                 Unprofessional, that's what this                 is. No, it's disrespect for the                 craft.              Master Mind rises and begins to pace back and forth.                                  MASTER MIND (CO"&amp;"NT'D)                 Would Uberman have kept us waiting                 like this? Of course not. He was a                 pro who knew the score. It's time                 we spelled out a few things for                 this Titan. I will not be made a "&amp;"                fool of.              He storms out of the room.              INT. HAL'S NEW APARTMENT - DAY              Titan's sitting on the floor in a barren apartment wearing       his costume top and some tighty whities. He sips his beer as       h"&amp;"e watches a basketball game on a tiny TV.              Much to his annoyance, there's a KNOCK at the door.                                  TITAN                 Oh, for crying out loud.              He gets up and opens the door. It's Master Mind.       "&amp;"                           MASTER MIND                 Do you know who I am?                                                                  75.                            It takes a few moments to register, but Titan's suddenly       excited.           "&amp;"                       TITAN                 Yeah, you're Master Mind. Yeah!                 You're actually the guy I want to                 see!                                  MASTER MIND                 Oh, so NOW you want to get down to            "&amp;"     it. Well, I want to get a few                 things off my chest first.              Master Mind walks past Titan into the apartment. He spins       around, pointing at him accusingly with one of his metal       fingers.                             "&amp;"     MASTER MIND (CONT'D)                 Of all the inconsiderate - Do you                 have any idea how long we waited                 for you? We're you even planning on                 coming to me and getting revenge?              Titan shuts the"&amp;" apartment door, and turns back toward his       guest.                                  TITAN                 Well, at first I was going to. You                 know, because that's what I figured                 I was supposed to do. But then I         "&amp;"        got to thinking-                                  MASTER MIND                     (interrupting)                 -You got to thinking? There's                 nothing to think about. I'm the                 villain. I do something bad, you        "&amp;"         come and get me.                                  TITAN                 - I got to thinking...what's the                 point?              Master Mind throws up his hands.                                  MASTER MIND                 Maybe you'r"&amp;"e right. What's the                 point?              He suddenly notices something in the corner of his eye. He       walks over to a futon in the living room. On top of it is a       LARGE SACK OVERFLOWING WITH GOLD WATCHES,RINGS AND OTHER       VALUA"&amp;"BLES.                                                               76.                                                MASTER MIND (CONT'D)                 What are these?                                  TITAN                 That's what I wanted to talk"&amp;" to you                 about.                                  MASTER MIND                     (baffled)                 Where did you get all this?                                  TITAN                     (proudly)                 Get this: I stole th"&amp;"em.                                  MASTER MIND                 From where?                                  TITAN                 From all over. You see, once you                 killed Pat and ruined my other                 apartment building I was pr"&amp;"etty                 pissed off, so I figured I'd go,                 find you and kick some ass. Then I                 thought to myself: ""Okay,then                 what?"" I mean, if we were to fight,                 what would I get out of it? Would "&amp;"I                 get my apartment back? Would I be                 able to pay the bills?                                  MASTER MIND                 Well, what about your mentor?                                  TITAN                 Tell you the truth"&amp;"? He was kind of                 a dick. I mean, being a hero is                 dandy and all, but it's volunteer                 work. Now you've always had the                 right take on all this. I mean,                 when you rob a bank or take "&amp;"over                 the diamond exchange you get                 something out of it. I mean, when                 you don't get caught, which, no                 offense, isn't very often. And that                 brings me to what I wanted to          "&amp;"       propose to you: Who could catch you                 if I'm by your side?              Perplexed by his proposal, Master Mind just stares at Titan       awe-struck.                                  MASTER MIND                 You want to team-up?   "&amp;"                                                               77.                                                TITAN                 You got the brains, I got the                 brawn. We could even call ourselves                 that: `Brain' and `Br"&amp;"awn'. Look at                 this.              Titan picks up a piece of POSTER BOARD off the floor and       shows it to Master Mind.                                  TITAN (CONT'D)                 I even designed us some new                 costumes. "&amp;"             The picture is crudely drawn with magic markers and crayons.       A big headed man (Master Mind) is standing on a plate of       grass in a blue costume with a picture of a brain on his       chest.              Next to him, is a picture of "&amp;"Titan in a red costume with a       black cape, but his chest is mysteriously blank.              Titan proudly points to the two figures.                                  TITAN (CONT'D)                 See, you'd be brain, so you got a                 li"&amp;"ttle one on your costume, and                 then I'll have brawn on mine...once                 I figure out the best, you know,                 visual interpretation of it. What                 do you think?                                  MASTER MIND"&amp;"                 What do I think?              Master Mind shakes his head tiredly.                                  MASTER MIND (CONT'D)                 I think you're probably the biggest                 idiot I've ever met. I mean, I                 ca"&amp;"n't believe you. All your gifts,                 all your powers, and all you want                 to use them for is your own                 financial fulfillment. You know                 what? Your kind of people make me                 sick.         "&amp;"     Titan puts down his drawing.                                  TITAN                 I worked hard on this.                                  MASTER MIND                 Oh - gee - I am so sorry!                                                         "&amp;"      78.                            Master Mind looks to Heaven in disgust.                                  MASTER MIND (CONT'D)                     (under his breath)                 Of all the people to pick, it had                 to be this loser.  "&amp;"            This strikes a cord with Titan.                                  TITAN                 Now, hold on. You're going a little                 too far.                                  MASTER MIND                 I wish your mother said that to   "&amp;"              your father the night of your                 conception, they would have saved                 me a whole lot of heartache.                                  TITAN                 Hey, I mean it.              Master Mind gets right in his fa"&amp;"ce.                                  MASTER MIND                 Oh, yeah? What are you gonna do?              EXT. HAL'S APARTMENT BUILDING - DAY              We see Master Mind's body CRASH through the building and land       in a DUMPSTER across the st"&amp;"reet.              A car pulls up. The driver's door opens. Da Vinci gets out       and runs to help his master.                                    DA VINCI                 Master!                                    MASTER MIND (O.S.)                 It h"&amp;"urts.              Da Vinci peeks into the dumpster to see Master Mind's body       cushioned by a stack of trash bags.                                  DA VINCI                 What hurts?                                    MASTER MIND                 It"&amp;"!              The overly large henchmen starts to pull his master from the       dumpster when they suddenly hear a voice from above. It's       Titan peeking through the hole in his apartment wall.                                                        "&amp;"          79.                                                TITAN                 I don't need you, I don't need                 anybody. I have the power to do and                 take anything I want. And now, I'm                 gonna take back everyt"&amp;"hing this                 city owes me. Beware Metro City,                 it's time for Titan to collect.              Titan shoots up into the air.                                  TITAN (CONT'D)                 Oh, and from now on - I'M GONNA FLY      "&amp;"           THE WAY I WANT TO FLY!              He takes a sitting position and flies away as if he were       piloting an invisible jet.              Master Mind climbs out of the dumpster and watches Titan       disappear into the distance.              "&amp;"                    DA VINCI                 How'd the plan go, boss?                                  MASTER MIND                 I just made myself redundant, old                 friend.              Da Vinci gives Master Mind a whiff.                  "&amp;"                DA VINCI                 It's not that bad.              INT. BANK - DAY              Titan, with a happy bounce in his step, enters the bank. The       last time he was here he thwarted a robbery. He looks       nostalgic.              A "&amp;"SECURITY GUARD shyly walks up to him like a kid meeting his       TV idol.                                  SECURITY GUARD                 Morning, Tighten.                                   TITAN                 Morning.                                  "&amp;"SECURITY GUARD                 Is there something we can do for                 you?                                                                  80.                                                   TITAN                    Oh, don't bother about me."&amp;" I'm just                    here to make a withdrawal.              Titan walks across the lobby, drawing stares of admiration       from all.              A little girl waves to him sweetly. He gives her a good-       natured WINK as he heads straight f"&amp;"or the vault.              The security guard watches him enter and come out with a SACK       OF CASH.              Sure he must be misunderstanding what's going on, the       security guard just stares at Titan as he passes by and out       the door.   "&amp;"           The bank manager comes over to the guard.                                     BANK MANAGER                    Say, did he just rob us?                                     SECURITY GUARD                    Not sure. Sort of looks it, don't      "&amp;"              it?                                     BANK MANAGER                    Yeah.                                     SECURITY GUARD                    Should I, you know, stop him?                                     BANK MANAGER               "&amp;"     Umm...Yeah.              As the security guard exits the bank, the manager stares out       the window. His eyes suddenly grow wide with terror.              The guard's body suddenly smashes through the window, landing       at the startled bank man"&amp;"ager's feet.                                     BANK MANAGER (CONT'D)                        (looking down at the                         guard)                    He did rob us, didn't he?                                                           CUT TO"&amp;":              TELEVISION              ""A Channel 7 News Special Report."" Brad Helms wipes into       view.                                                               81.                                                BRAD HELMS                 ""Abs"&amp;"olute power corrupts                 absolutely."" When Lord Acton stated                 that, in a letter to Bishop Mandell                 Creighton in 1887, no one thought                 much about it, but today Metro City                 is reeling "&amp;"from that very prophecy.                 Tighten, who many thought of as our                 savior, has turned his back on the                 cause of justice.                                                        CUT TO:              TITAN BEING EVIL "&amp;"- MONTAGE              EXT. DIAMOND EXCHANGE - DAY              Titan flies through the window of the building. He emerges       seconds later laughing with his shirt full of booty.              EXT. CITY STREET - DAY              A woman screams from the"&amp;" window of a BURNING BUILDING. Titan       flies up to her, grabs her fur coat and zooms off again,       leaving the woman behind, slightly confused.              EXT. OUTSIDE MARKET - DAY              Titan steals a little boy's lollipop and gooses his "&amp;"mother.              EXT. CITY STREET - DAY              Dozens of people run through the streets apparently to get       out of a downpour. We cut to the top of a building and see       Titan ZIPPING UP HIS PANTS and laughing.              INT. ABANDONED"&amp;" METRO CITY LIBRARY   - NIGHT              Master Mind paces back and forth in front of Plato and Da       Vinci.                                  PLATO                 I don't understand it. He seemed to                 have every characteristic we were "&amp;"                looking for in a superhero.                                  MASTER MIND                 Well, there's no use crying about                 it now, we must take action. I'm                 not going to play second fiddle to                 "&amp;"that crass buffoon. We must destroy                 Tighten.                                                                  82.                                                PLATO                 It won't be easy. Uberman had a                 sense of"&amp;" decency and genuine love                 for the people. That was his                 weakness and was easily used                 against him.                                  MASTER MIND                 Yes, but he possesses the same                 fl"&amp;"aws present in Uberman's DNA -                 copper. It's like Benjamin Franklin                 always said: ""If something works                 don't dick with it.""              EXT. BAR - DAY              It looks like a war zone passed through her"&amp;"e. Smashed police       cars and debris lay everywhere. This seems to be the only       building left untouched.              INT. BAR - DAY              A very tipsy Titan is sitting at the bar, looking deep into       the bottom of his beer glass for an"&amp;"swers.                                  TITAN                 I can have anything I want. I'm                 like a god.              The BARTENDER just listens as he wipes down a glass with a       dirty rag.                                  TITAN      "&amp;"           Point to any woman in this bar. I                 could have her in a second.              He follows the bartender's gaze to THE ONLY OTHER PERSON       THERE - A passed out, MIDDLE AGED HAG OF A BARFLY.                                  TITAN "&amp;"                    (to Old Barfly)                 Hey, you wanna get with this?                                  BARTENDER                 Buddy, what do you want?              Titan carefully considers this for a moment.                                "&amp;"  TITAN                 What do you want? That's the                 question, isn't it. I mean, what do                 you want when you can have                 everything?                           (MORE)                                               "&amp;"                  83.                           TITAN(cont'd)                 I suppose what I really want is to                 never be forgotten again. I want to                 do something that can never be cast                 aside or one-upped. I "&amp;"want a -                 what's it called? - A legacy. I                 want a legacy. Yeah, that's it. I                 like the sound that.                                  BARTENDER                 I meant, what do you want to drink?                 "&amp;"                 TITAN                 Oh.              EXT. BAR - LATER              Titan stumbles out of the bar, carrying a large sack of       money.                                  MASTER MIND (O.S.)                 Your time has come to an end,   "&amp;"              Titan!              He looks up to see Master Mind suddenly standing before him.                                  TITAN                 What?                                  MASTER MIND                 There can be only one master          "&amp;"       criminal in this city - and it's                 me.                                  TITAN                 Really?              Titan melodramatically throws up his arms.                                  TITAN (CONT'D)                 I guess I sh"&amp;"ould leave town then,                 huh?                                  MASTER MIND                 I have a better idea - NOW!              Two floors up Da Vinci releases a rope. A COPPER CAGE, like       the one that caged Uberman, drops down on to"&amp;"p of Titan.              Titan nonchalantly surveys the cage. He walks to the bars,       tries to pull them apart but can't.                                  MASTER MIND (CONT'D)                 That's copper my good man. Your one                 weaknes"&amp;"s.                           (MORE)                                                                 84.                           MASTER MIND(cont'd)                 For all your amazing gifts of brawn                 you are no match for my intellect.   "&amp;"           Titan thinks for a moment. Suddenly, he starts to SPIN like a       human top, DRILLING HIMSELF INTO THE STREET BELOW.              As he disappears beneath the surface, we see a shocked look       on Master Mind's face until Titan suddenly exp"&amp;"lodes out from       under the street in front of him.              Master Mind stares up at him, dumbfounded.              Titan makes like he's going to strike him down, but stops.                                  TITAN                 You know what? Yo"&amp;"u're nothing but a                 bug. Not even worth my effort.              He turns his back to Master Mind and continues down the       street.              Plato makes his way from the shadows to join his master. They       watch Titan shrink into t"&amp;"he distance.                                  MASTER MIND                 He's not as dumb as I thought.                                  PLATO                 I guess not...Funny, though.                                  MASTER MIND                 What'"&amp;"s funny?                                  PLATO                 Funny Uberman didn't think of the                 same thing.              EXT. HIGH ABOVE METRO CITY - DAY              As Titan flies, he looks down at the rooftops of the city       below."&amp;"              Suddenly, something catches his attention.                                     HAL                 That's it!              He stops, hovering in place as he looks down below.              The buildings, which make up the heart of downtown Me"&amp;"tro, are       in a PERFECT TRIANGLE with a long strip of street leading up       to it. It sorta looks like a bowling lane.                                                                 85.                                                HAL            "&amp;"     Hello, Legacy.              EXT. KINGPIN BOWLING - DAY              Vinnie and his goons come running out as the hear a       COMMOTION.              They look up to see Titan ripping off THE GIANT BOWLING BALL       from the top of the establishment"&amp;".                                  VINNIE                 Hey, that's my ball!              INT. ROXANNE'S APARTMENT BUILDING - DAY              Roxanne enters the building's elevator. Just before the door       closes an ELDERLY WOMAN slides in.         "&amp;"                         ELDERLY WOMAN                 That was a close one. Sixth floor,                 please.              Roxanne smiles and goes to press the button.              The elderly woman suddenly pulls out a SPRAY CAN, shooting a       MYS"&amp;"TERIOUS-LOOKING MIST into Roxanne's face. She falls to the       floor unconscious.              INT. ROXANNE'S APARTMENT - DAY              Roxanne awakens, finding herself tied to a chair in her       living room.              We hear NOISE from a TV in"&amp;" the background as she tries to       adjust her vision.              Slowly, the blurry figure before her becomes clear.              It's Master Mind. He sits on her Lazy-Boy, reading what looks       to be some kind of JOURNAL.                         "&amp;"         MASTER MIND                 Wow, I always thought Uberman was                 your first superhero - but it looks                 like our little Roxanne dated a                 linebacker in college.                                  ROXANNE     "&amp;"            That's my diary.                                    MASTER MIND                 So it is.                                                                  86.                                                ROXANNE                 It's personal"&amp;".                                  MASTER MIND                 Well, then I wouldn't leave it in                 your underwear drawer for just                 anyone to find.              He throws the diary over his shoulder.                            "&amp;"      ROXANNE                 What do you want?                                  MASTER MIND                 I need your help.                                  ROXANNE                 So you knock me out and tie me to a                 chair?             "&amp;"                     MASTER MIND                 You're not going to like what I'm                 about to tell you.              As she tries to shake off her headache from being knocked       unconscious, Roxanne spots something on the TV.             "&amp;" ON TELEVISION              Brad Helms is huddled behind a van.                                  BRAD HELMS                 It's chaos here in city square as                 city police -              Behind him, Titan picks up a POLICE CAR and throws it "&amp;"at a       PADDY WAGON. Both vehicles EXPLODE on impact.              BACK TO SCENE                                  ROXANNE                 He's really out of control.                                  MASTER MIND                 Tell me about it.        "&amp;"      As if finally realizing something, Roxanne looks back at       Master Mind.                                  ROXANNE                 I should have known. You have                 something to do with this, don't                 you? - With Titan tur"&amp;"ning evil.                                                               87.                                                MASTER MIND                 Well, the evil thing he did by                 himself. My goal was to give MYSELF                 purp"&amp;"ose by creating an intellectual                 sparring partner.                                  ROXANNE                     (confused)                 You're talking like you made him.                                  MASTER MIND                 And th"&amp;"ey call me Master Mind.                                  ROXANNE                 Let me get this straight. You                 missed getting your ass kicked, so                 you made a new guy to kick your                 ass. That's pathetic.        "&amp;"                          MASTER MIND                 In hindsight...              Roxanne turns back to the TV to see a group of POLICE       OFFICERS open fire on Titan. The bullets just deflect off his       chest.                                  ROXA"&amp;"NNE                 And his powers, they're just like                 Uberman's. Why would he have his                 powers?                                  MASTER MIND                     (almost ashamed)                 I had some left over from     "&amp;"            something. I infused him with it.                                  ROXANNE                 YOU DID WHAT!?              Driven by rage, she struggles to tear out of her bonds. She       finally relents, giving Master Mind a look fueled by pure "&amp;"      hatred.                                  MASTER MIND                 Yeah, that's why I decided to tie                 you up.                                  ROXANNE                 You did all this because you wanted                 purpose?     "&amp;"                             MASTER MIND                 He seemed nice.                                                                  88.                            TELEVISION              Titan is standing on top of a destroyed police car. He waves  "&amp;"     for the camera to zoom in on him.                                     TITAN                    Closer. I want to show the people                    my real face.              He pulls off his mask, revealing himself as Hal Stewart to       the public"&amp;" for the first time.                                     TITAN (CONT'D)                    Recognize me?              BACK TO SCENE                                     ROXANNE                    Hal Stewart. He's the guy we                    thought save"&amp;"d that woman and kid.                    Turned out he was just trying to                    save his own ass.                                     MASTER MIND                    Yeah, good to know - NOW!              TELEVISION              Titan throws t"&amp;"he mask over this shoulder and hops off the       car.                                     TITAN                    That's right, I'm really Hal                    Stewart. Former hero and bowling                    teacher at Kingpin's Bowling.          "&amp;"    BACK TO SCENE              Roxanne turns to Master Mind, condescending him with her       eyes.                                      ROXANNE                    You picked a bowler to give super                    powers to?                            "&amp;"         MASTER MIND                    It's a modest profession!              TELEVISION                                                               89.                                                TITAN                 With my new found power, I've "&amp;"                recently started to wonder what                 sort of legacy I should leave.                 Should I be a hero? I tried that                 once before - even saved a lady and                 her baby from being squashed. I was        "&amp;"         treated like a god until everyone                 started to shit on me - Okay, so                 what if I didn't ""purposely"" save                 them!              He walks over and puts his hand on a large circular concrete       shape jus"&amp;"t off camera.                                  TITAN                 Well, I'm going to make something                 that can't be taken away from me.                 I'm going to create a permanent                 monument to my greatness. One that    "&amp;"             won't be so easily forgotten or                 erased.              The camera pulls back revealing THE GIANT CONCRETE BOWLING       BALL from Kingpin's.                                  TITAN                 I intend to create a new categor"&amp;"y                 in the Guinness Book of World's                 Records by rolling the biggest                 strike in the history of bowling.              He grabs the camera and points it to the DOWNTOWN BUILDINGS.       We realize they are PERFECTL"&amp;"Y ALIGNED IN BOWLING PIN       FORMATION.                                  TITAN                 My thanks to the city planning                 commission. This wouldn't have been                 possible without them.              Titan grabs the camera "&amp;"so it's pointing back at him again.                                  TITAN                 Tell your friends and family to                 tune in right here to this station                 at noon tomorrow.              BACK TO SCENE                     "&amp;"             ROXANNE                 My god, he's nuts. That'll destroy                 the whole business triangle.                                                               90.                            Master Mind seems to be contemplating somethi"&amp;"ng - something       bad.                                     ROXANNE                 What?                                  MASTER MIND                 My lair is in the direct path of                 the ball.                                  ROXANNE   "&amp;"              Oh, real nice. Wouldn't want                 anything to happen to your hideout,                 would we?                                  MASTER MIND                 You don't understand. I have                 certain equipment that's - t"&amp;"hat's                 highly unstable.                                  ROXANNE                 What do you mean?                                  MASTER MIND                 I sort of have a hydrogen reactor,                 okay?                        "&amp;"          ROXANNE                 A HYDROGEN reactor?                                  MASTER MIND                 It's experimental - only one in the                 world...Well, how do you think I                 power all my inventions? Someone       "&amp;"          like me can't pay for electricity.                 The bills would be outrageous.                                     ROXANNE                 A REACTOR?                                  MASTER MIND                 It creates 100 times the output"&amp;" of                 a nuclear one...If destroyed it                 could...                                  ROXANNE                 - Vaporize the entire city!                                  MASTER MIND                     (proudly)                 Ps"&amp;"haw...the whole eastern seaboard,                 actually. That little baby is                 amazing. I'm quite proud of it.                           (MORE)                                                                91.                           M"&amp;"ASTER MIND(cont'd)                     (off her deadpan reaction)                 I mean...we'd better find a way to                 stop him.              Master Mind thinks a moment.                                  MASTER MIND                 Did Uberm"&amp;"an have a hideout?                                  ROXANNE                 What?                                  MASTER MIND                 A cave, a solitary fortress of some                 kind. C'mon, all heros have a place                 to hang "&amp;"their capes up in. Roxanne,                 it may be our only chance to find                 something, a clue, anything that                 could give us a fighting chance.                                  ROXANNE                 It's under his house. "&amp;"                                 MASTER MIND                 Whose house?              Roxanne can hardly believe what she's telling him.                                  ROXANNE                 Wayne Scott's.              Master Mind shoots up out of his"&amp;" chair.                                  MASTER MIND                 Wayne Scott? Uberman was Wayne                 Scott!? Wayne Scott, the wealthy                 philanthropist? But he disappeared -                                   ROXANNE            "&amp;"          (interrupting)                 He disappeared just over two months                 ago when you killed him. Not only                 did you rid the world of a hero,                 you killed a kind, noble, generous                 man.        "&amp;"      Perhaps ashamed, the super villain hangs his head.              Master Mind walks behind Roxanne and undoes her bonds.              Rubbing her wrists, she watches him as he walks over to the       door.                                              "&amp;"                    92.                                                ROXANNE (CONT'D)                 Looks like you got what you always                 wanted. Uberman is out of the                 picture and Metro City is doomed.              He grab"&amp;"s the door knob and stops, considering her words.                                  MASTER MIND                 ""Metro City doomed."" You know, I                 never thought I'd say something                 like this, but here it goes -              He"&amp;" slowly turns to her, CUE HEROIC MUSIC.                                  MASTER MIND (CONT'D)                 Not if I have anything to say about                 it.              EXT. WAYNE SCOTT'S MANSION - NIGHT              Master Mind stands before th"&amp;"e huge, Gothic structure in awe.                                  MASTER MIND                 Such a dark place for one such as                 you. I wonder, underneath your                 noble deeds, what inner demons                 drove you to your"&amp;" endless crusade                 for justice?              He walks to the front entrance. The double doors have been       sealed shut with boards and nails. Master Mind begins to tear       them off with his metal hand.              INT. WAYNE SCOTT'S M"&amp;"ANSION - NIGHT              The doors opens. A beam of moonlight immediately pierces the       darkness, forming an illuminated path into the heart of the       manor.              Master Mind enters.              Covered in dust and cobwebs, the hall loo"&amp;"ks like a gigantic       crypt.                                  MASTER MIND                 Good lord, man. You've only been                 dead for two months.              Master Mind walks, coming to a gigantic painted PORTRAIT OF       WAYNE SCOTT. "&amp;"He stops to reverently admire the image of his       fallen foe.                                                                  93.                                                 MASTER MIND (CONT'D)                  A disguise so simple, it's         "&amp;"         ingenious. No wonder I never caught                  on.              Besides the Armani suit, there's nothing to hide the fact       that this is the same person as Uberman. In the picture, he's       even standing in the same cheesy, heroic pos"&amp;"e with his fists       on his hips.                                   MASTER MIND (CONT'D)                  Two lives, yet in both you were an                  ideal. Perhaps it was you who was                  victorious in the end, old friend.          "&amp;"    A BONGING sound suddenly bellows through the dark halls.              Master Mind comes to a grandfather clock standing next to a       gigantic BOOKCASE.              On the twelfth bong it falls silent.              Master Mind begins to slide it ac"&amp;"ross the floor until he       hears a loud CLICK.              The bookcase slides into the wall, REVEALING A HIDDEN       PASSAGE.                                   MASTER MIND (CONT'D)                  I'll miss how predictable you were.              Th"&amp;"e passage way leads Master Mind to a WORKING ESCALATOR.              Master Mind gets off the escalator to see a long hallway with       stone walls.              He begins to hear strange SOUNDS, almost like MUFFLED       SCREAMS, coming from a doorway a"&amp;"t the end of the hallway.              Master Mind starts walking towards it. As he steps closer, he       begins to notice a light cracking through the bottom of the       door.                                   MASTER MIND (CONT'D)                  Hell"&amp;"o? Anyone here...besides..all                  the BIG MEN who are with me now?              Nothing.                                   MASTER MIND (CONT'D)                      (to himself)                  What's the worst you're gonna find?            "&amp;"                (MORE)                                                                  94.                           MASTER MIND(cont'd)                 The man was a boy scout, not a                 serial killer.              He opens the door to his i"&amp;"mmediate amazement.              It's some kind of screening room. A PROJECTOR shoots an image       onto A DIRTY WHITE SCREEN hanging on the wall. BEER CANS       litter the floor; a table in front of a ripped-up couch is       covered in discarded snack"&amp;" goods; and a Kiss Pinball machine       stands in the far corner next to a CLOSED DOOR.              Master Mind turns his attention to the action on the screen.              SCREEN              A woman dressed in a leather DOMINATRIX OUTFIT is whipping "&amp;"an       overweight man lying on a swing-like device with his butt       sticking out.                                  DOMINATRIX IN FILM                 YOU ARE A WORM!              She whips him three times. The man CRIES out in pain.                  "&amp;"                FAT MAN IN FILM                 PINEAPPLE!!! PINEAPPLE!!!              Master Mind's eyes are transfixed on the disturbing imagery.              The door by the pinball machine suddenly swings open.              WAYNE SCOTT, dressed in rag"&amp;"gedy sweats, steps into the room       carrying a CAN OF BEER and a bowl of JIFFY-POP.              Master Mind cannot believe his horrified eyes.                                   MASTER MIND                 Ahhhhhh!              Wayne Scott is just as s"&amp;"tartled.                                   WAYNE SCOTT                 Jesus!              He drop his drink and snack to the floor.              The two men stare at each other as they struggle to regain       their normal breathing patterns.            "&amp;"  Wayne Scott walks over to the couch, brushes off a thick       layer of chip crumbs, and sits down.                                  WAYNE SCOTT (CONT'D)                 What the hell are you doing here?                                                  "&amp;"                95.                                                MASTER MIND                 I might just ask you the same                 question. I had thought I                 incinerated you.                                   WAYNE SCOTT          "&amp;"       You scared the bejesus out of me.                 How'd you figure out I was still                 alive? Wait, how do you know my                 identity!?                                  MASTER MIND                 Roxanne told me. As for your "&amp;"ruse,                 I forgot to line the bottom of the                 copper cage - Somebody pointed that                 out to me recently. Figured if they                 could do it, so could you. But one                 thing I couldn't figure out"&amp;" -                                  WAYNE SCOTT                 The skeleton? Something I                 ""borrowed"" from a medical school a                 few months before.                                  MASTER MIND                 A few months? Ho"&amp;"w long had you been                 planning this?                                  WAYNE SCOTT                 I always planned to retire -                 eventually. I mean, come on, you                 can't do this sort of thing in your              "&amp;"   fifties. You'd just look                 ridiculous.              The pieces of the puzzle appear to be coming together in       Master Mind's head.                                  MASTER MIND                 I see it all so clearly now.              "&amp;"INT. MASTER MIND'S HYDROFOIL - FLASHBACK              Master Mind and his minions cover their eyes as the       observatory explodes.                                  MASTER MIND (CONT'D - V.O.)                 You must have done it just seconds          "&amp;"       before the observatory exploded.                                                                 96.                            INT. OBSERVATORY - FLASHBACK              Similar to what Titan did, Uberman bores out from under the       cage.       "&amp;"                           MASTER MIND (CONT'D - V.O.)                 You bore out from under the cage.                 Then, using your Uber-Speed, -              EXT. OBSERVATORY - FLASHBACK              Running in a blur-like haze, Uberman screeches t"&amp;"o a halt in       front of some bushes.                                  MASTER MIND (CONT'D - V.O.)                 - you made your way to safety,                 where you had the skeleton safely                 hidden away somewhere.              EXT O"&amp;"BSERVATORY - SKY - DAY              Uberman soars high above the clouds. He looks down at the       observatory, which is a mere speck in the distance.                                  MASTER MIND (CONT'D - V.O) (CONT'D)                 Then you must have"&amp;" flown to a safe                 distance and waited for the                 explosion, then...              Just as the observatory explodes Uberman aims and throws the       SKELETON like a javelin.              It soars through the air like a missile, "&amp;"tearing through the       flames of the explosion, and crashing right into the       windshield of Master Mind's hydrofoil.              END OF FLASHBACK              Wayne stares at Master Mind, clearly impressed.                                  WAYNE  "&amp;"               Man, you ARE smart.                                   MASTER MIND                 But why fake your death? Why go                 through all of it? You could have                 just quit.                                  WAYNE SCOTT     "&amp;"            But the responsibility would still                 be there.                           (MORE)                                                               97.                           WAYNE SCOTT(cont'd)                 A cop can retire and "&amp;"stop handing                 out speeding tickets - but people                 expect more from superheroes. I                 tell you, a volcano couldn't erupt                 in Zimbabwe without everyone                 expecting me to do something abo"&amp;"ut                 it. I figured, out of sight, out of                 mind.                                   MASTER MIND                 And Wayne Scott? Why did he have to                 disappear?                                  WAYNE SCOTT         "&amp;"        Both of my lives have so much                 baggage. It's time for new baggage,                 you know?              Master Mind's is absolutely flabbergasted.                                  MASTER MIND                 I just can't believe i"&amp;"t. This whole                 time you've been in hiding while a                 force of great evil is tearing your                 city apart?              Wayne rises to his feet, waving his hands for Master Mind to       say no more.                  "&amp;"                WAYNE SCOTT                 I don't want to hear about it.                 That's why I don't have a                 television in here to remind me of                 all the things I SHOULD be doing.                 Hell, I could get a w"&amp;"ife to do                 that.                                  MASTER MIND                 There's a demented supervillain out                 there about to destroy our - I                 mean, your city.              Wayne shrugs indifferently.      "&amp;"                            MASTER MIND                 You're really going to do nothing?                                  WAYNE SCOTT                 Good and evil have a way of                 balancing themselves out. If this                 guy is as"&amp;" bad as you say, somebody                 will rise up to fight him. It's                 just the order of things. You found                 me, didn't you?                                                                 98.                            Wa"&amp;"yne puts a condescending hand on Master Mind's shoulder.                                  WAYNE SCOTT (CONT'D)                 I know it's hard, but you'll find                 someone else someday.              He then starts walking to the door.        "&amp;"                          MASTER MIND                 You're the only one who can stop                 him.              Wayne turns around.                                  WAYNE SCOTT                 Couldn't if I wanted to. Gotta a                 plan"&amp;"e to catch.                                    MASTER MIND                 A plane?                                  WAYNE SCOTT                 Going to Barbados for a little                 change in climate. Now, if you'll                 excuse me, I "&amp;"got to go pack.              He reads the still defeated look on Master Mind's face.                                  WAYNE SCOTT (CONT'D)                 You were a good foe. I'm sorry if                 I've let you down. If it makes a                 d"&amp;"ifference, you were the best foe a                 hero could ask for.                                  MASTER MIND                 Not smart enough to come up with a                 full-proof trap.                                  WAYNE SCOTT           "&amp;"      Well, you did almost have me when                 you figured out my weakness was                 copper. Now that made me sweat a                 little. Took me way too long to                 drill out from under that cage.                       "&amp;"           MASTER MIND                 I got lucky.                                  WAYNE SCOTT                 Anyway, it's a good thing for my                 sake that I could always count on                 you for an out.                            "&amp;"                                   99.                                                MASTER MIND                     (suddenly confused)                 What do you mean?                                  WAYNE SCOTT                 C'mon, we always threw"&amp;" each other a                 couple of bones. You would always                 leave me an out in one of your                 `full-proof' traps, and I'd never                 had you incarcerated at a                 penitentiary that you couldn't      "&amp;"           eventually escape from. It kept our                 little game going.              Master Mind seems deflated.                                  MASTER MIND                 Game? - Was that all this ever was                 to you? You know, I "&amp;"was trying my                 best every time I fought you. Those                 `outs' as you call them were                 unintentional.                                  WAYNE SCOTT                 Oh.                                  MASTER MIND    "&amp;"             I guess I was never really a match                 for you, was I?              Wayne shrugs.                                  MASTER MIND (CONT'D)                     (thoughtfully)                 Then how can I expect to be one for        "&amp;"         Titan?              A beaten man, Master Mind heads for the door, but stops and       turns around.                                  MASTER MIND (CONT'D)                 What about Roxanne?              Wayne unleashes an exhausted sigh.         "&amp;"                         WAYNE SCOTT                 I think we both got what we wanted                 out of our relationship. She got a                 career out of me, and I got plenty                 of other things out of her. But I'm              "&amp;"   ready to move on to greener                 pastures.                                                                 100.                            Master Mind's steel hand clinches into a fist at his side.       Wayne's oblivious to this.           "&amp;"                       MASTER MIND                 I guess I wasn't the villain I                 thought I was, and you...you                 weren't the hero I thought you                 were.              He turns to make his exit when he suddenly see"&amp;"s ROXANNE       STANDING IN THE DOOR FRAME.              Wayne is almost at a loss for words.                                  WAYNE SCOTT                 Roxanne! How long have you been...                                  ROXANNE                 Long eno"&amp;"ugh.              Roxanne looks at Master Mind.                                   ROXANNE (CONT'D)                 Don't you have something else you                 can go do?              Master Mind leaves Roxanne and Wayne facing each other in       si"&amp;"lence.              EXT. ANOTHER BAR - DAY              Titan emerges with Brad and Frank. He's holding a BEER CAN       and a bag of PORK RINDS.                                  TITAN                 Alright, I want this whole thing to                 lo"&amp;"ok ESPN professional, understand?              A distant MECHANIZED RUMBLE can be heard. The noise rises,       signaling the approach of something powerful.              Titan and his crew walk out to the center of the plaza as the       sound becomes al"&amp;"most deafening.              A TANK TRACK              as it moves over the street. We PULL BACK to see a whole line       of TANKS rolling along the street.              PLAZA              From the five streets branching off the plaza, a dozen tanks     "&amp;"  roll toward Titan.                                                                 101.                            Titan turns to Brad and Frank.                                     TITAN (CONT'D)                    You guys are about to get some good  "&amp;"                  footage. I might need a little                    room, though.              Brad and Frank look at each other and run to take cover       behind a nearby building.              Meanwhile, Titan nonchalantly sips from his beer as the tan"&amp;"ks       begin to surround them.              FEEDBACK belts out of one of the tank's loudspeaker's,       causing Titan to do a mock wince.                                      TANK LOUDSPEAKER                    Titan, we have orders from the city      "&amp;"              of Metro to take you into custody.                    If you do not give your self up                    willingly, we will be forced to                    open fire.              There's a long pause as no one says anything.                "&amp;"                     TANK LOUDSPEAKER                    What is your answer?              Titan takes a sip of his beverage and UNLEASHES A GIGANTIC       BURP - The shockwave of which sends several of the tanks       flying into a nearby building.      "&amp;"        Two of the remaining tanks close in on the villain. Both have       him dead to rights at point-blank range with their massive       guns.              Titan sets down his beer, then calmly plugs a fist into each       barrel.              They FI"&amp;"RE.              The FORCE OF THE BLAST SENDS THEM BOTH FLYING IN OPPOSITE       DIRECTIONS where they CRASH into nearby buildings.              Titan bends down and pick his beet back up.                                     TITAN                        ("&amp;"to beer)                    Miss me?              Titan is suddenly bombarded by a massive barrage of machine-       gun fire. The force sends him flying into the windshield of a       nearby car.                                                           "&amp;"      102.                            He looks up to see an APACHE ASSAULT COPTER. It's nose-       mounted GATLING-GUN is turning toward him.              Titan gets up to his feet and looks down at his beer can. The       bottom of it was blown apart in"&amp;" the blast.                                  TITAN (CONT'D)                 Didn't mean to get you involved in                 all of this.              He stared daggers up at the helicopter pilot just as the gun       gets a bead on him.                "&amp;"                  TITAN (CONT'D)                 Hey, man! You killed my suds!              Titan throws the can up and slaps it with the palm of his       hand.              It flies with so much force it knocks the helicopter blade       clean off. The "&amp;"rest of the Apache crashes to the street like       a car dropped off a building.                                  TITAN (CONT'D)                 That's one was for you, beer.              Titan salutes the wreckage and walks away to find Brad and       F"&amp;"rank still hiding behind the building.                                  TITAN                 Guys, please tell me you got that                 last bit.                                  BRAD HELMS                 Huh?                                  TIT"&amp;"AN                 You're kidding me. I give you my                 sexiest moves and you mean to tell                 me it was for nothing?                                  BRAD HELMS                 We were afraid something might hit                 us"&amp;".                                  TITAN                 Looks like I've given the story of                 the century to the wrong man.              He thinks about this for a moment, then it hits him.                                                    "&amp;"          103.                                                TITAN                 Wait. What about that other                 reporter. Blond. Not so lumpy on                 the topper half, but killer legs.                                  BRAD HELMS "&amp;"                Roxanne. You want Roxanne. She's a                 much better reporter than I am. You                 want her.                                  TITAN                 Where can I find her.                                  FRANK           "&amp;"      We're actually not supposed to give                 out that sort of information.                                  BRAD HELMS                 1314 Mockingbird Lane. I believe                 she lives in a penthouse.                                 "&amp;" TITAN                 You've been very helpful.              He tosses Brad over his shoulder like a discarded ice cream       cone.              In the faint distance we see him splash down in the middle of       the Metro City river.              INT. "&amp;"ABANDONED METRO CITY LIBRARY   - DAY              Master Mind, pacing anxiously as Plato and Da Vinci pack       boxes. Obviously Master Mind is going on the lamb.                                  MASTER MIND                 Hurry, we must be on our way a"&amp;"s                 soon as possible.                                  DA VINCI                 Master, why must we flee?                                  MASTER MIND                 I told you, Titan is too powerful.                 If he's set on destroyi"&amp;"ng us,                 there's precious little we could do                 about it.                                  DA VINCI                 Where are we going?                                                              104.                           "&amp;"                     MASTER MIND                 To another city, someplace with a                 shitload of superheroes to fight.                 We'll start over, we'll go back to                 doing what we do best.                                 "&amp;" PLATO                 With our tails between our legs?              The old Master Mind would never have let this comment slip       by, but as we have seen, he's not the same man.                                  MASTER MIND                 Plato, do yo"&amp;"u have a better plan?!              Master Mind's cell phone rings. He turns in shame from his       men and answers it.                                  MASTER MIND (CONT'D)                 Hello...Roxanne?              INT. ROXANNE'S APARTMENT          "&amp;"    Roxanne paces back and forth on the phone.                                  ROXANNE                 What are you going to do about                 Tighten?              INTERCUT between Master Mind and Roxanne on phone.                                "&amp;"  MASTER MIND                 Right now I'm packing, later I'll                 have a snack on the train.                                  ROXANNE                 You're running away?                                  MASTER MIND                 In a word"&amp;" - yes.                                  ROXANNE                 You created this monster...                                  MASTER MIND                 I didn't create this - the god's of                 irony did and I am eating the crow               "&amp;"  I so richly deserve.                                  ROXANNE                 There's no time for self pity.                                                              105.                                                MASTER MIND                 I'l"&amp;"l make the time.              Roxanne can't believe what she's hearing.                                  MASTER MIND (CONT'D)                 You can leave with us. You'll be                 safe.                                  ROXANNE                 I"&amp;"'m not going anywhere.                                  MASTER MIND                 Will you listen to me, no one can                 stop him.                                   ROXANNE                 You have to try. The city needs                 your "&amp;"help.                                  MASTER MIND                 I'm afraid you have an inflated                 opinion of me.                                  ROXANNE                 What the hell's happened to you?                 The Master Mind I k"&amp;"new would never                 have run from a fight even though                 he knew deep in his heart that he                 didn't have a chance in hell of                 winning it. It was your best                 quality. You need to be that m"&amp;"an                 right now...I...                                  MASTER MIND                 What?                                  ROXANNE                     (heart felt)                 I believe in you.              Master Mind is taken aback, in "&amp;"a good way. But he catches       himself before the words swell his heart.                                  MASTER MIND                 Sweet words, but that man is dead.                 Please, Roxanne, just come with me.                                 "&amp;" ROXANNE                 No...I guess you are a coward after                 all.              Suddenly, there's a loud crash.                                                                106.                            Roxanne looks up to see a huge hu"&amp;"nk of her ceiling has been       completely ripped off.              Titan is flying above, holding the debris as casually as if       it were a paper plate at a barbecue.              He looks down at her and smiles.                                  TITA"&amp;"N                 Man, have I got a story for you.              Master Mind can hears Titan's familiar laugh from his side of       the line.                                  MASTER MIND                 Roxanne? Roxanne?              EXT. KINGPIN BOWLING "&amp;"- DAY              Titan is standing in front of the bowling alley, trying to       decide on an appropriate pose for the occasion.                                  TITAN                 What pose would be best? The corny                 folded arms thing"&amp;"?              He demonstrates, arching his chin proudly in the air.                                  TITAN                 Or maybe on the hips, like this.              It's the classic Superman pose, only not as masculine.                               "&amp;"   TITAN                 No, makes me look like a flamer                 pirate.              As Titan starts to fix his hair in the window, Frank pretends       to fix the lens on his camera as he speaks to Roxanne.                                  FRANK"&amp;"                     (whispering)                 Shouldn't we be making a run for it                 right about now?                                  ROXANNE                     (whispering)                 The guy can outrun bullets. I don't           "&amp;"      think either one of us is in that                 kind of shape.                                  TITAN                 She's right, Frank.                                                              107.                            Frank looks up, "&amp;"stunned that Titan could have possibly heard       him.                                  TITAN                 Also got super hearing. I promise                 not to keep the both of you long,                 but you'll thank me when this is            "&amp;"     all over.              Frank and Roxanne exchange helpless expressions.              INT. ABANDONED METRO CITY LIBRARY   - DAY              Master Mind reverently stares up at the painted portrait of       his father.                                 "&amp;" MASTER MIND                 Dad, it's me...                     (he looks around to make                      sure no one can hear)                 ...Bubsy. I know we haven't talked                 in a while, and I'm sorry. It's                 been a "&amp;"little crazy trying to live                 up to a legacy.              The painting's menacing stare seems to reach into his very       soul.                                  MASTER MIND                 Anyway...You raised me to be the                 w"&amp;"orst that I could possibly be. And                 I've tried to live up to that as                 best as I could - even dropping out                 of dentistry school like you wanted                 me to. But I'm about to do                 somethin"&amp;"g now that would really                 piss you off. I'm going to go                 against everything you ever taught                 me. I hope...I hope that maybe                 you'll look down at what I'm about                 to do as not so much"&amp;" a good deed,                 but more like the outright defiance                 of a hateful and ungrateful, son.                 If you could do that, then maybe -                 in your own little way - you could -                 for probably the fi"&amp;"rst time - find                 a reason to be proud of me.              He looks back up at the picture. Is it our imagination, or       does the painting's stare suddenly seem even angrier?                                                              10"&amp;"8.                                                    MASTER MIND                    Well...either way, you're probably                    going to see me real soon.                         (calling over his                          shoulder)             "&amp;"       Men?              Plato and Da Vinci suddenly stop what they're doing and look       up at him.                                      PLATO AND DA VINCI                    Yes Sir?                                     MASTER MIND                    S"&amp;"top packing. Our work is not                    finished here.                                      PLATO AND DA VINCI                    YES SIR!              TELEVISION              A news report shows an aerial shot of Titan setting the giant       bal"&amp;"l down in the middle of a vacant city street.                                     REPORTER                    We interrupt your regular afternoon                    programming to show you live                    footage of a potential dangerous          "&amp;"          situation in downtown Metro. The                    former hero knows as Titan is                    placing what appears to be a giant                    ball...              INT. ABANDONED METRO CITY LIBRARY     - CONTINUOUS              Da Vi"&amp;"nci stops in front of a television set, seeing the news       report in progress.                                     REPORTER                    Hold on...It appears our own                    Roxanne Ritchi is somehow at the                    scene. We"&amp;" now go to her with a live                    report.                                     DA VINCI                    Sir, I think you should see this!                                                           CUT TO:                                      "&amp;"                        109.                            EXT. CITY STREET - DAY              Roxanne is standing in front of a camera with a mike in her       hand.                                  ROXANNE                 I'm here with the cause of the    "&amp;"             destruction in Metro City. He has                 kidnapped me and a cameraman to                 chronicle what he refers to as the                 creation of a monument to his                 invincibility and overall                 ""Ass"&amp;"kickiness."" He will use this                 giant concrete bowling ball to play                 the largest game of bowling ever                 using the buildings of downtown                 Metro City as his pins.              Titan suddenly steps in"&amp;"to the shot.                                  TITAN                 And I'm going for the biggest                 strike ever.              He leans into the camera.                                  TITAN                 And you, Metro City, have a       "&amp;"          ringside seat as I cement my name                 in the anal of history.                                     ROXANNE                 Annals.                                     TITAN                 What?                                     ROX"&amp;"ANNE                 Nevermind.              EXT. CITY STREET - MOMENTS LATER              Titan holds up the massive bowling ball, lining up his shot.                                  TITAN                     (in quiet professional                      "&amp;"bowler announcer voice)                 Like Tiger before him, a young                 savior has come to raise a sport                 from the ashes. Rookie Hal Stewart,                 a young man with a dream, realizing                 that dream here"&amp;" today, folks.                           (MORE)                                                                 110.                           TITAN(cont'd)                 One might click there heels and say                 ""There's no place like home"""&amp;" upon                 finding themselves in such a                 fantasy. Well, Hal looks very much                 at home right were he is - with a                 ball in hand and glory in his                 sights.              INT. METRO CITY LIBR"&amp;"ARY - CONTINUOUS              In the bowels of Master Mind's hideout, the HYDROGEN REACTOR       glows and HUMS MENACINGLY.              BACK TO SCENE              Roxanne just stand helpless as Frank films away.                                  ROXANNE  "&amp;"               Hal, I know everyone treated you                 like shit, but you don't have to do                 this.                                  TITAN                 You're right. I don't HAVE to do                 anything. Isn't that cool?   "&amp;"           Titan lines up his shot.                                  TITAN                 Here's one for the record books!              Titan flies a few feet and rolls the ball down the main       street.              ROXANNE              Her face is ut"&amp;"ter horror as she watches the inevitable       destruction of Metro City.              As the ball rolls - it demolishes everything in it's wake;       cars, street lamps - windows shatter as the giant concrete       sphere brushes along side buildings.  "&amp;"            TITAN              He smiles in anticipation and uses ""body English"" to direct       the ball.              GIANT BOWLING BALL POV              It's nearly halfway to its target.              ROXANNE                                          "&amp;"                    111.                            She closes her eyes.              Titan's smile fades. He looks around as if he hears something       we don't.              About two hundred feet in front of the first building a GIANT       SPIDER WEB"&amp;" flies across the path of the ball, creating a       defensive barrier. An enormous letter ""M"" is etched in the       web's center.                                  TITAN (CONT'D)                 What the...?              The ball breaks through the web"&amp;", but it's speed is greatly       reduced.                                  FRANK                 Look, what's that flying in the                 air?              We suddenly see MASTER MIND FLYING OVER THE ROLLING BALL IN A       JET PACK.              "&amp;"He quickly pulls out his goo gun and starts laying down a       path of sticky plasm to stop the destructive sphere's path.                                  MASTER MIND                 C'mon, slow down              Master Mind looks down to see the meter "&amp;"of the gun close to       empty.                                     MASTER MIND                 C'mon.              The ball slows drastically then starts rolling to the side.       It heads off an embankment and rolls harmlessly into a CANAL.           "&amp;"                       MASTER MIND                 Gutterball!              TITAN              He's furious to say the least.                                     TITAN                 YOU!              Master Mind gives him a mocking grin.                "&amp;"                  MASTER MIND                 Bowling? What other trailer park                 sports can you play?                                                                 112.                                                  TITAN                "&amp;"   You are becoming a real pain in my                   ass. I should have done this a long                   time ago.              Titan lunges at his tormentor. Master Mind hits the BOOSTER       on his jet pack and heads back toward the other side of "&amp;"the       city with Titan in hot pursuit.                                    MASTER   MIND (CONT'D)                       (into walkie   talkie)                   Plato, Da Vinci.   Secure Roxanne,                   he's falling for   it.              ELS"&amp;"EWHERE              A flustered Titan lands. He begins searching the city       streets, but Master Mind is nowhere in sight.              He turns upon hearing an EEKING sound to his left.              Sitting on the ground is a CHIMPANZEE wearing a stra"&amp;"nge       collar. It smiles at him.                                    TITAN                   What the hell?              From behind, Titan is immediately set upon by five more RADIO       CONTROLLED APES.                                      TITAN (CON"&amp;"T'D)                   GODAMNIT!              The critters bite hop and hit Titan. As soon as he throws one       off two more jump him.              Titan breaks free and with his mighty breath blows them       across the street into a fruit stand. With "&amp;"Titan out of their       sight they begin to attack the fruit.              MASTER MIND              He's a block away frantically hitting his remote.                                    MASTER MIND                   Shit! Stupid monkeys and their         "&amp;"          fruit.              Titan flies away from the mad monkeys and lands to find       Master Mind sitting on the ground wrapped in a long cape with       only his head sticking out.                                                              113.  "&amp;"                                              TITAN (CONT'D)                 No more games.              Titan FIRES HIS LASER VISION AT MASTER MIND's CHEST.              Master Mind pulls the cloak away to reveal a FIRE HYDRANT.       Titan's EYE LASERS "&amp;"burn through the hydrant releasing a high       pressure stream of water.              Master Mind uses the last remote which dumps two tons of       CEMENT mix into the truck.              The crowd, police and news crews move in closer when Titan       "&amp;"doesn't emerge.              Master Mind drops his last remote and walks toward the truck       cautiously.                                  MASTER MIND                 Could it really be that easy--              - BOOM - The back of the truck explodes, t"&amp;"hrowing dust and       concrete everywhere. When the dust clears we see and enraged       Titan.                                  MASTER MIND (CONT'D)                 Didn't think so.              As the villain walks toward him, he pulls back his fist to"&amp;"       give Master Mind the killing blow.                                  TITAN                 If you don't mind, I'm going to                 punch trough your face now.              Preparing himself for the end, Master Mind shuts his eyes as       a "&amp;"SUDDEN GUST OF WIND BEGINS TO PICK UP.              AS Titan goes to strike, a BLURRY FIGURE RUNS IN AND SNATCHES       MASTER MIND OUT OF THE AWAY.              Stunned, Master Mind begins to feel around his body as if to       make sure everything's sti"&amp;"ll in place.                                     MASTER MIND                 I'm alive.              He turns to see UBERMAN standing next to him.                                     MASTER MIND                 Uberman?                                    "&amp;"                          114.                            The terrified bystanders start to notice the figure standing       next to Master Mind.                                  BYSTANDER 1                 It's Uberman!                                  B"&amp;"YSTANDER 2                 Uberman's alive!                                  BYSTANDER 3                 We're saved!              As the CROWD CHEERS, A confused Master Mind turns to Metro       City's newly resurrected champion.                         "&amp;"            MASTER MIND                 I thought.                                     UBERMAN                 So did I.              He puts a hand on Master Mind's shoulder.                                  UBERMAN                 Thank you, old enemy. "&amp;"                                    MASTER MIND                 For what?                                  UBERMAN                 Showing me the error of my ways,                 Showing me I'm meant to be this                 city's savior, showing me t"&amp;"hat,                 while we can try, there is no                 running away from our true destiny.              With that, UBERMAN IS STRICKEN BY A LASER BLAST, INSTANTLY       TURNING HIM INTO A CHARRED HUMAN SKELETON.              Master Mind turns "&amp;"to see Titan smiling with his STILL SMOKING       EYES.                                  TITAN                 Oh...Did I interrupt something?              Master Mind turns to run, but, suddenly Titan is before him.                                  TITAN"&amp;"                 Where you going, buddy?              Titan grabs Master Mind by the collar and throws him across       the street into a parked car.                                                                 115.                                     "&amp;"           TITAN (CONT'D)                 Welcome to Paintown. Population:                 you.              Master Mind manages to stand on shaky legs. He seems in a       daze, unable to move.              Titan flies up in the air.                     "&amp;"             TITAN (CONT'D)                 Time to finish this.              With his fist front and center, Titan speeds toward Master       Mind. He's like a human torpedo, coming in for the killing       blow.              Master Mind comes to his sen"&amp;"ses and puts up his hands.                                  MASTER MIND                 WAIT!!!              Titan screeches to a halt and stops just in front of him like       an old Warner Bros cartoon.                                  TITAN            "&amp;"     What?                                  MASTER MIND                 Quick joke - What's the capital of                 Thailand?                                  TITAN                 Huh - I don't know.                                  MASTER MIND   "&amp;"              It's bang cock!              In a sudden surge of strength, MASTER MIND PUNCHES TITAN IN       THE GROIN.              The once mighty man instantly drops to his knees, searching,       with tears in his eyes, for the proper word to express "&amp;"the       pain suddenly surging through his member.                                  TITAN (CONT'D)                 Ow.              Baffled, he looks up at Master Mind's hand and sees his       gauntlet is now made ENTIRELY OUT OF COPPER.                "&amp;"                   MASTER MIND                 So, I guess pennies are good for                 something.                                                              116.                            He punches Titan in the face, knocking him out cold.   "&amp;"           Master Mind looks down on Titan with more than a little       pride. Suddenly he hears something behind him. He spins to       see the crowd making a strange noise - APPLAUSE.              Roxanne comes up to him.              The crowd starts "&amp;"to go wild and cheers for Master Mind. He's       not sure what to make of it.                                  ROXANNE                 Pretty strange, huh?                                  MASTER MIND                 They're cheering for me.             "&amp;"                     ROXANNE                 You saved them. You saved                 everybody. How's it feel?              Master Mind looks at the smiles all around him. He begins to       well up a little.                                  MASTER MIND"&amp;"                 It's a...it's nice, you know? I                 usually don't get a lot of                 feedback.                     (whispering)                 But I also kind of caused all this.                 What happens when they find that    "&amp;"             out I was the cause of some of                 this?              Roxanne looks at the cheering crowd, then back at Master       Mind.                                  ROXANNE                 What they don't know won't hurt                 th"&amp;"em.                                  MASTER MIND                 I guess that is all in the past.                                  ROXANNE                 You're the hero.                                  MASTER MIND                 I don't think I'd go t"&amp;"hat far...I                 mean I just...er...                                  ROXANNE                 Master Mind?                                                              117.                                                   MASTER MIND          "&amp;"          Yes?                                     ROXANNE                    Stop talking.              She kisses him.              The crowd erupts in a cheer.              TELEVISION              The channel 7 he channel 7 logo zooms in followed by th"&amp;"e       title ""Eye on Metro City.""              A picture of Master Mind smiling appears on the screen behind       her.                                     SAMANTHA SUMMERS                    Who's bad? Well, not Master Mind.                    It seem"&amp;"s the former villain has                    done a career 180 after defeating                    Tighten and saving Metro City from                    certain enslavement. And here he is                    getting a full pardon by Metro                   "&amp;" City's Mayor, Steve Dent.              Cut to ceremony on capital steps. The MAYOR is shaking Master       Mind's metal gauntlet when it suddenly STARTS TO CRUSH HIS       HAND.                                     MAYOR                    Ahhh!          "&amp;"    Secret service men quickly start to draw their weapons and       take aim at Master Mind.              Realizing what's happening, he quickly lets the mayor's hand       go and puts his arms in the air.                                     MASTER MIND "&amp;"                   Sorry - Metal hand. Force of habit.              He elbows the mayor.                                     MASTER MIND (CONT'D)                     We're okay, right?              Wincing, the mayor signals the men to put their guns down"&amp;".              WE CUT to video of Titan behind bars in a regular prison.                                                              118.                                                BRAD HELMS                 And what about Tighten? Is there a        "&amp;"         prison in existence that can hold                 this super powered menace? Well,                 the answer we found is no.              A man in a white lab coat stands in front of Titan's cell       just out of reach.                         "&amp;"         PRISON SCIENTIST                 Of course normally he could break                 out of there anytime, but as you                 can see we've taken some special                 precautions.              The news camera pans over see Titan in "&amp;"his cell wearing a       copper JOCK STRAP with electrical cables hooked to it.              Back to Samantha at the desk.                                  BRAD HELMS                 What is a Hero? It seems never has                 that question needed "&amp;"to be asked                 more than it does tonight. We go to                 our very own Roxanne Ritchi, making                 her triumphant return to our news                 desk for the answer.              Brad turns. The camera pans over to Rox"&amp;"anne who we now see       has been sitting beside him.                                  ROXANNE                 What is a hero? Well, there are                 many different kinds. There are                 those who hear a call, like the                "&amp;" policeman or doctor, then there's                 the kind the public creates in                 their search for meaning and hope.                 Then, there are those who have the                 courage to change.              DARK ALLEY - NIGHT     "&amp;"         A woman is being chased by two large thugs. They're gaining       on her.              She comes to a brick wall - a dead end.              The thugs laugh.                                  THUG #1                 Hey, gimme that purse?          "&amp;"                                                    119.                                                MASTER MIND (O.S)                 I don't think it would go with your                 outfit.              The thugs turn around to see Master Mind, st"&amp;"anding with his       arms folded across his chest.                                  THUG #2                 It's Master Mind!              Thug #1 draws a knife.                                  THUG #1                 So? It's not like he has any       "&amp;"          superpowers.              Thug #1 puts his fingers to his mouth and whistles.              Suddenly two more Thugs appear behind Master Mind.                                   MASTER MIND                 I'm gonna give you a chance to           "&amp;"      surrender.                                  THUG #1                 Four against one. For a Master                 Mind, you're really bad at math.              Master Mind throws a hand signal up in the air.              Suddenly a giant robotic fo"&amp;"ot crashes down on the two men       behind him.              Thug #1 and Thug #2 drop their knives and raise their hands       in the air.              Master Mind looks up and waves.                                  MASTER MIND                 Way to ta"&amp;"ke out those two goons,                 guys!              We see Da Vinci and Plato at the wheel of a gigantic robot.                                  DA VINCI                 What two goons?              The giant robot lifts its foot to check the botto"&amp;"m of it's       sole. It KNOCKS OVER WATER TOWER in the process.              The woman looks at Master Mind, horrified.                                             120.                                                MASTER MIND                     (apolo"&amp;"getically)                 Sorry, we're new at this.                                                THE END")</f>
        <v>      CREDITS SEQUENCE              NEWSPAPER HEADLINE MONTAGE:              HEADLINES flash before us, displaying their accompanying       photographs.              "UBERMAN - METRO CITY'S HERO AFTER DEFEATING MASTER MIND!              PHOTO: A chiseled, statuesque man wearing the COOLEST SUPER       HERO SUIT IMAGINABLE, COMPLETE WITH FLOWING CAPE, shines a       confident smile at the lens. This is UBERMAN, champion of       METRO CITY.              "UBERMAN DEFEATS MASTER MIND'S GIANT ROBOT!"              PHOTO: Wide-shot of Uberman in mid-flight lifting the GIANT       ROBOT in the sky above the city buildings.              "MASTER MIND ALL WET AFTER UBERMAN FOILS AQUARIUM HEIST!"              PHOTO: Uberman stands knee-deep in water. He has his enemy by       the collar. The villain blocks his face from the shot with a       METALLIC GAUNTLET.              The images start to flash by even quicker, each showing the       MYSTERIOUS VILLAIN in various stages of humiliation. In each       photograph he successfully blocks his face with his armored       glove.              We ZOOM IN to the last headline.              "MASTER MIND BEHIND BARS ONCE AGAIN - THANKS TO UBERMAN!"              PHOTO: Uberman stands in a gallant pose with his fists on his       hips, obviously trying to accentuate the "U" insignia on his       chest.              END OF CREDITS SEQUENCE              EXT. BUILDING - DAY              We DISSOLVE from the photograph to Uberman standing in the       exact same position.              WE PULL BACK showing him atop a BUILDING overlooking the city       below. A perfect view for our guardian hero.              He watches the thriving metropolis, bristling with life as       people happily go about their day.              Yet, we can't help but detect a hint of sadness in Uberman's       expression.                                                                2.                                                UBERMAN                 You look so peaceful from up here.              His serenity is suddenly interrupted by a loud BEEPING SOUND       coming from his wrist.              He looks down at a BRACELET (a manly one) on his right arm.       It's a silver band with a FLASHING red letter "U".                                  UBERMAN (CONT'D)                 Looks like Roxanne's in trouble                 again.              Uberman leaps off the building and into the air. His cape       gracefully flows in the breeze behind him as he shoots off       into the distance like a speeding bullet.              EXT. OBSERVATORY HIDEOUT - ESTABLISHING SHOT              Grime and moss decorate the outside of this long abandoned       building overlooking the COAST. Once a place of knowledge and       wonder - now home to a great evil.              INT. OBSERVATORY HIDEOUT - DAY              The inside is in complete contrast to the exterior. The huge       hall with a GIANT TELESCOPE teems with advanced ELECTRONIC       EQUIPMENT. Computers, monitors and machines which do not have       an obvious function FLASH and HUM.              A STEEL DOOR slides open, revealing the subject of our story       MASTER MIND - a villainous sight to behold. His FACE IS       INEXPLICABLY LIGHT BLUE, topped by an OVERSIZED, MUSHROOM-       SHAPED HEAD with a CIRCULAR PATCH OF WHITE HAIR ON TOP.              He's dressed in the kind of costume only a super villain       could pull off: a PURPLE JUMPSUIT AND BLACK BOOT ENSEMBLE       WITH A GIANT GREEN "M" ON THE CHEST. His right hand, hanging       at his side, is a METAL GAUNTLET WITH THREE SHORT SPIKES       PROTRUDING BETWEEN HIS KNUCKLES.              Master Mind begins to survey the room with his TWO       PERMANENTLY ARCHED EYEBROWS.              A man dressed as ALBERT EINSTEIN is busy ranting to two other       men. One, a hulking brute, is dressed as LEONARDO DA VINCI.       The other, a small intellectual-type carrying a clip-board,       is dressed as the philosopher PLATO.                                  EINSTEIN                 I hate the outfits. I mean, I get                 it: we're all supposed to be                 "masterminds" - very clever.                           (MORE)                                                                 3.                           EINSTEIN(cont'd)                 I just feel stupid. I mean, what                 the hell did Einstein really do                 anyway?                                  PLATO                 Theory of relativity.              Einstein starts feverishly scratching his side.                                  EINSTEIN                 Well, you'd think he'd invent a                 wool sweater that didn't itch so                 much.              Da Vinci and Plato's eyes suddenly grow with concern as they       see Master Mind walk up behind Einstein.              Einstein notices his colleague's staring over his right       shoulder and turns around.              He turns around and Master Mind SEIZES HIM BY HIS THROAT with       his metal gauntlet.                                  MASTER MIND                 The real Einstein once said, "God                 does not play dice with the world."                 He was right, because the world is                 MY dice. Is that understood?                                  DA VINCI &amp; PLATO                 Sir! Yes, sir!                                  EINSTEIN                     (gasping for air)                 Yes, sir.              Master Mind undoes his grip on Einstein's throat.                                  MASTER MIND                 Alright, then - clean slate. Do we                 have the girl?                                  DA VINCI                 Yes, sir. She fell into our trap                 just like you knew she would.                                  MASTER MIND                 Reporters are a curious lot, and                 easily manipulated.              He quickly checks his physique in a GIANT MIRROR, adjusts his       posture and sucks in his gut.                                                                   4.                                                MASTER MIND                 Alright, let's not keep the lady                 waiting.              MOMENTS LATER              Da Vinci escorts a BLINDFOLDED and bound woman, ROXANNE       RITCHI, to the back of the room where Plato and Einstein are       standing guard over a large BLACK SWIVEL-CHAIR facing away       from us.              She pulls free of Da Vinci's grasp and waits for him to undo       the blindfold.              Her face uncovered, we finally see Roxanne's striking       features - all of which seem overshadowed by piercing eyes       that seem more put off by the situation than afraid of it.                                  MASTER MIND (O.S.)                 Miss Ritchi, we meet again.              The chair turns menacingly slow, finally revealing Master       Mind.                                  ROXANNE                 You didn't need to turn around like                 that. I can recognize the stench of                 failure.              Master Mind unleashes a wicked laugh.                                  MASTER MIND                 I trust you gentlemen know the very                 sassy Roxanne Ritchi, highly                 regarded investigative journalist                 who some say has a more than                 friendly relationship with our                 super powered foe Uberman. And Miss                 Ritchi, I trust you've already met                 my new crew: The Mad Geniuses!              Roxanne gives Einstein a once over.                                  ROXANNE                 Looks like a real group of winners.                 At the risk of sounding cliche',                 you'll never get away with this.                                  MASTER MIND                 In a way, I already have.              Roxanne unleashes an exhausted SIGH.                                                                5.                                                ROXANNE                 We go through this every time. You                 kidnap me to get to Uberman, he                 immediately finds your hideout,                 escapes whatever lame trap you've                 come up with, and takes you and                 your cronies to jail. I propose we                 just save everybody some heartache                 this time by YOU letting me go, and                 ME forgetting this whole thing ever                 happened?                                  MASTER MIND                 What about my revenge?                                  ROXANNE                 We can say it was wasting                 everyone's time.                                  MASTER MIND                 You have a wicked tongue. I hope                 you rid yourself of that when                 you're my queen.              Roxanne unleashes a snort-filled laugh.                                  ROXANNE                 I'm sorry. What makes you think I                 would want to be your queen?                                  MASTER MIND                 Power corrupts absolutely, Miss                 Ritchi. And when I have ultimate                 power over this city, I have                 absolutely every intention of                 corrupting you with it.                                  PLATO                 Sir!              Master Mind turns to Plato who's now standing at a computer       terminal.                                  MASTER MIND                     (annoyed)                 What is it!?              EXT. OBSERVATORY HIDEOUT - DAY              Uberman flies toward the Observatory like a rocket.                                                                   6.                                   INT. OBSERVATORY HIDEOUT - DAY              Uberman crashes through the wall to the room we were just in.       He looks around, but there's suddenly NOT A SOUL IN SIGHT.                                                               CUT TO:              EXT. MASTER MIND'S HYDROFOIL - DAY              The boat is shooting through the ocean, away from the       observatory.              INT. HYDROFOIL CONTROL ROOM - DAY              Machines, cables and terminals criss-cross the craft's main       bridge. Through the enormous surrounding windows we can see       the observatory shrinking in the distance.              Master Mind watches Uberman on a small TV monitor as the hero       intently searches his hideout.                                  UBERMAN                     (on monitor)                 Master Mind!              INT. OBSERVATORY HIDEOUT - DAY              Uberman throws up his arms in frustration when suddenly -                                  MASTER MIND (O.S.)                 Over here, old friend.              He turns to see a FAMILIAR BLUE FACE OF EVIL ON A GIANT       SCREEN.                                   UBERMAN                 What's the matter, miss your old                 jail cell?              Uberman starts walking toward the monitor.                                  MASTER MIND (ON MONITOR)                 Actually, I wanted to share the                 experience with my oldest friend.              A MECHANIZED CAGE shoots out of the floor, suddenly trapping       Metro City's protector.              Totally unfazed, our hero stares on.                                                                   7.                                                 UBERMAN                 You can't possibly believe this                 will work.              Master Mind pulls out a SMALL BLACK BOX with a SINGLE RED       BUTTON on it.                                  MASTER MIND (ON MONITOR)                 Oh, can't I? I have attained                 control of the Earth's most                 abundant energy source. I doubt                 even you are strong enough to                 withstand the FULL CONCENTRATED                 POWER OF THE SUN!!!              He presses the button.              EXT. OUTER SPACE              A sinister-looking SATELLITE orbits Earth's atmosphere. Its       bay doors suddenly open, deploying two huge SOLAR PANELS.              The panels shift, angling themselves in the direction of the       sun. They immediately start GLOWING as they absorb the       burning star's power.              The front of the satellite begins to make a loud HUMMING       SOUND as it prepares to unleash its unholy power.              INT. HYDROFOIL CONTROL ROOM - DAY              From the giant window we can see the boat is a good mile from       the observatory.                                  PLATO                 We're now at minimum safe distance,                 master.              Master Mind turns from the CAMERA he was broadcasting on and       puts down the control box.                                  MASTER MIND                 Excellent. Stop here, I like this                 view.                                  PLATO                 Twenty seconds until impact.              Master Mind turns to Roxanne who is being held by Da Vinci       and Einstein. She almost appears a little bored.              Disappointed by her lack of horror, he walks over to the       monitor now showing Uberman trapped in the cage.                                                                8.                                                MASTER MIND                 Any last words?              Uberman looks up at the screen with a cocky smile.                                  UBERMAN (ON MONITOR)                 Yes: there's no caging the power of                 justice.                                  PLATO                 Ten seconds to impact.              On the screen we see Uberman take two of the cage's bars in       his hands. He yanks...NOTHING.                                   PLATO (CONT'D)                 Nine...              Master Mind stares at the monitor, slightly confused.                                   PLATO (CONT'D)                 Eight...              Uberman yanks on the bars again, this time using his foot as       leverage.                                  MASTER MIND                     (genuinely concerned)                 What's going on?                                  UBERMAN                     (straining)                 Hold...on...a second.              Master Mind looks back at Plato and Einstein. They're equally       befuddled at the hero's sudden weakness.                                   PLATO                 Seven...              Uberman loses his grip and FALLS BACKWARD ON HIS ASS.                                  UBERMAN                 SON OF A BITCH!!              Master Mind and the minions all cringe in unison.              Da Vinci turns to Roxanne not believing his ears.                                  DA VINCI                 What did he just say?                                                                9.                                                PLATO                 Six......Five...              Master Mind begins to laugh.                                  MASTER MIND                 What kind of trick is this?              Uberman looks up at the camera with a very grave expression.                                  UBERMAN                 Like you don't know. These bars are                 made of copper, aren't they?                                     PLATO                 Four...                                     MASTER MIND                 Yeah, so?              Uberman tries to shield his grief with his hand.                                  UBERMAN                 You figured out my weakness, damn                 you. I CAN'T BEND COPPER!                                     PLATO                 Three...                                  MASTER MIND                 Your weakness is copper?                                     PLATO                 Two...one.              Everyone turns to the window.              EXT. OUTER SPACE              The satellite fires a giant BEAM OF LIGHT toward the earth.              EXT. OBSERVATORY HIDEOUT - DAY              The beam hits the observatory. The building instantly       EXPLODES in a white nova blast of fire.              INT. HYDROFOIL CONTROL ROOM - DAY              The blast is so bright everyone turns away from the window.       Then, as suddenly as it began, the awesome light dies out.              One by one, the passengers unshield their eyes and look out       toward the observatory.                                                                 10.                            All we can see through the haze of destruction is fire and       smoke.                                  PLATO                 I don't think even he could have                 survived that.              Einstein suddenly turns giddy with excitement.                                  EINSTEIN                 Whoa! Is it me or did you just                 finally destroy Uberman?                                   MASTER MIND                     (carefully skeptical)                 Well...let's not get ahead of                 ourselves.              Da Vinci suddenly sees something outside.                                  DA VINCI                 Look, there's something in the sky,                 coming this way.                                   ROXANNE                 Uberman!              Master Mind turns toward the window.              An object is in the air, flying directly toward them. As it       closes in we can just make out the FAMILIAR OUTLINE OF A       CAPPED FIGURE.                                  MASTER MIND                 I KNEW IT! PREPARE YOURSELVES! HE'S                 GONNA RAM US!!!              Everyone scatters and braces themselves for the impact.              Master Mind, seeing all the good places taken, doesn't know       what to do with himself. He just covers his giant head with       his hands.              The figure CRASHES THROUGH THE WINDOW and lands at his feet.              He looks down to see a CHARRED BLACK HUMAN SKELETON. Around       its neck is the unmistakable black cape of Uberman.                                   MASTER MIND (CONT'D)                     (horrified)                 HOLY SHIT!                                                               11.                            Roxanne breaks out of Da Vinci's hold and runs over to the       body.                                   ROXANNE                 Uberman?              She stares down at the still smoking corpse, the tattered       black cape with the yellow "U" on it.              Roxanne turns to Master Mind, who's still visibly dumbfounded       at the grotesque sight before him.                                  ROXANNE (CONT'D)                 You killed him!              Roxanne's eyes roll back. Da Vinci catches her from behind as       she FAINTS.              Einstein turns to Master Mind, looking at him as if he's just       walked on water.                                  EINSTEIN                 You did it!              Now that he's committed the impossible - our villain is at a       complete loss.                                  MASTER MIND                 ...so I did.                                  EINSTEIN                 I mean, I know you always wanted                 to. I mean, all the schemes all the                 plots - I never thought you'd                 actually be capable of it.              Giddy as a school girl, Einstein turns to his fellow       henchmen.                                  EINSTEIN                 This is history. Every villain and                 lackey in the history of villains                 and lackeys dream of this moment,                 but when does it actually EVER                 happen?              A sudden realization comes over his face.                                  EINSTEIN                 Good lord...You do all realize what                 we get to do now, don't you?                                                                  12.                            His question is met with acquisitive looks from Master Mind       and the others.                                  EINSTEIN                 We get to go on a crime wave.              CRIME WAVE MONTAGE - SET TO "Fun Fun Fun" by The Beach Boys.              SPINNING HEADLINE: "UBERMAN'S DEATH IGNITES CITY WIDE CRIME       WAVE!"              ARMORED TRUCK              It's driving along when the men inside suddenly notice       something - THEY'RE FLYING HIGH ABOVE THE CITY STREETS.              We PULL BACK to see the truck being carried by a giant claw       at the bottom of a BRAIN COPTER.              Inside the cockpit Master Mind and his henchmen laugh       maniacally.              SPINNING HEADLINE: "CHAMPION-LESS CITY AT THE MERCY OF       HOOLIGANS."              METRO CITY BANK              Da Vinci and Einstein run out the front of the bank holding       BAGS OF MONEY.              Two beat officers see them and take chase after them around       the corner and into an alley.              After a moment the police reemerge from the alley screaming       and running for their lives as a GIANT ROBOT CHASES after       them.              The robot stops, then suddenly it's head opens up like       convertible car top with Master Mind and Plato at the       driver's wheel.              They smile and shake hands at a bad deed well done.              SPINNING HEADLINE: "MASTER MIND BLACKMAILS METRO!!!"              A VICIOUS TORNADO              It's heading for downtown Metro as Master Mind and the       lackeys coolly look on.              Three large DUMP TRUCKS pull up, filled to the brim with       bricks of CASH.                                                               13.                            The DRIVERS jump out as the lackeys take the driver seats in       the three trucks.              Master Mind is about to climb into the passenger seat of one       when a drivers taps him on the shoulder and motions toward       the tornado.                                   MASTER MIND                     (absentmindedly)                 Oh, right.              Master Mind pulls a television REMOTE from his pocket and       aims it at approaching windstorm of death.              He presses the button marked "Tornado Off."              The tornado shrinks and disappears just before it hits the       city.              As they drive through the city streets, Master stares out the       window with a hint of something in his eyes. Is it       melancholy?              END OF MONTAGE              EXT. KINGPIN BOWLING - DAY              It's Metro City's premier bowling alley. On top of the neon       lit building is a GIANT 30 FOOT TALL CEMENT BOWLING BALL.              INT. KINGPIN BOWLING - DAY              HAL STEWART (early 30's) takes careful aim with his BOWLING       BALL.                                  HAL                 It's a sport of honor, focus and                 grace. Honor the ball, focus on the                 pins, release the ball not hard and                 fast, but as if you were releasing                 a baby dove.              He takes a step, pulls back his arm, and releases the ball,       following it with his eyes.              It's a horrible shot - INSTANT GUTTER BALL.              An aged barmaid type with a cigarette hanging from her mouth       looks over at him.                                  HAL                 Okay, do something like that - but                 center it more.                                                                 14.                            She picks up her custom made FOGHAT BALL and takes aim.                                  ATTRACTIVE BLOND                 Tell me how my form looks, honey.              Hal focuses on the misshapen bumps of her enormous Johnson       administration era derriere.                                   HAL                 Oh, it's lookin' good. It's lookin'                 REAL good.              It doesn't get anymore clear. This man is a pig.                                  VINNIE (O.S.)                 Hal, I want to see you in my                 office!              Hal turns to see VINNIE, owner of the bowling alley, calling       him.                                  VINNIE                 Now!              INT. KINGPIN BOWLING - VINNIE'S OFFICE - MOMENTS LATER              Hal sits down, facing Vinnie who's sitting at his desk.                                  VINNIE                 You're fired. Leave your shirt and                 locker key.              This bit of news hits Hal like a freight train.                                  HAL                 Fired? Are you going to tell me                 why?                                  VINNIE                 Showing up to work late. Showing up                 to work late drunk. Sexually                 harassing customers. Stealing from                 the register.                                  HAL                 Vinnie, I don't know where you're                 getting these accusations -              Vinnie takes out a video tape from his desk drawer and puts       in a VCR.                                                               15.                                                    HAL                    Oh, which one do you supposedly                    have here?                                     VINNIE                    This is all of them at once.              TELEVISION              A WOMAN walks up to a BOWLING EMPLOYEE and hands him a pair       of shoes.              As the employee turns to the wall of shoes, a very drunk and       disheveled Hal comes running in and pushes him aside.                                     HAL                    I've got this one, Benny. So,                    Cinderella. Can I help you find                    your glass slipper?                                     WOMAN                    Yeah, I'm looking for a seven.              He folds his arms on the counter and leans into her with a       cat-like grin on his face.                                     HAL                        (with a leer)                    Seven - Well, maybe I could                    interest you in something in an                    EIGHT. Namely, me.              Disgusted, she walks off screen.                                     HAL                    Lesbo.              Suddenly realizing the register's open, he quickly grabs a       stack of cash and shoves it in his pocket.              BACK TO OFFICE              Vinnie turns off the television and waits for Hal to respond.                                     HAL                    From the angle of the camera, I can                    see where you might have gotten the                    wrong idea. Listen, Vinnie, I don't                    think you've thought this through.                    If you fire me, who's gonna be                    captain of the alley's bowling                    team?                                                                 16.                                                VINNIE                 Um, I don't know. Maybe somebody                 who can actually bowl. You guys                 have never won a game. I hired you                 because you said you were on the                 pro circuit.                                  HAL                 No, I said I WILL BE on the pro                 circuit.                                  VINNIE                 Please, a loser like you will never                 amount to anything.              This harsh remark seems to leave Hal genuinely stunned.                                  HAL                 Wow...If that's how you feel...I                 guess we should then talk about                 what kind of severance I'm gonna                 get.              EXT. KINGPIN BOWLING - DAY              TWO BRUISERS open the door and throw Hal out onto the street.              He quickly picks himself up and turns back toward the       building.                                  HAL                 Hey...what about my ball?              A bowling ball sails past him, just missing his head.                                     HAL                 Thank-you!              EXT. CHANNEL 7 NEWS BUILDING - DAY              The massive building with a giant 7 on the roof stands in the       heart of Metro City.              INT. CHANNEL 7 NEWS BUILDING - OFFICE - DAY              The cubicles and offices are alive with the hustle and bustle       of a busy news day.              Phones are RINGING, REPORTERS are TALKING, and Editors are       SHOUTING.              The elevator doors open and out steps Roxanne Ritchi.                                                               17.                            Everything stops as the entire office suddenly falls SILENT.              Somewhat taken aback by the reaction, Roxanne scans the room       to see every eye on her.                                  ROXANNE                 It's...um...It's good to be back.                 Thanks for everyone's cards and                 concerns. I really appreciated it -                 now I'm ready to climb back on the                 horse.              No one is budging - their looks of pity are really starting       to make her uncomfortable.              The back office door suddenly opens and out comes FRANK       BONIN, the gruff, middle-aged Producer of Channel 7 News.              Noticing the silence, he looks up and sees the sad       expressions on everybody's face.                                  FRANK                 Someone die or something?              He suddenly notices Roxanne - both feet are placed firmly in       his mouth.                                   FRANK                     (cursing himself)                 Oh, Jesus.                                     ROXANNE                 It's okay.              Frank quickly walks up to Roxanne and takes her gently by the       arm.                                  FRANK                 Come on into my office, sweetie.              INT. CHANNEL 7 NEWS BUILDING - FRANK'S OFFICE - CONTINUOUS              He sits her down on his leather couch, then quickly turns       toward his door.                                  FRANK                 Can we get this woman some water                 for God's sake?                     (to Rebecca)                 I gave you two months off. What're                 you doing back? People are gonna                 think I'm a slave driver.                                                               18.                                                ROXANNE                 Aren't you?                                  FRANK                 Yeah, but I don't want people to                 think it.                                  ROXANNE                 Frank, listen. I want to go back to                 work. I NEED to go back to work.                                  FRANK                 ...You're hysterical, aren't you?              Frank sits down on the couch and blankets Roxanne with A WARM       EMBRACE.                                  ROXANNE                 What're you doing?                                  FRANK                 Keeping you warm before you go into                 shock.                     (toward the open door)                 DO I HAVE SLICE OPEN A CAMEL HUMP                 TO GET A GLASS OF WATER AROUND                 HERE?              A SECRETARY quickly enters with a bottled water. She sets it       on the table in front of them and leaves.              Roxanne pulls herself out of Frank's grasp and stands up to       face him.                                  ROXANNE                 It was a traumatic experience. Yes,                 everyone knows Uberman and me                 were...close. But what I really                 need - what would really make me                 better is getting back to work.              There's a sudden awkward silence from Frank.                                  FRANK                 Well, that's going to be...                                  ROXANNE                 I thought you'd be happy to have me                 back.                                             19.                                      FRANK       Oh, we are. Honey, nothing makes us       happier than to have our girl back,       but...                         ROXANNE       Yes?                        FRANK       Things have sorta...changed.                        ROXANNE       In three weeks?                        FRANK       Listen, I'm not one who likes to       open up wounds - especially ones       that are just starting to scab, but       you were sorta our go to girl for       the exclusive on Uberman. And now       that he's gone...I moved Brad into       your anchor spot.                        ROXANNE           (disgusted)       Brad? Brad Helms? The man is an       idiot.                        FRANK       It's the suits. They think it's       time to switch things up.                        ROXANNE       Oh, because they can't use me to       get the big story.                        FRANK       C'mon, Roxie. Using is in the       nature of what we do. They used       you, you used Uberman. Everybody's       happy.                        ROXANNE           (defensive)       I didn't use him.                        FRANK       Oh, I didn't mean that. I know you       two were in love or something. My       bad.                         ROXANNE       We were.                                                                  20.                                                FRANK                 And that's great.                                  ROXANNE                 Very in love.              There's a hind of self-doubt in Roxanne's expression, as if       she's failed to convince even herself of this.                                  ROXANNE                 Okay. So, where are they going to                 move me if Brad has my spot?                                  FRANK                 ...Human interest.                                  ROXANNE                 Bake sales and pet stories.                                  FRANK                 I told them I wouldn't be surprised                 if you just upped and quit. You                 busted your ass for that desk.              Roxanne can hardly get it out - she's busy swallowing her       pride                                  ROXANNE                 I'll take it.              Frank looks up at her, not believing what he's hearing.                                  FRANK                 What?              EXT. ABANDONED METRO CITY LIBRARY   - NIGHT              Amongst the jungle of high rises, one small building stands       out from the rest - A tiny, forgotten piece of 19th century       Gothic architecture.              LIGHTENING FLASHES, revealing TWO CONCRETE GARGOYLES holding       a cracked plaque, reading: METRO CITY LIBRARY.              INT. ABANDONED METRO CITY LIBRARY   - NIGHT              A mixture of old and new. Dusty Victorian furniture and       dilapidated bookshelves sit side by side with pristinely       futuristic machinery.              The building has been converted into Master Mind's new SECRET       LAIR.                                                               21.                            In the center of the main room is a three storey tall GLOWING       BLUE ORB. At the base of it is a sign that reads "Reactor -       Don't Touch."              We PAN OVER to the READING ROOM where Master Mind is sitting       on a couch watching TELEVISION.                                  REPORTER ON TELEVISION (O.S.)                 It's been nearly six weeks, and                 still no word on the whereabouts of                 billionaire playboy, and                 philanthropist, Wayne Scott. Tune                 in at 11:00 as we look into what                 has become Metro City's biggest                 mystery.                                  TELEVISION NARRATOR (O.S.)                 We now return to "The Hero of our                 Hearts: The Uberman story."              Einstein and Plato come into the room holding a BAG OF LOOT.                                  EINSTEIN                 Just robbed the diamond exchange.                                  MASTER MIND                     (feigning pleasure)                 Great, great. Put it on the pile.              Einstein tosses it on a LARGE PILE of purloined valuables in       the corner of the room.                                  EINSTEIN                 Anything else today?                                  MASTER MIND                 No.              Master Mind turns his attention back to the screen. Plato       sees that Master Mind is in a funk and tries to snap him out       of it.                                  PLATO                     (cheerfully)                 Sir, the new reactor is installed.              Plato nods to the giant orb.                                  PLATO                 Do you want to throw the switch? I                 know how you love to start                 reactors.                                                                  22.                                                MASTER MIND                 Maybe later.              Einstein gives Master Mind a funny look then exchanges       glances with Plato before leaving the two of them alone.              Without turning away from the TV, Master Mind addresses       Plato.                                  MASTER MIND (CONT'D)                 What is it, Plato?                                  PLATO                     (nervously)                 Sir, I can't help but notice that                 you've been...a little down lately.                                  MASTER MIND                 When I want your opinion I'll beat                 it out of you.                                  PLATO                 Yes, sir, I know, but please                 forgive my impertinence. It's just                 that you seem to have lost your                 lust for our profession. You've                 stopped going on jobs and spend                 most of your time watching Uberman                 specials.              Master Mind relaxes slightly and turns to face the window in       a classically contemplative pose. After an overdramatic       beat...                                  MASTER MIND                 I have defeated my greatest enemy.                 I have free reign over Metro City.                 I have more wealth than a thousand                 Sultans. I've achieved all I have                 worked for...so why am I so                 unhappy?              He walks over to a PAINTED PORTRAIT that looks almost exactly       like him, except slightly older, maybe meaner - MASTER MIND'S       FATHER.                                  MASTER MIND                 I mean, my father, god rest his                 evil and tormented soul, raised me                 straight from the test tube to be a                 symbol of evil.                           (MORE)                                                               23.                           MASTER MIND(cont'd)                 And, I have accomplished something                 he had only dreamed about - the                 destruction of Metro City's                 champion. I tell you, I've always                 lived with this unquenchable                 thirst. I thought it was to make                 him proud or to get absolute power.                 But now that I've pretty much                 accomplished both, I am at a loss.                                  PLATO                 ...I sort of have a theory about                 all that.                                  MASTER MIND                     (snippy)                 Oh, really?                                  PLATO                 Well, for one thing, maybe Uberman                 was more important to you than you                 thought.                                  MASTER MIND                 He was a worthy rival. Sometimes I                 wonder, did he consider me his evil                 equal or was I just an annoying,                 little gnat to him? ...What's the                 second part?                                  PLATO                 I think you sort of have a thing                 for Roxanne Ritchi.              Master Mind quickly takes his lackey by the throat.                                  MASTER MIND                 YOU WORM! HOW DARE YOU! WHERE WOULD                 YOU GET SUCH A NOTION?                                  PLATO                 Sir, your plans always involve Ms.                 Ritchi either being kidnapped or                 placed in danger. If that's not                 love, I don't know what is. It's                 the grown up equivalent of dipping                 her pigtails in the ink well. Don't                 you see? She's the one treasure                 that's always escaped you.              From Master Mind's expression, we see Plato's words beginning       to ring true.                                                                  24.                            INT. RESTURAUNT - DAY              Roxanne is having lunch with several girlfriends sitting       around her, gabbing.                                  FRIEND #1                 I can't believe you came back so                 soon.                                  FRIEND #2                 Are you sure it's not TOO SOON,                 honey?                                  ROXANNE                 I just wanted to get back to work.                                  FRIEND #3                 What we need to do is get you back                 on the saddle...the love saddle.              Friend 1 and 2 give 3 disapproving looks.                                  FRIEND #3                 It's been three weeks.                                  FRIEND #2                 She just lost the love of her life,                 Grace.              A WAITER comes by with a tray of CAESAR SALADS and begins       setting them out for the ladies.                                  ROXANNE                 I keep trying to tell people it                 wasn't really like that. Uberman                 and I - We were kinda having                 problems. We broke up.              The waiter ALMOST DROPS HIS TRAY AT THIS. The women are too       shocked by Roxanne's revelation to notice.                                  FRIEND #1                 You broke up with Uberman!                                  FRIEND #3                 You must have REALLY, REALLY high                 standards. I mean, you were dating                 a god. I mean, what's it take?                                  ROXANNE                 Maybe someone who's a little more                 aware of his faults. Someone a                 little more sensitive.                                                                  25.                                                FRIEND #3                 Right. Someone who listens, sexy                 but attainable with cute little                 cheeks like a hamster and                 heartbreak in his eyes.              She turns to Friend one and two to explain.                                  FRIEND #3                 She wants John Cusack.                                     FRIEND #2                 The actor?                                  FRIEND #3                 No, the famous pediatrist - Yes,                 the actor. Ever since we were                 teenagers, Roxanne's totally had                 the hots for him.                                  ROXANNE                 Well, until he miraculously comes                 walking into my life, I'm just                 going to take a little reflection                 time for myself.              The waiter gets a confused look on his face then slips away       as Roxanne and her friends continue to chat away.              EXT. RESTURAUNT - DAY              The waiter tosses his apron in a trash can, then rolls up his       sleeve and presses A STRANGE LOOKING DEVICE STRAPPED TO HIS       WRIST.              His image gets staticy, like a TV station going out, then       disappears - revealing the man's true form underneath: MASTER       MIND!                                  MASTER MIND                 Who the hell is John Cusack?              EXT. CITY STREET - DAY              A YOUNG MOTHER pushes her baby stroller past a building       construction site.              ACROSS THE STREET              A local POLITICIAN addresses a group of REPORTERS on the       sidewalk, including Roxanne.                                                                  26.                                                POLITICIAN                 The Fifth Avenue Renovation                 Project, which I championed, will                 breath new life into the downtown                 area. New life means new jobs and                 new revenue.                                  ROXANNE                 Councilman, is it true that your                 brother-in-law's construction                 company won the contract for this                 project?                                  POLITICIAN                 Well...er...yes, but...look I'm not                 here to answer a lot of crazy                 questions...              YOUNG MOTHER              The young mother stops halfway down the block, reaches into       the stroller and tries to comfort her now crying baby.              Above her, a CRANE is maneuvering a pile of STEEL GIRDERS to       an upper floor.              Hal comes around the corner and heads in her direction.              CRANE              The crane GRINDS TO A HALT. The OPERATOR has a confused look       on his face as he moves levers back and forth in an effort to       fix the problem.              Hal stops a few feet from the woman and stoops down to tie       his shoe.              CRANE              The operator's hand slips off the lever, hitting a RED       BUTTON. To his horror the crane DROPS ITS LOAD OF STEEL.              HAL AND THE WOMAN              The woman looks up to see the girders seconds from crushing       her and her baby. She screams.              Hal looks up and sees it as well. He starts to run out of the       way and crashes into the woman and stroller.              ACROSS THE STREET                                                                  27.                            The reporters turns their cameras just in time to catch on       film what appears to be Hal pushing the woman to safety just       as the GIRDERS CRASH TO THE GROUND.              HAL AND MOTHER              Tears of joy in her eyes, the woman picks up her baby and       kisses it.              Hal struggles to catch his breath as the mother turns to him.                                  YOUNG MOTHER                 Thank you! Thank you for saving me                 and my baby!              She hugs him with her free arm, weeping with joy.                                     HAL                        (not knowing what she's                         talking about)                 Huh?              He's a little uncomfortable with the woman's public display       of affection and the small child in-between their embrace.                                  HAL (CONT'D)                 There, there.              Hal slowly eases out of the woman's grip.                                  HAL (CONT'D)                 Okay, we better...well, I hear                 these little guys smother easy.              The reporters rush over and surround Hal and the mother.                                  ROXANNE                 What's it feel like to be a hero?              Hal looks up at Roxanne. Instantly, he's captivated by her       beauty.                                  HAL                 Well...I'm just a man doing what                 men do. You're Roxanne Ritchi,                 aren't you?              They're suddenly interrupted when another reporter pushes his       way in between them.                                  REPORTER                 Were you scared?                                                               28.                                                   HAL                    Scared? Who had time?              The reporters eat this up.              INT. ABANDONED METRO CITY LIBRARY    - NIGHT              TELEVISION              John Cusack stands in the rain looking up at a window of a       two story house. He holds up a BOOMBOX and "In Your Eyes" by       Peter Gabriel begins to play.              From the couch, Master Mind and his minions watch.                                     MASTER MIND                    John Cusack, huh? So all I have to                    do is have a cute puppy dog stare,                    be willing to make a fool of myself                    and - Oh, REMOVE BOTH MY BALLS.              He turns to see Da Vinci watching the movie and wiping a tear       from his cheek.                                     MASTER MIND                    Please, get a hold of yourself.              INT. BOOKSTORE - NIGHT              Roxanne is carrying a large paper coffee cup in her hands as       she peruses the isles. She sets it down on a shelf to pull a       book out and ends up KNOCKING THE DRINK OVER.                                     ROXANNE                    Shit.              She goes to pick it up when someone bends down and picks it       up for her.              Looking up to thank him, Roxanne is suddenly stunned       speechless - It's popular and critically acclaimed actor JOHN       CUSACK, or rather Master Mind disguised as him.                                     "JOHN CUSACK"                    Oh the humanity - it was a Venti.                                     ROXANNE                        (stunned)                    You're...you're.                                     "JOHN CUSACK"                    Yes, it's me. John Cusack...the                    actor.                                                                29.                            He notices the book she's reading.                                  "JOHN CUSACK"                 Hey, is that Shelly? Wait, I think                 remember something from that one -                 Let's see: "My head is screaming `I                 want you and need you' - my heart                 it keeps reaching to see you and                 feel you - yet in the end, I'm                 alone once again." Wow, I scare                 even myself. I'm sorry. I'm just                 really into poetry. Probably                 because I'm so sensitive and always                 going to great lengths to express                 myself. But enough about me. Can I                 fill you up?                                  ROXANNE                     (captivated)                 ...Yes.                     (catching herself)                 I mean, excuse me?                                  "JOHN CUSACK"                 Can I fill you up? Your coffee.                                  ROXANNE                 Right.              INT. BOOKSTORE CAFE' - LATER              Roxanne talks as John Cusack listens to her every word       intently.                                  ROXANNE                 I did have a boyfriend - until                 fairly recently.              She suddenly begins to feel the stares around her as passers-       by being to notice who she's with.                                  ROXANNE                 I'm sorry - this is so surreal!                                  "JOHN CUSACK"                 Yeah, they charge way too much at                 these places - Now back to your                 boyfriend. I'm interested and                 compassionate. I want to know about                 you.                                                               30.                                                ROXANNE                 Things were complicated. He was a                 man married to his work. There                 was...there was a lot of                 competition in his line of                 business. I'm sure you know what                 that's like.                                  "JOHN CUSACK"                 Sure. In my business, one thing I                 have is RIVALS. For example, mine                 is...uh...Lou Ferr...igno.                                  ROXANNE                 ...The body-builder who used to                 play The Hulk on TV?                                  "JOHN CUSACK"                 Did he? Well, we're always up for                 the same roles. Did your boyfriend                 have someone like that? A                 particular rival that was always                 getting his goat - so to speak?                                  ROXANNE                 Well...one rival in particular                 seemed to get more of his attention                 than I ever did. But enough about                 my problems.                                  "JOHN CUSACK"                 NO, TELL ME MORE!!!              Suddenly realizing his outburst, he begins COUGHING to mask       it.                                  "JOHN CUSACK" (CONT'D)                 I'm sorry. I got a whooping cough.                 Had it ever since Serendipity. I                 WONDER WHERE OUR REFILLS ARE!!!                 (fakes cough) See, there it goes                 again. Please, go on.                                  ROXANNE                 Right, well, he seemed to need him                 more than he needed me.                                  "JOHN CUSACK"                 How do you mean?                                                                31.                                                ROXANNE                 It was conflict he thrived on. He                 always said he wouldn't know what                 to do with himself if Master - I                 mean, this guy were gone. It was                 like he needed it, like oxygen.              The answer to his mental funk hits him like a bolt of       lightening. He turns away from her as if for private time.                                  "JOHN CUSACK"                     (almost to himself)                 I think I finally understand...The                 only logical answer is to recreate                 that rivalry - or if that's                 impossible, create one of equal                 structure. That's it!                                  ROXANNE                 What?              John Cusack snaps out of his dream-like haze realizing she's       heard every word.                                  "JOHN CUSACK"                 Oh, sorry, sorry. Just rehearsing                 for a part...where I play a man who                 talks to himself at inappropriate                 times.              In a sudden rush, he rises out of his chair.                                  "JOHN CUSACK"                 I have to go right now, but I'd                 really like to see you again - if                 that's alright.              Roxanne looks up at him - She can't help but laugh at the       craziness of the situation.                                  ROXANNE                 I'd love that.              INT. ABANDONED METRO CITY LIBRARY   - DAY              Master storms in the office to find Plato and Einstein       playing darts with the original Mona Lisa.                                  EINSTEIN                 Got her nose!                                  MASTER MIND                 I've got it!                                                                  32.                            Everyone stops what they're doing upon seeing that their       master has returned.                                  MASTER MIND                 I've got it!                                  MASTER MIND                 It's plain and simple.                 Extraordinary minds need                 extraordinary stimulation. Without                 that stimulus they wither and die.                 Therefore, there is only one                 logical conclusion: I must create a                 new superhero.                                  EINSTEIN                 Yeah, maybe that's not such hot                 idea...                                  MASTER MIND                     (ignoring him)                 Prepare for Operation Superhero                 Genesis!              INT. ABANDONED METRO CITY LIBRARY   - LABORATORY - DAY              The lab is slick, white and ultra modern.              Dressed in a lab coat, Master Mind enters through a SLIDING       GLASS DOOR rubbing his hands excitedly.                                  MASTER MIND                 Prepare the subject.              He glances down into a large HOLE in the floor to see a naked       thirty year old man, SEVERS, shivering. Above the hole, a       huge vat dangles precariously.              Master Mind steps behind a glass partition next to Plato and       Einstein.                                  MASTER MIND (CONT'D)                 Plato, pour the toxic waste.              Plato throws a switch causing the vat to tip hundreds of       gallons of green and brown goo into the hole.                                    MASTER MIND (CONT'D)                 Drainage.              The slime is sucked out through the floor, leaving a goo-       soaked Severs.                                                                 33.                            Master Mind looks into the pit.                                  MASTER MIND (CONT'D)                 Well, Severs?                                  SEVERS                 I feel fine. Just a little sticky,                 but aside from that everything's                 completely -              BOOM - Severs explodes. A hail of blood and tissue covers       Master Mind and his men. For a good ten seconds nobody moves       an inch. Finally...                                     MASTER MIND                 Okay then.              INT. ABANDONED METRO CITY LIBRARY    - LABORATORY - DAY              Through a glass WATER TANK we see a man breathing normally.                                  MASTER MIND                 And this one?                                  PLATO                 We attached gills to him. He can                 breath under water.                                  MASTER MIND                 Ah. Does he have extraordinary                 strength?                                     PLATO                 Well...no.                                  MASTER MIND                 Can he fly?                                     PLATO                 No.                                  MASTER MIND                 Resilient to weapons fire?                                     PLATO                 No.                                  MASTER MIND                 He just breathes under water, then.                                     PLATO                 Ah...yeah.                                                                34.                            Master Mind rolls his eyes and walks away.              INT. ABANDONED METRO CITY LIBRARY   - LABORATORY - DAY              The next guinea-pig, STENWICK, is standing in a sealed glass       tube not much wider than himself.                                  MASTER MIND                 Plato, the radioactive spider,                 please.              Plato throws the switch DROPPING A SINGLE SPIDER onto       Stenwick's arm.              Stenwick looks and winces as it bites him.                                  STENWICK                 Ow!              He brushes the spider off.                                  MASTER MIND                 Anything, Stenwick?                                  STENWICK                     (shaken)                 No. Ah...sir, I didn't know this                 was about spiders. I have a pretty                 severe case of arachnophobia.              Master Mind thinks for a moment, then turns to Plato.                                  MASTER MIND                 We're gonna need more venom.              Plato throws another switch, this time DUMPING THOUSANDS OF       SPIDERS on poor Stenwick. His SCREAMS begin to fade as he's       engulfed with swarms of crawling arachnids.                                  MASTER MIND (CONT'D)                 How `bout now, Stenwick?                 ....Stenwick?              INT. ABANDONED METRO CITY LIBRARY   - OFFICE - DAY              Master Mind is pacing back and forth. The muted TV plays in       the background.                                   MASTER MIND                 This has proven to be a challenge.                 I just don't know what I want. What                 do I want?                                                                 35.                            He stares at Einstein, Da Vinci and Plato, but they offer no       advice.                                  MASTER MIND (CONT'D)                 I want a man of moral fiber with a                 strong sense of right and wrong.                 Someone who doesn't seek power -                 instead, they must have it thrust                 upon them and find, within                 themselves, the courage to rise to                 the occasion.              Einstein lets out a short laugh, getting everyone's       attention.                                  EINSTEIN                 Yeah, well, it sounds like what you                 want is Uberman.              Master Mind snaps the fingers of his non-metal hand.                                  MASTER MIND                 That's it! Why make a copy when the                 real thing will do?              The lackeys look at each other, they can't believe what       they're hearing.                                  EINSTEIN                 I was just kidding, sir. In case                 you forgot, you actually burned                 Uberman alive.                                  MASTER MIND                 Then we'll make a new one. Plato,                 bring me the box!              MINUTES LATER              Master Mind and the lackeys stand in a circle around a small       table.              Plato places a STAINLESS STEEL CHEST in the tables center.              As Master Mind opens it, he's immediately doused in WHITE       GLOW emanating from inside.                                  MASTER MIND                 Behold - Uberessence. The very                 thing that gave Uberman his                 superhuman powers.                                                               36.                                                EINSTEIN                 Where the hell did you get that?                                  MASTER MIND                 Oh, I shot him with a power sucking                 gun and had this idea to use this                 to clone a whole army of evil                 Ubermen. I'm not sure why I never                 got around to following up with                 that.                                  PLATO                 I believe he defeated you before                 you could, master.                                  MASTER MIND                 ...Right. Man, he was good!                                  DA VINCI                 You want another volunteer, sir?                                  MASTER MIND                 Not another volunteer driven by the                 need for personal gain. Somebody                 else, somebody pure.              Master Mind turns to see an INTERVIEW WITH HAL playing on the       muted television. Underneath his face is a blue caption with       white lettering that reads: "Hal Stewart - Metro City's       Newest Hero?"                                  NEWS REPORTER                 ...who risked his own life to save                 that of a young mother and her                 child.                                  HAL                 Please, please, you're embarrassing                 me. I saw someone in need and I                 helped them. What more can we ask                 of ourselves. I ask you, what more?              A smile creeps across the evil one's face.                                  MASTER MIND (CONT'D)                 Somebody like him!              EXT. CITY STREET - DAY              Plato is sitting in the van, staring into a pair of       binoculars as he speaks on a cellphone.                                                               37.                                                PLATO                 Yeah, sir. This guy is a real piece                 of work. He used to teach bowling                 at Kingpin's.              INT. MASTER MIND'S HIDEOUT - DAY              Master Mind is sitting with his feet up on a computer console       as he speaks to Plato.                                  MASTER MIND                     (into phone)                 A modest profession to brilliantly                 hide his true heroic nature. I love                 it.              EXT. CITY STREET - DAY                                  PLATO                 Then you are absolutely going to                 love this -              We follow Plato's line of sight across the street where we       see HAL PLAYING WITH A LARGE GROUP OF BLIND CHILDREN.                                  PLATO                 - He volunteers at a school for the                 blind.              INT. MASTER MIND'S HIDEOUT - DAY              Intrigued, he suddenly sits up in his chair.                                  MASTER MIND                 He volunteers. He doesn't ask for                 any reward for his deeds. The fates                 are shining down on me. This Mr.                 Stewart is truly an unselfish soul.              EXT. BLIND SCHOOL - DAY              From a distance, Hal seems to be consoling an upset child       who's sitting on a rock. But up close...                                  HAL                 You greedy little bastard. I                 already gave you a twenty.                                  BLIND KID                 Hey, you want me to play along?                 Then pay up, bitch!                                                               38.                                                HAL                 Fine, but you better be convincing.              He gives the kid a bill out of his wallet and looks over his       shoulder to see a HOT TEACHER walking toward them.                                  HAL                 Here she comes, go to work.              Like a miniature Brando, the blind kid buries his face in his       hands and begins to cry.                                  BLIND KID                     (weeping)                 Why can't I see! Why God?              Hal puts a warm consoling hand on the weeping boy's shoulder.                                  HAL                 Hey, Peter. C'mon champ, let me                 look at you.              The Hot Teacher stops and curiously watches from a distance.              The boy looks up at Hal, tears running down his dark       sunglasses - he should get an Oscar.                                  HAL                 You know, in life we're all given                 no more than we can bear. This                 happened to you maybe because you                 were meant to rise above it - Maybe                 to be an inspiration to the other                 little Peteys out there.                                  BLIND KID                 You really think so, Hal?                                  HAL                 Hey, does it LOOK like I'm lying?                 Now c'mon, go feel your way to                 class before you get your little                 butt suspended.              The boy stands up and is about to take off.                                  HAL                 Petey, wait a minute.              Hal uses his shirt sleeve to wipe the tears away from the       boy's face before sending him on his way.                                                                39.                            The Hot Teacher grabs her chest. Her heart is about to       absolutely melt.                                  HAL                 Don't run into anything!              EXT. STREET - CONTINUOUS              Plato lowers his binoculars. From his perspective, Hal should       be next in line for popehood.                                  PLATO                 I think I've seen enough, sir. This                 is your guy.                                  MASTER MIND (O.S.)                     (over radio)                 Then return to base. We have much                 work to do.              Plato starts up the van and pulls away.              INT. BAR - DAY              It's a busy night. A couple of trucker types are shooting       pool as the bartender slings drinks.              Hal is nursing a beer at the bar when he suddenly notices a       very ATTRACTIVE WOMAN sitting next to him.              As he goes to straighten his stool-posture, Hal suddenly       catches himself on the bar's TELEVISION - it's a story about       how he saved the woman and her baby at the construction site.              He turns back to the Attractive Woman next to him, then back       to the TV. A plan of attack is forming.                                  HAL                     (obviously playing it up                      for the woman's benefit)                 Oh, there it is again. This is                 really getting embarrassing now.              The woman looks up at the screen and gives Hal a double-take.                                  ATTRACTIVE   WOMAN                 Oh my God! It's you!   You're the man                 who saved that woman   and her baby                 the other day! It is   you, isn't it?              TRUCKER #1, getting a drink at the bar next to them,       OVERHEARS.                                                                40.                            Hal rolls his eyes and puts his hands up in the air.                                  HAL                     (to Attractive Woman)                 Oh, crap. You got me.              TRUCKER#1 taps Hal on the shoulder.                                  TRUCKER#1                 Let me tell you something. That was                 just about the bravest damn thing                 I've ever witnessed. (he turns to                 the rest of the bar) Hey,                 everybody! This guy's the hero from                 TV!              The bar ERUPTS IN CHEERS.              MOMENTS LATER              Hal is riding on the shoulders of TRUCKER#2 and TRUCKER#3 as       `I'm Holding Out For A Hero' plays on the jukebox.              TRUCKER#1 suddenly puts his hands in the air. The room       quickly goes silent.                                  TRUCKER#1                 I want to give you something.              He reaches into his pocket and takes out a medal. He holds it       up in the air for everyone to see.                                  TRUCKER#1 (CONT'D)                 Lost my whole platoon. They were a                 lot a good boys, a lot of good                 boys. That was just the way things                 were in "The Grenada." I'd rather a                 real hero have this.              Trucker#1 gives the medal to a speechless Hal.                                  ATTRACTIVE WOMAN                 Hey, you're on TV again.              The crowd looks up at the Television.              TELEVISION - CONTINUOUS              The anchor man, BRAD HELMS (early 40's, amazing mustache),       suddenly has a memo passed to him.                                                                  41.                                                BRAD HELMS                 This just in. Upon a second look at                 that tape from this morning, which                 we'll now replay for you, it                 appears it was not the heroic act                 it first seemed to be.              The tape shows Hal running in slow motion.                                  BRAD HELMS (O.S.) (CONT'D)                 With the tape slowed down you can                 actually see the man push the woman                 and her child out of the way in an                 effort to save his own life.              The tape shows Hal, in a clear act of self-preservation,       pushing the woman and child out of the way.                                                        CUT BACK TO:              INT. BAR - CONTINUOUS              In unison, everyone turns their heads back to Hal.                                  HAL                 I guess that looks kinda bad.              Trucker#1 snatches his medal back.              EXT. NEARBY ROOF - NIGHT              Master Mind, Da Vinci and Plato look down, spotting Hal       cutting through a dark alley.                                  DA VINCI                 There he is, boss.              Da Vinci hands Master Mind a fantastic looking silver rifle.                                  MASTER MIND                 Now, we're sure this won't kill                 him?                                  PLATO                 Yes, sir. He'll just feel a slight                 electrical shock.                                  MASTER MIND                 Good.              Master Mind raises the rifle and aims it at Hal.                                                                 42.                            EXT. ALLEY - NIGHT              Hal wipes the blood from his nose with his shirtsleeve.              A LIGHTENING BOLT suddenly zaps Hal in the back. His teeth       spark and arc electrons as his entire body shakes and       shudders violently. He finally collapses, knocking over a row       of garbage cans.              EXT. NEARBY ROOF - NIGHT              An angry Master Mind slaps Plato.                                  MASTER MIND                 Slight electrical shock?              EXT. ALLEY - NIGHT              Hal lies flat on his back, his jacket smoldering.              Dazed, he slowly rises to his feet and looks up at the sky.                                  HAL                 God, I hate the weather in this                 city.              Hal walks off into the night as he attempts to slap the       emitting smoke from his jacket.              EXT. NEARBY ROOF - NIGHT              Master Mind turns to Da Vinci.                                  MASTER MIND                 Follow him.              INT. HAL'S APARTMENT - NIGHT              It's a dirty, small studio. Laundry lies everywhere, dishes       are piled in the sink and the litter box looks like a       minefield.              Hal comes staggering in. Through his POV we see the lights       wobble and streak like a hallucination.              He shakes his head trying to clear thing up, but it looks       worse.              Hal makes his way to the kitchen table and plops down on a       chair. The room begins to swim.              His CAT jumps on the table and sits down in front of him.                                                                  43.                            From Hal's POV the cat's face looks like we're seeing it       through a kaleidoscope. Hal seems fascinated by it.                                   CAT                  You don't look so good, man.                                   HAL                  I don't feel good. I was struck by                  freaking lightening.              Suddenly Hal realizes his cat's talking to him.                                   HAL (CONT'D)                  AAAAAAHHHHH! You can talk?                                   CAT                  No, you're just hallucinating. By                  the way, we're out of orange juice.                                   HAL                  AAAAAAHHHHH!              Hal jumps up, trips over a cardboard box and knocks himself       out on the coffee table.              INT. HAL'S APARTMENT - MORNING              Hal lies in the same position we left him last night.              He sits up and grabs his head. He looks like he has the worst       hangover in the world.              Finally, he remembers last night. He looks around, but not       really sure what he's looking for.                                   HAL                  Man...              Shaking his head, he walks to the kitchen and opens the       refrigerator.              He pulls out an orange juice container and puts it to his       mouth. It's empty.              As if suddenly remembering something he looks from the carton       to the cat, who is busy cleaning himself.              He shakes the thought from his mind.              BATHROOM              Hal lifts the seat and unbuckles his pants.                                                               44.                            HAL'S FACE              He stares at the ceiling with half closed eyes. The       inevitable sound of urine hitting water starts. A content       look washes over his face.              There is a distinct sound of porcelain CRACKING and       SPLINTERING.              The sound intensifies. Hal looks down to see his URINE STREAM       SMASHING THE TOILET.                                      HAL (CONT'D)                    Oh, God!              He whips his stream away only to cut a LONG RIP IN THE WALL.                                      HAL (CONT'D)                    Oh, God!              He freaks out and begins to lose control of his flow as it       destroys everything he accidently aims at; the bathroom       mirror, a bottle of cheap cologne, the bathroom window.                                      HAL (CONT'D)                    Oh, God!              He aims back for the toilet, which is pretty much rubble now,       to see the floor give way.              Finally, the pee stops and he glances down the hole.              He sees his downstairs NEIGHBOR sitting at his breakfast       table. He has a fork halfway to his mouth as he stares at the       smashed toilet on his pancakes.              EXT. STREET - DAY              Hal turns the corner to see his bus pulling away from the       stop.                                      HAL                    Wait!              He starts running after it.              ZOOM - HE TAKES OFF LIKE LIGHTENING.                                     HAL (CONT'D)                    Whoa, whoa, whoa!              Unable to stop, he SLAMS INTO THE BACK OF THE BUS and falls       back to the ground.                                                                  45.                            As the bus continues on he sees an INDENTATION of his torso       right below the rear window.              Stunned, to say the least, he rises to his feet.                                  HAL (CONT'D)                 Something's not right here.              He slaps himself in the face as hard as he can.                                  HAL (CONT'D)                 Wake up! Wake up, Hal!              HONK!              Hal spins around to see a car barreling toward him.              He goes to jump out of the way - ZOOM - he FLIES TWO STORIES       UP, nails a building and comes crashing back down to the       sidewalk.              Hal sits up, disheveled and scared.                                  HAL (CONT'D)                 Okay, okay. Let's get it together,                 man.              He closes his eyes in an attempt to will back his sanity.                                  HAL (CONT'D)                 This is just some sort                 of...episode. It will pass, it will                 pass.              He opens his eyes and looks down the street. A BEAUTIFUL       NAKED WOMAN is coming toward him.                                  HAL (CONT'D)                 Well, not too fast I hope.              As she passes him and turns the corner out of his view he       catches ANOTHER NAKED WOMAN - an old disgusting one.                                  HAL (CONT'D)                 Yes, fast, fast!              He turns away from her in horror only to see AN ENTIRE BLOCK       OF NAKED PEOPLE going about their business.              He rubs his eyes and looks down the street again. Everyone       has returned to a clothed state.                                                               46.                            He relaxes a little until he looks down and notices that he's       floating a foot off the ground.                                  HAL (CONT'D)                 I think I need to go home.              INT. HAL'S APARTMENT - DAY              Hal's front door CREAKS as it slowly opens, revealing Master       Mind.              He walks over to the bathroom and smiles to himself as he       notices the giant hole in the floor.                                  MASTER MIND                 Welcome to your second birth, Hal                 Stewart.              Master Mind continues to survey the room. He stops to look       over a "KARATE KID" POSTER on Hal's living room wall.              He focuses on the majestic image of Pat Morita teaching a       young Ralph Macchio to kick.                                  MASTER MIND (CONT'D)                 Instruction is very important in                 the formative years. Every hero                 needs a mentor, a father figure to                 look up to.              He presses his special watch, causing his body to MORPH INTO       THE SPITTING-IMAGE OF PAT MORITA.                                   "PAT MORITA"                 Perfect.              INT. HAL'S APARTMENT - DAY              Hal enters, grabs a bottle of vodka from atop of the fridge       and takes a long pull from it.                                  VOICE (O.S.)                 A man will usually find that if he                 drinks from a bottle, eventually,                 the bottle drinks from him.              Hal does a SPIT TAKE. In the corner a darkened figure stands.                                  HAL                 Who are you!?                                                                 47.                                                VOICE                 I am the guide on your journey.                 Fate has chosen you to be it's                 champion.              Pat Morita steps out from the shadows.              Hal passes out again.              LATER              We are close on Hal's face as his eyes flutter open. He       appears to be lying on the couch.              He hunches up on his elbows, looks around, but everything is       as it seems.              He lays his head back down.                                  HAL                 Thank God. It was a dream. Man, I                 must be losing it.              A voice sounds right next to his ear.                                  "PAT MORITA" (O.S.)                 You know you're out of orange                 juice?              Hal leaps up to find he's been resting his head on Pat's lap.                                  HAL                 Jesus! This isn't happening, this                 isn't happening.              Hal backs away and trips over a box.                                  "PAT MORITA"                 Calm. All things must be filtered                 through calmness.                                   HAL                 Bullshit! Sometimes it's best to                 freak out.                                  "PAT MORITA"                 I think we must work on your                 attitude first.                                  HAL                 Look I'm gonna call the cops in                 about two seconds if you don't get                 out of here.                                                               48.                            Pat rises and walks to Hal. He's so calm it makes Hal calm.                                  "PAT MORITA"                 Are you calm now?                                  HAL                 Yeah, I'm okay.              Pat slaps him across the face hard.                                  "PAT MORITA"                 Good, because we've got a lot of                 work to do.              Hal grabs his jaw.                                  HAL                 What the hell was that for?                                  "PAT MORITA"                 Rule number one: expect the                 unexpected.                                   HAL                 Can you just tell me what this is                 all about?                                  "PAT MORITA"                 The heavens are not in the habit of                 bestowing a gift such as this to                 just anyone. You are being rewarded                 for being a man of great moral                 fortitude with an unwavering belief                 in humanity.                                  HAL                 That's me alright.                                  "PAT MORITA"                 I am to train you so you may                 fulfill your destiny to defeat the                 great menace to Metro City: Master                 Mind.              Pat gets up and walks toward the door.                                   "PAT MORITA" (CONT'D)                 Come.                                  HAL                 We're are we going?                                                               49.                                                   "PAT MORITA"                 To train.              EXT. PAT'S CAR - DAY              Pat is sitting in the driver's seat. The car is bumping up       and down.                                  "PAT MORITA"                 Strength is just as much in the                 mind as it is the muscle. Remember,                 both need to be exercised.              We PULL BACK to see Hal lifting the car up over his head.       He's hardly straining.                                  HAL                 I'M LIFTING A FREAKING CAR!!!              Pat leans on the HORN.                                  "PAT MORITA"                 Hey, Corky? You listening?              Two highly attractive female joggers run by. They're clearly       impressed with Hal's show of strength. He smiles and mouths a       "hello."                                  HAL                 Yeah, work both muscles.              EXT. DESERT - DAY              Pat cocks back the chamber of a .357 MAGNUM. He holds it up       and carefully takes aim...at Hal's chest.                                     "PAT MORITA"                 Trust me.                                  HAL                 What are you doing!?                                  "PAT MORITA"                 An invulnerability test. Something                 wrong?                                  HAL                 Uh...yeah. I would prefer not to                 get shot. Do not fire that thing!              Frustrated, Pat lowers the gun.                                                                50.                                                "PAT MORITA"                 You're bulletproof.                                  HAL                 Okay, do you know that for sure?              Pat quickly aims and fires.              Hal lets out a high pitched scream as the bullet ricochets       off his chest.                                    "PAT MORITA"                 I do now.              Hal looks down at his chest, not so much as a scratch.                                    HAL                 You suck.              EXT. SKY - DAY              Hal is in the air flying in a sitting position. He's weaving       back and forth.                                  HAL                 Ice Man, I got a bogie on my tail.                 Two Russian Migs coming in hard and                 fast.                                    "PAT MORITA"                 Hey!                                    HAL                 What?              Hal looks down to see Pat Morita yelling at him from the roof       of a building down below.                                  "PAT MORITA"                 What did I tell you? Stomach down,                 hands up.              Hal sighs and assumes the proper superhero in-flight       position.                                  HAL                 God, I feel so gay.              Pat's CELL PHONE begins to RING. He answers it.                                  "PAT MORITA"                     (in Master Mind voice)                 What is it?                                                               51.                                                ROXANNE (V.O.)                 John?              Pat panics. He looks up to make sure no one is in earshot.              He sees Hal now doing somersaults in the air.                                  HAL                 YEEEE HAWWWW!              Pat turns his attention back to the phone, talking in his       John Cusack voice.                                  "PAT MORITA"                     (in Cusack voice)                 Yes, it's John Cusack.                                   ROXANNE (V.O.)                 Hi, it's Roxanne. Listen, I...I                 really enjoyed talking with you the                 other day.                                  "PAT MORITA"                 ...As did I.                                  ROXANNE (V.O.)                 Great. God, I feel really silly,                 and if you have a lot going on I                 totally understand. But, I was                 wondering if you maybe wanted to                 have lunch.              He can't believe what he's hearing.                                  "PAT MORITA"                     (excited)                 I'd love to!              He quickly recovers his composure.                                  "PAT MORITA" (CONT'D)                 I mean, I AM a little hungry.                                  ROXANNE (V.O.)                 Great. How does the park sound,                 around noon-ish?                                  "PAT MORITA"                 Sure!                                  ROXANNE (V.O.)                 Great, see you then.                                                               52.                            Pat hangs up the phone and returns it to his pocket as Hal       lands behind him.                                  HAL                 WHOOOOA! Man, that is so cool. It's                 like fly - Oh my God, I almost said                 it was like flying.                                  "PAT MORITA"                 For the rest of the day I want you                 to continue to practice your flying                 posture.                                  HAL                 Why, where're ya going?                                  "PAT MORITA"                 ...To do something...mysterious                 ...and Asian.                                  HAL                 Say no more, bro. I'll just keep at                 it, then.              EXT. PARK - DAY              John Cusack and Roxanne eat WRAPPED SANDWICHES while walking       through Metro City Park.                                  ROXANNE                 How's your sandwich?                                  "JOHN CUSACK"                 It's quite delicious.                                  ROXANNE                 Hope you don't think I'm too                 forward. Some men are intimidated                 when a woman asks them out. I just                 find you really easy to talk to.                                     "JOHN CUSACK"                 And I you.                                  ROXANNE                 You know, you're not at all like                 you are in the movies.                                     "JOHN CUSACK"                 I'm not?                                                               53.                                                ROXANNE                 Yeah. I don't know - You have this                 strange, refined way of speaking.                                  "JOHN CUSACK"                 I do? That is most interesting.                                   ROXANNE                 Anyway, when we were talking the                 other day I just felt, even though                 we only talked for a couple of                 hours, that we've known each other                 for years.                                  "JOHN CUSACK"                 I know just what you mean.              Roxanne bites into her sandwich.                                  ROXANNE                 You know what? This sandwich is                 disgusting.              She tosses it in a nearby garbage can.                                   ROXANNE (CONT'D)                 Of course I already ate half of it.                 I wonder what that says about my                 character?                                  "JOHN CUSACK"                 It means you don't give up on a                 sandwich. You see that it has                 potential, and you give it every                 chance to be all it can be.              Roxanne smiles at his analogy.                                  ROXANNE                 Thanks, but knowing me, I was                 probably projecting my expectations                 of what a lunch should be on the                 sandwich. It might have been okay                 at first, but I just made it                 bitter.              John Cusack notices Roxanne's smile starting to fade.                                  "JOHN CUSACK"                 Is that what happened with your                 last sandwich - I mean, boyfriend?                                                               54.                                                ROXANNE                 When I look back, I probably                 shouldn't of expected so much from                 him. He was already a giving                 person. You know, one of those go                 out and save the world types.                                  "JOHN CUSACK"                 I've run into a few.                                  ROXANNE                 I was selfish, I guess. I didn't                 want to share him with anybody                 else.                                  "JOHN CUSACK"                 It sounds like he was a special                 man.                                  ROXANNE                 They broke the mold.              John Cusack arches his eyebrow in a very familiar manner.                                  "JOHN CUSACK"                 Perhaps not.              INT. ABANDONED WAREHOUSE - DAY              Hal walks up to Pat Morita sporting a Lone Ranger-type mask       and wearing a purple and red superhero costume. It's not       unlike Uberman's except for a giant "T" on his chest. (From       here on, Hal is referred to as TITAN)                                  TITAN                 What's the "T" stand for?                                  "PAT MORITA"                 Titan.                                  TITAN                 What's that supposed to mean?                                  "PAT MORITA"                 It's from Roman mythology. Zeus's                 father...oh, just go with it. You                 look perfect.                                  TITAN                 I don't think this mask is big                 enough. Are you sure no one is                 gonna recognize me?                                                                55.                                                "PAT MORITA"                 It's fine, just don't slouch. It's                 all in the posture.              He grabs Titan's shoulders like a proud papa.                                  "PAT MORITA" (CONT'D)                 It is time.              INT. BANK - DAY              There is a long line of people snaked around the velvet       ropes. They're all waiting for their chance at the one open       teller window.              Four men wearing BEATLES MASKS(JOHN,PAUL,GEORGE,AND RINGO)and       CARRYING SHOTGUNS enter the bank.              John fires a shot in the air, sending everyone into an       immediate panic.                                  JOHN                 Alright folks, this is a robbery.                 Nobody moves - yadda, yadda,                 yadda...              Ringo jumps over the teller wall and starts stuffing bills       into a bag.              As John and Paul cover the crowd, George goes to the corner       office and puts a gun to the BANK MANAGER'S head.                                  GEORGE                 The safe. Let's go.                                  BANK MANAGER                 Okay, just don't hurt anyone.                                  GEORGE                 Yeah, yeah, yeah.              George leads him out by the collar.              CRASH - Titan smashes through the window and lands in a bold       superhero stance with hands on hips.                                  TITAN                 Well, boys, there's no need for all                 this just to get the free toaster.              Paul cocks his gun.                                                                  56.                                                PAUL                 What are you suppose to be?              We move in for a nice dramatic close up.                                    TITAN                 Justice.                                  GEORGE                 Well, justice, suck on this...              George, John and Paul open fire on Titan.              He just stands there and yawns as the bullets bounce off him.              With their guns empty the three just stare at him in       amazement.                                  TITAN                 Now it's my turn.              He turns to George.                                  TITAN (CONT'D)                 Hey, George, here comes the sun.              Titan grabs George and throws him into a fluorescent light       fixture in the ceiling.              Paul tries to run for the door. Titan snatches the collar of       his jacket.                                  TITAN (CONT'D)                 Say, Paul, your mother should                 know...that you're a scumbag.              He tosses Paul out the window and into a parked DELIVERY       TRUCK.              Titan turns around just as John hits him with the butt of his       shotgun. It instantly breaks apart in his hands.              Titan lifts him like a rag doll up into the air.                                  TITAN (CONT'D)                 John, all you need is love...              He throws John who lands on top of a cubical wall - GROIN       FIRST.                                  TITAN (CONT'D)                 ...and a good urologist.                                                               57.                            Titan effortlessly hops over the teller wall to find Ringo       cowering on the floor.              He grabs him by the shirt and lifts him up.                                  HAL                 Well, Ringo...um...um...you're                 under arrest.              EXT. BANK - DAY              Titan walks out of the bank with Ringo and George under his       arm. He's suddenly swarmed by a group of television       reporters, including Roxanne.              Across the street is Pat Morita. He watches Titan's first       news conference with great anxiety.                                  BANK MANAGER                     (to Hal)                 On behalf of the First National                 Bank of Metro City, I'd like to                 offer you a reward for your act of                 bravery.              He hands Titan a check.                                  TITAN                     (reading)                 Ten thousand dollars!              Titan looks over to Pat, who violently shakes his head no.                                  TITAN (CONT'D)                     (unenthusiastically)                 I...can't except this. Law and                 order is it's own...um...reward.              Pat gives him the thumbs up. Pat turns, suddenly seeing       Roxanne with her camera crew. Captivated, his eyes lock on       her.              Meanwhile, Roxanne and her cameraman, SETH, are maneuvering       around the crowd to get closer to Titan.                                  BRAD HELMS (O.S.)                 Not so fast, Roxanne.              They both turn to see Roxanne's reporter rival Brad Helms,       Geraldo without the class, and his cameraman, FRANK.                                  BRAD HELMS                 This story's mine.                                                                  58.                                                ROXANNE                 Listen, Brad. We were just in the                 area. I was just trying to -                                  BRAD HELMS                 I've been in this business long                 enough to know pretty well what you                 were "just trying to do." Besides,                 I heard you couldn't take the big                 game anymore and were put on fluff                 detail?              Dejected, Roxanne turns and motions for Seth to turn the       camera off.                                  SETH                 You're not gonna take that from                 him, are you?                                  ROXANNE                 He's right. Old habit, I guess.                     (to Brad)                 We'll get out of your way.              As they walk off, Brad makes a comment to Frank loud enough       for her to hear.                                  BRAD HELMS                 Besides, I'm sure there's a pancake                 supper somewhere that needs                 covering.              INT. ABANDONED METRO CITY LIBRARY   - OFFICE - DAY              ON TELEVISION              We see the news conference on the bank's steps. In the corner       of the screen is written: "recorded earlier."                                  BRAD HELMS                 For months now, since the death of                 Uberman, the citizens of Metro City                 have been holding out for a hero.                 Well, it appears they won't have to                 hold out for much longer as a new                 costumed crusader has suddenly                 stormed onto the scene. Today, at                 the Metro Savings and Trust, a                 masked mystery man single-handedly                 defeated "The Fab Four Gang." Just                 who is this new caped avenger?              Brad holds the microphone to Titan's face.                                                                59.                                                BRAD HELMS                 I'm sure all of our viewers are now                 wondering, what's the "T" stand                 for?                                  TITAN                 It's a message to all the scum out                 there. Uberman may be gone, but                 Metro City has a new protector, and                 his name is "Tighten!"              Another reporter leans in.                                  REPORTER                 How do you spell that?              We PULL BACK to see Plato and Da Vinci watching this       spectacle. Master Mind is sitting with them, reading a       NEWSPAPER.                                  MASTER MIND                     (reading paper)                 Oh, for heaven's sake. I can't                 believe it. He misspelled his name.              Master Mind holds up the newspaper. The headline reads       "Metro's New Hero: Tighten."                                  MASTER MIND (CONT'D)                 No matter, I suppose.              Master Mind throws the paper on the floor and begins to pace       around the room with his arms folded behind his back.                                  MASTER MIND (CONT'D)                 We've now fully established Titan                 as Metro City's hero. They will                 love him just as they loved                 Uberman. Everything is going                 according to plan.              Einstein leans over and whispers in Plato's ear.                                  EINSTEIN                     (whispering)                 Yeah, if the plan is getting us in                 jail.              Master Mind turns around, facing Einstein. He walks over,       standing face to face with the rebellious henchmen.                                                               60.                                                MASTER MIND                 You know, Einstein, maybe I should                 have called you Socrates. He also                 didn't know when to keep his                 thoughts to himself.                                   EINSTEIN                 I just fail to see the point in all                 of this. I mean, why are we                 creating another superhero when it                 was such a pain in the ass for you                 to get rid of the other one? I                 mean, Uberman is destroyed, we                 should be using this opportunity                 to...to...                                    MASTER MIND                 To what?                                  EINSTEIN                 I don't know. To take over the                 weather, space, the world -                 whatever super villains are                 SUPPOSED to do.                                  MASTER MIND                 The reason someone like you will                 always be a minion is because you                 have no foresight. We take over the                 earth, like you said. Then what?                 Women? Cars? Money? Even the                 grandest treasures will lose their                 lustre if you don't have someone to                 hold them over.              Einstein throws up his hands. He's had enough. He pulls off       his wig and throws it to the floor.                                  EINSTEIN                 That's it! This balance of the                 force bullshit is getting way too                 Oprah for me. I'm blowing. Who's                 with me?                                    MASTER MIND                 You dare?                                  EINSTEIN                 Yeah, I dare. I'm sick of wearing                 stupid costumes, and I'm sick of                 working for a super villain who's                 turning into a softie.                                                               61.                            Plato and Da Vinci's mouths drop to the floor. They turn to       Master Mind for his rebuttal.                                  MASTER MIND                 What - did - you - call me?                                  EINSTEIN                 You heard me. You used to be an                 inhuman monster, now look at you.                 You're creating super heroes, you                 don't go with us on robberies                 anymore, it's been days since you                 threatened anyone, oh, and not to                 mention this Roxanne Ritchi thing.                                  MASTER MIND                 THAT is none of your business,                 knave!                                  EINSTEIN                 Hey, you guys haven't sealed the                 deal yet, have you?                                   MASTER MIND                 Silence!                                  EINSTEIN                     (In a woman's voice)                 Oh, Master, your head is so big.                                  MASTER MIND                 I'm warning you, Einstein.                                  EINSTEIN                     (In a woman's voice)                 Take me!                                  MASTER MIND                 I said silence!              With his metal gauntlet Master Mind grabs Einstein by the       throat and lifts him into the air.              Einstein looks frightened as he tries to pry himself free of       Master Mind's grip.              Master Mind's eyes soften as if his heart is suddenly not       into what he's about to do. He let's Einstein drop to the       floor.                                  MASTER MIND (CONT'D)                 Get out of my sight.                                                                62.                            EXT. RESTAURANT - NIGHT              Roxanne and John Cusack are eating on the outside patio of a       fancy restaurant.                                  ROXANNE                 Don't get me wrong, I love being a                 reporter. I don't think I could do                 anything else. It's the                 consequences of what we do that I'm                 having a problem with.              He listens intently as he refills her glass with wine.                                  "JOHN CUSACK"                 That's where journalistic                 responsibility comes in, no?                                  ROXANNE                 It's supposed to.                                  "JOHN CUSACK"                 Sounds to me like you're running                 from something.                                  ROXANNE                 I got someone I cared about killed.                 If it wasn't for me, he wouldn't                 have been involved.              John suddenly gets a disturbed look in his eye, realizing       what she's talking about.              He reaches across the table and takes her hand.                                  "JOHN CUSACK"                 You can't blame yourself. My father                 used to say each of us must answer                 the great call to truly feel alive.                                  ROXANNE                 Was he an actor?                                  "JOHN CUSACK"                 ...No. He was...a landscaper. And a                 horrible one. I mean he would fail                 time and time again at                 his...landscaping. And sometimes                 he'd get pretty beaten up or thrown                 in jail -                                  ROXANNE                 Jail?                                                               63.                                                "JOHN CUSACK"                 My point is he took the good with                 the bad. He grew a little each                 time. Improved, learned.                                  ROXANNE                 Was he ever successful?                                  "JOHN CUSACK"                 God, no...but don't let deter you.              Roxanne LAUGHS.                                  ROXANNE                 Thanks for this. You know, this is                 embarrassing, but it's been a long                 time since I -              It's starting to lightly sprinkle. Roxanne looks up.                                  ROXANNE (CONT'D)                 I think it's starting to rain. We                 might want to find a table inside.                                  "JOHN CUSACK"                 What were you gonna say?                                  ROXANNE                 Oh, I was gonna say...It's been a                 long time since...well, I've been                 with someone I...enjoy being with.              John Cusack smiles warmly and raises his glass for a toast.                                  "JOHN CUSACK"                 To people who enjoy being with each                 other.              They go to clang glasses, when the rain suddenly causes John       Cusack's disguise generator to short.              His true form of Master Mind is briefly revealed to Roxanne       as a BOLT OF ELECTRICITY encircles his body.              Roxanne drops her glass and jumps out of her seat.                                  MASTER MIND (CONT'D)                 Oh, no. Don't look at me.              LIKE A BROKEN TV the image keeps switching between MASTER       MIND AND JOHN CUSACK.                                                               64.                            As Master Mind starts to franticly slap at his watch, the       Cusack disguise begins to hold steady.              He nonchalantly returns to cutting his steak.                                  "JOHN CUSACK"                 Okay, never mind that. Now, where                 were we?              Roxanne grabs his glass and throws the drink in his face,       causing the generator to short out permanently.              Master Mind now sits in his true blue form.                                     ROXANNE                 Oh my God.                                  MASTER MIND                 You're not gonna get all freaky                 about this, are you?                                  ROXANNE                 This...this is too much, even for                 you. God, I go out with you, tell                 you my innermost thoughts.                                  MASTER MIND                 I only did this because I wanted to                 talk to you on the same level. You                 know, without all the baggage?                                  ROXANNE                 Baggage? You burned my boyfriend                 alive, you sick son-of-a-bitch!                                  MASTER MIND                 You see, that's exactly what I'm                 talking about.              Roxanne starts to walk away.                                     MASTER MIND (CONT'D)                 Roxanne!                                  ROXANNE                 Stay away from me.              Master Mind sinks back down to his chair. Despite the now       heavy rain bombarding him, he returns to his food.              Several resturaunt patron's are looking at him through the       window.                                                                  65.                            Our villain turns to them, giving them a villainous glare.                                  MASTER MIND                 What?              INT. MASTER MIND'S BEDROOM - NIGHT              Master Mind is lying on his back, wide awake.                                  MASTER MIND                     (mumbling to himself)                 Stupid. What was I thinking? Plato,                 it's his fault. He's the one who                 sent me on this weak-willed path.                 I'll filet his scrotum for this.                 Me, a creature of evil, in love                 with Roxanne Ritchi. Preposterous.                 I hardly give such matters thought              He rolls onto his side. He yawns and closes his eyes.              Suddenly, they shoot back open.                                                       CUT TO:              EXT. ROXANNE'S APARTMENT - NIGHT              Master Mind pulls up in a blue Rolls Royce, across the street       from Roxanne's apartment              He stares up at the building, hoping to catch a glimpse of       her.              Finally, she appears, primping her hair in her apartment       window's reflection.                                  MASTER MIND                 I should just go up there and just                 lay it all out to her. "Roxanne, I                 like you - I always have. Oh, and                 I'm sorry I blew up your ex.                 (realizing the absurdity of his                 words) Yeah, that would go over                 like a pants-less clown at a                 child's birthday party. What the                 hell am I even doing here? Who                 cares what she thinks? I'm a                 supervillain and here I am acting                 like a love struck schoolboy.                 Forget this. I control my own                 destiny!                                                                 66.                            He turns the ignition key - NOTHING HAPPENS. He repeats but       gets the same results.                                  MASTER MIND (CONT'D)                     (disgusted)                 Perfect.              INT. ROXANNE'S APARTMENT - NIGHT              She pulls a pack of smokes off her night stand. Empty.                                     ROXANNE                 Damn.              She grabs her long coat and throws it over her robe.              EXT. ROXANNE'S APARTMENT BUILDING              Roxanne steps outside.                                  ROXANNE                 Please be open.              Across the street is a liquor store. The light is still on.                                     ROXANNE (CONT'D)                 Thank God.              She walks across the street, passing in front of Master       Mind's car.              Spotting her, he sinks down in his seat.              Roxanne walks by, totally unaware of his presence.              Relieved, Master Mind sits back up and watches her go into       the store.              INT. LIQUOR STORE - NIGHT              Roxanne walks up to an elderly Korean SHOPKEEPER at the       counter.                                  ROXANNE                 A pack of Lady Strikes, please.              EXT. MASTER MIND'S CAR - NIGHT              Master Mind is talking on his cell phone.                                  MASTER MIND                 Hello, Triple A?                                                                  67.                            He suddenly spots something across the street.              EXT. LIQUOR STORE - NIGHT              A HOODLUM walks up to the entrance of the store and pulls out       a gun from under his coat.              EXT. MASTER MIND'S CAR - NIGHT              Master Mind stares in shock.                                  MASTER MIND                 I'll call you back.              He hangs up the phone and watches the Hoodlum go inside the       store.              INT. LIQUOR STORE - NIGHT              The Hoodlum reaches across the counter and grabs a fist full       of cash from the register.                                  SHOPKEEPER                 Hey!                                  SHOTGUN HOODLUM                 Shut up, Gramps.              He turns to Roxanne, spotting a GOLD NECKLACE around her       neck.                                  SHOTGUN HOODLUM (CONT'D)                 Gimme that necklace!                                  ROXANNE                 I don't think so.              The Hoodlum cocks his shotgun.                                  SHOTGUN HOODLUM                 I said give it to me!                                  MASTER MIND (O.S.)                 The lady said no.              The hoodlum turns around to see Master Mind in the doorway       holding a STRANGE-LOOKING HAND CANNON (GOO GUN) with knobs       and blinking lights.              The hoodlum starts to laugh.                                                               68.                                                SHOTGUN HOODLUM                 What the hell's that? A super                 soaker?                                  MASTER MIND                 No, it's a goo gun.              The hoodlum turns his gun to Master Mind.                                  SHOTGUN HOODLUM                 Yeah, what's it do?                                   MASTER MIND                 It goos.              Master Mind fires the cannon. It instantly covers the store       in a cloud of SMOKE.              The smoke clears to reveal the hoodlum STUCK TO THE WALL,       covered in a thick, GREEN GUNK.              Roxanne stares at him, dumbfounded.                                  MASTER MIND (CONT'D)                 It's...a prototype.              Master Mind starts to walk out when he's suddenly confronted       by the shopkeeper.                                  SHOPKEEPER                 I know you! You Master Brain guy.                 You a hero.              Master Mind points the goo gun at him.                                  MASTER MIND                 Don't - EVER - say that again.              EXT. LIQUOR STORE - NIGHT              Master Mind walks out with the cannon resting on his shoulder       like he's a short timer in Da Nang. Roxanne follows shortly       behind him.                                   ROXANNE                 Hey!              Master Mind turns around.                                  ROXANNE (CONT'D)                 Are you following me or something?                                                                69.                                                MASTER MIND                 Don't flatter yourself.              He turns away and continues walking. Roxanne runs in front of       him blocking his way.                                  ROXANNE                 Don't walk away from me when I'm                 talking to you.              Finally it occurs to her what's going on.                                  ROXANNE (CONT'D)                 What a minute...all that stuff you                 use to say to me when Uberman was                 alive - about me being the loyal                 queen by your side as you rule over                 Metro City. That wasn't just super                 villain rhetoric, was it? You                 actually meant it!                                  MASTER MIND                 My, someone has a rather high                 opinion of themselves.              They stare at each other in silence, their glares locked in       conflict.                                  ROXANNE                     (coldly)                 Do you really think I would be with                 someone like you?              This stings Master Mind to the bone. And after a brief       contemplation, he reaches the only logical, painful       conclusion.                                  MASTER MIND                 No.              With that, Master Mind exits into the night, leaving Roxanne       with a baffled expression on her face.              INT. ABANDONED METRO CITY LIBRARY    - NIGHT              Master Mind enters in a huff. Da Vinci closes the door behind       him as Plato notices his master's agitated state.                                  PLATO                 Everything alright, sir?              Master Mind GRABS PLATO BY THE GROIN with his metal gauntlet       causing Plato's eyes to bulge in pain.                                                               70.                                                MASTER MIND                     (overly calm)                 Fine, why do you ask?                                  PLATO                 You...just...seem...              Master Mind tightens his grip.                                    MASTER MIND                 Go on.                                  PLATO                 ...distracted.              Master Mind releases him.                                  MASTER MIND                 Just with business, my minion. Just                 with business. I've decided it is                 time.                                    PLATO                 You mean?                                  MASTER MIND                 Yes, we've created our hero, now                 it's time to give him a little                 motivation.                                  DA VINCI                 How do we do that?                                  MASTER MIND                 To be simply good is not enough. A                 hero must be driven by an almost                 relentless desire to right a wrong                 that can never be corrected.                                    PLATO                 You mean?                                  MASTER MIND                 Yes, he must lose someone near and                 dear to him - his father figure.                 Gentlemen, it's time for Operation                 Mentor Kill!              EXT. SKY OVER METRO CITY - DAY              Titan flies high over and through the city, under bridges,       between buildings, etc. He's not really working, just       enjoying himself.                                                                  71.                            INT. WOMAN'S APARTMENT - NIGHT              A PRETTY WOMAN sits at her makeup table wearing nothing but       her bra and panties. Through the reflection in her mirror we       see a large window directly behind her.              As she applies lipstick we see Titan fly quickly by in the       background. After a moment he slowly slides back in view and       begins ogling the girl.              She sees him in the mirror and quickly covers herself with a       robe.              Titan tries to hide his face as he zooms off.              MOMENTS LATER              Titan looks down to see an APARTMENT BUILDING IN RUIN.       Emergency lights flash around it as swarms of people run       around in chaos.                                  TITAN                 Man, what the hell happened down                 there? Wait a sec -              He stops in mid-air as he comes to the striking realization.                                  TITAN (CONT'D)                 THAT'S MY APARTMENT!!!              EXT. HAL'S APARTMENT BUILDING - DAY              Titan lands in front of the rubble that was once his home.       Reporters stand just beyond the police line.                                    TITAN                 Crap.              From the wreckage crawls a dying Pat Morita.                                    TITAN (CONT'D)                 PAT!              Titan goes and kneels beside Pat, holding him in his arms.                                    TITAN (CONT'D)                 You okay?                                  "PAT MORITA"                 I'm dying, kid. There is just one                 last lesson I have for you. It is                 the most important of all.                                                                 72.                                                TITAN                 What's that?                                   "PAT MORITA"                 Master Mind did this, you must                 avenge me.                                  TITAN                 Master Mind? Why?                                  "PAT MORITA"                 Because he's evil. You must stop                 the evil Hal - stop the...              Pat's body goes limp.              The cameras begin to pop and flash around them.              Titan gently lays Pat's body down and stands respectfully       over him. The reporters rush over.                                  REPORTER 1                 Tighten, Is this the work of Master                 Mind?                                  REPORTER 2                 How will the death of your mentor                 affect your resolve?                                  REPORTER 3                 Was that Pat Morita?              Titan walks up to one of the cameras.                                  TITAN                 This injustice will not go                 unpunished. Master Mind, if you can                 hear me, Tighten is coming for you.              In the background we see Plato and Da Vinci, DRESSED AS       PARAMEDICS, load pat's body onto a stretcher.              PLATO ACCIDENTALLY DROPS HIS SIDE. As he bends down to pick       it back up, Pat quickly slaps him, then goes back to playing       dead.              INT. ABANDONED METRO CITY LIBRARY   - NIGHT              Master Mind and the boys prepare the fortress for Hal's       revenge attack. Master Mind is as giddy as a schoolboy.                                                               73.                                                MASTER MIND                 Alright, people, we don't have much                 time. Titan should be here any                 minute, so let's get the lead out.              There is a GIANT MOUNTED DEATH RAY in the middle of the hall       being tinkered with by Da Vinci.                                  MASTER MIND (CONT'D)                 How's the death ray coming?                                  DA VINCI                 Nearly up to full power, sir.                                  MASTER MIND                 Hum. Let's turn it down a few                 notches. It's his first time and                 we don't want to get in a lucky                 shot, now do we?              Plato enters the room.                                  MASTER MIND (CONT'D)                 Anything on the radar yet?                                  PLATO                 Not yet, sir.                                  MASTER MIND                 I see. Well, he must be planning                 something big. Are the flame                 androids deployed?                                  PLATO                 All twelve.              Master Mind rubs his hands in anticipation as he sits down on       his throne.                                  MASTER MIND                 Wonderful, wonderful. Plato, Da                 Vinci, take your places next to me.              They move to either side of the chair.                                  MASTER MIND (CONT'D)                 No slouching.              Da Vinci straightens up and sucks in his gut.              They remain this way for several long moments. Master Mind       occasionally glances at a DIGITAL CLOCK on the wall. Still no       Titan.                                                                74.                            LATER              Apparently quite some time has passed. The bold stances have       degraded to fatigue.                                  PLATO                 He's certainly taking his time.                                  MASTER MIND                 He'll be here. That's the way it                 works.              STILL LATER              Master Mind reclines in his chair and taps his metal gauntlet       impatiently on the armrest.              Plato has squatted down, resting his chin on his hand.                                  MASTER MIND (CONT'D)                 Unprofessional, that's what this                 is. No, it's disrespect for the                 craft.              Master Mind rises and begins to pace back and forth.                                  MASTER MIND (CONT'D)                 Would Uberman have kept us waiting                 like this? Of course not. He was a                 pro who knew the score. It's time                 we spelled out a few things for                 this Titan. I will not be made a                 fool of.              He storms out of the room.              INT. HAL'S NEW APARTMENT - DAY              Titan's sitting on the floor in a barren apartment wearing       his costume top and some tighty whities. He sips his beer as       he watches a basketball game on a tiny TV.              Much to his annoyance, there's a KNOCK at the door.                                  TITAN                 Oh, for crying out loud.              He gets up and opens the door. It's Master Mind.                                  MASTER MIND                 Do you know who I am?                                                                  75.                            It takes a few moments to register, but Titan's suddenly       excited.                                  TITAN                 Yeah, you're Master Mind. Yeah!                 You're actually the guy I want to                 see!                                  MASTER MIND                 Oh, so NOW you want to get down to                 it. Well, I want to get a few                 things off my chest first.              Master Mind walks past Titan into the apartment. He spins       around, pointing at him accusingly with one of his metal       fingers.                                  MASTER MIND (CONT'D)                 Of all the inconsiderate - Do you                 have any idea how long we waited                 for you? We're you even planning on                 coming to me and getting revenge?              Titan shuts the apartment door, and turns back toward his       guest.                                  TITAN                 Well, at first I was going to. You                 know, because that's what I figured                 I was supposed to do. But then I                 got to thinking-                                  MASTER MIND                     (interrupting)                 -You got to thinking? There's                 nothing to think about. I'm the                 villain. I do something bad, you                 come and get me.                                  TITAN                 - I got to thinking...what's the                 point?              Master Mind throws up his hands.                                  MASTER MIND                 Maybe you're right. What's the                 point?              He suddenly notices something in the corner of his eye. He       walks over to a futon in the living room. On top of it is a       LARGE SACK OVERFLOWING WITH GOLD WATCHES,RINGS AND OTHER       VALUABLES.                                                               76.                                                MASTER MIND (CONT'D)                 What are these?                                  TITAN                 That's what I wanted to talk to you                 about.                                  MASTER MIND                     (baffled)                 Where did you get all this?                                  TITAN                     (proudly)                 Get this: I stole them.                                  MASTER MIND                 From where?                                  TITAN                 From all over. You see, once you                 killed Pat and ruined my other                 apartment building I was pretty                 pissed off, so I figured I'd go,                 find you and kick some ass. Then I                 thought to myself: "Okay,then                 what?" I mean, if we were to fight,                 what would I get out of it? Would I                 get my apartment back? Would I be                 able to pay the bills?                                  MASTER MIND                 Well, what about your mentor?                                  TITAN                 Tell you the truth? He was kind of                 a dick. I mean, being a hero is                 dandy and all, but it's volunteer                 work. Now you've always had the                 right take on all this. I mean,                 when you rob a bank or take over                 the diamond exchange you get                 something out of it. I mean, when                 you don't get caught, which, no                 offense, isn't very often. And that                 brings me to what I wanted to                 propose to you: Who could catch you                 if I'm by your side?              Perplexed by his proposal, Master Mind just stares at Titan       awe-struck.                                  MASTER MIND                 You want to team-up?                                                                  77.                                                TITAN                 You got the brains, I got the                 brawn. We could even call ourselves                 that: `Brain' and `Brawn'. Look at                 this.              Titan picks up a piece of POSTER BOARD off the floor and       shows it to Master Mind.                                  TITAN (CONT'D)                 I even designed us some new                 costumes.              The picture is crudely drawn with magic markers and crayons.       A big headed man (Master Mind) is standing on a plate of       grass in a blue costume with a picture of a brain on his       chest.              Next to him, is a picture of Titan in a red costume with a       black cape, but his chest is mysteriously blank.              Titan proudly points to the two figures.                                  TITAN (CONT'D)                 See, you'd be brain, so you got a                 little one on your costume, and                 then I'll have brawn on mine...once                 I figure out the best, you know,                 visual interpretation of it. What                 do you think?                                  MASTER MIND                 What do I think?              Master Mind shakes his head tiredly.                                  MASTER MIND (CONT'D)                 I think you're probably the biggest                 idiot I've ever met. I mean, I                 can't believe you. All your gifts,                 all your powers, and all you want                 to use them for is your own                 financial fulfillment. You know                 what? Your kind of people make me                 sick.              Titan puts down his drawing.                                  TITAN                 I worked hard on this.                                  MASTER MIND                 Oh - gee - I am so sorry!                                                               78.                            Master Mind looks to Heaven in disgust.                                  MASTER MIND (CONT'D)                     (under his breath)                 Of all the people to pick, it had                 to be this loser.              This strikes a cord with Titan.                                  TITAN                 Now, hold on. You're going a little                 too far.                                  MASTER MIND                 I wish your mother said that to                 your father the night of your                 conception, they would have saved                 me a whole lot of heartache.                                  TITAN                 Hey, I mean it.              Master Mind gets right in his face.                                  MASTER MIND                 Oh, yeah? What are you gonna do?              EXT. HAL'S APARTMENT BUILDING - DAY              We see Master Mind's body CRASH through the building and land       in a DUMPSTER across the street.              A car pulls up. The driver's door opens. Da Vinci gets out       and runs to help his master.                                    DA VINCI                 Master!                                    MASTER MIND (O.S.)                 It hurts.              Da Vinci peeks into the dumpster to see Master Mind's body       cushioned by a stack of trash bags.                                  DA VINCI                 What hurts?                                    MASTER MIND                 It!              The overly large henchmen starts to pull his master from the       dumpster when they suddenly hear a voice from above. It's       Titan peeking through the hole in his apartment wall.                                                                  79.                                                TITAN                 I don't need you, I don't need                 anybody. I have the power to do and                 take anything I want. And now, I'm                 gonna take back everything this                 city owes me. Beware Metro City,                 it's time for Titan to collect.              Titan shoots up into the air.                                  TITAN (CONT'D)                 Oh, and from now on - I'M GONNA FLY                 THE WAY I WANT TO FLY!              He takes a sitting position and flies away as if he were       piloting an invisible jet.              Master Mind climbs out of the dumpster and watches Titan       disappear into the distance.                                  DA VINCI                 How'd the plan go, boss?                                  MASTER MIND                 I just made myself redundant, old                 friend.              Da Vinci gives Master Mind a whiff.                                  DA VINCI                 It's not that bad.              INT. BANK - DAY              Titan, with a happy bounce in his step, enters the bank. The       last time he was here he thwarted a robbery. He looks       nostalgic.              A SECURITY GUARD shyly walks up to him like a kid meeting his       TV idol.                                  SECURITY GUARD                 Morning, Tighten.                                   TITAN                 Morning.                                  SECURITY GUARD                 Is there something we can do for                 you?                                                                  80.                                                   TITAN                    Oh, don't bother about me. I'm just                    here to make a withdrawal.              Titan walks across the lobby, drawing stares of admiration       from all.              A little girl waves to him sweetly. He gives her a good-       natured WINK as he heads straight for the vault.              The security guard watches him enter and come out with a SACK       OF CASH.              Sure he must be misunderstanding what's going on, the       security guard just stares at Titan as he passes by and out       the door.              The bank manager comes over to the guard.                                     BANK MANAGER                    Say, did he just rob us?                                     SECURITY GUARD                    Not sure. Sort of looks it, don't                    it?                                     BANK MANAGER                    Yeah.                                     SECURITY GUARD                    Should I, you know, stop him?                                     BANK MANAGER                    Umm...Yeah.              As the security guard exits the bank, the manager stares out       the window. His eyes suddenly grow wide with terror.              The guard's body suddenly smashes through the window, landing       at the startled bank manager's feet.                                     BANK MANAGER (CONT'D)                        (looking down at the                         guard)                    He did rob us, didn't he?                                                           CUT TO:              TELEVISION              "A Channel 7 News Special Report." Brad Helms wipes into       view.                                                               81.                                                BRAD HELMS                 "Absolute power corrupts                 absolutely." When Lord Acton stated                 that, in a letter to Bishop Mandell                 Creighton in 1887, no one thought                 much about it, but today Metro City                 is reeling from that very prophecy.                 Tighten, who many thought of as our                 savior, has turned his back on the                 cause of justice.                                                        CUT TO:              TITAN BEING EVIL - MONTAGE              EXT. DIAMOND EXCHANGE - DAY              Titan flies through the window of the building. He emerges       seconds later laughing with his shirt full of booty.              EXT. CITY STREET - DAY              A woman screams from the window of a BURNING BUILDING. Titan       flies up to her, grabs her fur coat and zooms off again,       leaving the woman behind, slightly confused.              EXT. OUTSIDE MARKET - DAY              Titan steals a little boy's lollipop and gooses his mother.              EXT. CITY STREET - DAY              Dozens of people run through the streets apparently to get       out of a downpour. We cut to the top of a building and see       Titan ZIPPING UP HIS PANTS and laughing.              INT. ABANDONED METRO CITY LIBRARY   - NIGHT              Master Mind paces back and forth in front of Plato and Da       Vinci.                                  PLATO                 I don't understand it. He seemed to                 have every characteristic we were                 looking for in a superhero.                                  MASTER MIND                 Well, there's no use crying about                 it now, we must take action. I'm                 not going to play second fiddle to                 that crass buffoon. We must destroy                 Tighten.                                                                  82.                                                PLATO                 It won't be easy. Uberman had a                 sense of decency and genuine love                 for the people. That was his                 weakness and was easily used                 against him.                                  MASTER MIND                 Yes, but he possesses the same                 flaws present in Uberman's DNA -                 copper. It's like Benjamin Franklin                 always said: "If something works                 don't dick with it."              EXT. BAR - DAY              It looks like a war zone passed through here. Smashed police       cars and debris lay everywhere. This seems to be the only       building left untouched.              INT. BAR - DAY              A very tipsy Titan is sitting at the bar, looking deep into       the bottom of his beer glass for answers.                                  TITAN                 I can have anything I want. I'm                 like a god.              The BARTENDER just listens as he wipes down a glass with a       dirty rag.                                  TITAN                 Point to any woman in this bar. I                 could have her in a second.              He follows the bartender's gaze to THE ONLY OTHER PERSON       THERE - A passed out, MIDDLE AGED HAG OF A BARFLY.                                  TITAN                     (to Old Barfly)                 Hey, you wanna get with this?                                  BARTENDER                 Buddy, what do you want?              Titan carefully considers this for a moment.                                  TITAN                 What do you want? That's the                 question, isn't it. I mean, what do                 you want when you can have                 everything?                           (MORE)                                                                 83.                           TITAN(cont'd)                 I suppose what I really want is to                 never be forgotten again. I want to                 do something that can never be cast                 aside or one-upped. I want a -                 what's it called? - A legacy. I                 want a legacy. Yeah, that's it. I                 like the sound that.                                  BARTENDER                 I meant, what do you want to drink?                                  TITAN                 Oh.              EXT. BAR - LATER              Titan stumbles out of the bar, carrying a large sack of       money.                                  MASTER MIND (O.S.)                 Your time has come to an end,                 Titan!              He looks up to see Master Mind suddenly standing before him.                                  TITAN                 What?                                  MASTER MIND                 There can be only one master                 criminal in this city - and it's                 me.                                  TITAN                 Really?              Titan melodramatically throws up his arms.                                  TITAN (CONT'D)                 I guess I should leave town then,                 huh?                                  MASTER MIND                 I have a better idea - NOW!              Two floors up Da Vinci releases a rope. A COPPER CAGE, like       the one that caged Uberman, drops down on top of Titan.              Titan nonchalantly surveys the cage. He walks to the bars,       tries to pull them apart but can't.                                  MASTER MIND (CONT'D)                 That's copper my good man. Your one                 weakness.                           (MORE)                                                                 84.                           MASTER MIND(cont'd)                 For all your amazing gifts of brawn                 you are no match for my intellect.              Titan thinks for a moment. Suddenly, he starts to SPIN like a       human top, DRILLING HIMSELF INTO THE STREET BELOW.              As he disappears beneath the surface, we see a shocked look       on Master Mind's face until Titan suddenly explodes out from       under the street in front of him.              Master Mind stares up at him, dumbfounded.              Titan makes like he's going to strike him down, but stops.                                  TITAN                 You know what? You're nothing but a                 bug. Not even worth my effort.              He turns his back to Master Mind and continues down the       street.              Plato makes his way from the shadows to join his master. They       watch Titan shrink into the distance.                                  MASTER MIND                 He's not as dumb as I thought.                                  PLATO                 I guess not...Funny, though.                                  MASTER MIND                 What's funny?                                  PLATO                 Funny Uberman didn't think of the                 same thing.              EXT. HIGH ABOVE METRO CITY - DAY              As Titan flies, he looks down at the rooftops of the city       below.              Suddenly, something catches his attention.                                     HAL                 That's it!              He stops, hovering in place as he looks down below.              The buildings, which make up the heart of downtown Metro, are       in a PERFECT TRIANGLE with a long strip of street leading up       to it. It sorta looks like a bowling lane.                                                                 85.                                                HAL                 Hello, Legacy.              EXT. KINGPIN BOWLING - DAY              Vinnie and his goons come running out as the hear a       COMMOTION.              They look up to see Titan ripping off THE GIANT BOWLING BALL       from the top of the establishment.                                  VINNIE                 Hey, that's my ball!              INT. ROXANNE'S APARTMENT BUILDING - DAY              Roxanne enters the building's elevator. Just before the door       closes an ELDERLY WOMAN slides in.                                  ELDERLY WOMAN                 That was a close one. Sixth floor,                 please.              Roxanne smiles and goes to press the button.              The elderly woman suddenly pulls out a SPRAY CAN, shooting a       MYSTERIOUS-LOOKING MIST into Roxanne's face. She falls to the       floor unconscious.              INT. ROXANNE'S APARTMENT - DAY              Roxanne awakens, finding herself tied to a chair in her       living room.              We hear NOISE from a TV in the background as she tries to       adjust her vision.              Slowly, the blurry figure before her becomes clear.              It's Master Mind. He sits on her Lazy-Boy, reading what looks       to be some kind of JOURNAL.                                  MASTER MIND                 Wow, I always thought Uberman was                 your first superhero - but it looks                 like our little Roxanne dated a                 linebacker in college.                                  ROXANNE                 That's my diary.                                    MASTER MIND                 So it is.                                                                  86.                                                ROXANNE                 It's personal.                                  MASTER MIND                 Well, then I wouldn't leave it in                 your underwear drawer for just                 anyone to find.              He throws the diary over his shoulder.                                  ROXANNE                 What do you want?                                  MASTER MIND                 I need your help.                                  ROXANNE                 So you knock me out and tie me to a                 chair?                                  MASTER MIND                 You're not going to like what I'm                 about to tell you.              As she tries to shake off her headache from being knocked       unconscious, Roxanne spots something on the TV.              ON TELEVISION              Brad Helms is huddled behind a van.                                  BRAD HELMS                 It's chaos here in city square as                 city police -              Behind him, Titan picks up a POLICE CAR and throws it at a       PADDY WAGON. Both vehicles EXPLODE on impact.              BACK TO SCENE                                  ROXANNE                 He's really out of control.                                  MASTER MIND                 Tell me about it.              As if finally realizing something, Roxanne looks back at       Master Mind.                                  ROXANNE                 I should have known. You have                 something to do with this, don't                 you? - With Titan turning evil.                                                               87.                                                MASTER MIND                 Well, the evil thing he did by                 himself. My goal was to give MYSELF                 purpose by creating an intellectual                 sparring partner.                                  ROXANNE                     (confused)                 You're talking like you made him.                                  MASTER MIND                 And they call me Master Mind.                                  ROXANNE                 Let me get this straight. You                 missed getting your ass kicked, so                 you made a new guy to kick your                 ass. That's pathetic.                                  MASTER MIND                 In hindsight...              Roxanne turns back to the TV to see a group of POLICE       OFFICERS open fire on Titan. The bullets just deflect off his       chest.                                  ROXANNE                 And his powers, they're just like                 Uberman's. Why would he have his                 powers?                                  MASTER MIND                     (almost ashamed)                 I had some left over from                 something. I infused him with it.                                  ROXANNE                 YOU DID WHAT!?              Driven by rage, she struggles to tear out of her bonds. She       finally relents, giving Master Mind a look fueled by pure       hatred.                                  MASTER MIND                 Yeah, that's why I decided to tie                 you up.                                  ROXANNE                 You did all this because you wanted                 purpose?                                  MASTER MIND                 He seemed nice.                                                                  88.                            TELEVISION              Titan is standing on top of a destroyed police car. He waves       for the camera to zoom in on him.                                     TITAN                    Closer. I want to show the people                    my real face.              He pulls off his mask, revealing himself as Hal Stewart to       the public for the first time.                                     TITAN (CONT'D)                    Recognize me?              BACK TO SCENE                                     ROXANNE                    Hal Stewart. He's the guy we                    thought saved that woman and kid.                    Turned out he was just trying to                    save his own ass.                                     MASTER MIND                    Yeah, good to know - NOW!              TELEVISION              Titan throws the mask over this shoulder and hops off the       car.                                     TITAN                    That's right, I'm really Hal                    Stewart. Former hero and bowling                    teacher at Kingpin's Bowling.              BACK TO SCENE              Roxanne turns to Master Mind, condescending him with her       eyes.                                      ROXANNE                    You picked a bowler to give super                    powers to?                                     MASTER MIND                    It's a modest profession!              TELEVISION                                                               89.                                                TITAN                 With my new found power, I've                 recently started to wonder what                 sort of legacy I should leave.                 Should I be a hero? I tried that                 once before - even saved a lady and                 her baby from being squashed. I was                 treated like a god until everyone                 started to shit on me - Okay, so                 what if I didn't "purposely" save                 them!              He walks over and puts his hand on a large circular concrete       shape just off camera.                                  TITAN                 Well, I'm going to make something                 that can't be taken away from me.                 I'm going to create a permanent                 monument to my greatness. One that                 won't be so easily forgotten or                 erased.              The camera pulls back revealing THE GIANT CONCRETE BOWLING       BALL from Kingpin's.                                  TITAN                 I intend to create a new category                 in the Guinness Book of World's                 Records by rolling the biggest                 strike in the history of bowling.              He grabs the camera and points it to the DOWNTOWN BUILDINGS.       We realize they are PERFECTLY ALIGNED IN BOWLING PIN       FORMATION.                                  TITAN                 My thanks to the city planning                 commission. This wouldn't have been                 possible without them.              Titan grabs the camera so it's pointing back at him again.                                  TITAN                 Tell your friends and family to                 tune in right here to this station                 at noon tomorrow.              BACK TO SCENE                                  ROXANNE                 My god, he's nuts. That'll destroy                 the whole business triangle.                                                               90.                            Master Mind seems to be contemplating something - something       bad.                                     ROXANNE                 What?                                  MASTER MIND                 My lair is in the direct path of                 the ball.                                  ROXANNE                 Oh, real nice. Wouldn't want                 anything to happen to your hideout,                 would we?                                  MASTER MIND                 You don't understand. I have                 certain equipment that's - that's                 highly unstable.                                  ROXANNE                 What do you mean?                                  MASTER MIND                 I sort of have a hydrogen reactor,                 okay?                                  ROXANNE                 A HYDROGEN reactor?                                  MASTER MIND                 It's experimental - only one in the                 world...Well, how do you think I                 power all my inventions? Someone                 like me can't pay for electricity.                 The bills would be outrageous.                                     ROXANNE                 A REACTOR?                                  MASTER MIND                 It creates 100 times the output of                 a nuclear one...If destroyed it                 could...                                  ROXANNE                 - Vaporize the entire city!                                  MASTER MIND                     (proudly)                 Pshaw...the whole eastern seaboard,                 actually. That little baby is                 amazing. I'm quite proud of it.                           (MORE)                                                                91.                           MASTER MIND(cont'd)                     (off her deadpan reaction)                 I mean...we'd better find a way to                 stop him.              Master Mind thinks a moment.                                  MASTER MIND                 Did Uberman have a hideout?                                  ROXANNE                 What?                                  MASTER MIND                 A cave, a solitary fortress of some                 kind. C'mon, all heros have a place                 to hang their capes up in. Roxanne,                 it may be our only chance to find                 something, a clue, anything that                 could give us a fighting chance.                                  ROXANNE                 It's under his house.                                  MASTER MIND                 Whose house?              Roxanne can hardly believe what she's telling him.                                  ROXANNE                 Wayne Scott's.              Master Mind shoots up out of his chair.                                  MASTER MIND                 Wayne Scott? Uberman was Wayne                 Scott!? Wayne Scott, the wealthy                 philanthropist? But he disappeared -                                   ROXANNE                      (interrupting)                 He disappeared just over two months                 ago when you killed him. Not only                 did you rid the world of a hero,                 you killed a kind, noble, generous                 man.              Perhaps ashamed, the super villain hangs his head.              Master Mind walks behind Roxanne and undoes her bonds.              Rubbing her wrists, she watches him as he walks over to the       door.                                                                  92.                                                ROXANNE (CONT'D)                 Looks like you got what you always                 wanted. Uberman is out of the                 picture and Metro City is doomed.              He grabs the door knob and stops, considering her words.                                  MASTER MIND                 "Metro City doomed." You know, I                 never thought I'd say something                 like this, but here it goes -              He slowly turns to her, CUE HEROIC MUSIC.                                  MASTER MIND (CONT'D)                 Not if I have anything to say about                 it.              EXT. WAYNE SCOTT'S MANSION - NIGHT              Master Mind stands before the huge, Gothic structure in awe.                                  MASTER MIND                 Such a dark place for one such as                 you. I wonder, underneath your                 noble deeds, what inner demons                 drove you to your endless crusade                 for justice?              He walks to the front entrance. The double doors have been       sealed shut with boards and nails. Master Mind begins to tear       them off with his metal hand.              INT. WAYNE SCOTT'S MANSION - NIGHT              The doors opens. A beam of moonlight immediately pierces the       darkness, forming an illuminated path into the heart of the       manor.              Master Mind enters.              Covered in dust and cobwebs, the hall looks like a gigantic       crypt.                                  MASTER MIND                 Good lord, man. You've only been                 dead for two months.              Master Mind walks, coming to a gigantic painted PORTRAIT OF       WAYNE SCOTT. He stops to reverently admire the image of his       fallen foe.                                                                  93.                                                 MASTER MIND (CONT'D)                  A disguise so simple, it's                  ingenious. No wonder I never caught                  on.              Besides the Armani suit, there's nothing to hide the fact       that this is the same person as Uberman. In the picture, he's       even standing in the same cheesy, heroic pose with his fists       on his hips.                                   MASTER MIND (CONT'D)                  Two lives, yet in both you were an                  ideal. Perhaps it was you who was                  victorious in the end, old friend.              A BONGING sound suddenly bellows through the dark halls.              Master Mind comes to a grandfather clock standing next to a       gigantic BOOKCASE.              On the twelfth bong it falls silent.              Master Mind begins to slide it across the floor until he       hears a loud CLICK.              The bookcase slides into the wall, REVEALING A HIDDEN       PASSAGE.                                   MASTER MIND (CONT'D)                  I'll miss how predictable you were.              The passage way leads Master Mind to a WORKING ESCALATOR.              Master Mind gets off the escalator to see a long hallway with       stone walls.              He begins to hear strange SOUNDS, almost like MUFFLED       SCREAMS, coming from a doorway at the end of the hallway.              Master Mind starts walking towards it. As he steps closer, he       begins to notice a light cracking through the bottom of the       door.                                   MASTER MIND (CONT'D)                  Hello? Anyone here...besides..all                  the BIG MEN who are with me now?              Nothing.                                   MASTER MIND (CONT'D)                      (to himself)                  What's the worst you're gonna find?                            (MORE)                                                                  94.                           MASTER MIND(cont'd)                 The man was a boy scout, not a                 serial killer.              He opens the door to his immediate amazement.              It's some kind of screening room. A PROJECTOR shoots an image       onto A DIRTY WHITE SCREEN hanging on the wall. BEER CANS       litter the floor; a table in front of a ripped-up couch is       covered in discarded snack goods; and a Kiss Pinball machine       stands in the far corner next to a CLOSED DOOR.              Master Mind turns his attention to the action on the screen.              SCREEN              A woman dressed in a leather DOMINATRIX OUTFIT is whipping an       overweight man lying on a swing-like device with his butt       sticking out.                                  DOMINATRIX IN FILM                 YOU ARE A WORM!              She whips him three times. The man CRIES out in pain.                                  FAT MAN IN FILM                 PINEAPPLE!!! PINEAPPLE!!!              Master Mind's eyes are transfixed on the disturbing imagery.              The door by the pinball machine suddenly swings open.              WAYNE SCOTT, dressed in raggedy sweats, steps into the room       carrying a CAN OF BEER and a bowl of JIFFY-POP.              Master Mind cannot believe his horrified eyes.                                   MASTER MIND                 Ahhhhhh!              Wayne Scott is just as startled.                                   WAYNE SCOTT                 Jesus!              He drop his drink and snack to the floor.              The two men stare at each other as they struggle to regain       their normal breathing patterns.              Wayne Scott walks over to the couch, brushes off a thick       layer of chip crumbs, and sits down.                                  WAYNE SCOTT (CONT'D)                 What the hell are you doing here?                                                                  95.                                                MASTER MIND                 I might just ask you the same                 question. I had thought I                 incinerated you.                                   WAYNE SCOTT                 You scared the bejesus out of me.                 How'd you figure out I was still                 alive? Wait, how do you know my                 identity!?                                  MASTER MIND                 Roxanne told me. As for your ruse,                 I forgot to line the bottom of the                 copper cage - Somebody pointed that                 out to me recently. Figured if they                 could do it, so could you. But one                 thing I couldn't figure out -                                  WAYNE SCOTT                 The skeleton? Something I                 "borrowed" from a medical school a                 few months before.                                  MASTER MIND                 A few months? How long had you been                 planning this?                                  WAYNE SCOTT                 I always planned to retire -                 eventually. I mean, come on, you                 can't do this sort of thing in your                 fifties. You'd just look                 ridiculous.              The pieces of the puzzle appear to be coming together in       Master Mind's head.                                  MASTER MIND                 I see it all so clearly now.              INT. MASTER MIND'S HYDROFOIL - FLASHBACK              Master Mind and his minions cover their eyes as the       observatory explodes.                                  MASTER MIND (CONT'D - V.O.)                 You must have done it just seconds                 before the observatory exploded.                                                                 96.                            INT. OBSERVATORY - FLASHBACK              Similar to what Titan did, Uberman bores out from under the       cage.                                  MASTER MIND (CONT'D - V.O.)                 You bore out from under the cage.                 Then, using your Uber-Speed, -              EXT. OBSERVATORY - FLASHBACK              Running in a blur-like haze, Uberman screeches to a halt in       front of some bushes.                                  MASTER MIND (CONT'D - V.O.)                 - you made your way to safety,                 where you had the skeleton safely                 hidden away somewhere.              EXT OBSERVATORY - SKY - DAY              Uberman soars high above the clouds. He looks down at the       observatory, which is a mere speck in the distance.                                  MASTER MIND (CONT'D - V.O) (CONT'D)                 Then you must have flown to a safe                 distance and waited for the                 explosion, then...              Just as the observatory explodes Uberman aims and throws the       SKELETON like a javelin.              It soars through the air like a missile, tearing through the       flames of the explosion, and crashing right into the       windshield of Master Mind's hydrofoil.              END OF FLASHBACK              Wayne stares at Master Mind, clearly impressed.                                  WAYNE                 Man, you ARE smart.                                   MASTER MIND                 But why fake your death? Why go                 through all of it? You could have                 just quit.                                  WAYNE SCOTT                 But the responsibility would still                 be there.                           (MORE)                                                               97.                           WAYNE SCOTT(cont'd)                 A cop can retire and stop handing                 out speeding tickets - but people                 expect more from superheroes. I                 tell you, a volcano couldn't erupt                 in Zimbabwe without everyone                 expecting me to do something about                 it. I figured, out of sight, out of                 mind.                                   MASTER MIND                 And Wayne Scott? Why did he have to                 disappear?                                  WAYNE SCOTT                 Both of my lives have so much                 baggage. It's time for new baggage,                 you know?              Master Mind's is absolutely flabbergasted.                                  MASTER MIND                 I just can't believe it. This whole                 time you've been in hiding while a                 force of great evil is tearing your                 city apart?              Wayne rises to his feet, waving his hands for Master Mind to       say no more.                                  WAYNE SCOTT                 I don't want to hear about it.                 That's why I don't have a                 television in here to remind me of                 all the things I SHOULD be doing.                 Hell, I could get a wife to do                 that.                                  MASTER MIND                 There's a demented supervillain out                 there about to destroy our - I                 mean, your city.              Wayne shrugs indifferently.                                  MASTER MIND                 You're really going to do nothing?                                  WAYNE SCOTT                 Good and evil have a way of                 balancing themselves out. If this                 guy is as bad as you say, somebody                 will rise up to fight him. It's                 just the order of things. You found                 me, didn't you?                                                                 98.                            Wayne puts a condescending hand on Master Mind's shoulder.                                  WAYNE SCOTT (CONT'D)                 I know it's hard, but you'll find                 someone else someday.              He then starts walking to the door.                                  MASTER MIND                 You're the only one who can stop                 him.              Wayne turns around.                                  WAYNE SCOTT                 Couldn't if I wanted to. Gotta a                 plane to catch.                                    MASTER MIND                 A plane?                                  WAYNE SCOTT                 Going to Barbados for a little                 change in climate. Now, if you'll                 excuse me, I got to go pack.              He reads the still defeated look on Master Mind's face.                                  WAYNE SCOTT (CONT'D)                 You were a good foe. I'm sorry if                 I've let you down. If it makes a                 difference, you were the best foe a                 hero could ask for.                                  MASTER MIND                 Not smart enough to come up with a                 full-proof trap.                                  WAYNE SCOTT                 Well, you did almost have me when                 you figured out my weakness was                 copper. Now that made me sweat a                 little. Took me way too long to                 drill out from under that cage.                                  MASTER MIND                 I got lucky.                                  WAYNE SCOTT                 Anyway, it's a good thing for my                 sake that I could always count on                 you for an out.                                                               99.                                                MASTER MIND                     (suddenly confused)                 What do you mean?                                  WAYNE SCOTT                 C'mon, we always threw each other a                 couple of bones. You would always                 leave me an out in one of your                 `full-proof' traps, and I'd never                 had you incarcerated at a                 penitentiary that you couldn't                 eventually escape from. It kept our                 little game going.              Master Mind seems deflated.                                  MASTER MIND                 Game? - Was that all this ever was                 to you? You know, I was trying my                 best every time I fought you. Those                 `outs' as you call them were                 unintentional.                                  WAYNE SCOTT                 Oh.                                  MASTER MIND                 I guess I was never really a match                 for you, was I?              Wayne shrugs.                                  MASTER MIND (CONT'D)                     (thoughtfully)                 Then how can I expect to be one for                 Titan?              A beaten man, Master Mind heads for the door, but stops and       turns around.                                  MASTER MIND (CONT'D)                 What about Roxanne?              Wayne unleashes an exhausted sigh.                                  WAYNE SCOTT                 I think we both got what we wanted                 out of our relationship. She got a                 career out of me, and I got plenty                 of other things out of her. But I'm                 ready to move on to greener                 pastures.                                                                 100.                            Master Mind's steel hand clinches into a fist at his side.       Wayne's oblivious to this.                                  MASTER MIND                 I guess I wasn't the villain I                 thought I was, and you...you                 weren't the hero I thought you                 were.              He turns to make his exit when he suddenly sees ROXANNE       STANDING IN THE DOOR FRAME.              Wayne is almost at a loss for words.                                  WAYNE SCOTT                 Roxanne! How long have you been...                                  ROXANNE                 Long enough.              Roxanne looks at Master Mind.                                   ROXANNE (CONT'D)                 Don't you have something else you                 can go do?              Master Mind leaves Roxanne and Wayne facing each other in       silence.              EXT. ANOTHER BAR - DAY              Titan emerges with Brad and Frank. He's holding a BEER CAN       and a bag of PORK RINDS.                                  TITAN                 Alright, I want this whole thing to                 look ESPN professional, understand?              A distant MECHANIZED RUMBLE can be heard. The noise rises,       signaling the approach of something powerful.              Titan and his crew walk out to the center of the plaza as the       sound becomes almost deafening.              A TANK TRACK              as it moves over the street. We PULL BACK to see a whole line       of TANKS rolling along the street.              PLAZA              From the five streets branching off the plaza, a dozen tanks       roll toward Titan.                                                                 101.                            Titan turns to Brad and Frank.                                     TITAN (CONT'D)                    You guys are about to get some good                    footage. I might need a little                    room, though.              Brad and Frank look at each other and run to take cover       behind a nearby building.              Meanwhile, Titan nonchalantly sips from his beer as the tanks       begin to surround them.              FEEDBACK belts out of one of the tank's loudspeaker's,       causing Titan to do a mock wince.                                      TANK LOUDSPEAKER                    Titan, we have orders from the city                    of Metro to take you into custody.                    If you do not give your self up                    willingly, we will be forced to                    open fire.              There's a long pause as no one says anything.                                     TANK LOUDSPEAKER                    What is your answer?              Titan takes a sip of his beverage and UNLEASHES A GIGANTIC       BURP - The shockwave of which sends several of the tanks       flying into a nearby building.              Two of the remaining tanks close in on the villain. Both have       him dead to rights at point-blank range with their massive       guns.              Titan sets down his beer, then calmly plugs a fist into each       barrel.              They FIRE.              The FORCE OF THE BLAST SENDS THEM BOTH FLYING IN OPPOSITE       DIRECTIONS where they CRASH into nearby buildings.              Titan bends down and pick his beet back up.                                     TITAN                        (to beer)                    Miss me?              Titan is suddenly bombarded by a massive barrage of machine-       gun fire. The force sends him flying into the windshield of a       nearby car.                                                                 102.                            He looks up to see an APACHE ASSAULT COPTER. It's nose-       mounted GATLING-GUN is turning toward him.              Titan gets up to his feet and looks down at his beer can. The       bottom of it was blown apart in the blast.                                  TITAN (CONT'D)                 Didn't mean to get you involved in                 all of this.              He stared daggers up at the helicopter pilot just as the gun       gets a bead on him.                                  TITAN (CONT'D)                 Hey, man! You killed my suds!              Titan throws the can up and slaps it with the palm of his       hand.              It flies with so much force it knocks the helicopter blade       clean off. The rest of the Apache crashes to the street like       a car dropped off a building.                                  TITAN (CONT'D)                 That's one was for you, beer.              Titan salutes the wreckage and walks away to find Brad and       Frank still hiding behind the building.                                  TITAN                 Guys, please tell me you got that                 last bit.                                  BRAD HELMS                 Huh?                                  TITAN                 You're kidding me. I give you my                 sexiest moves and you mean to tell                 me it was for nothing?                                  BRAD HELMS                 We were afraid something might hit                 us.                                  TITAN                 Looks like I've given the story of                 the century to the wrong man.              He thinks about this for a moment, then it hits him.                                                              103.                                                TITAN                 Wait. What about that other                 reporter. Blond. Not so lumpy on                 the topper half, but killer legs.                                  BRAD HELMS                 Roxanne. You want Roxanne. She's a                 much better reporter than I am. You                 want her.                                  TITAN                 Where can I find her.                                  FRANK                 We're actually not supposed to give                 out that sort of information.                                  BRAD HELMS                 1314 Mockingbird Lane. I believe                 she lives in a penthouse.                                  TITAN                 You've been very helpful.              He tosses Brad over his shoulder like a discarded ice cream       cone.              In the faint distance we see him splash down in the middle of       the Metro City river.              INT. ABANDONED METRO CITY LIBRARY   - DAY              Master Mind, pacing anxiously as Plato and Da Vinci pack       boxes. Obviously Master Mind is going on the lamb.                                  MASTER MIND                 Hurry, we must be on our way as                 soon as possible.                                  DA VINCI                 Master, why must we flee?                                  MASTER MIND                 I told you, Titan is too powerful.                 If he's set on destroying us,                 there's precious little we could do                 about it.                                  DA VINCI                 Where are we going?                                                              104.                                                MASTER MIND                 To another city, someplace with a                 shitload of superheroes to fight.                 We'll start over, we'll go back to                 doing what we do best.                                  PLATO                 With our tails between our legs?              The old Master Mind would never have let this comment slip       by, but as we have seen, he's not the same man.                                  MASTER MIND                 Plato, do you have a better plan?!              Master Mind's cell phone rings. He turns in shame from his       men and answers it.                                  MASTER MIND (CONT'D)                 Hello...Roxanne?              INT. ROXANNE'S APARTMENT              Roxanne paces back and forth on the phone.                                  ROXANNE                 What are you going to do about                 Tighten?              INTERCUT between Master Mind and Roxanne on phone.                                  MASTER MIND                 Right now I'm packing, later I'll                 have a snack on the train.                                  ROXANNE                 You're running away?                                  MASTER MIND                 In a word - yes.                                  ROXANNE                 You created this monster...                                  MASTER MIND                 I didn't create this - the god's of                 irony did and I am eating the crow                 I so richly deserve.                                  ROXANNE                 There's no time for self pity.                                                              105.                                                MASTER MIND                 I'll make the time.              Roxanne can't believe what she's hearing.                                  MASTER MIND (CONT'D)                 You can leave with us. You'll be                 safe.                                  ROXANNE                 I'm not going anywhere.                                  MASTER MIND                 Will you listen to me, no one can                 stop him.                                   ROXANNE                 You have to try. The city needs                 your help.                                  MASTER MIND                 I'm afraid you have an inflated                 opinion of me.                                  ROXANNE                 What the hell's happened to you?                 The Master Mind I knew would never                 have run from a fight even though                 he knew deep in his heart that he                 didn't have a chance in hell of                 winning it. It was your best                 quality. You need to be that man                 right now...I...                                  MASTER MIND                 What?                                  ROXANNE                     (heart felt)                 I believe in you.              Master Mind is taken aback, in a good way. But he catches       himself before the words swell his heart.                                  MASTER MIND                 Sweet words, but that man is dead.                 Please, Roxanne, just come with me.                                  ROXANNE                 No...I guess you are a coward after                 all.              Suddenly, there's a loud crash.                                                                106.                            Roxanne looks up to see a huge hunk of her ceiling has been       completely ripped off.              Titan is flying above, holding the debris as casually as if       it were a paper plate at a barbecue.              He looks down at her and smiles.                                  TITAN                 Man, have I got a story for you.              Master Mind can hears Titan's familiar laugh from his side of       the line.                                  MASTER MIND                 Roxanne? Roxanne?              EXT. KINGPIN BOWLING - DAY              Titan is standing in front of the bowling alley, trying to       decide on an appropriate pose for the occasion.                                  TITAN                 What pose would be best? The corny                 folded arms thing?              He demonstrates, arching his chin proudly in the air.                                  TITAN                 Or maybe on the hips, like this.              It's the classic Superman pose, only not as masculine.                                  TITAN                 No, makes me look like a flamer                 pirate.              As Titan starts to fix his hair in the window, Frank pretends       to fix the lens on his camera as he speaks to Roxanne.                                  FRANK                     (whispering)                 Shouldn't we be making a run for it                 right about now?                                  ROXANNE                     (whispering)                 The guy can outrun bullets. I don't                 think either one of us is in that                 kind of shape.                                  TITAN                 She's right, Frank.                                                              107.                            Frank looks up, stunned that Titan could have possibly heard       him.                                  TITAN                 Also got super hearing. I promise                 not to keep the both of you long,                 but you'll thank me when this is                 all over.              Frank and Roxanne exchange helpless expressions.              INT. ABANDONED METRO CITY LIBRARY   - DAY              Master Mind reverently stares up at the painted portrait of       his father.                                  MASTER MIND                 Dad, it's me...                     (he looks around to make                      sure no one can hear)                 ...Bubsy. I know we haven't talked                 in a while, and I'm sorry. It's                 been a little crazy trying to live                 up to a legacy.              The painting's menacing stare seems to reach into his very       soul.                                  MASTER MIND                 Anyway...You raised me to be the                 worst that I could possibly be. And                 I've tried to live up to that as                 best as I could - even dropping out                 of dentistry school like you wanted                 me to. But I'm about to do                 something now that would really                 piss you off. I'm going to go                 against everything you ever taught                 me. I hope...I hope that maybe                 you'll look down at what I'm about                 to do as not so much a good deed,                 but more like the outright defiance                 of a hateful and ungrateful, son.                 If you could do that, then maybe -                 in your own little way - you could -                 for probably the first time - find                 a reason to be proud of me.              He looks back up at the picture. Is it our imagination, or       does the painting's stare suddenly seem even angrier?                                                              108.                                                    MASTER MIND                    Well...either way, you're probably                    going to see me real soon.                         (calling over his                          shoulder)                    Men?              Plato and Da Vinci suddenly stop what they're doing and look       up at him.                                      PLATO AND DA VINCI                    Yes Sir?                                     MASTER MIND                    Stop packing. Our work is not                    finished here.                                      PLATO AND DA VINCI                    YES SIR!              TELEVISION              A news report shows an aerial shot of Titan setting the giant       ball down in the middle of a vacant city street.                                     REPORTER                    We interrupt your regular afternoon                    programming to show you live                    footage of a potential dangerous                    situation in downtown Metro. The                    former hero knows as Titan is                    placing what appears to be a giant                    ball...              INT. ABANDONED METRO CITY LIBRARY     - CONTINUOUS              Da Vinci stops in front of a television set, seeing the news       report in progress.                                     REPORTER                    Hold on...It appears our own                    Roxanne Ritchi is somehow at the                    scene. We now go to her with a live                    report.                                     DA VINCI                    Sir, I think you should see this!                                                           CUT TO:                                                              109.                            EXT. CITY STREET - DAY              Roxanne is standing in front of a camera with a mike in her       hand.                                  ROXANNE                 I'm here with the cause of the                 destruction in Metro City. He has                 kidnapped me and a cameraman to                 chronicle what he refers to as the                 creation of a monument to his                 invincibility and overall                 "Asskickiness." He will use this                 giant concrete bowling ball to play                 the largest game of bowling ever                 using the buildings of downtown                 Metro City as his pins.              Titan suddenly steps into the shot.                                  TITAN                 And I'm going for the biggest                 strike ever.              He leans into the camera.                                  TITAN                 And you, Metro City, have a                 ringside seat as I cement my name                 in the anal of history.                                     ROXANNE                 Annals.                                     TITAN                 What?                                     ROXANNE                 Nevermind.              EXT. CITY STREET - MOMENTS LATER              Titan holds up the massive bowling ball, lining up his shot.                                  TITAN                     (in quiet professional                      bowler announcer voice)                 Like Tiger before him, a young                 savior has come to raise a sport                 from the ashes. Rookie Hal Stewart,                 a young man with a dream, realizing                 that dream here today, folks.                           (MORE)                                                                 110.                           TITAN(cont'd)                 One might click there heels and say                 "There's no place like home" upon                 finding themselves in such a                 fantasy. Well, Hal looks very much                 at home right were he is - with a                 ball in hand and glory in his                 sights.              INT. METRO CITY LIBRARY - CONTINUOUS              In the bowels of Master Mind's hideout, the HYDROGEN REACTOR       glows and HUMS MENACINGLY.              BACK TO SCENE              Roxanne just stand helpless as Frank films away.                                  ROXANNE                 Hal, I know everyone treated you                 like shit, but you don't have to do                 this.                                  TITAN                 You're right. I don't HAVE to do                 anything. Isn't that cool?              Titan lines up his shot.                                  TITAN                 Here's one for the record books!              Titan flies a few feet and rolls the ball down the main       street.              ROXANNE              Her face is utter horror as she watches the inevitable       destruction of Metro City.              As the ball rolls - it demolishes everything in it's wake;       cars, street lamps - windows shatter as the giant concrete       sphere brushes along side buildings.              TITAN              He smiles in anticipation and uses "body English" to direct       the ball.              GIANT BOWLING BALL POV              It's nearly halfway to its target.              ROXANNE                                                              111.                            She closes her eyes.              Titan's smile fades. He looks around as if he hears something       we don't.              About two hundred feet in front of the first building a GIANT       SPIDER WEB flies across the path of the ball, creating a       defensive barrier. An enormous letter "M" is etched in the       web's center.                                  TITAN (CONT'D)                 What the...?              The ball breaks through the web, but it's speed is greatly       reduced.                                  FRANK                 Look, what's that flying in the                 air?              We suddenly see MASTER MIND FLYING OVER THE ROLLING BALL IN A       JET PACK.              He quickly pulls out his goo gun and starts laying down a       path of sticky plasm to stop the destructive sphere's path.                                  MASTER MIND                 C'mon, slow down              Master Mind looks down to see the meter of the gun close to       empty.                                     MASTER MIND                 C'mon.              The ball slows drastically then starts rolling to the side.       It heads off an embankment and rolls harmlessly into a CANAL.                                  MASTER MIND                 Gutterball!              TITAN              He's furious to say the least.                                     TITAN                 YOU!              Master Mind gives him a mocking grin.                                  MASTER MIND                 Bowling? What other trailer park                 sports can you play?                                                                 112.                                                  TITAN                   You are becoming a real pain in my                   ass. I should have done this a long                   time ago.              Titan lunges at his tormentor. Master Mind hits the BOOSTER       on his jet pack and heads back toward the other side of the       city with Titan in hot pursuit.                                    MASTER   MIND (CONT'D)                       (into walkie   talkie)                   Plato, Da Vinci.   Secure Roxanne,                   he's falling for   it.              ELSEWHERE              A flustered Titan lands. He begins searching the city       streets, but Master Mind is nowhere in sight.              He turns upon hearing an EEKING sound to his left.              Sitting on the ground is a CHIMPANZEE wearing a strange       collar. It smiles at him.                                    TITAN                   What the hell?              From behind, Titan is immediately set upon by five more RADIO       CONTROLLED APES.                                      TITAN (CONT'D)                   GODAMNIT!              The critters bite hop and hit Titan. As soon as he throws one       off two more jump him.              Titan breaks free and with his mighty breath blows them       across the street into a fruit stand. With Titan out of their       sight they begin to attack the fruit.              MASTER MIND              He's a block away frantically hitting his remote.                                    MASTER MIND                   Shit! Stupid monkeys and their                   fruit.              Titan flies away from the mad monkeys and lands to find       Master Mind sitting on the ground wrapped in a long cape with       only his head sticking out.                                                              113.                                                TITAN (CONT'D)                 No more games.              Titan FIRES HIS LASER VISION AT MASTER MIND's CHEST.              Master Mind pulls the cloak away to reveal a FIRE HYDRANT.       Titan's EYE LASERS burn through the hydrant releasing a high       pressure stream of water.              Master Mind uses the last remote which dumps two tons of       CEMENT mix into the truck.              The crowd, police and news crews move in closer when Titan       doesn't emerge.              Master Mind drops his last remote and walks toward the truck       cautiously.                                  MASTER MIND                 Could it really be that easy--              - BOOM - The back of the truck explodes, throwing dust and       concrete everywhere. When the dust clears we see and enraged       Titan.                                  MASTER MIND (CONT'D)                 Didn't think so.              As the villain walks toward him, he pulls back his fist to       give Master Mind the killing blow.                                  TITAN                 If you don't mind, I'm going to                 punch trough your face now.              Preparing himself for the end, Master Mind shuts his eyes as       a SUDDEN GUST OF WIND BEGINS TO PICK UP.              AS Titan goes to strike, a BLURRY FIGURE RUNS IN AND SNATCHES       MASTER MIND OUT OF THE AWAY.              Stunned, Master Mind begins to feel around his body as if to       make sure everything's still in place.                                     MASTER MIND                 I'm alive.              He turns to see UBERMAN standing next to him.                                     MASTER MIND                 Uberman?                                                              114.                            The terrified bystanders start to notice the figure standing       next to Master Mind.                                  BYSTANDER 1                 It's Uberman!                                  BYSTANDER 2                 Uberman's alive!                                  BYSTANDER 3                 We're saved!              As the CROWD CHEERS, A confused Master Mind turns to Metro       City's newly resurrected champion.                                     MASTER MIND                 I thought.                                     UBERMAN                 So did I.              He puts a hand on Master Mind's shoulder.                                  UBERMAN                 Thank you, old enemy.                                     MASTER MIND                 For what?                                  UBERMAN                 Showing me the error of my ways,                 Showing me I'm meant to be this                 city's savior, showing me that,                 while we can try, there is no                 running away from our true destiny.              With that, UBERMAN IS STRICKEN BY A LASER BLAST, INSTANTLY       TURNING HIM INTO A CHARRED HUMAN SKELETON.              Master Mind turns to see Titan smiling with his STILL SMOKING       EYES.                                  TITAN                 Oh...Did I interrupt something?              Master Mind turns to run, but, suddenly Titan is before him.                                  TITAN                 Where you going, buddy?              Titan grabs Master Mind by the collar and throws him across       the street into a parked car.                                                                 115.                                                TITAN (CONT'D)                 Welcome to Paintown. Population:                 you.              Master Mind manages to stand on shaky legs. He seems in a       daze, unable to move.              Titan flies up in the air.                                  TITAN (CONT'D)                 Time to finish this.              With his fist front and center, Titan speeds toward Master       Mind. He's like a human torpedo, coming in for the killing       blow.              Master Mind comes to his senses and puts up his hands.                                  MASTER MIND                 WAIT!!!              Titan screeches to a halt and stops just in front of him like       an old Warner Bros cartoon.                                  TITAN                 What?                                  MASTER MIND                 Quick joke - What's the capital of                 Thailand?                                  TITAN                 Huh - I don't know.                                  MASTER MIND                 It's bang cock!              In a sudden surge of strength, MASTER MIND PUNCHES TITAN IN       THE GROIN.              The once mighty man instantly drops to his knees, searching,       with tears in his eyes, for the proper word to express the       pain suddenly surging through his member.                                  TITAN (CONT'D)                 Ow.              Baffled, he looks up at Master Mind's hand and sees his       gauntlet is now made ENTIRELY OUT OF COPPER.                                   MASTER MIND                 So, I guess pennies are good for                 something.                                                              116.                            He punches Titan in the face, knocking him out cold.              Master Mind looks down on Titan with more than a little       pride. Suddenly he hears something behind him. He spins to       see the crowd making a strange noise - APPLAUSE.              Roxanne comes up to him.              The crowd starts to go wild and cheers for Master Mind. He's       not sure what to make of it.                                  ROXANNE                 Pretty strange, huh?                                  MASTER MIND                 They're cheering for me.                                  ROXANNE                 You saved them. You saved                 everybody. How's it feel?              Master Mind looks at the smiles all around him. He begins to       well up a little.                                  MASTER MIND                 It's a...it's nice, you know? I                 usually don't get a lot of                 feedback.                     (whispering)                 But I also kind of caused all this.                 What happens when they find that                 out I was the cause of some of                 this?              Roxanne looks at the cheering crowd, then back at Master       Mind.                                  ROXANNE                 What they don't know won't hurt                 them.                                  MASTER MIND                 I guess that is all in the past.                                  ROXANNE                 You're the hero.                                  MASTER MIND                 I don't think I'd go that far...I                 mean I just...er...                                  ROXANNE                 Master Mind?                                                              117.                                                   MASTER MIND                    Yes?                                     ROXANNE                    Stop talking.              She kisses him.              The crowd erupts in a cheer.              TELEVISION              The channel 7 he channel 7 logo zooms in followed by the       title "Eye on Metro City."              A picture of Master Mind smiling appears on the screen behind       her.                                     SAMANTHA SUMMERS                    Who's bad? Well, not Master Mind.                    It seems the former villain has                    done a career 180 after defeating                    Tighten and saving Metro City from                    certain enslavement. And here he is                    getting a full pardon by Metro                    City's Mayor, Steve Dent.              Cut to ceremony on capital steps. The MAYOR is shaking Master       Mind's metal gauntlet when it suddenly STARTS TO CRUSH HIS       HAND.                                     MAYOR                    Ahhh!              Secret service men quickly start to draw their weapons and       take aim at Master Mind.              Realizing what's happening, he quickly lets the mayor's hand       go and puts his arms in the air.                                     MASTER MIND                    Sorry - Metal hand. Force of habit.              He elbows the mayor.                                     MASTER MIND (CONT'D)                     We're okay, right?              Wincing, the mayor signals the men to put their guns down.              WE CUT to video of Titan behind bars in a regular prison.                                                              118.                                                BRAD HELMS                 And what about Tighten? Is there a                 prison in existence that can hold                 this super powered menace? Well,                 the answer we found is no.              A man in a white lab coat stands in front of Titan's cell       just out of reach.                                  PRISON SCIENTIST                 Of course normally he could break                 out of there anytime, but as you                 can see we've taken some special                 precautions.              The news camera pans over see Titan in his cell wearing a       copper JOCK STRAP with electrical cables hooked to it.              Back to Samantha at the desk.                                  BRAD HELMS                 What is a Hero? It seems never has                 that question needed to be asked                 more than it does tonight. We go to                 our very own Roxanne Ritchi, making                 her triumphant return to our news                 desk for the answer.              Brad turns. The camera pans over to Roxanne who we now see       has been sitting beside him.                                  ROXANNE                 What is a hero? Well, there are                 many different kinds. There are                 those who hear a call, like the                 policeman or doctor, then there's                 the kind the public creates in                 their search for meaning and hope.                 Then, there are those who have the                 courage to change.              DARK ALLEY - NIGHT              A woman is being chased by two large thugs. They're gaining       on her.              She comes to a brick wall - a dead end.              The thugs laugh.                                  THUG #1                 Hey, gimme that purse?                                                              119.                                                MASTER MIND (O.S)                 I don't think it would go with your                 outfit.              The thugs turn around to see Master Mind, standing with his       arms folded across his chest.                                  THUG #2                 It's Master Mind!              Thug #1 draws a knife.                                  THUG #1                 So? It's not like he has any                 superpowers.              Thug #1 puts his fingers to his mouth and whistles.              Suddenly two more Thugs appear behind Master Mind.                                   MASTER MIND                 I'm gonna give you a chance to                 surrender.                                  THUG #1                 Four against one. For a Master                 Mind, you're really bad at math.              Master Mind throws a hand signal up in the air.              Suddenly a giant robotic foot crashes down on the two men       behind him.              Thug #1 and Thug #2 drop their knives and raise their hands       in the air.              Master Mind looks up and waves.                                  MASTER MIND                 Way to take out those two goons,                 guys!              We see Da Vinci and Plato at the wheel of a gigantic robot.                                  DA VINCI                 What two goons?              The giant robot lifts its foot to check the bottom of it's       sole. It KNOCKS OVER WATER TOWER in the process.              The woman looks at Master Mind, horrified.                                             120.                                                MASTER MIND                     (apologetically)                 Sorry, we're new at this.                                                THE END</v>
      </c>
    </row>
    <row r="82">
      <c r="A82" s="2" t="str">
        <f>IFERROR(__xludf.DUMMYFUNCTION("""COMPUTED_VALUE"""),"FTC-Skystone-Dark-Angels-Romania-2020")</f>
        <v>FTC-Skystone-Dark-Angels-Romania-2020</v>
      </c>
      <c r="B82" s="3" t="str">
        <f>IFERROR(__xludf.DUMMYFUNCTION("""COMPUTED_VALUE"""),"https://github.com/chrisneagu/FTC-Skystone-Dark-Angels-Romania-2020")</f>
        <v>https://github.com/chrisneagu/FTC-Skystone-Dark-Angels-Romania-2020</v>
      </c>
      <c r="C82" s="2">
        <f>IFERROR(__xludf.DUMMYFUNCTION("""COMPUTED_VALUE"""),277.0)</f>
        <v>277</v>
      </c>
      <c r="D82" s="2" t="str">
        <f>IFERROR(__xludf.DUMMYFUNCTION("""COMPUTED_VALUE"""),"Java")</f>
        <v>Java</v>
      </c>
      <c r="E82" s="2" t="str">
        <f>IFERROR(__xludf.DUMMYFUNCTION("""COMPUTED_VALUE"""),"NOTICE This repository contains the public FTC SDK for the SKYSTONE (2019-2020) competition season. If you are looking for the current season's FTC SDK software, please visit the new and permanent home of the public FTC SDK:  FtcRobotController repository"&amp;"  Welcome! This GitHub repository contains the source code that is used to build an Android app to control a FIRST Tech Challenge competition robot. To use this SDK, download/clone the entire project to your local computer.  Getting Started If you are new"&amp;" to robotics or new to the FIRST Tech Challenge, then you should consider reviewing the FTC Blocks Tutorial to get familiar with how to use the control system:        FTC Blocks Online Tutorial  Even if you are an advanced Java programmer, it is helpful t"&amp;"o start with the FTC Blocks tutorial, and then migrate to the OnBot Java Tool or to Android Studio afterwards.  Downloading the Project If you are an Android Studio programmer, there are several ways to download this repo. Note that if you use the Blocks "&amp;"or OnBot Java Tool to program your robot, then you do not need to download this repository.  If you are a git user, you can clone the most current version of the repository:             git clone https://github.com/FIRST-Tech-Challenge/SKYSTONE.git  Or, i"&amp;"f you prefer, you can use the ""Download Zip"" button available through the main repository page. Downloading the project as a .ZIP file will keep the size of the download manageable.  You can also download the project folder (as a .zip or .tar.gz archive"&amp;" file) from the Downloads subsection of the Releases page for this repository.  Once you have downloaded and uncompressed (if needed) your folder, you can use Android Studio to import the folder (""Import project (Eclipse ADT, Gradle, etc.)"").  Getting H"&amp;"elp User Documentation and Tutorials FIRST maintains online documentation with information and tutorials on how to use the FIRST Tech Challenge software and robot control system. You can access this documentation using the following link:        SKYSTONE "&amp;"Online Documentation  Note that the online documentation is an ""evergreen"" document that is constantly being updated and edited. It contains the most current information about the FIRST Tech Challenge software and control system.  Javadoc Reference Mate"&amp;"rial The Javadoc reference documentation for the FTC SDK is now available online. Click on the following link to view the FTC SDK Javadoc documentation as a live website:        FTC Javadoc Documentation  Documentation for the FTC SDK is also included wit"&amp;"h this repository. There is a subfolder called ""doc"" which contains several subfolders:  The folder ""apk"" contains the .apk files for the FTC Driver Station and FTC Robot Controller apps. The folder ""javadoc"" contains the JavaDoc user documentation "&amp;"for the FTC SDK. Online User Forum For technical questions regarding the Control System or the FTC SDK, please visit the FTC Technology forum:        FTC Technology Forum  Release Information Version 5.5 (20200824-090813) Version 5.5 requires Android Stud"&amp;"io 4.0 or later.  New features Adds support for calling custom Java classes from Blocks OpModes (fixes SkyStone issue #161). Classes must be in the org.firstinspires.ftc.teamcode package. Methods must be public static and have no more than 21 parameters. "&amp;"Parameters declared as OpMode, LinearOpMode, Telemetry, and HardwareMap are supported and the argument is provided automatically, regardless of the order of the parameters. On the block, the sockets for those parameters are automatically filled in. Parame"&amp;"ters declared as char or java.lang.Character will accept any block that returns text and will only use the first character in the text. Parameters declared as boolean or java.lang.Boolean will accept any block that returns boolean. Parameters declared as "&amp;"byte, java.lang.Byte, short, java.lang.Short, int, java.lang.Integer, long, or java.lang.Long, will accept any block that returns a number and will round that value to the nearest whole number. Parameters declared as float, java.lang.Float, double, java.l"&amp;"ang.Double will accept any block that returns a number. Adds telemetry API method for setting display format Classic Monospace HTML (certain tags only) Adds blocks support for switching cameras. Adds Blocks support for TensorFlow Object Detection with a c"&amp;"ustom model. Adds support for uploading a custom TensorFlow Object Detection model in the Manage page, which is especially useful for Blocks and OnBotJava users. Shows new Control Hub blink codes when the WiFi band is switched using the Control Hub's butt"&amp;"on (only possible on Control Hub OS 1.1.2) Adds new warnings which can be disabled in the Advanced RC Settings Mismatched app versions warning Unnecessary 2.4 GHz WiFi usage warning REV Hub is running outdated firmware (older than version 1.8.2) Adds supp"&amp;"ort for Sony PS4 gamepad, and reworks how gamepads work on the Driver Station Removes preference which sets gamepad type based on driver position. Replaced with menu which allows specifying type for gamepads with unknown VID and PID Attempts to auto-detec"&amp;"t gamepad type based on USB VID and PID If gamepad VID and PID is not known, use type specified by user for that VID and PID If gamepad VID and PID is not known AND the user has not specified a type for that VID and PID, an educated guess is made about ho"&amp;"w to map the gamepad Driver Station will now attempt to automatically recover from a gamepad disconnecting, and re-assign it to the position it was assigned to when it dropped If only one gamepad is assigned and it drops: it can be recovered If two gamepa"&amp;"ds are assigned, and have different VID/PID signatures, and only one drops: it will be recovered If two gamepads are assigned, and have different VID/PID signatures, and BOTH drop: both will be recovered If two gamepads are assigned, and have the same VID"&amp;"/PID signatures, and only one drops: it will be recovered If two gamepads are assigned, and have the same VID/PID signatures, and BOTH drop: neither will be recovered, because of the ambiguity of the gamepads when they re-appear on the USB bus. There is c"&amp;"urrently one known edge case: if there are two gamepads with the same VID/PID signature plugged in, but only one is assigned, and they BOTH drop, it's a 50-50 chance of which one will be chosen for automatic recovery to the assigned position: it is determ"&amp;"ined by whichever one is re-enumerated first by the USB bus controller. Adds landscape user interface to Driver Station New feature: practice timer with audio cues New feature (Control Hub only): wireless network connection strength indicator (0-5 bars) N"&amp;"ew feature (Control Hub only): tapping on the ping/channel display will switch to an alternate display showing radio RX dBm and link speed (tap again to switch back) The layout will NOT autorotate. You can switch the layout from the Driver Station's setti"&amp;"ngs menu. Breaking changes Removes support for Android versions 4.4 through 5.1 (KitKat and Lollipop). The minSdkVersion is now 23. Removes the deprecated LinearOpMode methods waitOneFullHardwareCycle() and waitForNextHardwareCycle() Enhancements Handles "&amp;"RS485 address of Control Hub automatically The Control Hub is automatically given a reserved address Existing configuration files will continue to work All addresses in the range of 1-10 are still available for Expansion Hubs The Control Hub light will no"&amp;"w normally be solid green, without blinking to indicate the address The Control Hub will not be shown on the Expansion Hub Address Change settings page Improves REV Hub firmware updater The user can now choose between all available firmware update files V"&amp;"ersion 1.8.2 of the REV Hub firmware is bundled into the Robot Controller app. Text was added to clarify that Expansion Hubs can only be updated via USB. Firmware update speed was reduced to improve reliability Allows REV Hub firmware to be updated direct"&amp;"ly from the Manage webpage Improves log viewer on Robot Controller Horizontal scrolling support (no longer word wrapped) Supports pinch-to-zoom Uses a monospaced font Error messages are highlighted New color scheme Attempts to force-stop a runaway/stuck O"&amp;"pMode without restarting the entire app Not all types of runaway conditions are stoppable, but if the user code attempts to talk to hardware during the runaway, the system should be able to capture it. Makes various tweaks to the Self Inspect screen Renam"&amp;"es ""OS version"" entry to ""Android version"" Renames ""WiFi Direct Name"" to ""WiFi Name"" Adds Control Hub OS version, when viewing the report of a Control Hub Hides the airplane mode entry, when viewing the report of a Control Hub Removes check for ZT"&amp;"E Speed Channel Changer Shows firmware version for all Expansion and Control Hubs Reworks network settings portion of Manage page All network settings are now applied with a single click The WiFi Direct channel of phone-based Robot Controllers can now be "&amp;"changed from the Manage page WiFi channels are filtered by band (2.4 vs 5 GHz) and whether they overlap with other channels The current WiFi channel is pre-selected on phone-based Robot Controllers, and Control Hubs running OS 1.1.2 or later. On Control H"&amp;"ubs running OS 1.1.2 or later, you can choose to have the system automatically select a channel on the 5 GHz band Improves OnBotJava New light and dark themes replace the old themes (chaos, github, chrome,...) the new default theme is light and will be us"&amp;"ed when you first update to this version OnBotJava now has a tabbed editor Read-only offline mode Improves function of ""exit"" menu item on Robot Controller and Driver Station Now guaranteed to be fully stopped and unloaded from memory Shows a warning me"&amp;"ssage if a LinearOpMode exists prematurely due to failure to monitor for the start condition Improves error message shown when the Driver Station and Robot Controller are incompatible with each other Driver Station OpMode Control Panel now disabled while "&amp;"a Restart Robot is in progress Disables advanced settings related to WiFi direct when the Robot Controller is a Control Hub. Tint phone battery icons on Driver Station when low/critical. Uses names ""Control Hub Portal"" and ""Control Hub"" (when appropri"&amp;"ate) in new configuration files Improve I2C read performance Very large improvement on Control Hub; up to ~2x faster with small (e.g. 6 byte) reads Not as apparent on Expansion Hubs connected to a phone Update/refresh build infrastructure Update to 'andro"&amp;"idx' support library from 'com.android.support:appcompat', which is end-of-life Update targetSdkVersion and compileSdkVersion to 28 Update Android Studio's Android plugin to latest Fix reported build timestamp in 'About' screen Add sample illustrating man"&amp;"ual webcam use: ConceptWebcam Bug fixes Fixes SkyStone issue #248 Fixes SkyStone issue #232 and modifies bulk caching semantics to allow for cache-preserving MANUAL/AUTO transitions. Improves performance when REV 2M distance sensor is unplugged Improves r"&amp;"eadability of Toast messages on certain devices Allows a Driver Station to connect to a Robot Controller after another has disconnected Improves generation of fake serial numbers for UVC cameras which do not provide a real serial number Previously some de"&amp;"vices would assign such cameras a serial of 0:0 and fail to open and start streaming Fixes ftc_app issue #638. Fixes a slew of bugs with the Vuforia camera monitor including: Fixes bug where preview could be displayed with a wonky aspect ratio Fixes bug w"&amp;"here preview could be cut off in landscape Fixes bug where preview got totally messed up when rotating phone Fixes bug where crosshair could drift off target when using webcams Fixes issue in UVC driver on some devices (ftc_app 681) if streaming was start"&amp;"ed/stopped multiple times in a row Issue manifested as kernel panic on devices which do not have this kernel patch. On affected devices which do have the patch, the issue was manifest as simply a failure to start streaming. The Tech Team believes that the"&amp;" root cause of the issue is a bug in the Linux kernel XHCI driver. A workaround was implemented in the SDK UVC driver. Fixes bug in UVC driver where often half the frames from the camera would be dropped (e.g. only 15FPS delivered during a streaming sessi"&amp;"on configured for 30FPS). Fixes issue where TensorFlow Object Detection would show results whose confidence was lower than the minimum confidence parameter. Fixes a potential exploitation issue of CVE-2019-11358 in OnBotJava Fixes changing the address of "&amp;"an Expansion Hub with additional Expansion Hubs connected to it Preserves the Control Hub's network connection when ""Restart Robot"" is selected Fixes issue where device scans would fail while the Robot was restarting Fix RenderScript usage Use androidx."&amp;"renderscript variant: increased compatibility Use RenderScript in Java mode, not native: simplifies build Fixes webcam-frame-to-bitmap conversion problem: alpha channel wasn't being initialized, only R, G, &amp; B Fixes possible arithmetic overflow in Deadlin"&amp;"e Fixes deadlock in Vuforia webcam support which could cause 5-second delays when stopping OpMode Version 5.4 (20200108-101156) Fixes SkyStone issue #88 Adds an inspection item that notes when a robot controller (Control Hub) is using the factory default "&amp;"password. Fixes SkyStone issue #61 Fixes SkyStone issue #142 Fixes ftc_app issue #417 by adding more current and voltage monitoring capabilities for REV Hubs. Fixes a crash sometimes caused by OnBotJava activity Improves OnBotJava autosave functionality f"&amp;"tc_app #738 Fixes system responsiveness issue when an Expansion Hub is disconnected Fixes issue where IMU initialization could prevent Op Modes from stopping Fixes issue where AndroidTextToSpeech.speak() would fail if it was called too early Adds telemetr"&amp;"y.speak() methods and blocks, which cause the Driver Station (if also updated) to speak text Adds and improves Expansion Hub-related warnings Improves Expansion Hub low battery warning Displays the warning immediately after the hub reports it Specifies wh"&amp;"ether the condition is current or occurred temporarily during an OpMode run Displays which hubs reported low battery Displays warning when hub loses and regains power during an OpMode run Fixes the hub's LED pattern after this condition Displays warning w"&amp;"hen Expansion Hub is not responding to commands Specifies whether the condition is current or occurred temporarily during an OpMode run Clarifies warning when Expansion Hub is not present at startup Specifies that this condition requires a Robot Restart b"&amp;"efore the hub can be used. The hub light will now accurately reflect this state Improves logging and reduces log spam during these conditions Syncs the Control Hub time and timezone to a connected web browser programming the robot, if a Driver Station is "&amp;"not available. Adds bulk read functionality for REV Hubs A bulk caching mode must be set at the Hub level with LynxModule#setBulkCachingMode(). This applies to all relevant SDK hardware classes that reference that Hub. The following following Hub bulk cac"&amp;"hing modes are available: BulkCachingMode.OFF (default): All hardware calls operate as usual. Bulk data can read through LynxModule#getBulkData() and processed manually. BulkCachingMode.AUTO: Applicable hardware calls are served from a bulk read cache tha"&amp;"t is cleared/refreshed automatically to ensure identical commands don't hit the same cache. The cache can also be cleared manually with LynxModule#clearBulkCache(), although this is not recommended. (advanced users) BulkCachingMode.MANUAL: Same as BulkCac"&amp;"hingMode.AUTO except the cache is never cleared automatically. To avoid getting stale data, the cache must be manually cleared at the beginning of each loop body or as the user deems appropriate. Removes PIDF Annotation values added in Rev 5.3 (to AndyMar"&amp;"k, goBILDA and TETRIX motor configurations). The new motor types will still be available but their Default control behavior will revert back to Rev 5.2 Adds new ConceptMotorBulkRead sample Opmode to demonstrate and compare Motor Bulk-Read modes for reduci"&amp;"ng I/O latencies. Version 5.3 (20191004-112306) Fixes external USB/UVC webcam support Makes various bugfixes and improvements to Blocks page, including but not limited to: Many visual tweaks Browser zoom and window resize behave better Resizing the Java p"&amp;"review pane works better and more consistently across browsers The Java preview pane consistently gets scrollbars when needed The Java preview pane is hidden by default on phones Internet Explorer 11 should work Large dropdown lists display properly on lo"&amp;"wer res screens Disabled buttons are now visually identifiable as disabled A warning is shown if a user selects a TFOD sample, but their device is not compatible Warning messages in a Blocks op mode are now visible by default. Adds goBILDA 5201 and 5202 m"&amp;"otors to Robot Configurator Adds PIDF Annotation values to AndyMark, goBILDA and TETRIX motor configurations. This has the effect of causing the RUN_USING_ENCODERS and RUN_TO_POSITION modes to use PIDF vs PID closed loop control on these motors. This shou"&amp;"ld provide more responsive, yet stable, speed control. PIDF adds Feedforward control to the basic PID control loop. Feedforward is useful when controlling a motor's speed because it ""anticipates"" how much the control voltage must change to achieve a new"&amp;" speed set-point, rather than requiring the integrated error to change sufficiently. The PIDF values were chosen to provide responsive, yet stable, speed control on a lightly loaded motor. The more heavily a motor is loaded (drag or friction), the more no"&amp;"ticable the PIDF improvement will be. Fixes startup crash on Android 10 Fixes ftc_app issue #712 (thanks to FROGbots-4634) Fixes ftc_app issue #542 Allows ""A"" and lowercase letters when naming device through RC and DS apps. Version 5.2 (20190905-083277)"&amp;" Fixes extra-wide margins on settings activities, and placement of the new configuration button Adds Skystone Vuforia image target data. Includes sample Skystone Vuforia Navigation op modes (Java). Includes sample Skystone Vuforia Navigation op modes (Blo"&amp;"cks). Adds TensorFlow inference model (.tflite) for Skystone game elements. Includes sample Skystone TensorFlow op modes (Java). Includes sample Skystone TensorFlow op modes (Blocks). Removes older (season-specific) sample op modes. Includes 64-bit suppor"&amp;"t (to comply with Google Play requirements). Protects against Stuck OpModes when a Restart Robot is requested. (Thanks to FROGbots-4634) (ftc_app issue #709) Blocks related changes: Fixes bug with blocks generated code when hardware device name is a java "&amp;"or javascript reserved word. Shows generated java code for blocks, even when hardware items are missing from the active configuration. Displays warning icon when outdated Vuforia and TensorFlow blocks are used (SkyStone issue #27) Version 5.1 (20190820-22"&amp;"2104) Defines default PIDF parameters for the following motors: REV Core Hex Motor REV 20:1 HD Hex Motor REV 40:1 HD Hex Motor Adds back button when running on a device without a system back button (such as a Control Hub) Allows a REV Control Hub to updat"&amp;"e the firmware on a REV Expansion Hub via USB Fixes SkyStone issue #9 Fixes ftc_app issue #715 Prevents extra DS User clicks by filtering based on current state. Prevents incorrect DS UI state changes when receiving new OpMode list from RC Adds support fo"&amp;"r REV Color Sensor V3 Adds a manual-refresh DS Camera Stream for remotely viewing RC camera frames. To show the stream on the DS, initialize but do not run a stream-enabled opmode, select the Camera Stream option in the DS menu, and tap the image to refre"&amp;"sh. This feature is automatically enabled when using Vuforia or TFOD—no additional RC configuration is required for typical use cases. To hide the stream, select the same menu item again. Note that gamepads are disabled and the selected opmode cannot be s"&amp;"tarted while the stream is open as a safety precaution. To use custom streams, consult the API docs for CameraStreamServer#setSource and CameraStreamSource. Adds many Star Wars sounds to RobotController resources. Added SKYSTONE Sounds Chooser Sample Prog"&amp;"ram. Switches out startup, connect chimes, and error/warning sounds for Star Wars sounds Updates OnBot Java to use a WebSocket for communication with the robot The OnBot Java page no longer has to do a full refresh when a user switches from editing one fi"&amp;"le to another Known issues:  Camera Stream The Vuforia camera stream inherits the issues present in the phone preview (namely ftc_app issue #574). This problem does not affect the TFOD camera stream even though it receives frames from Vuforia. The orienta"&amp;"tion of the stream frames may not always match the phone preview. For now, these frames may be rotated manually via a custom CameraStreamSource if desired. OnBotJava Browser back button may not always work correctly It's possible for a build to be queued,"&amp;" but not started. The OnBot Java build console will display a warning if this occurs. A user might not realize they are editing a different file if the user inadvertently switches from one file to another since this switch is now seamless. The name of the"&amp;" currently open file is displayed in the browser tab. Version 5.0 (built on 19.06.14) Support for the REV Robotics Control Hub. Adds a Java preview pane to the Blocks editor. Adds a new offline export feature to the Blocks editor. Display wifi channel in "&amp;"Network circle on Driver Station. Adds calibration for Logitech C270 Updates build tooling and target SDK. Compliance with Google's permissions infrastructure (Required after build tooling update). Keep Alives to mitigate the Motorola wifi scanning proble"&amp;"m. Telemetry substitute no longer necessary. Improves Vuforia error reporting. Fixes ftctechnh/ftc_app issues 621, 713. Miscellaneous bug fixes and improvements. Version 4.3 (built on 18.10.31) Includes missing TensorFlow-related libraries and files. Vers"&amp;"ion 4.2 (built on 18.10.30) Includes fix to avoid deadlock situation with WatchdogMonitor which could result in USB communication errors. Comm error appeared to require that user disconnect USB cable and restart the Robot Controller app to recover. robotC"&amp;"ontrollerLog.txt would have error messages that included the words ""E RobotCore: lynx xmit lock: #### abandoning lock:"" Includes fix to correctly list the parent module address for a REV Robotics Expansion Hub in a configuration (.xml) file. Bug in vers"&amp;"ions 4.0 and 4.1 would incorrect list the address module for a parent REV Robotics device as ""1"". If the parent module had a higher address value than the daisy-chained module, then this bug would prevent the Robot Controller from communicating with the"&amp;" downstream Expansion Hub. Added requirement for ACCESS_COARSE_LOCATION to allow a Driver Station running Android Oreo to scan for Wi-Fi Direct devices. Added google() repo to build.gradle because aapt2 must be downloaded from the google() repository begi"&amp;"nning with version 3.2 of the Android Gradle Plugin. Important Note: Android Studio users will need to be connected to the Internet the first time build the ftc_app project. Internet connectivity is required for the first build so the appropriate files ca"&amp;"n be downloaded from the Google repository. Users should not need to be connected to the Internet for subsequent builds. This should also fix buid issue where Android Studio would complain that it ""Could not find com.android.tools.lint:lint-gradle:26.1.4"&amp;""" (or similar). Added support for REV Spark Mini motor controller as part of the configuration menu for a servo/PWM port on the REV Expansion Hub. Provide examples for playing audio files in an Op Mode. Block Development Tool Changes Includes a fix for a"&amp;" problem with the Velocity blocks that were reported in the FTC Technology forum (Blocks Programming subforum). Change the ""Save completed successfully."" message to a white color so it will contrast with a green background. Fixed the ""Download image"" "&amp;"feature so it will work if there are text blocks in the op mode. Introduce support for Google's TensorFlow Lite technology for object detetion for 2018-2019 game. TensorFlow lite can recognize Gold Mineral and Silver Mineral from 2018-2019 game. Example J"&amp;"ava and Block op modes are included to show how to determine the relative position of the gold block (left, center, right). Version 4.1 (released on 18.09.24) Changes include:  Fix to prevent crash when deprecated configuration annotations are used. Chang"&amp;"e to allow FTC Robot Controller APK to be auto-updated using FIRST Global Control Hub update scripts. Removed samples for non supported / non legal hardware. Improvements to Telemetry.addData block with ""text"" socket. Updated Blocks sample op mode list "&amp;"to include Rover Ruckus Vuforia example. Update SDK library version number. Version 4.0 (released on 18.09.12) Changes include:  Initial support for UVC compatible cameras  If UVC camera has a unique serial number, RC will detect and enumerate by serial n"&amp;"umber. If UVC camera lacks a unique serial number, RC will only support one camera of that type connected. Calibration settings for a few cameras are included (see TeamCode/src/main/res/xml/teamwebcamcalibrations.xml for details). User can upload calibrat"&amp;"ion files from Program and Manage web interface. UVC cameras seem to draw a fair amount of electrical current from the USB bus. This does not appear to present any problems for the REV Robotics Control Hub. This does seem to create stability problems when"&amp;" using some cameras with an Android phone-based Robot Controller. FTC Tech Team is investigating options to mitigate this issue with the phone-based Robot Controllers. Updated sample Vuforia Navigation and VuMark Op Modes to demonstrate how to use an inte"&amp;"rnal phone-based camera and an external UVC webcam. Support for improved motor control.  REV Robotics Expansion Hub firmware 1.8 and greater will support a feed forward mechanism for closed loop motor control. FTC SDK has been modified to support PIDF coe"&amp;"fficients (proportional, integral, derivative, and feed forward). FTC Blocks development tool modified to include PIDF programming blocks. Deprecated older PID-related methods and variables. REV's 1.8.x PIDF-related changes provide a more linear and accur"&amp;"ate way to control a motor. Wireless  Added 5GHz support for wireless channel changing for those devices that support it. Tested with Moto G5 and E4 phones. Also tested with other (currently non-approved) phones such as Samsung Galaxy S8. Improved Expansi"&amp;"on Hub firmware update support in Robot Controller app  Changes to make the system more robust during the firmware update process (when performed through Robot Controller app). User no longer has to disconnect a downstream daisy-chained Expansion Hub when"&amp;" updating an Expansion Hub's firmware. If user is updating an Expansion Hub's firmware through a USB connection, he/she does not have to disconnect RS485 connection to other Expansion Hubs. The user still must use a USB connection to update an Expansion H"&amp;"ub's firmware. The user cannot update the Expansion Hub firmware for a downstream device that is daisy chained through an RS485 connection. If an Expansion Hub accidentally gets ""bricked"" the Robot Controller app is now more likely to recognize the Hub "&amp;"when it scans the USB bus. Robot Controller app should be able to detect an Expansion Hub, even if it accidentally was bricked in a previous update attempt. Robot Controller app should be able to install the firmware onto the Hub, even if if accidentally "&amp;"was bricked in a previous update attempt. Resiliency  FTC software can detect and enable an FTDI reset feature that is available with REV Robotics v1.8 Expansion Hub firmware and greater. When enabled, the Expansion Hub can detect if it hasn't communicate"&amp;"d with the Robot Controller over the FTDI (USB) connection. If the Hub hasn't heard from the Robot Controller in a while, it will reset the FTDI connection. This action helps system recover from some ESD-induced disruptions. Various fixes to improve relia"&amp;"bility of FTC software. Blocks  Fixed errors with string and list indices in blocks export to java. Support for USB connected UVC webcams. Refactored optimized Blocks Vuforia code to support Rover Ruckus image targets. Added programming blocks to support "&amp;"PIDF (proportional, integral, derivative and feed forward) motor control. Added formatting options (under Telemetry and Miscellaneous categories) so user can set how many decimal places to display a numerical value. Support to play audio files (which are "&amp;"uploaded through Blocks web interface) on Driver Station in addition to the Robot Controller. Fixed bug with Download Image of Blocks feature. Support for REV Robotics Blinkin LED Controller. Support for REV Robotics 2m Distance Sensor. Added support for "&amp;"a REV Touch Sensor (no longer have to configure as a generic digital device). Added blocks for DcMotorEx methods. These are enhanced methods that you can use when supported by the motor controller hardware. The REV Robotics Expansion Hub supports these en"&amp;"hanced methods. Enhanced methods include methods to get/set motor velocity (in encoder pulses per second), get/set PIDF coefficients, etc.. Modest Improvements in Logging  Decrease frequency of battery checker voltage statements. Removed non-FTC related l"&amp;"og statements (wherever possible). Introduced a ""Match Logging"" feature. Under ""Settings"" a user can enable/disable this feature (it's disabled by default). If enabled, user provides a ""Match Number"" through the Driver Station user interface (top of"&amp;" the screen). The Match Number is used to create a log file specifically with log statements from that particular Op Mode run. Match log files are stored in /sdcard/FIRST/matlogs on the Robot Controller. Once an op mode run is complete, the Match Number i"&amp;"s cleared. This is a convenient way to create a separate match log with statements only related to a specific op mode run. New Devices  Support for REV Robotics Blinkin LED Controller. Support for REV Robotics 2m Distance Sensor. Added configuration optio"&amp;"n for REV 20:1 HD Hex Motor. Added support for a REV Touch Sensor (no longer have to configure as a generic digital device). Miscellaneous  Fixed some errors in the definitions for acceleration and velocity in our javadoc documentation. Added ability to p"&amp;"lay audio files on Driver Station When user is configuring an Expansion Hub, the LED on the Expansion Hub will change blink pattern (purple-cyan) to indicate which Hub is currently being configured. Renamed I2cSensorType to I2cDeviceType. Added an externa"&amp;"l sample Op Mode that demonstrates localization using 2018-2019 (Rover Ruckus presented by QualComm) Vuforia targets. Added an external sample Op Mode that demonstrates how to use the REV Robotics 2m Laser Distance Sensor. Added an external sample Op Mode"&amp;" that demonstrates how to use the REV Robotics Blinkin LED Controller. Re-categorized external Java sample Op Modes to ""TeleOp"" instead of ""Autonomous"". Known issues:  Initial support for UVC compatible cameras  UVC cameras seem to draw significant am"&amp;"ount of current from the USB bus. This does not appear to present any problems for the REV Robotics Control Hub. This does seem to create stability problems when using some cameras with an Android phone-based Robot Controller. FTC Tech Team is investigati"&amp;"ng options to mitigate this issue with the phone-based Robot Controllers. There might be a possible deadlock which causes the RC to become unresponsive when using a UVC webcam with a Nougat Android Robot Controller. Wireless  When user selects a wireless "&amp;"channel, this channel does not necessarily persist if the phone is power cycled. Tech Team is hoping to eventually address this issue in a future release. Issue has been present since apps were introduced (i.e., it is not new with the v4.0 release). Wirel"&amp;"ess channel is not currently displayed for WiFi Direct connections. Miscellaneous  The blink indication feature that shows which Expansion Hub is currently being configured does not work for a newly created configuration file. User has to first save a new"&amp;"ly created configuration file and then close and re-edit the file in order for blink indicator to work. Version 3.6 (built on 17.12.18) Changes include:  Blocks Changes Uses updated Google Blockly software to allow users to edit their op modes on Apple iO"&amp;"S devices (including iPad and iPhone). Improvement in Blocks tool to handle corrupt op mode files. Autonomous op modes should no longer get switched back to tele-op after re-opening them to be edited. The system can now detect type mismatches during runti"&amp;"me and alert the user with a message on the Driver Station. Updated javadoc documentation for setPower() method to reflect correct range of values (-1 to +1). Modified VuforiaLocalizerImpl to allow for user rendering of frames Added a user-overrideable on"&amp;"RenderFrame() method which gets called by the class's renderFrame() method. Version 3.5 (built on 17.10.30) Changes with version 3.5 include:  Introduced a fix to prevent random op mode stops, which can occur after the Robot Controller app has been paused"&amp;" and then resumed (for example, when a user temporarily turns off the display of the Robot Controller phone, and then turns the screen back on). Introduced a fix to prevent random op mode stops, which were previously caused by random peer disconnect event"&amp;"s on the Driver Station. Fixes issue where log files would be closed on pause of the RC or DS, but not re-opened upon resume. Fixes issue with battery handler (voltage) start/stop race. Fixes issue where Android Studio generated op modes would disappear f"&amp;"rom available list in certain situations. Fixes problem where OnBot Java would not build on REV Robotics Control Hub. Fixes problem where OnBot Java would not build if the date and time on the Robot Controller device was ""rewound"" (set to an earlier dat"&amp;"e/time). Improved error message on OnBot Java that occurs when renaming a file fails. Removed unneeded resources from android.jar binaries used by OnBot Java to reduce final size of Robot Controller app. Added MR_ANALOG_TOUCH_SENSOR block to Blocks Progra"&amp;"mming Tool. Version 3.4 (built on 17.09.06) Changes with version 3.4 include:  Added telemetry.update() statement for BlankLinearOpMode template. Renamed sample Block op modes to be more consistent with Java samples. Added some additional sample Block op "&amp;"modes. Reworded OnBot Java readme slightly. Version 3.3 (built on 17.09.04) This version of the software includes improves for the FTC Blocks Programming Tool and the OnBot Java Programming Tool.  Changes with verion 3.3 include:  Android Studio ftc_app p"&amp;"roject has been updated to use Gradle Plugin 2.3.3. Android Studio ftc_app project is already using gradle 3.5 distribution. Robot Controller log has been renamed to /sdcard/RobotControllerLog.txt (note that this change was actually introduced w/ v3.2). I"&amp;"mprovements in I2C reliability. Optimized I2C read for REV Expansion Hub, with v1.7 firmware or greater. Updated all external/samples (available through OnBot and in Android project folder). Vuforia Added support for VuMarks that will be used for the 2017"&amp;"-2018 season game. Blocks Update to latest Google Blockly release. Sample op modes can be selected as a template when creating new op mode. Fixed bug where the blocks would disappear temporarily when mouse button is held down. Added blocks for Range.clip "&amp;"and Range.scale. User can now disable/enable Block op modes. Fix to prevent occasional Blocks deadlock. OnBot Java Significant improvements with autocomplete function for OnBot Java editor. Sample op modes can be selected as a template when creating new o"&amp;"p mode. Fixes and changes to complete hardware setup feature. Updated (and more useful) onBot welcome message. Known issues:  Android Studio After updating to the new v3.3 Android Studio project folder, if you get error messages indicating ""InvalidVirtua"&amp;"lFileAccessException"" then you might need to do a File-&gt;Invalidate Caches / Restart to clear the error. OnBot Java Sometimes when you push the build button to build all op modes, the RC returns an error message that the build failed. If you press the bui"&amp;"ld button a second time, the build typically suceeds. Version 3.2 (built on 17.08.02) This version of the software introduces the ""OnBot Java"" Development Tool. Similar to the FTC Blocks Development Tool, the FTC OnBot Java Development Tool allows a use"&amp;"r to create, edit and build op modes dynamically using only a Javascript-enabled web browser.  The OnBot Java Development Tool is an integrated development environment (IDE) that is served up by the Robot Controller. Op modes are created and edited using "&amp;"a Javascript-enabled browser (Google Chromse is recommended). Op modes are saved on the Robot Controller Android device directly.  The OnBot Java Development Tool provides a Java programming environment that does NOT need Android Studio.  Changes with ver"&amp;"sion 3.2 include:  Enhanced web-based development tools  Introduction of OnBot Java Development Tool. Web-based programming and management features are ""always on"" (user no longer needs to put Robot Controller into programming mode). Web-based managemen"&amp;"t interface (where user can change Robot Controller name and also easily download Robot Controller log file). OnBot Java, Blocks and Management features available from web based interface. Blocks Programming Development Tool:  Changed ""LynxI2cColorRangeS"&amp;"ensor"" block to ""REV Color/range sensor"" block. Fixed tooltip for ColorSensor.isLightOn block. Added blocks for ColorSensor.getNormalizedColors and LynxI2cColorRangeSensor.getNormalizedColors. Added example op modes for digital touch sensor and REV Rob"&amp;"otics Color Distance sensor.  User selectable color themes.  Includes many minor enhancements and fixes (too numerous to list).  Known issues:  Auto complete function is incomplete and does not support the following (for now): Access via this keyword Acce"&amp;"ss via super keyword Members of the super cloass, not overridden by the class Any methods provided in the current class Inner classes Can't handle casted objects Any objects coming from an parenthetically enclosed expression Version 3.10 (built on 17.05.0"&amp;"9) This version of the software provides support for the REV Robotics Expansion Hub. This version also includes improvements in the USB communication layer in an effort to enhance system resiliency. If you were using a 2.x version of the software previous"&amp;"ly, updating to version 3.1 requires that you also update your Driver Station software in addition to updating the Robot Controller software.  Also note that in version 3.10 software, the setMaxSpeed and getMaxSpeed methods are no longer available (not de"&amp;"precated, they have been removed from the SDK). Also note that the the new 3.x software incorporates motor profiles that a user can select as he/she configures the robot.  Changes include:  Blocks changes Added VuforiaTrackableDefaultListener.getPose and "&amp;"Vuforia.trackPose blocks. Added optimized blocks support for Vuforia extended tracking. Added atan2 block to the math category. Added useCompetitionFieldTargetLocations parameter to Vuforia.initialize block. If set to false, the target locations are place"&amp;"d at (0,0,0) with target orientation as specified in https://github.com/gearsincorg/FTCVuforiaDemo/blob/master/Robot_Navigation.java tutorial op mode. Incorporates additional improvements to USB comm layer to improve system resiliency (to recover from a g"&amp;"reater number of communication disruptions). Additional Notes Regarding Version 3.00 (built on 17.04.13)  In addition to the release changes listed below (see section labeled ""Version 3.00 (built on 17.04.013)""), version 3.00 has the following important"&amp;" changes:  Version 3.00 software uses a new version of the FTC Robocol (robot protocol). If you upgrade to v3.0 on the Robot Controller and/or Android Studio side, you must also upgrade the Driver Station software to match the new Robocol. Version 3.00 so"&amp;"ftware removes the setMaxSpeed and getMaxSpeed methods from the DcMotor class. If you have an op mode that formerly used these methods, you will need to remove the references/calls to these methods. Instead, v3.0 provides the max speed information through"&amp;" the use of motor profiles that are selected by the user during robot configuration. Version 3.00 software currently does not have a mechanism to disable extra i2c sensors. We hope to re-introduce this function with a release in the near future. Version 3"&amp;".00 (built on 17.04.13) *** Use this version of the software at YOUR OWN RISK!!! ***  This software is being released as an ""alpha"" version. Use this version at your own risk!  This pre-release software contains SIGNIFICANT changes, including changes to"&amp;" the Wi-Fi Direct pairing mechanism, rewrites of the I2C sensor classes, changes to the USB/FTDI layer, and the introduction of support for the REV Robotics Expansion Hub and the REV Robotics color-range-light sensor. These changes were implemented to imp"&amp;"rove the reliability and resiliency of the FTC control system.  Please note, however, that version 3.00 is considered ""alpha"" code. This code is being released so that the FIRST community will have an opportunity to test the new REV Expansion Hub electr"&amp;"onics module when it becomes available in May. The developers do not recommend using this code for critical applications (i.e., competition use).  *** Use this version of the software at YOUR OWN RISK!!! ***  Changes include:  Major rework of sensor-relat"&amp;"ed infrastructure. Includes rewriting sensor classes to implement synchronous I2C communication. Fix to reset Autonomous timer back to 30 seconds. Implementation of specific motor profiles for approved 12V motors (includes Tetrix, AndyMark, Matrix and REV"&amp;" models). Modest improvements to enhance Wi-Fi P2P pairing. Fixes telemetry log addition race. Publishes all the sources (not just a select few). Includes Block programming improvements Addition of optimized Vuforia blocks. Auto scrollbar to projects and "&amp;"sounds pages. Fixed blocks paste bug. Blocks execute after while-opModeIsActive loop (to allow for cleanup before exiting op mode). Added gyro integratedZValue block. Fixes bug with projects page for Firefox browser. Added IsSpeaking block to AndroidTextT"&amp;"oSpeech. Implements support for the REV Robotics Expansion Hub Implements support for integral REV IMU (physically installed on I2C bus 0, uses same Bosch BNO055 9 axis absolute orientation sensor as Adafruit 9DOF abs orientation sensor). - Implements sup"&amp;"port for REV color/range/light sensor. Provides support to update Expansion Hub firmware through FTC SDK. Detects REV firmware version and records in log file. Includes support for REV Control Hub (note that the REV Control Hub is not yet approved for FTC"&amp;" use). Implements FTC Blocks programming support for REV Expansion Hub and sensor hardware. Detects and alerts when I2C device disconnect. Version 2.62 (built on 17.01.07) Added null pointer check before calling modeToByte() in finishModeSwitchIfNecessary"&amp;" method for ModernRoboticsUsbDcMotorController class. Changes to enhance Modern Robotics USB protocol robustness. Version 2.61 (released on 16.12.19) Blocks Programming mode changes: Fix to correct issue when an exception was thrown because an OpticalDist"&amp;"anceSensor object appears twice in the hardware map (the second time as a LightSensor). Version 2.6 (released on 16.12.16) Fixes for Gyro class: Improve (decrease) sensor refresh latency. fix isCalibrating issues. Blocks Programming mode changes: Blocks n"&amp;"ow ignores a device in the configuration xml if the name is empty. Other devices work in configuration work fine. Version 2.5 (internal release on released on 16.12.13) Blocks Programming mode changes: Added blocks support for AdafruitBNO055IMU. Added Dow"&amp;"nload Op Mode button to FtcBocks.html. Added support for copying blocks in one OpMode and pasting them in an other OpMode. The clipboard content is stored on the phone, so the programming mode server must be running. Modified Utilities section of the tool"&amp;"box. In Programming Mode, display information about the active connections. Fixed paste location when workspace has been scrolled. Added blocks support for the android Accelerometer. Fixed issue where Blocks Upload Op Mode truncated name at first dot. Add"&amp;"ed blocks support for Android SoundPool. Added type safety to blocks for Acceleration. Added type safety to blocks for AdafruitBNO055IMU.Parameters. Added type safety to blocks for AnalogInput. Added type safety to blocks for AngularVelocity. Added type s"&amp;"afety to blocks for Color. Added type safety to blocks for ColorSensor. Added type safety to blocks for CompassSensor. Added type safety to blocks for CRServo. Added type safety to blocks for DigitalChannel. Added type safety to blocks for ElapsedTime. Ad"&amp;"ded type safety to blocks for Gamepad. Added type safety to blocks for GyroSensor. Added type safety to blocks for IrSeekerSensor. Added type safety to blocks for LED. Added type safety to blocks for LightSensor. Added type safety to blocks for LinearOpMo"&amp;"de. Added type safety to blocks for MagneticFlux. Added type safety to blocks for MatrixF. Added type safety to blocks for MrI2cCompassSensor. Added type safety to blocks for MrI2cRangeSensor. Added type safety to blocks for OpticalDistanceSensor. Added t"&amp;"ype safety to blocks for Orientation. Added type safety to blocks for Position. Added type safety to blocks for Quaternion. Added type safety to blocks for Servo. Added type safety to blocks for ServoController. Added type safety to blocks for Telemetry. "&amp;"Added type safety to blocks for Temperature. Added type safety to blocks for TouchSensor. Added type safety to blocks for UltrasonicSensor. Added type safety to blocks for VectorF. Added type safety to blocks for Velocity. Added type safety to blocks for "&amp;"VoltageSensor. Added type safety to blocks for VuforiaLocalizer.Parameters. Added type safety to blocks for VuforiaTrackable. Added type safety to blocks for VuforiaTrackables. Added type safety to blocks for enums in AdafruitBNO055IMU.Parameters. Added t"&amp;"ype safety to blocks for AndroidAccelerometer, AndroidGyroscope, AndroidOrientation, and AndroidTextToSpeech. Version 2.4 (released on 16.11.13) Fix to avoid crashing for nonexistent resources. Blocks Programming mode changes: Added blocks to support Open"&amp;"GLMatrix, MatrixF, and VectorF. Added blocks to support AngleUnit, AxesOrder, AxesReference, CameraDirection, CameraMonitorFeedback, DistanceUnit, and TempUnit. Added blocks to support Acceleration. Added blocks to support LinearOpMode.getRuntime. Added b"&amp;"locks to support MagneticFlux and Position. Fixed typos. Made blocks for ElapsedTime more consistent with other objects. Added blocks to support Quaternion, Velocity, Orientation, AngularVelocity. Added blocks to support VuforiaTrackables, VuforiaTrackabl"&amp;"e, VuforiaLocalizer, VuforiaTrackableDefaultListener. Fixed a few blocks. Added type checking to new blocks. Updated to latest blockly. Added default variable blocks to navigation and matrix blocks. Fixed toolbox entry for openGLMatrix_rotation_withAxesAr"&amp;"gs. When user downloads Blocks-generated op mode, only the .blk file is downloaded. When user uploads Blocks-generated op mode (.blk file), Javascript code is auto generated. Added DbgLog support. Added logging when a blocks file is read/written. Fixed bu"&amp;"g to properly render blocks even if missing devices from configuration file. Added support for additional characters (not just alphanumeric) for the block file names (for download and upload). Added support for OpMode flavor (“Autonomous” or “TeleOp”) and"&amp;" group. Changes to Samples to prevent tutorial issues. Incorporated suggested changes from public pull 216 (“Replace .. paths”). Remove Servo Glitches when robot stopped. if user hits “Cancels” when editing a configuration file, clears the unsaved changes"&amp;" and reverts to original unmodified configuration. Added log info to help diagnose why the Robot Controller app was terminated (for example, by watch dog function). Added ability to transfer log from the controller. Fixed inconsistency for AngularVelocity"&amp;" Limit unbounded growth of data for telemetry. If user does not call telemetry.update() for LinearOpMode in a timely manner, data added for telemetry might get lost if size limit is exceeded. Version 2.35 (released on 16.10.06) Blockly programming mode - "&amp;"Removed unnecesary idle() call from blocks for new project. Version 2.30 (released on 16.10.05) Blockly programming mode: Mechanism added to save Blockly op modes from Programming Mode Server onto local device To avoid clutter, blocks are displayed in cat"&amp;"egorized folders Added support for DigitalChannel Added support for ModernRoboticsI2cCompassSensor Added support for ModernRoboticsI2cRangeSensor Added support for VoltageSensor Added support for AnalogInput Added support for AnalogOutput Fix for CompassS"&amp;"ensor setMode block Vuforia Fix deadlock / make camera data available while Vuforia is running. Update to Vuforia 6.0.117 (recommended by Vuforia and Google to close security loophole). Fix for autonomous 30 second timer bug (where timer was in effect, ev"&amp;"en though it appeared to have timed out). opModeIsActive changes to allow cleanup after op mode is stopped (with enforced 2 second safety timeout). Fix to avoid reading i2c twice. Updated sample Op Modes. Improved logging and fixed intermittent freezing. "&amp;"Added digital I/O sample. Cleaned up device names in sample op modes to be consistent with Pushbot guide. Fix to allow use of IrSeekerSensorV3. Version 2.20 (released on 16.09.08) Support for Modern Robotics Compass Sensor. Support for Modern Robotics Ran"&amp;"ge Sensor. Revise device names for Pushbot templates to match the names used in Pushbot guide. Fixed bug so that IrSeekerSensorV3 device is accessible as IrSeekerSensor in hardwareMap. Modified computer vision code to require an individual Vuforia license"&amp;" (per legal requirement from PTC). Minor fixes. Blockly enhancements: Support for Voltage Sensor. Support for Analog Input. Support for Analog Output. Support for Light Sensor. Support for Servo Controller. Version 2.10 (released on 16.09.03) Support for "&amp;"Adafruit IMU. Improvements to ModernRoboticsI2cGyro class Block on reset of z axis. isCalibrating() returns true while gyro is calibration. Updated sample gyro program. Blockly enhancements support for android.graphics.Color. added support for ElapsedTime"&amp;". improved look and legibility of blocks. support for compass sensor. support for ultrasonic sensor. support for IrSeeker. support for LED. support for color sensor. support for CRServo prompt user to configure robot before using programming mode. Provide"&amp;"s ability to disable audio cues. various bug fixes and improvements. Version 2.00 (released on 16.08.19) This is the new release for the upcoming 2016-2017 FIRST Tech Challenge Season. Channel change is enabled in the FTC Robot Controller app for Moto G 2"&amp;"nd and 3rd Gen phones. Users can now use annotations to register/disable their Op Modes. Changes in the Android SDK, JDK and build tool requirements (minsdk=19, java 1.7, build tools 23.0.3). Standardized units in analog input. Cleaned up code for existin"&amp;"g analog sensor classes. setChannelMode and getChannelMode were REMOVED from the DcMotorController class. This is important - we no longer set the motor modes through the motor controller. setMode and getMode were added to the DcMotor class. ContinuousRot"&amp;"ationServo class has been added to the FTC SDK. Range.clip() method has been overloaded so it can support this operation for int, short and byte integers. Some changes have been made (new methods added) on how a user can access items from the hardware map"&amp;". Users can now set the zero power behavior for a DC motor so that the motor will brake or float when power is zero. Prototype Blockly Programming Mode has been added to FTC Robot Controller. Users can place the Robot Controller into this mode, and then u"&amp;"se a device (such as a laptop) that has a Javascript enabled browser to write Blockly-based Op Modes directly onto the Robot Controller. Users can now configure the robot remotely through the FTC Driver Station app. Android Studio project supports Android"&amp;" Studio 2.1.x and compile SDK Version 23 (Marshmallow). Vuforia Computer Vision SDK integrated into FTC SDK. Users can use sample vision targets to get localization information on a standard FTC field. Project structure has been reorganized so that there "&amp;"is now a TeamCode package that users can use to place their local/custom Op Modes into this package. Inspection function has been integrated into the FTC Robot Controller and Driver Station Apps (Thanks Team HazMat… 9277 &amp; 10650!). Audio cues have been in"&amp;"corporated into FTC SDK. Swap mechanism added to FTC Robot Controller configuration activity. For example, if you have two motor controllers on a robot, and you misidentified them in your configuration file, you can use the Swap button to swap the devices"&amp;" within the configuration file (so you do not have to manually re-enter in the configuration info for the two devices). Fix mechanism added to all user to replace an electronic module easily. For example, suppose a servo controller dies on your robot. You"&amp;" replace the broken module with a new module, which has a different serial number from the original servo controller. You can use the Fix button to automatically reconfigure your configuration file to use the serial number of the new module. Improvements "&amp;"made to fix resiliency and responsiveness of the system. For LinearOpMode the user now must for a telemetry.update() to update the telemetry data on the driver station. This update() mechanism ensures that the driver station gets the updated data properly"&amp;" and at the same time. The Auto Configure function of the Robot Controller is now template based. If there is a commonly used robot configuration, a template can be created so that the Auto Configure mechanism can be used to quickly configure a robot of t"&amp;"his type. The logic to detect a runaway op mode (both in the LinearOpMode and OpMode types) and to abort the run, then auto recover has been improved/implemented. Fix has been incorporated so that Logitech F310 gamepad mappings will be correct for Marshma"&amp;"llow users. Release 16.07.08 For the ftc_app project, the gradle files have been modified to support Android Studio 2.1.x. Release 16.03.30 For the MIT App Inventor, the design blocks have new icons that better represent the function of each design compon"&amp;"ent. Some changes were made to the shutdown logic to ensure the robust shutdown of some of our USB services. A change was made to LinearOpMode so as to allow a given instance to be executed more than once, which is required for the App Inventor. Javadoc i"&amp;"mproved/updated. Release 16.03.09 Changes made to make the FTC SDK synchronous (significant change!) waitOneFullHardwareCycle() and waitForNextHardwareCycle() are no longer needed and have been deprecated. runOpMode() (for a LinearOpMode) is now decoupled"&amp;" from the system's hardware read/write thread. loop() (for an OpMode) is now decoupled from the system's hardware read/write thread. Methods are synchronous. For example, if you call setMode(DcMotorController.RunMode.RESET_ENCODERS) for a motor, the encod"&amp;"er is guaranteed to be reset when the method call is complete. For legacy module (NXT compatible), user no longer has to toggle between read and write modes when reading from or writing to a legacy device. Changes made to enhance reliability/robustness du"&amp;"ring ESD event. Changes made to make code thread safe. Debug keystore added so that user-generated robot controller APKs will all use the same signed key (to avoid conflicts if a team has multiple developer laptops for example). Firmware version informati"&amp;"on for Modern Robotics modules are now logged. Changes made to improve USB comm reliability and robustness. Added support for voltage indicator for legacy (NXT-compatible) motor controllers. Changes made to provide auto stop capabilities for op modes. A L"&amp;"inearOpMode class will stop when the statements in runOpMode() are complete. User does not have to push the stop button on the driver station. If an op mode is stopped by the driver station, but there is a run away/uninterruptible thread persisting, the a"&amp;"pp will log an error message then force itself to crash to stop the runaway thread. Driver Station UI modified to display lowest measured voltage below current voltage (12V battery). Driver Station UI modified to have color background for current voltage "&amp;"(green=good, yellow=caution, red=danger, extremely low voltage). javadoc improved (edits and additional classes). Added app build time to About activity for driver station and robot controller apps. Display local IP addresses on Driver Station About activ"&amp;"ity. Added I2cDeviceSynchImpl. Added I2cDeviceSync interface. Added seconds() and milliseconds() to ElapsedTime for clarity. Added getCallbackCount() to I2cDevice. Added missing clearI2cPortActionFlag. Added code to create log messages while waiting for L"&amp;"inearOpMode shutdown. Fix so Wifi Direct Config activity will no longer launch multiple times. Added the ability to specify an alternate i2c address in software for the Modern Robotics gyro. Release 16.02.09 Improved battery checker feature so that voltag"&amp;"e values get refreshed regularly (every 250 msec) on Driver Station (DS) user interface. Improved software so that Robot Controller (RC) is much more resilient and “self-healing” to USB disconnects: If user attempts to start/restart RC with one or more mo"&amp;"dule missing, it will display a warning but still start up. When running an op mode, if one or more modules gets disconnected, the RC &amp; DS will display warnings,and robot will keep on working in spite of the missing module(s). If a disconnected module get"&amp;"s physically reconnected the RC will auto detect the module and the user will regain control of the recently connected module. Warning messages are more helpful (identifies the type of module that’s missing plus its USB serial number). Code changes to fix"&amp;" the null gamepad reference when users try to reference the gamepads in the init() portion of their op mode. NXT light sensor output is now properly scaled. Note that teams might have to readjust their light threshold values in their op modes. On DS user "&amp;"interface, gamepad icon for a driver will disappear if the matching gamepad is disconnected or if that gamepad gets designated as a different driver. Robot Protocol (ROBOCOL) version number info is displayed in About screen on RC and DS apps. Incorporated"&amp;" a display filter on pairing screen to filter out devices that don’t use the “-“ format. This filter can be turned off to show all WiFi Direct devices. Updated text in License file. Fixed formatting error in OpticalDistanceSensor.toString(). Fixed issue o"&amp;"n with a blank (“”) device name that would disrupt WiFi Direct Pairing. Made a change so that the WiFi info and battery info can be displayed more quickly on the DS upon connecting to RC. Improved javadoc generation. Modified code to make it easier to sup"&amp;"port language localization in the future. Release 16.01.04 Updated compileSdkVersion for apps Prevent Wifi from entering power saving mode removed unused import from driver station Corrrected ""Dead zone"" joystick code. LED.getDeviceName and .getConnecti"&amp;"onInfo() return null apps check for ROBOCOL_VERSION mismatch Fix for Telemetry also has off-by-one errors in its data string sizing / short size limitations error User telemetry output is sorted. added formatting variants to DbgLog and RobotLog APIs code "&amp;"modified to allow for a long list of op mode names. changes to improve thread safety of RobocolDatagramSocket Fix for ""missing hardware leaves robot controller disconnected from driver station"" error fix for ""fast tapping of Init/Start causes problems"&amp;""" (toast is now only instantiated on UI thread). added some log statements for thread life cycle. moved gamepad reset logic inside of initActiveOpMode() for robustness changes made to mitigate risk of race conditions on public methods. changes to try and"&amp;" flag when WiFi Direct name contains non-printable characters. fix to correct race condition between .run() and .close() in ReadWriteRunnableStandard. updated FTDI driver made ReadWriteRunnableStanard interface public. fixed off-by-one errors in Command c"&amp;"onstructor moved specific hardware implmentations into their own package. moved specific gamepad implemnatations to the hardware library. changed LICENSE file to new BSD version. fixed race condition when shutting down Modern Robotics USB devices. methods"&amp;" in the ColorSensor classes have been synchronized. corrected isBusy() status to reflect end of motion. corrected ""back"" button keycode. the notSupported() method of the GyroSensor class was changed to protected (it should not be public). Release 15.11."&amp;"04.001 Added Support for Modern Robotics Gyro. The GyroSensor class now supports the MR Gyro Sensor. Users can access heading data (about Z axis) Users can also access raw gyro data (X, Y, &amp; Z axes). Example MRGyroTest.java op mode included. Improved erro"&amp;"r messages More descriptive error messages for exceptions in user code. Updated DcMotor API Enable read mode on new address in setI2cAddress Fix so that driver station app resets the gamepads when switching op modes. USB-related code changes to make USB c"&amp;"omm more responsive and to display more explicit error messages. Fix so that USB will recover properly if the USB bus returns garbage data. Fix USB initializtion race condition. Better error reporting during FTDI open. More explicit messages during USB fa"&amp;"ilures. Fixed bug so that USB device is closed if event loop teardown method was not called. Fixed timer UI issue Fixed duplicate name UI bug (Legacy Module configuration). Fixed race condition in EventLoopManager. Fix to keep references stable when updat"&amp;"ing gamepad. For legacy Matrix motor/servo controllers removed necessity of appending ""Motor"" and ""Servo"" to controller names. Updated HT color sensor driver to use constants from ModernRoboticsUsbLegacyModule class. Updated MR color sensor driver to "&amp;"use constants from ModernRoboticsUsbDeviceInterfaceModule class. Correctly handle I2C Address change in all color sensors Updated/cleaned up op modes. Updated comments in LinearI2cAddressChange.java example op mode. Replaced the calls to ""setChannelMode"&amp;""" with ""setMode"" (to match the new of the DcMotor method). Removed K9AutoTime.java op mode. Added MRGyroTest.java op mode (demonstrates how to use MR Gyro Sensor). Added MRRGBExample.java op mode (demonstrates how to use MR Color Sensor). Added HTRGBEx"&amp;"ample.java op mode (demonstrates how to use HT legacy color sensor). Added MatrixControllerDemo.java (demonstrates how to use legacy Matrix controller). Updated javadoc documentation. Updated release .apk files for Robot Controller and Driver Station apps"&amp;". Release 15.10.06.002 Added support for Legacy Matrix 9.6V motor/servo controller. Cleaned up build.gradle file. Minor UI and bug fixes for driver station and robot controller apps. Throws error if Ultrasonic sensor (NXT) is not configured for legacy mod"&amp;"ule port 4 or 5. Release 15.08.03.001 New user interfaces for FTC Driver Station and FTC Robot Controller apps. An init() method is added to the OpMode class. For this release, init() is triggered right before the start() method. Eventually, the init() me"&amp;"thod will be triggered when the user presses an ""INIT"" button on driver station. The init() and loop() methods are now required (i.e., need to be overridden in the user's op mode). The start() and stop() methods are optional. A new LinearOpMode class is"&amp;" introduced. Teams can use the LinearOpMode mode to create a linear (not event driven) program model. Teams can use blocking statements like Thread.sleep() within a linear op mode. The API for the Legacy Module and Core Device Interface Module have been u"&amp;"pdated. Support for encoders with the Legacy Module is now working. The hardware loop has been updated for better performance.")</f>
        <v>NOTICE This repository contains the public FTC SDK for the SKYSTONE (2019-2020) competition season. If you are looking for the current season's FTC SDK software, please visit the new and permanent home of the public FTC SDK:  FtcRobotController repository  Welcome! This GitHub repository contains the source code that is used to build an Android app to control a FIRST Tech Challenge competition robot. To use this SDK, download/clone the entire project to your local computer.  Getting Started If you are new to robotics or new to the FIRST Tech Challenge, then you should consider reviewing the FTC Blocks Tutorial to get familiar with how to use the control system:        FTC Blocks Online Tutorial  Even if you are an advanced Java programmer, it is helpful to start with the FTC Blocks tutorial, and then migrate to the OnBot Java Tool or to Android Studio afterwards.  Downloading the Project If you are an Android Studio programmer, there are several ways to download this repo. Note that if you use the Blocks or OnBot Java Tool to program your robot, then you do not need to download this repository.  If you are a git user, you can clone the most current version of the repository:             git clone https://github.com/FIRST-Tech-Challenge/SKYSTONE.git  Or, if you prefer, you can use the "Download Zip" button available through the main repository page. Downloading the project as a .ZIP file will keep the size of the download manageable.  You can also download the project folder (as a .zip or .tar.gz archive file) from the Downloads subsection of the Releases page for this repository.  Once you have downloaded and uncompressed (if needed) your folder, you can use Android Studio to import the folder ("Import project (Eclipse ADT, Gradle, etc.)").  Getting Help User Documentation and Tutorials FIRST maintains online documentation with information and tutorials on how to use the FIRST Tech Challenge software and robot control system. You can access this documentation using the following link:        SKYSTONE Online Documentation  Note that the online documentation is an "evergreen" document that is constantly being updated and edited. It contains the most current information about the FIRST Tech Challenge software and control system.  Javadoc Reference Material The Javadoc reference documentation for the FTC SDK is now available online. Click on the following link to view the FTC SDK Javadoc documentation as a live website:        FTC Javadoc Documentation  Documentation for the FTC SDK is also included with this repository. There is a subfolder called "doc" which contains several subfolders:  The folder "apk" contains the .apk files for the FTC Driver Station and FTC Robot Controller apps. The folder "javadoc" contains the JavaDoc user documentation for the FTC SDK. Online User Forum For technical questions regarding the Control System or the FTC SDK, please visit the FTC Technology forum:        FTC Technology Forum  Release Information Version 5.5 (20200824-090813) Version 5.5 requires Android Studio 4.0 or later.  New features Adds support for calling custom Java classes from Blocks OpModes (fixes SkyStone issue #161). Classes must be in the org.firstinspires.ftc.teamcode package. Methods must be public static and have no more than 21 parameters. Parameters declared as OpMode, LinearOpMode, Telemetry, and HardwareMap are supported and the argument is provided automatically, regardless of the order of the parameters. On the block, the sockets for those parameters are automatically filled in. Parameters declared as char or java.lang.Character will accept any block that returns text and will only use the first character in the text. Parameters declared as boolean or java.lang.Boolean will accept any block that returns boolean. Parameters declared as byte, java.lang.Byte, short, java.lang.Short, int, java.lang.Integer, long, or java.lang.Long, will accept any block that returns a number and will round that value to the nearest whole number. Parameters declared as float, java.lang.Float, double, java.lang.Double will accept any block that returns a number. Adds telemetry API method for setting display format Classic Monospace HTML (certain tags only) Adds blocks support for switching cameras. Adds Blocks support for TensorFlow Object Detection with a custom model. Adds support for uploading a custom TensorFlow Object Detection model in the Manage page, which is especially useful for Blocks and OnBotJava users. Shows new Control Hub blink codes when the WiFi band is switched using the Control Hub's button (only possible on Control Hub OS 1.1.2) Adds new warnings which can be disabled in the Advanced RC Settings Mismatched app versions warning Unnecessary 2.4 GHz WiFi usage warning REV Hub is running outdated firmware (older than version 1.8.2) Adds support for Sony PS4 gamepad, and reworks how gamepads work on the Driver Station Removes preference which sets gamepad type based on driver position. Replaced with menu which allows specifying type for gamepads with unknown VID and PID Attempts to auto-detect gamepad type based on USB VID and PID If gamepad VID and PID is not known, use type specified by user for that VID and PID If gamepad VID and PID is not known AND the user has not specified a type for that VID and PID, an educated guess is made about how to map the gamepad Driver Station will now attempt to automatically recover from a gamepad disconnecting, and re-assign it to the position it was assigned to when it dropped If only one gamepad is assigned and it drops: it can be recovered If two gamepads are assigned, and have different VID/PID signatures, and only one drops: it will be recovered If two gamepads are assigned, and have different VID/PID signatures, and BOTH drop: both will be recovered If two gamepads are assigned, and have the same VID/PID signatures, and only one drops: it will be recovered If two gamepads are assigned, and have the same VID/PID signatures, and BOTH drop: neither will be recovered, because of the ambiguity of the gamepads when they re-appear on the USB bus. There is currently one known edge case: if there are two gamepads with the same VID/PID signature plugged in, but only one is assigned, and they BOTH drop, it's a 50-50 chance of which one will be chosen for automatic recovery to the assigned position: it is determined by whichever one is re-enumerated first by the USB bus controller. Adds landscape user interface to Driver Station New feature: practice timer with audio cues New feature (Control Hub only): wireless network connection strength indicator (0-5 bars) New feature (Control Hub only): tapping on the ping/channel display will switch to an alternate display showing radio RX dBm and link speed (tap again to switch back) The layout will NOT autorotate. You can switch the layout from the Driver Station's settings menu. Breaking changes Removes support for Android versions 4.4 through 5.1 (KitKat and Lollipop). The minSdkVersion is now 23. Removes the deprecated LinearOpMode methods waitOneFullHardwareCycle() and waitForNextHardwareCycle() Enhancements Handles RS485 address of Control Hub automatically The Control Hub is automatically given a reserved address Existing configuration files will continue to work All addresses in the range of 1-10 are still available for Expansion Hubs The Control Hub light will now normally be solid green, without blinking to indicate the address The Control Hub will not be shown on the Expansion Hub Address Change settings page Improves REV Hub firmware updater The user can now choose between all available firmware update files Version 1.8.2 of the REV Hub firmware is bundled into the Robot Controller app. Text was added to clarify that Expansion Hubs can only be updated via USB. Firmware update speed was reduced to improve reliability Allows REV Hub firmware to be updated directly from the Manage webpage Improves log viewer on Robot Controller Horizontal scrolling support (no longer word wrapped) Supports pinch-to-zoom Uses a monospaced font Error messages are highlighted New color scheme Attempts to force-stop a runaway/stuck OpMode without restarting the entire app Not all types of runaway conditions are stoppable, but if the user code attempts to talk to hardware during the runaway, the system should be able to capture it. Makes various tweaks to the Self Inspect screen Renames "OS version" entry to "Android version" Renames "WiFi Direct Name" to "WiFi Name" Adds Control Hub OS version, when viewing the report of a Control Hub Hides the airplane mode entry, when viewing the report of a Control Hub Removes check for ZTE Speed Channel Changer Shows firmware version for all Expansion and Control Hubs Reworks network settings portion of Manage page All network settings are now applied with a single click The WiFi Direct channel of phone-based Robot Controllers can now be changed from the Manage page WiFi channels are filtered by band (2.4 vs 5 GHz) and whether they overlap with other channels The current WiFi channel is pre-selected on phone-based Robot Controllers, and Control Hubs running OS 1.1.2 or later. On Control Hubs running OS 1.1.2 or later, you can choose to have the system automatically select a channel on the 5 GHz band Improves OnBotJava New light and dark themes replace the old themes (chaos, github, chrome,...) the new default theme is light and will be used when you first update to this version OnBotJava now has a tabbed editor Read-only offline mode Improves function of "exit" menu item on Robot Controller and Driver Station Now guaranteed to be fully stopped and unloaded from memory Shows a warning message if a LinearOpMode exists prematurely due to failure to monitor for the start condition Improves error message shown when the Driver Station and Robot Controller are incompatible with each other Driver Station OpMode Control Panel now disabled while a Restart Robot is in progress Disables advanced settings related to WiFi direct when the Robot Controller is a Control Hub. Tint phone battery icons on Driver Station when low/critical. Uses names "Control Hub Portal" and "Control Hub" (when appropriate) in new configuration files Improve I2C read performance Very large improvement on Control Hub; up to ~2x faster with small (e.g. 6 byte) reads Not as apparent on Expansion Hubs connected to a phone Update/refresh build infrastructure Update to 'androidx' support library from 'com.android.support:appcompat', which is end-of-life Update targetSdkVersion and compileSdkVersion to 28 Update Android Studio's Android plugin to latest Fix reported build timestamp in 'About' screen Add sample illustrating manual webcam use: ConceptWebcam Bug fixes Fixes SkyStone issue #248 Fixes SkyStone issue #232 and modifies bulk caching semantics to allow for cache-preserving MANUAL/AUTO transitions. Improves performance when REV 2M distance sensor is unplugged Improves readability of Toast messages on certain devices Allows a Driver Station to connect to a Robot Controller after another has disconnected Improves generation of fake serial numbers for UVC cameras which do not provide a real serial number Previously some devices would assign such cameras a serial of 0:0 and fail to open and start streaming Fixes ftc_app issue #638. Fixes a slew of bugs with the Vuforia camera monitor including: Fixes bug where preview could be displayed with a wonky aspect ratio Fixes bug where preview could be cut off in landscape Fixes bug where preview got totally messed up when rotating phone Fixes bug where crosshair could drift off target when using webcams Fixes issue in UVC driver on some devices (ftc_app 681) if streaming was started/stopped multiple times in a row Issue manifested as kernel panic on devices which do not have this kernel patch. On affected devices which do have the patch, the issue was manifest as simply a failure to start streaming. The Tech Team believes that the root cause of the issue is a bug in the Linux kernel XHCI driver. A workaround was implemented in the SDK UVC driver. Fixes bug in UVC driver where often half the frames from the camera would be dropped (e.g. only 15FPS delivered during a streaming session configured for 30FPS). Fixes issue where TensorFlow Object Detection would show results whose confidence was lower than the minimum confidence parameter. Fixes a potential exploitation issue of CVE-2019-11358 in OnBotJava Fixes changing the address of an Expansion Hub with additional Expansion Hubs connected to it Preserves the Control Hub's network connection when "Restart Robot" is selected Fixes issue where device scans would fail while the Robot was restarting Fix RenderScript usage Use androidx.renderscript variant: increased compatibility Use RenderScript in Java mode, not native: simplifies build Fixes webcam-frame-to-bitmap conversion problem: alpha channel wasn't being initialized, only R, G, &amp; B Fixes possible arithmetic overflow in Deadline Fixes deadlock in Vuforia webcam support which could cause 5-second delays when stopping OpMode Version 5.4 (20200108-101156) Fixes SkyStone issue #88 Adds an inspection item that notes when a robot controller (Control Hub) is using the factory default password. Fixes SkyStone issue #61 Fixes SkyStone issue #142 Fixes ftc_app issue #417 by adding more current and voltage monitoring capabilities for REV Hubs. Fixes a crash sometimes caused by OnBotJava activity Improves OnBotJava autosave functionality ftc_app #738 Fixes system responsiveness issue when an Expansion Hub is disconnected Fixes issue where IMU initialization could prevent Op Modes from stopping Fixes issue where AndroidTextToSpeech.speak() would fail if it was called too early Adds telemetry.speak() methods and blocks, which cause the Driver Station (if also updated) to speak text Adds and improves Expansion Hub-related warnings Improves Expansion Hub low battery warning Displays the warning immediately after the hub reports it Specifies whether the condition is current or occurred temporarily during an OpMode run Displays which hubs reported low battery Displays warning when hub loses and regains power during an OpMode run Fixes the hub's LED pattern after this condition Displays warning when Expansion Hub is not responding to commands Specifies whether the condition is current or occurred temporarily during an OpMode run Clarifies warning when Expansion Hub is not present at startup Specifies that this condition requires a Robot Restart before the hub can be used. The hub light will now accurately reflect this state Improves logging and reduces log spam during these conditions Syncs the Control Hub time and timezone to a connected web browser programming the robot, if a Driver Station is not available. Adds bulk read functionality for REV Hubs A bulk caching mode must be set at the Hub level with LynxModule#setBulkCachingMode(). This applies to all relevant SDK hardware classes that reference that Hub. The following following Hub bulk caching modes are available: BulkCachingMode.OFF (default): All hardware calls operate as usual. Bulk data can read through LynxModule#getBulkData() and processed manually. BulkCachingMode.AUTO: Applicable hardware calls are served from a bulk read cache that is cleared/refreshed automatically to ensure identical commands don't hit the same cache. The cache can also be cleared manually with LynxModule#clearBulkCache(), although this is not recommended. (advanced users) BulkCachingMode.MANUAL: Same as BulkCachingMode.AUTO except the cache is never cleared automatically. To avoid getting stale data, the cache must be manually cleared at the beginning of each loop body or as the user deems appropriate. Removes PIDF Annotation values added in Rev 5.3 (to AndyMark, goBILDA and TETRIX motor configurations). The new motor types will still be available but their Default control behavior will revert back to Rev 5.2 Adds new ConceptMotorBulkRead sample Opmode to demonstrate and compare Motor Bulk-Read modes for reducing I/O latencies. Version 5.3 (20191004-112306) Fixes external USB/UVC webcam support Makes various bugfixes and improvements to Blocks page, including but not limited to: Many visual tweaks Browser zoom and window resize behave better Resizing the Java preview pane works better and more consistently across browsers The Java preview pane consistently gets scrollbars when needed The Java preview pane is hidden by default on phones Internet Explorer 11 should work Large dropdown lists display properly on lower res screens Disabled buttons are now visually identifiable as disabled A warning is shown if a user selects a TFOD sample, but their device is not compatible Warning messages in a Blocks op mode are now visible by default. Adds goBILDA 5201 and 5202 motors to Robot Configurator Adds PIDF Annotation values to AndyMark, goBILDA and TETRIX motor configurations. This has the effect of causing the RUN_USING_ENCODERS and RUN_TO_POSITION modes to use PIDF vs PID closed loop control on these motors. This should provide more responsive, yet stable, speed control. PIDF adds Feedforward control to the basic PID control loop. Feedforward is useful when controlling a motor's speed because it "anticipates" how much the control voltage must change to achieve a new speed set-point, rather than requiring the integrated error to change sufficiently. The PIDF values were chosen to provide responsive, yet stable, speed control on a lightly loaded motor. The more heavily a motor is loaded (drag or friction), the more noticable the PIDF improvement will be. Fixes startup crash on Android 10 Fixes ftc_app issue #712 (thanks to FROGbots-4634) Fixes ftc_app issue #542 Allows "A" and lowercase letters when naming device through RC and DS apps. Version 5.2 (20190905-083277) Fixes extra-wide margins on settings activities, and placement of the new configuration button Adds Skystone Vuforia image target data. Includes sample Skystone Vuforia Navigation op modes (Java). Includes sample Skystone Vuforia Navigation op modes (Blocks). Adds TensorFlow inference model (.tflite) for Skystone game elements. Includes sample Skystone TensorFlow op modes (Java). Includes sample Skystone TensorFlow op modes (Blocks). Removes older (season-specific) sample op modes. Includes 64-bit support (to comply with Google Play requirements). Protects against Stuck OpModes when a Restart Robot is requested. (Thanks to FROGbots-4634) (ftc_app issue #709) Blocks related changes: Fixes bug with blocks generated code when hardware device name is a java or javascript reserved word. Shows generated java code for blocks, even when hardware items are missing from the active configuration. Displays warning icon when outdated Vuforia and TensorFlow blocks are used (SkyStone issue #27) Version 5.1 (20190820-222104) Defines default PIDF parameters for the following motors: REV Core Hex Motor REV 20:1 HD Hex Motor REV 40:1 HD Hex Motor Adds back button when running on a device without a system back button (such as a Control Hub) Allows a REV Control Hub to update the firmware on a REV Expansion Hub via USB Fixes SkyStone issue #9 Fixes ftc_app issue #715 Prevents extra DS User clicks by filtering based on current state. Prevents incorrect DS UI state changes when receiving new OpMode list from RC Adds support for REV Color Sensor V3 Adds a manual-refresh DS Camera Stream for remotely viewing RC camera frames. To show the stream on the DS, initialize but do not run a stream-enabled opmode, select the Camera Stream option in the DS menu, and tap the image to refresh. This feature is automatically enabled when using Vuforia or TFOD—no additional RC configuration is required for typical use cases. To hide the stream, select the same menu item again. Note that gamepads are disabled and the selected opmode cannot be started while the stream is open as a safety precaution. To use custom streams, consult the API docs for CameraStreamServer#setSource and CameraStreamSource. Adds many Star Wars sounds to RobotController resources. Added SKYSTONE Sounds Chooser Sample Program. Switches out startup, connect chimes, and error/warning sounds for Star Wars sounds Updates OnBot Java to use a WebSocket for communication with the robot The OnBot Java page no longer has to do a full refresh when a user switches from editing one file to another Known issues:  Camera Stream The Vuforia camera stream inherits the issues present in the phone preview (namely ftc_app issue #574). This problem does not affect the TFOD camera stream even though it receives frames from Vuforia. The orientation of the stream frames may not always match the phone preview. For now, these frames may be rotated manually via a custom CameraStreamSource if desired. OnBotJava Browser back button may not always work correctly It's possible for a build to be queued, but not started. The OnBot Java build console will display a warning if this occurs. A user might not realize they are editing a different file if the user inadvertently switches from one file to another since this switch is now seamless. The name of the currently open file is displayed in the browser tab. Version 5.0 (built on 19.06.14) Support for the REV Robotics Control Hub. Adds a Java preview pane to the Blocks editor. Adds a new offline export feature to the Blocks editor. Display wifi channel in Network circle on Driver Station. Adds calibration for Logitech C270 Updates build tooling and target SDK. Compliance with Google's permissions infrastructure (Required after build tooling update). Keep Alives to mitigate the Motorola wifi scanning problem. Telemetry substitute no longer necessary. Improves Vuforia error reporting. Fixes ftctechnh/ftc_app issues 621, 713. Miscellaneous bug fixes and improvements. Version 4.3 (built on 18.10.31) Includes missing TensorFlow-related libraries and files. Version 4.2 (built on 18.10.30) Includes fix to avoid deadlock situation with WatchdogMonitor which could result in USB communication errors. Comm error appeared to require that user disconnect USB cable and restart the Robot Controller app to recover. robotControllerLog.txt would have error messages that included the words "E RobotCore: lynx xmit lock: #### abandoning lock:" Includes fix to correctly list the parent module address for a REV Robotics Expansion Hub in a configuration (.xml) file. Bug in versions 4.0 and 4.1 would incorrect list the address module for a parent REV Robotics device as "1". If the parent module had a higher address value than the daisy-chained module, then this bug would prevent the Robot Controller from communicating with the downstream Expansion Hub. Added requirement for ACCESS_COARSE_LOCATION to allow a Driver Station running Android Oreo to scan for Wi-Fi Direct devices. Added google() repo to build.gradle because aapt2 must be downloaded from the google() repository beginning with version 3.2 of the Android Gradle Plugin. Important Note: Android Studio users will need to be connected to the Internet the first time build the ftc_app project. Internet connectivity is required for the first build so the appropriate files can be downloaded from the Google repository. Users should not need to be connected to the Internet for subsequent builds. This should also fix buid issue where Android Studio would complain that it "Could not find com.android.tools.lint:lint-gradle:26.1.4" (or similar). Added support for REV Spark Mini motor controller as part of the configuration menu for a servo/PWM port on the REV Expansion Hub. Provide examples for playing audio files in an Op Mode. Block Development Tool Changes Includes a fix for a problem with the Velocity blocks that were reported in the FTC Technology forum (Blocks Programming subforum). Change the "Save completed successfully." message to a white color so it will contrast with a green background. Fixed the "Download image" feature so it will work if there are text blocks in the op mode. Introduce support for Google's TensorFlow Lite technology for object detetion for 2018-2019 game. TensorFlow lite can recognize Gold Mineral and Silver Mineral from 2018-2019 game. Example Java and Block op modes are included to show how to determine the relative position of the gold block (left, center, right). Version 4.1 (released on 18.09.24) Changes include:  Fix to prevent crash when deprecated configuration annotations are used. Change to allow FTC Robot Controller APK to be auto-updated using FIRST Global Control Hub update scripts. Removed samples for non supported / non legal hardware. Improvements to Telemetry.addData block with "text" socket. Updated Blocks sample op mode list to include Rover Ruckus Vuforia example. Update SDK library version number. Version 4.0 (released on 18.09.12) Changes include:  Initial support for UVC compatible cameras  If UVC camera has a unique serial number, RC will detect and enumerate by serial number. If UVC camera lacks a unique serial number, RC will only support one camera of that type connected. Calibration settings for a few cameras are included (see TeamCode/src/main/res/xml/teamwebcamcalibrations.xml for details). User can upload calibration files from Program and Manage web interface. UVC cameras seem to draw a fair amount of electrical current from the USB bus. This does not appear to present any problems for the REV Robotics Control Hub. This does seem to create stability problems when using some cameras with an Android phone-based Robot Controller. FTC Tech Team is investigating options to mitigate this issue with the phone-based Robot Controllers. Updated sample Vuforia Navigation and VuMark Op Modes to demonstrate how to use an internal phone-based camera and an external UVC webcam. Support for improved motor control.  REV Robotics Expansion Hub firmware 1.8 and greater will support a feed forward mechanism for closed loop motor control. FTC SDK has been modified to support PIDF coefficients (proportional, integral, derivative, and feed forward). FTC Blocks development tool modified to include PIDF programming blocks. Deprecated older PID-related methods and variables. REV's 1.8.x PIDF-related changes provide a more linear and accurate way to control a motor. Wireless  Added 5GHz support for wireless channel changing for those devices that support it. Tested with Moto G5 and E4 phones. Also tested with other (currently non-approved) phones such as Samsung Galaxy S8. Improved Expansion Hub firmware update support in Robot Controller app  Changes to make the system more robust during the firmware update process (when performed through Robot Controller app). User no longer has to disconnect a downstream daisy-chained Expansion Hub when updating an Expansion Hub's firmware. If user is updating an Expansion Hub's firmware through a USB connection, he/she does not have to disconnect RS485 connection to other Expansion Hubs. The user still must use a USB connection to update an Expansion Hub's firmware. The user cannot update the Expansion Hub firmware for a downstream device that is daisy chained through an RS485 connection. If an Expansion Hub accidentally gets "bricked" the Robot Controller app is now more likely to recognize the Hub when it scans the USB bus. Robot Controller app should be able to detect an Expansion Hub, even if it accidentally was bricked in a previous update attempt. Robot Controller app should be able to install the firmware onto the Hub, even if if accidentally was bricked in a previous update attempt. Resiliency  FTC software can detect and enable an FTDI reset feature that is available with REV Robotics v1.8 Expansion Hub firmware and greater. When enabled, the Expansion Hub can detect if it hasn't communicated with the Robot Controller over the FTDI (USB) connection. If the Hub hasn't heard from the Robot Controller in a while, it will reset the FTDI connection. This action helps system recover from some ESD-induced disruptions. Various fixes to improve reliability of FTC software. Blocks  Fixed errors with string and list indices in blocks export to java. Support for USB connected UVC webcams. Refactored optimized Blocks Vuforia code to support Rover Ruckus image targets. Added programming blocks to support PIDF (proportional, integral, derivative and feed forward) motor control. Added formatting options (under Telemetry and Miscellaneous categories) so user can set how many decimal places to display a numerical value. Support to play audio files (which are uploaded through Blocks web interface) on Driver Station in addition to the Robot Controller. Fixed bug with Download Image of Blocks feature. Support for REV Robotics Blinkin LED Controller. Support for REV Robotics 2m Distance Sensor. Added support for a REV Touch Sensor (no longer have to configure as a generic digital device). Added blocks for DcMotorEx methods. These are enhanced methods that you can use when supported by the motor controller hardware. The REV Robotics Expansion Hub supports these enhanced methods. Enhanced methods include methods to get/set motor velocity (in encoder pulses per second), get/set PIDF coefficients, etc.. Modest Improvements in Logging  Decrease frequency of battery checker voltage statements. Removed non-FTC related log statements (wherever possible). Introduced a "Match Logging" feature. Under "Settings" a user can enable/disable this feature (it's disabled by default). If enabled, user provides a "Match Number" through the Driver Station user interface (top of the screen). The Match Number is used to create a log file specifically with log statements from that particular Op Mode run. Match log files are stored in /sdcard/FIRST/matlogs on the Robot Controller. Once an op mode run is complete, the Match Number is cleared. This is a convenient way to create a separate match log with statements only related to a specific op mode run. New Devices  Support for REV Robotics Blinkin LED Controller. Support for REV Robotics 2m Distance Sensor. Added configuration option for REV 20:1 HD Hex Motor. Added support for a REV Touch Sensor (no longer have to configure as a generic digital device). Miscellaneous  Fixed some errors in the definitions for acceleration and velocity in our javadoc documentation. Added ability to play audio files on Driver Station When user is configuring an Expansion Hub, the LED on the Expansion Hub will change blink pattern (purple-cyan) to indicate which Hub is currently being configured. Renamed I2cSensorType to I2cDeviceType. Added an external sample Op Mode that demonstrates localization using 2018-2019 (Rover Ruckus presented by QualComm) Vuforia targets. Added an external sample Op Mode that demonstrates how to use the REV Robotics 2m Laser Distance Sensor. Added an external sample Op Mode that demonstrates how to use the REV Robotics Blinkin LED Controller. Re-categorized external Java sample Op Modes to "TeleOp" instead of "Autonomous". Known issues:  Initial support for UVC compatible cameras  UVC cameras seem to draw significant amount of current from the USB bus. This does not appear to present any problems for the REV Robotics Control Hub. This does seem to create stability problems when using some cameras with an Android phone-based Robot Controller. FTC Tech Team is investigating options to mitigate this issue with the phone-based Robot Controllers. There might be a possible deadlock which causes the RC to become unresponsive when using a UVC webcam with a Nougat Android Robot Controller. Wireless  When user selects a wireless channel, this channel does not necessarily persist if the phone is power cycled. Tech Team is hoping to eventually address this issue in a future release. Issue has been present since apps were introduced (i.e., it is not new with the v4.0 release). Wireless channel is not currently displayed for WiFi Direct connections. Miscellaneous  The blink indication feature that shows which Expansion Hub is currently being configured does not work for a newly created configuration file. User has to first save a newly created configuration file and then close and re-edit the file in order for blink indicator to work. Version 3.6 (built on 17.12.18) Changes include:  Blocks Changes Uses updated Google Blockly software to allow users to edit their op modes on Apple iOS devices (including iPad and iPhone). Improvement in Blocks tool to handle corrupt op mode files. Autonomous op modes should no longer get switched back to tele-op after re-opening them to be edited. The system can now detect type mismatches during runtime and alert the user with a message on the Driver Station. Updated javadoc documentation for setPower() method to reflect correct range of values (-1 to +1). Modified VuforiaLocalizerImpl to allow for user rendering of frames Added a user-overrideable onRenderFrame() method which gets called by the class's renderFrame() method. Version 3.5 (built on 17.10.30) Changes with version 3.5 include:  Introduced a fix to prevent random op mode stops, which can occur after the Robot Controller app has been paused and then resumed (for example, when a user temporarily turns off the display of the Robot Controller phone, and then turns the screen back on). Introduced a fix to prevent random op mode stops, which were previously caused by random peer disconnect events on the Driver Station. Fixes issue where log files would be closed on pause of the RC or DS, but not re-opened upon resume. Fixes issue with battery handler (voltage) start/stop race. Fixes issue where Android Studio generated op modes would disappear from available list in certain situations. Fixes problem where OnBot Java would not build on REV Robotics Control Hub. Fixes problem where OnBot Java would not build if the date and time on the Robot Controller device was "rewound" (set to an earlier date/time). Improved error message on OnBot Java that occurs when renaming a file fails. Removed unneeded resources from android.jar binaries used by OnBot Java to reduce final size of Robot Controller app. Added MR_ANALOG_TOUCH_SENSOR block to Blocks Programming Tool. Version 3.4 (built on 17.09.06) Changes with version 3.4 include:  Added telemetry.update() statement for BlankLinearOpMode template. Renamed sample Block op modes to be more consistent with Java samples. Added some additional sample Block op modes. Reworded OnBot Java readme slightly. Version 3.3 (built on 17.09.04) This version of the software includes improves for the FTC Blocks Programming Tool and the OnBot Java Programming Tool.  Changes with verion 3.3 include:  Android Studio ftc_app project has been updated to use Gradle Plugin 2.3.3. Android Studio ftc_app project is already using gradle 3.5 distribution. Robot Controller log has been renamed to /sdcard/RobotControllerLog.txt (note that this change was actually introduced w/ v3.2). Improvements in I2C reliability. Optimized I2C read for REV Expansion Hub, with v1.7 firmware or greater. Updated all external/samples (available through OnBot and in Android project folder). Vuforia Added support for VuMarks that will be used for the 2017-2018 season game. Blocks Update to latest Google Blockly release. Sample op modes can be selected as a template when creating new op mode. Fixed bug where the blocks would disappear temporarily when mouse button is held down. Added blocks for Range.clip and Range.scale. User can now disable/enable Block op modes. Fix to prevent occasional Blocks deadlock. OnBot Java Significant improvements with autocomplete function for OnBot Java editor. Sample op modes can be selected as a template when creating new op mode. Fixes and changes to complete hardware setup feature. Updated (and more useful) onBot welcome message. Known issues:  Android Studio After updating to the new v3.3 Android Studio project folder, if you get error messages indicating "InvalidVirtualFileAccessException" then you might need to do a File-&gt;Invalidate Caches / Restart to clear the error. OnBot Java Sometimes when you push the build button to build all op modes, the RC returns an error message that the build failed. If you press the build button a second time, the build typically suceeds. Version 3.2 (built on 17.08.02) This version of the software introduces the "OnBot Java" Development Tool. Similar to the FTC Blocks Development Tool, the FTC OnBot Java Development Tool allows a user to create, edit and build op modes dynamically using only a Javascript-enabled web browser.  The OnBot Java Development Tool is an integrated development environment (IDE) that is served up by the Robot Controller. Op modes are created and edited using a Javascript-enabled browser (Google Chromse is recommended). Op modes are saved on the Robot Controller Android device directly.  The OnBot Java Development Tool provides a Java programming environment that does NOT need Android Studio.  Changes with version 3.2 include:  Enhanced web-based development tools  Introduction of OnBot Java Development Tool. Web-based programming and management features are "always on" (user no longer needs to put Robot Controller into programming mode). Web-based management interface (where user can change Robot Controller name and also easily download Robot Controller log file). OnBot Java, Blocks and Management features available from web based interface. Blocks Programming Development Tool:  Changed "LynxI2cColorRangeSensor" block to "REV Color/range sensor" block. Fixed tooltip for ColorSensor.isLightOn block. Added blocks for ColorSensor.getNormalizedColors and LynxI2cColorRangeSensor.getNormalizedColors. Added example op modes for digital touch sensor and REV Robotics Color Distance sensor.  User selectable color themes.  Includes many minor enhancements and fixes (too numerous to list).  Known issues:  Auto complete function is incomplete and does not support the following (for now): Access via this keyword Access via super keyword Members of the super cloass, not overridden by the class Any methods provided in the current class Inner classes Can't handle casted objects Any objects coming from an parenthetically enclosed expression Version 3.10 (built on 17.05.09) This version of the software provides support for the REV Robotics Expansion Hub. This version also includes improvements in the USB communication layer in an effort to enhance system resiliency. If you were using a 2.x version of the software previously, updating to version 3.1 requires that you also update your Driver Station software in addition to updating the Robot Controller software.  Also note that in version 3.10 software, the setMaxSpeed and getMaxSpeed methods are no longer available (not deprecated, they have been removed from the SDK). Also note that the the new 3.x software incorporates motor profiles that a user can select as he/she configures the robot.  Changes include:  Blocks changes Added VuforiaTrackableDefaultListener.getPose and Vuforia.trackPose blocks. Added optimized blocks support for Vuforia extended tracking. Added atan2 block to the math category. Added useCompetitionFieldTargetLocations parameter to Vuforia.initialize block. If set to false, the target locations are placed at (0,0,0) with target orientation as specified in https://github.com/gearsincorg/FTCVuforiaDemo/blob/master/Robot_Navigation.java tutorial op mode. Incorporates additional improvements to USB comm layer to improve system resiliency (to recover from a greater number of communication disruptions). Additional Notes Regarding Version 3.00 (built on 17.04.13)  In addition to the release changes listed below (see section labeled "Version 3.00 (built on 17.04.013)"), version 3.00 has the following important changes:  Version 3.00 software uses a new version of the FTC Robocol (robot protocol). If you upgrade to v3.0 on the Robot Controller and/or Android Studio side, you must also upgrade the Driver Station software to match the new Robocol. Version 3.00 software removes the setMaxSpeed and getMaxSpeed methods from the DcMotor class. If you have an op mode that formerly used these methods, you will need to remove the references/calls to these methods. Instead, v3.0 provides the max speed information through the use of motor profiles that are selected by the user during robot configuration. Version 3.00 software currently does not have a mechanism to disable extra i2c sensors. We hope to re-introduce this function with a release in the near future. Version 3.00 (built on 17.04.13) *** Use this version of the software at YOUR OWN RISK!!! ***  This software is being released as an "alpha" version. Use this version at your own risk!  This pre-release software contains SIGNIFICANT changes, including changes to the Wi-Fi Direct pairing mechanism, rewrites of the I2C sensor classes, changes to the USB/FTDI layer, and the introduction of support for the REV Robotics Expansion Hub and the REV Robotics color-range-light sensor. These changes were implemented to improve the reliability and resiliency of the FTC control system.  Please note, however, that version 3.00 is considered "alpha" code. This code is being released so that the FIRST community will have an opportunity to test the new REV Expansion Hub electronics module when it becomes available in May. The developers do not recommend using this code for critical applications (i.e., competition use).  *** Use this version of the software at YOUR OWN RISK!!! ***  Changes include:  Major rework of sensor-related infrastructure. Includes rewriting sensor classes to implement synchronous I2C communication. Fix to reset Autonomous timer back to 30 seconds. Implementation of specific motor profiles for approved 12V motors (includes Tetrix, AndyMark, Matrix and REV models). Modest improvements to enhance Wi-Fi P2P pairing. Fixes telemetry log addition race. Publishes all the sources (not just a select few). Includes Block programming improvements Addition of optimized Vuforia blocks. Auto scrollbar to projects and sounds pages. Fixed blocks paste bug. Blocks execute after while-opModeIsActive loop (to allow for cleanup before exiting op mode). Added gyro integratedZValue block. Fixes bug with projects page for Firefox browser. Added IsSpeaking block to AndroidTextToSpeech. Implements support for the REV Robotics Expansion Hub Implements support for integral REV IMU (physically installed on I2C bus 0, uses same Bosch BNO055 9 axis absolute orientation sensor as Adafruit 9DOF abs orientation sensor). - Implements support for REV color/range/light sensor. Provides support to update Expansion Hub firmware through FTC SDK. Detects REV firmware version and records in log file. Includes support for REV Control Hub (note that the REV Control Hub is not yet approved for FTC use). Implements FTC Blocks programming support for REV Expansion Hub and sensor hardware. Detects and alerts when I2C device disconnect. Version 2.62 (built on 17.01.07) Added null pointer check before calling modeToByte() in finishModeSwitchIfNecessary method for ModernRoboticsUsbDcMotorController class. Changes to enhance Modern Robotics USB protocol robustness. Version 2.61 (released on 16.12.19) Blocks Programming mode changes: Fix to correct issue when an exception was thrown because an OpticalDistanceSensor object appears twice in the hardware map (the second time as a LightSensor). Version 2.6 (released on 16.12.16) Fixes for Gyro class: Improve (decrease) sensor refresh latency. fix isCalibrating issues. Blocks Programming mode changes: Blocks now ignores a device in the configuration xml if the name is empty. Other devices work in configuration work fine. Version 2.5 (internal release on released on 16.12.13) Blocks Programming mode changes: Added blocks support for AdafruitBNO055IMU. Added Download Op Mode button to FtcBocks.html. Added support for copying blocks in one OpMode and pasting them in an other OpMode. The clipboard content is stored on the phone, so the programming mode server must be running. Modified Utilities section of the toolbox. In Programming Mode, display information about the active connections. Fixed paste location when workspace has been scrolled. Added blocks support for the android Accelerometer. Fixed issue where Blocks Upload Op Mode truncated name at first dot. Added blocks support for Android SoundPool. Added type safety to blocks for Acceleration. Added type safety to blocks for AdafruitBNO055IMU.Parameters. Added type safety to blocks for AnalogInput. Added type safety to blocks for AngularVelocity. Added type safety to blocks for Color. Added type safety to blocks for ColorSensor. Added type safety to blocks for CompassSensor. Added type safety to blocks for CRServo. Added type safety to blocks for DigitalChannel. Added type safety to blocks for ElapsedTime. Added type safety to blocks for Gamepad. Added type safety to blocks for GyroSensor. Added type safety to blocks for IrSeekerSensor. Added type safety to blocks for LED. Added type safety to blocks for LightSensor. Added type safety to blocks for LinearOpMode. Added type safety to blocks for MagneticFlux. Added type safety to blocks for MatrixF. Added type safety to blocks for MrI2cCompassSensor. Added type safety to blocks for MrI2cRangeSensor. Added type safety to blocks for OpticalDistanceSensor. Added type safety to blocks for Orientation. Added type safety to blocks for Position. Added type safety to blocks for Quaternion. Added type safety to blocks for Servo. Added type safety to blocks for ServoController. Added type safety to blocks for Telemetry. Added type safety to blocks for Temperature. Added type safety to blocks for TouchSensor. Added type safety to blocks for UltrasonicSensor. Added type safety to blocks for VectorF. Added type safety to blocks for Velocity. Added type safety to blocks for VoltageSensor. Added type safety to blocks for VuforiaLocalizer.Parameters. Added type safety to blocks for VuforiaTrackable. Added type safety to blocks for VuforiaTrackables. Added type safety to blocks for enums in AdafruitBNO055IMU.Parameters. Added type safety to blocks for AndroidAccelerometer, AndroidGyroscope, AndroidOrientation, and AndroidTextToSpeech. Version 2.4 (released on 16.11.13) Fix to avoid crashing for nonexistent resources. Blocks Programming mode changes: Added blocks to support OpenGLMatrix, MatrixF, and VectorF. Added blocks to support AngleUnit, AxesOrder, AxesReference, CameraDirection, CameraMonitorFeedback, DistanceUnit, and TempUnit. Added blocks to support Acceleration. Added blocks to support LinearOpMode.getRuntime. Added blocks to support MagneticFlux and Position. Fixed typos. Made blocks for ElapsedTime more consistent with other objects. Added blocks to support Quaternion, Velocity, Orientation, AngularVelocity. Added blocks to support VuforiaTrackables, VuforiaTrackable, VuforiaLocalizer, VuforiaTrackableDefaultListener. Fixed a few blocks. Added type checking to new blocks. Updated to latest blockly. Added default variable blocks to navigation and matrix blocks. Fixed toolbox entry for openGLMatrix_rotation_withAxesArgs. When user downloads Blocks-generated op mode, only the .blk file is downloaded. When user uploads Blocks-generated op mode (.blk file), Javascript code is auto generated. Added DbgLog support. Added logging when a blocks file is read/written. Fixed bug to properly render blocks even if missing devices from configuration file. Added support for additional characters (not just alphanumeric) for the block file names (for download and upload). Added support for OpMode flavor (“Autonomous” or “TeleOp”) and group. Changes to Samples to prevent tutorial issues. Incorporated suggested changes from public pull 216 (“Replace .. paths”). Remove Servo Glitches when robot stopped. if user hits “Cancels” when editing a configuration file, clears the unsaved changes and reverts to original unmodified configuration. Added log info to help diagnose why the Robot Controller app was terminated (for example, by watch dog function). Added ability to transfer log from the controller. Fixed inconsistency for AngularVelocity Limit unbounded growth of data for telemetry. If user does not call telemetry.update() for LinearOpMode in a timely manner, data added for telemetry might get lost if size limit is exceeded. Version 2.35 (released on 16.10.06) Blockly programming mode - Removed unnecesary idle() call from blocks for new project. Version 2.30 (released on 16.10.05) Blockly programming mode: Mechanism added to save Blockly op modes from Programming Mode Server onto local device To avoid clutter, blocks are displayed in categorized folders Added support for DigitalChannel Added support for ModernRoboticsI2cCompassSensor Added support for ModernRoboticsI2cRangeSensor Added support for VoltageSensor Added support for AnalogInput Added support for AnalogOutput Fix for CompassSensor setMode block Vuforia Fix deadlock / make camera data available while Vuforia is running. Update to Vuforia 6.0.117 (recommended by Vuforia and Google to close security loophole). Fix for autonomous 30 second timer bug (where timer was in effect, even though it appeared to have timed out). opModeIsActive changes to allow cleanup after op mode is stopped (with enforced 2 second safety timeout). Fix to avoid reading i2c twice. Updated sample Op Modes. Improved logging and fixed intermittent freezing. Added digital I/O sample. Cleaned up device names in sample op modes to be consistent with Pushbot guide. Fix to allow use of IrSeekerSensorV3. Version 2.20 (released on 16.09.08) Support for Modern Robotics Compass Sensor. Support for Modern Robotics Range Sensor. Revise device names for Pushbot templates to match the names used in Pushbot guide. Fixed bug so that IrSeekerSensorV3 device is accessible as IrSeekerSensor in hardwareMap. Modified computer vision code to require an individual Vuforia license (per legal requirement from PTC). Minor fixes. Blockly enhancements: Support for Voltage Sensor. Support for Analog Input. Support for Analog Output. Support for Light Sensor. Support for Servo Controller. Version 2.10 (released on 16.09.03) Support for Adafruit IMU. Improvements to ModernRoboticsI2cGyro class Block on reset of z axis. isCalibrating() returns true while gyro is calibration. Updated sample gyro program. Blockly enhancements support for android.graphics.Color. added support for ElapsedTime. improved look and legibility of blocks. support for compass sensor. support for ultrasonic sensor. support for IrSeeker. support for LED. support for color sensor. support for CRServo prompt user to configure robot before using programming mode. Provides ability to disable audio cues. various bug fixes and improvements. Version 2.00 (released on 16.08.19) This is the new release for the upcoming 2016-2017 FIRST Tech Challenge Season. Channel change is enabled in the FTC Robot Controller app for Moto G 2nd and 3rd Gen phones. Users can now use annotations to register/disable their Op Modes. Changes in the Android SDK, JDK and build tool requirements (minsdk=19, java 1.7, build tools 23.0.3). Standardized units in analog input. Cleaned up code for existing analog sensor classes. setChannelMode and getChannelMode were REMOVED from the DcMotorController class. This is important - we no longer set the motor modes through the motor controller. setMode and getMode were added to the DcMotor class. ContinuousRotationServo class has been added to the FTC SDK. Range.clip() method has been overloaded so it can support this operation for int, short and byte integers. Some changes have been made (new methods added) on how a user can access items from the hardware map. Users can now set the zero power behavior for a DC motor so that the motor will brake or float when power is zero. Prototype Blockly Programming Mode has been added to FTC Robot Controller. Users can place the Robot Controller into this mode, and then use a device (such as a laptop) that has a Javascript enabled browser to write Blockly-based Op Modes directly onto the Robot Controller. Users can now configure the robot remotely through the FTC Driver Station app. Android Studio project supports Android Studio 2.1.x and compile SDK Version 23 (Marshmallow). Vuforia Computer Vision SDK integrated into FTC SDK. Users can use sample vision targets to get localization information on a standard FTC field. Project structure has been reorganized so that there is now a TeamCode package that users can use to place their local/custom Op Modes into this package. Inspection function has been integrated into the FTC Robot Controller and Driver Station Apps (Thanks Team HazMat… 9277 &amp; 10650!). Audio cues have been incorporated into FTC SDK. Swap mechanism added to FTC Robot Controller configuration activity. For example, if you have two motor controllers on a robot, and you misidentified them in your configuration file, you can use the Swap button to swap the devices within the configuration file (so you do not have to manually re-enter in the configuration info for the two devices). Fix mechanism added to all user to replace an electronic module easily. For example, suppose a servo controller dies on your robot. You replace the broken module with a new module, which has a different serial number from the original servo controller. You can use the Fix button to automatically reconfigure your configuration file to use the serial number of the new module. Improvements made to fix resiliency and responsiveness of the system. For LinearOpMode the user now must for a telemetry.update() to update the telemetry data on the driver station. This update() mechanism ensures that the driver station gets the updated data properly and at the same time. The Auto Configure function of the Robot Controller is now template based. If there is a commonly used robot configuration, a template can be created so that the Auto Configure mechanism can be used to quickly configure a robot of this type. The logic to detect a runaway op mode (both in the LinearOpMode and OpMode types) and to abort the run, then auto recover has been improved/implemented. Fix has been incorporated so that Logitech F310 gamepad mappings will be correct for Marshmallow users. Release 16.07.08 For the ftc_app project, the gradle files have been modified to support Android Studio 2.1.x. Release 16.03.30 For the MIT App Inventor, the design blocks have new icons that better represent the function of each design component. Some changes were made to the shutdown logic to ensure the robust shutdown of some of our USB services. A change was made to LinearOpMode so as to allow a given instance to be executed more than once, which is required for the App Inventor. Javadoc improved/updated. Release 16.03.09 Changes made to make the FTC SDK synchronous (significant change!) waitOneFullHardwareCycle() and waitForNextHardwareCycle() are no longer needed and have been deprecated. runOpMode() (for a LinearOpMode) is now decoupled from the system's hardware read/write thread. loop() (for an OpMode) is now decoupled from the system's hardware read/write thread. Methods are synchronous. For example, if you call setMode(DcMotorController.RunMode.RESET_ENCODERS) for a motor, the encoder is guaranteed to be reset when the method call is complete. For legacy module (NXT compatible), user no longer has to toggle between read and write modes when reading from or writing to a legacy device. Changes made to enhance reliability/robustness during ESD event. Changes made to make code thread safe. Debug keystore added so that user-generated robot controller APKs will all use the same signed key (to avoid conflicts if a team has multiple developer laptops for example). Firmware version information for Modern Robotics modules are now logged. Changes made to improve USB comm reliability and robustness. Added support for voltage indicator for legacy (NXT-compatible) motor controllers. Changes made to provide auto stop capabilities for op modes. A LinearOpMode class will stop when the statements in runOpMode() are complete. User does not have to push the stop button on the driver station. If an op mode is stopped by the driver station, but there is a run away/uninterruptible thread persisting, the app will log an error message then force itself to crash to stop the runaway thread. Driver Station UI modified to display lowest measured voltage below current voltage (12V battery). Driver Station UI modified to have color background for current voltage (green=good, yellow=caution, red=danger, extremely low voltage). javadoc improved (edits and additional classes). Added app build time to About activity for driver station and robot controller apps. Display local IP addresses on Driver Station About activity. Added I2cDeviceSynchImpl. Added I2cDeviceSync interface. Added seconds() and milliseconds() to ElapsedTime for clarity. Added getCallbackCount() to I2cDevice. Added missing clearI2cPortActionFlag. Added code to create log messages while waiting for LinearOpMode shutdown. Fix so Wifi Direct Config activity will no longer launch multiple times. Added the ability to specify an alternate i2c address in software for the Modern Robotics gyro. Release 16.02.09 Improved battery checker feature so that voltage values get refreshed regularly (every 250 msec) on Driver Station (DS) user interface. Improved software so that Robot Controller (RC) is much more resilient and “self-healing” to USB disconnects: If user attempts to start/restart RC with one or more module missing, it will display a warning but still start up. When running an op mode, if one or more modules gets disconnected, the RC &amp; DS will display warnings,and robot will keep on working in spite of the missing module(s). If a disconnected module gets physically reconnected the RC will auto detect the module and the user will regain control of the recently connected module. Warning messages are more helpful (identifies the type of module that’s missing plus its USB serial number). Code changes to fix the null gamepad reference when users try to reference the gamepads in the init() portion of their op mode. NXT light sensor output is now properly scaled. Note that teams might have to readjust their light threshold values in their op modes. On DS user interface, gamepad icon for a driver will disappear if the matching gamepad is disconnected or if that gamepad gets designated as a different driver. Robot Protocol (ROBOCOL) version number info is displayed in About screen on RC and DS apps. Incorporated a display filter on pairing screen to filter out devices that don’t use the “-“ format. This filter can be turned off to show all WiFi Direct devices. Updated text in License file. Fixed formatting error in OpticalDistanceSensor.toString(). Fixed issue on with a blank (“”) device name that would disrupt WiFi Direct Pairing. Made a change so that the WiFi info and battery info can be displayed more quickly on the DS upon connecting to RC. Improved javadoc generation. Modified code to make it easier to support language localization in the future. Release 16.01.04 Updated compileSdkVersion for apps Prevent Wifi from entering power saving mode removed unused import from driver station Corrrected "Dead zone" joystick code. LED.getDeviceName and .getConnectionInfo() return null apps check for ROBOCOL_VERSION mismatch Fix for Telemetry also has off-by-one errors in its data string sizing / short size limitations error User telemetry output is sorted. added formatting variants to DbgLog and RobotLog APIs code modified to allow for a long list of op mode names. changes to improve thread safety of RobocolDatagramSocket Fix for "missing hardware leaves robot controller disconnected from driver station" error fix for "fast tapping of Init/Start causes problems" (toast is now only instantiated on UI thread). added some log statements for thread life cycle. moved gamepad reset logic inside of initActiveOpMode() for robustness changes made to mitigate risk of race conditions on public methods. changes to try and flag when WiFi Direct name contains non-printable characters. fix to correct race condition between .run() and .close() in ReadWriteRunnableStandard. updated FTDI driver made ReadWriteRunnableStanard interface public. fixed off-by-one errors in Command constructor moved specific hardware implmentations into their own package. moved specific gamepad implemnatations to the hardware library. changed LICENSE file to new BSD version. fixed race condition when shutting down Modern Robotics USB devices. methods in the ColorSensor classes have been synchronized. corrected isBusy() status to reflect end of motion. corrected "back" button keycode. the notSupported() method of the GyroSensor class was changed to protected (it should not be public). Release 15.11.04.001 Added Support for Modern Robotics Gyro. The GyroSensor class now supports the MR Gyro Sensor. Users can access heading data (about Z axis) Users can also access raw gyro data (X, Y, &amp; Z axes). Example MRGyroTest.java op mode included. Improved error messages More descriptive error messages for exceptions in user code. Updated DcMotor API Enable read mode on new address in setI2cAddress Fix so that driver station app resets the gamepads when switching op modes. USB-related code changes to make USB comm more responsive and to display more explicit error messages. Fix so that USB will recover properly if the USB bus returns garbage data. Fix USB initializtion race condition. Better error reporting during FTDI open. More explicit messages during USB failures. Fixed bug so that USB device is closed if event loop teardown method was not called. Fixed timer UI issue Fixed duplicate name UI bug (Legacy Module configuration). Fixed race condition in EventLoopManager. Fix to keep references stable when updating gamepad. For legacy Matrix motor/servo controllers removed necessity of appending "Motor" and "Servo" to controller names. Updated HT color sensor driver to use constants from ModernRoboticsUsbLegacyModule class. Updated MR color sensor driver to use constants from ModernRoboticsUsbDeviceInterfaceModule class. Correctly handle I2C Address change in all color sensors Updated/cleaned up op modes. Updated comments in LinearI2cAddressChange.java example op mode. Replaced the calls to "setChannelMode" with "setMode" (to match the new of the DcMotor method). Removed K9AutoTime.java op mode. Added MRGyroTest.java op mode (demonstrates how to use MR Gyro Sensor). Added MRRGBExample.java op mode (demonstrates how to use MR Color Sensor). Added HTRGBExample.java op mode (demonstrates how to use HT legacy color sensor). Added MatrixControllerDemo.java (demonstrates how to use legacy Matrix controller). Updated javadoc documentation. Updated release .apk files for Robot Controller and Driver Station apps. Release 15.10.06.002 Added support for Legacy Matrix 9.6V motor/servo controller. Cleaned up build.gradle file. Minor UI and bug fixes for driver station and robot controller apps. Throws error if Ultrasonic sensor (NXT) is not configured for legacy module port 4 or 5. Release 15.08.03.001 New user interfaces for FTC Driver Station and FTC Robot Controller apps. An init() method is added to the OpMode class. For this release, init() is triggered right before the start() method. Eventually, the init() method will be triggered when the user presses an "INIT" button on driver station. The init() and loop() methods are now required (i.e., need to be overridden in the user's op mode). The start() and stop() methods are optional. A new LinearOpMode class is introduced. Teams can use the LinearOpMode mode to create a linear (not event driven) program model. Teams can use blocking statements like Thread.sleep() within a linear op mode. The API for the Legacy Module and Core Device Interface Module have been updated. Support for encoders with the Legacy Module is now working. The hardware loop has been updated for better performance.</v>
      </c>
    </row>
    <row r="83">
      <c r="A83" s="2" t="str">
        <f>IFERROR(__xludf.DUMMYFUNCTION("""COMPUTED_VALUE"""),"chromeos.dev")</f>
        <v>chromeos.dev</v>
      </c>
      <c r="B83" s="3" t="str">
        <f>IFERROR(__xludf.DUMMYFUNCTION("""COMPUTED_VALUE"""),"https://github.com/chromeos/chromeos.dev")</f>
        <v>https://github.com/chromeos/chromeos.dev</v>
      </c>
      <c r="C83" s="2">
        <f>IFERROR(__xludf.DUMMYFUNCTION("""COMPUTED_VALUE"""),276.0)</f>
        <v>276</v>
      </c>
      <c r="D83" s="2" t="str">
        <f>IFERROR(__xludf.DUMMYFUNCTION("""COMPUTED_VALUE"""),"TypeScript")</f>
        <v>TypeScript</v>
      </c>
      <c r="E83" s="2" t="str">
        <f>IFERROR(__xludf.DUMMYFUNCTION("""COMPUTED_VALUE"""),"chromeOS.dev is the digital home for all things ChromeOS. Learn how to adapt and optimize your existing apps to work on ChromeOS, the success other companies have had doing so, how to use ChromeOS as your developer machine, and keep up-to-date with the la"&amp;"test on ChromeOS.")</f>
        <v>chromeOS.dev is the digital home for all things ChromeOS. Learn how to adapt and optimize your existing apps to work on ChromeOS, the success other companies have had doing so, how to use ChromeOS as your developer machine, and keep up-to-date with the latest on ChromeOS.</v>
      </c>
    </row>
    <row r="84">
      <c r="A84" s="2" t="str">
        <f>IFERROR(__xludf.DUMMYFUNCTION("""COMPUTED_VALUE"""),"buildroot-webkit")</f>
        <v>buildroot-webkit</v>
      </c>
      <c r="B84" s="3" t="str">
        <f>IFERROR(__xludf.DUMMYFUNCTION("""COMPUTED_VALUE"""),"https://github.com/TOLDOTECHNIK/buildroot-webkit")</f>
        <v>https://github.com/TOLDOTECHNIK/buildroot-webkit</v>
      </c>
      <c r="C84" s="2">
        <f>IFERROR(__xludf.DUMMYFUNCTION("""COMPUTED_VALUE"""),267.0)</f>
        <v>267</v>
      </c>
      <c r="D84" s="2" t="str">
        <f>IFERROR(__xludf.DUMMYFUNCTION("""COMPUTED_VALUE"""),"Shell")</f>
        <v>Shell</v>
      </c>
      <c r="E84" s="2" t="str">
        <f>IFERROR(__xludf.DUMMYFUNCTION("""COMPUTED_VALUE"""),"Buildroot WebKit fullscreen browser for Raspberry Pi. Suitable for HTML 5 user interfaces or digital signage / kiosk installations. It also can be used as a fullscreen video loop player. Ready to use RPi Zero/W and RPi 3 B SD card images are available.")</f>
        <v>Buildroot WebKit fullscreen browser for Raspberry Pi. Suitable for HTML 5 user interfaces or digital signage / kiosk installations. It also can be used as a fullscreen video loop player. Ready to use RPi Zero/W and RPi 3 B SD card images are available.</v>
      </c>
    </row>
    <row r="85">
      <c r="A85" s="2" t="str">
        <f>IFERROR(__xludf.DUMMYFUNCTION("""COMPUTED_VALUE"""),"unity-sqlite-net")</f>
        <v>unity-sqlite-net</v>
      </c>
      <c r="B85" s="3" t="str">
        <f>IFERROR(__xludf.DUMMYFUNCTION("""COMPUTED_VALUE"""),"https://github.com/gilzoide/unity-sqlite-net")</f>
        <v>https://github.com/gilzoide/unity-sqlite-net</v>
      </c>
      <c r="C85" s="2">
        <f>IFERROR(__xludf.DUMMYFUNCTION("""COMPUTED_VALUE"""),249.0)</f>
        <v>249</v>
      </c>
      <c r="D85" s="2" t="str">
        <f>IFERROR(__xludf.DUMMYFUNCTION("""COMPUTED_VALUE"""),"C")</f>
        <v>C</v>
      </c>
      <c r="E85" s="2" t="str">
        <f>IFERROR(__xludf.DUMMYFUNCTION("""COMPUTED_VALUE"""),"SQLite-net for Unity, supports Windows, Linux, macOS, iOS, tvOS, visionOS, Android and WebGL")</f>
        <v>SQLite-net for Unity, supports Windows, Linux, macOS, iOS, tvOS, visionOS, Android and WebGL</v>
      </c>
    </row>
    <row r="86">
      <c r="A86" s="2" t="str">
        <f>IFERROR(__xludf.DUMMYFUNCTION("""COMPUTED_VALUE"""),"webmemex-extension")</f>
        <v>webmemex-extension</v>
      </c>
      <c r="B86" s="3" t="str">
        <f>IFERROR(__xludf.DUMMYFUNCTION("""COMPUTED_VALUE"""),"https://github.com/WebMemex/webmemex-extension")</f>
        <v>https://github.com/WebMemex/webmemex-extension</v>
      </c>
      <c r="C86" s="2">
        <f>IFERROR(__xludf.DUMMYFUNCTION("""COMPUTED_VALUE"""),219.0)</f>
        <v>219</v>
      </c>
      <c r="D86" s="2" t="str">
        <f>IFERROR(__xludf.DUMMYFUNCTION("""COMPUTED_VALUE"""),"JavaScript")</f>
        <v>JavaScript</v>
      </c>
      <c r="E86" s="2" t="str">
        <f>IFERROR(__xludf.DUMMYFUNCTION("""COMPUTED_VALUE"""),"📇 Your digital memory extension, as a browser extension")</f>
        <v>📇 Your digital memory extension, as a browser extension</v>
      </c>
    </row>
    <row r="87">
      <c r="A87" s="2" t="str">
        <f>IFERROR(__xludf.DUMMYFUNCTION("""COMPUTED_VALUE"""),"countly-sdk-web")</f>
        <v>countly-sdk-web</v>
      </c>
      <c r="B87" s="3" t="str">
        <f>IFERROR(__xludf.DUMMYFUNCTION("""COMPUTED_VALUE"""),"https://github.com/Countly/countly-sdk-web")</f>
        <v>https://github.com/Countly/countly-sdk-web</v>
      </c>
      <c r="C87" s="2">
        <f>IFERROR(__xludf.DUMMYFUNCTION("""COMPUTED_VALUE"""),210.0)</f>
        <v>210</v>
      </c>
      <c r="D87" s="2" t="str">
        <f>IFERROR(__xludf.DUMMYFUNCTION("""COMPUTED_VALUE"""),"JavaScript")</f>
        <v>JavaScript</v>
      </c>
      <c r="E87" s="2" t="str">
        <f>IFERROR(__xludf.DUMMYFUNCTION("""COMPUTED_VALUE"""),"Countly Digital Analytics SDK for websites and web applications")</f>
        <v>Countly Digital Analytics SDK for websites and web applications</v>
      </c>
    </row>
    <row r="88">
      <c r="A88" s="2" t="str">
        <f>IFERROR(__xludf.DUMMYFUNCTION("""COMPUTED_VALUE"""),"digital-twins-explorer")</f>
        <v>digital-twins-explorer</v>
      </c>
      <c r="B88" s="3" t="str">
        <f>IFERROR(__xludf.DUMMYFUNCTION("""COMPUTED_VALUE"""),"https://github.com/Azure-Samples/digital-twins-explorer")</f>
        <v>https://github.com/Azure-Samples/digital-twins-explorer</v>
      </c>
      <c r="C88" s="2">
        <f>IFERROR(__xludf.DUMMYFUNCTION("""COMPUTED_VALUE"""),210.0)</f>
        <v>210</v>
      </c>
      <c r="D88" s="2" t="str">
        <f>IFERROR(__xludf.DUMMYFUNCTION("""COMPUTED_VALUE"""),"JavaScript")</f>
        <v>JavaScript</v>
      </c>
      <c r="E88" s="2" t="str">
        <f>IFERROR(__xludf.DUMMYFUNCTION("""COMPUTED_VALUE"""),"A code sample for visualizing Azure Digital Twins graphs as a web application to create, edit, view, and diagnose digital twins, models, and relationships.")</f>
        <v>A code sample for visualizing Azure Digital Twins graphs as a web application to create, edit, view, and diagnose digital twins, models, and relationships.</v>
      </c>
    </row>
    <row r="89">
      <c r="A89" s="2" t="str">
        <f>IFERROR(__xludf.DUMMYFUNCTION("""COMPUTED_VALUE"""),"weird")</f>
        <v>weird</v>
      </c>
      <c r="B89" s="3" t="str">
        <f>IFERROR(__xludf.DUMMYFUNCTION("""COMPUTED_VALUE"""),"https://github.com/muni-town/weird")</f>
        <v>https://github.com/muni-town/weird</v>
      </c>
      <c r="C89" s="2">
        <f>IFERROR(__xludf.DUMMYFUNCTION("""COMPUTED_VALUE"""),206.0)</f>
        <v>206</v>
      </c>
      <c r="D89" s="2" t="str">
        <f>IFERROR(__xludf.DUMMYFUNCTION("""COMPUTED_VALUE"""),"TypeScript")</f>
        <v>TypeScript</v>
      </c>
      <c r="E89" s="2" t="str">
        <f>IFERROR(__xludf.DUMMYFUNCTION("""COMPUTED_VALUE"""),"A personal web space for digital gardening – local-first Content Management System.")</f>
        <v>A personal web space for digital gardening – local-first Content Management System.</v>
      </c>
    </row>
    <row r="90">
      <c r="A90" s="2" t="str">
        <f>IFERROR(__xludf.DUMMYFUNCTION("""COMPUTED_VALUE"""),"Unity3D_Robotics_UR")</f>
        <v>Unity3D_Robotics_UR</v>
      </c>
      <c r="B90" s="3" t="str">
        <f>IFERROR(__xludf.DUMMYFUNCTION("""COMPUTED_VALUE"""),"https://github.com/rparak/Unity3D_Robotics_UR")</f>
        <v>https://github.com/rparak/Unity3D_Robotics_UR</v>
      </c>
      <c r="C90" s="2">
        <f>IFERROR(__xludf.DUMMYFUNCTION("""COMPUTED_VALUE"""),196.0)</f>
        <v>196</v>
      </c>
      <c r="D90" s="2" t="str">
        <f>IFERROR(__xludf.DUMMYFUNCTION("""COMPUTED_VALUE"""),"C#")</f>
        <v>C#</v>
      </c>
      <c r="E90" s="2" t="str">
        <f>IFERROR(__xludf.DUMMYFUNCTION("""COMPUTED_VALUE"""),"A digital-twin of the Universal Robots UR3 integrated into the Unity3D development platform.")</f>
        <v>A digital-twin of the Universal Robots UR3 integrated into the Unity3D development platform.</v>
      </c>
    </row>
    <row r="91">
      <c r="A91" s="2" t="str">
        <f>IFERROR(__xludf.DUMMYFUNCTION("""COMPUTED_VALUE"""),"Unity3D_Robotics_UR")</f>
        <v>Unity3D_Robotics_UR</v>
      </c>
      <c r="B91" s="3" t="str">
        <f>IFERROR(__xludf.DUMMYFUNCTION("""COMPUTED_VALUE"""),"https://github.com/rparak/Unity3D_Robotics_UR")</f>
        <v>https://github.com/rparak/Unity3D_Robotics_UR</v>
      </c>
      <c r="C91" s="2">
        <f>IFERROR(__xludf.DUMMYFUNCTION("""COMPUTED_VALUE"""),195.0)</f>
        <v>195</v>
      </c>
      <c r="D91" s="2" t="str">
        <f>IFERROR(__xludf.DUMMYFUNCTION("""COMPUTED_VALUE"""),"C#")</f>
        <v>C#</v>
      </c>
      <c r="E91" s="2" t="str">
        <f>IFERROR(__xludf.DUMMYFUNCTION("""COMPUTED_VALUE"""),"A digital-twin of the Universal Robots UR3 integrated into the Unity3D development platform.")</f>
        <v>A digital-twin of the Universal Robots UR3 integrated into the Unity3D development platform.</v>
      </c>
    </row>
    <row r="92">
      <c r="A92" s="2" t="str">
        <f>IFERROR(__xludf.DUMMYFUNCTION("""COMPUTED_VALUE"""),"radioreceiver")</f>
        <v>radioreceiver</v>
      </c>
      <c r="B92" s="3" t="str">
        <f>IFERROR(__xludf.DUMMYFUNCTION("""COMPUTED_VALUE"""),"https://github.com/jtarrio/radioreceiver")</f>
        <v>https://github.com/jtarrio/radioreceiver</v>
      </c>
      <c r="C92" s="2">
        <f>IFERROR(__xludf.DUMMYFUNCTION("""COMPUTED_VALUE"""),191.0)</f>
        <v>191</v>
      </c>
      <c r="D92" s="2" t="str">
        <f>IFERROR(__xludf.DUMMYFUNCTION("""COMPUTED_VALUE"""),"TypeScript")</f>
        <v>TypeScript</v>
      </c>
      <c r="E92" s="2" t="str">
        <f>IFERROR(__xludf.DUMMYFUNCTION("""COMPUTED_VALUE"""),"A web-based application to listen to radio transmissions from your browser using a cheap USB digital TV tuner")</f>
        <v>A web-based application to listen to radio transmissions from your browser using a cheap USB digital TV tuner</v>
      </c>
    </row>
    <row r="93">
      <c r="A93" s="2" t="str">
        <f>IFERROR(__xludf.DUMMYFUNCTION("""COMPUTED_VALUE"""),"cartulary")</f>
        <v>cartulary</v>
      </c>
      <c r="B93" s="3" t="str">
        <f>IFERROR(__xludf.DUMMYFUNCTION("""COMPUTED_VALUE"""),"https://github.com/daveajones/cartulary")</f>
        <v>https://github.com/daveajones/cartulary</v>
      </c>
      <c r="C93" s="2">
        <f>IFERROR(__xludf.DUMMYFUNCTION("""COMPUTED_VALUE"""),179.0)</f>
        <v>179</v>
      </c>
      <c r="D93" s="2" t="str">
        <f>IFERROR(__xludf.DUMMYFUNCTION("""COMPUTED_VALUE"""),"PHP")</f>
        <v>PHP</v>
      </c>
      <c r="E93" s="2" t="str">
        <f>IFERROR(__xludf.DUMMYFUNCTION("""COMPUTED_VALUE"""),"Web-based digital archiver.")</f>
        <v>Web-based digital archiver.</v>
      </c>
    </row>
    <row r="94">
      <c r="A94" s="2" t="str">
        <f>IFERROR(__xludf.DUMMYFUNCTION("""COMPUTED_VALUE"""),"Sounds-of-Street-View-Framework")</f>
        <v>Sounds-of-Street-View-Framework</v>
      </c>
      <c r="B94" s="3" t="str">
        <f>IFERROR(__xludf.DUMMYFUNCTION("""COMPUTED_VALUE"""),"https://github.com/Amplifon/Sounds-of-Street-View-Framework")</f>
        <v>https://github.com/Amplifon/Sounds-of-Street-View-Framework</v>
      </c>
      <c r="C94" s="2">
        <f>IFERROR(__xludf.DUMMYFUNCTION("""COMPUTED_VALUE"""),172.0)</f>
        <v>172</v>
      </c>
      <c r="D94" s="2" t="str">
        <f>IFERROR(__xludf.DUMMYFUNCTION("""COMPUTED_VALUE"""),"JavaScript")</f>
        <v>JavaScript</v>
      </c>
      <c r="E94" s="2" t="str">
        <f>IFERROR(__xludf.DUMMYFUNCTION("""COMPUTED_VALUE"""),"Sounds of Street View is a digital explorative sound experiment by Amplifon which gives users a 3-dimensional sound experience in a Street View environment. Utilising the Web Audio API platform, sounds are designated as though they were ordinary Google Ma"&amp;"ps markers, but instead of an image and information being assigned to the marker, a sound is instead.")</f>
        <v>Sounds of Street View is a digital explorative sound experiment by Amplifon which gives users a 3-dimensional sound experience in a Street View environment. Utilising the Web Audio API platform, sounds are designated as though they were ordinary Google Maps markers, but instead of an image and information being assigned to the marker, a sound is instead.</v>
      </c>
    </row>
    <row r="95">
      <c r="A95" s="2" t="str">
        <f>IFERROR(__xludf.DUMMYFUNCTION("""COMPUTED_VALUE"""),"Noor")</f>
        <v>Noor</v>
      </c>
      <c r="B95" s="3" t="str">
        <f>IFERROR(__xludf.DUMMYFUNCTION("""COMPUTED_VALUE"""),"https://github.com/NoorBayan/Noor")</f>
        <v>https://github.com/NoorBayan/Noor</v>
      </c>
      <c r="C95" s="2">
        <f>IFERROR(__xludf.DUMMYFUNCTION("""COMPUTED_VALUE"""),169.0)</f>
        <v>169</v>
      </c>
      <c r="D95" s="2" t="str">
        <f>IFERROR(__xludf.DUMMYFUNCTION("""COMPUTED_VALUE"""),"Dart")</f>
        <v>Dart</v>
      </c>
      <c r="E95" s="2" t="str">
        <f>IFERROR(__xludf.DUMMYFUNCTION("""COMPUTED_VALUE""")," A Digital Platform for the Service of the Holy Quran  A digital platform for the service of the Holy Quran is a web-based or mobile application that provides access to the Quran in a variety of formats, including text, audio, and video. ")</f>
        <v> A Digital Platform for the Service of the Holy Quran  A digital platform for the service of the Holy Quran is a web-based or mobile application that provides access to the Quran in a variety of formats, including text, audio, and video. </v>
      </c>
    </row>
    <row r="96">
      <c r="A96" s="2" t="str">
        <f>IFERROR(__xludf.DUMMYFUNCTION("""COMPUTED_VALUE"""),"GenHuman")</f>
        <v>GenHuman</v>
      </c>
      <c r="B96" s="3" t="str">
        <f>IFERROR(__xludf.DUMMYFUNCTION("""COMPUTED_VALUE"""),"https://github.com/xhadmincn/GenHuman")</f>
        <v>https://github.com/xhadmincn/GenHuman</v>
      </c>
      <c r="C96" s="2">
        <f>IFERROR(__xludf.DUMMYFUNCTION("""COMPUTED_VALUE"""),166.0)</f>
        <v>166</v>
      </c>
      <c r="D96" s="2" t="str">
        <f>IFERROR(__xludf.DUMMYFUNCTION("""COMPUTED_VALUE"""),"Vue")</f>
        <v>Vue</v>
      </c>
      <c r="E96" s="2" t="str">
        <f>IFERROR(__xludf.DUMMYFUNCTION("""COMPUTED_VALUE"""),"GenHuman - 一个可直接部署商用变现的数字人项目 / GenHuman is an API based digital human product that includes web, app, mini program, backend management, and other ports for one click deployment and out of the box use.")</f>
        <v>GenHuman - 一个可直接部署商用变现的数字人项目 / GenHuman is an API based digital human product that includes web, app, mini program, backend management, and other ports for one click deployment and out of the box use.</v>
      </c>
    </row>
    <row r="97">
      <c r="A97" s="2" t="str">
        <f>IFERROR(__xludf.DUMMYFUNCTION("""COMPUTED_VALUE"""),"oobee")</f>
        <v>oobee</v>
      </c>
      <c r="B97" s="3" t="str">
        <f>IFERROR(__xludf.DUMMYFUNCTION("""COMPUTED_VALUE"""),"https://github.com/GovTechSG/oobee")</f>
        <v>https://github.com/GovTechSG/oobee</v>
      </c>
      <c r="C97" s="2">
        <f>IFERROR(__xludf.DUMMYFUNCTION("""COMPUTED_VALUE"""),155.0)</f>
        <v>155</v>
      </c>
      <c r="D97" s="2" t="str">
        <f>IFERROR(__xludf.DUMMYFUNCTION("""COMPUTED_VALUE"""),"EJS")</f>
        <v>EJS</v>
      </c>
      <c r="E97" s="2" t="str">
        <f>IFERROR(__xludf.DUMMYFUNCTION("""COMPUTED_VALUE"""),"Oobee (formerly known as Purple A11y) is a customisable, automated web accessibility testing tool that allows software development teams to find and fix accessibility problems to improve persons with disabilities (PWDs) access to digital services.")</f>
        <v>Oobee (formerly known as Purple A11y) is a customisable, automated web accessibility testing tool that allows software development teams to find and fix accessibility problems to improve persons with disabilities (PWDs) access to digital services.</v>
      </c>
    </row>
    <row r="98">
      <c r="A98" s="2" t="str">
        <f>IFERROR(__xludf.DUMMYFUNCTION("""COMPUTED_VALUE"""),"storymap")</f>
        <v>storymap</v>
      </c>
      <c r="B98" s="3" t="str">
        <f>IFERROR(__xludf.DUMMYFUNCTION("""COMPUTED_VALUE"""),"https://github.com/jakobzhao/storymap")</f>
        <v>https://github.com/jakobzhao/storymap</v>
      </c>
      <c r="C98" s="2">
        <f>IFERROR(__xludf.DUMMYFUNCTION("""COMPUTED_VALUE"""),154.0)</f>
        <v>154</v>
      </c>
      <c r="D98" s="2" t="str">
        <f>IFERROR(__xludf.DUMMYFUNCTION("""COMPUTED_VALUE"""),"HTML")</f>
        <v>HTML</v>
      </c>
      <c r="E98" s="2" t="str">
        <f>IFERROR(__xludf.DUMMYFUNCTION("""COMPUTED_VALUE"""),"A JavaScript library for digital storytelling with web maps. ")</f>
        <v>A JavaScript library for digital storytelling with web maps. </v>
      </c>
    </row>
    <row r="99">
      <c r="A99" s="2" t="str">
        <f>IFERROR(__xludf.DUMMYFUNCTION("""COMPUTED_VALUE"""),"NOVA-XMD")</f>
        <v>NOVA-XMD</v>
      </c>
      <c r="B99" s="3" t="str">
        <f>IFERROR(__xludf.DUMMYFUNCTION("""COMPUTED_VALUE"""),"https://github.com/novaxmd/NOVA-XMD")</f>
        <v>https://github.com/novaxmd/NOVA-XMD</v>
      </c>
      <c r="C99" s="2">
        <f>IFERROR(__xludf.DUMMYFUNCTION("""COMPUTED_VALUE"""),147.0)</f>
        <v>147</v>
      </c>
      <c r="D99" s="2" t="str">
        <f>IFERROR(__xludf.DUMMYFUNCTION("""COMPUTED_VALUE"""),"JavaScript")</f>
        <v>JavaScript</v>
      </c>
      <c r="E99" s="2" t="str">
        <f>IFERROR(__xludf.DUMMYFUNCTION("""COMPUTED_VALUE"""),"🤖 Nova xmd Smart assistant for tech, tools &amp; APIs ⚙️ Web solutions &amp; automation Available 26/1 for your digital needs")</f>
        <v>🤖 Nova xmd Smart assistant for tech, tools &amp; APIs ⚙️ Web solutions &amp; automation Available 26/1 for your digital needs</v>
      </c>
    </row>
    <row r="100">
      <c r="A100" s="2" t="str">
        <f>IFERROR(__xludf.DUMMYFUNCTION("""COMPUTED_VALUE"""),"wordclock")</f>
        <v>wordclock</v>
      </c>
      <c r="B100" s="3" t="str">
        <f>IFERROR(__xludf.DUMMYFUNCTION("""COMPUTED_VALUE"""),"https://github.com/simonheys/wordclock")</f>
        <v>https://github.com/simonheys/wordclock</v>
      </c>
      <c r="C100" s="2">
        <f>IFERROR(__xludf.DUMMYFUNCTION("""COMPUTED_VALUE"""),140.0)</f>
        <v>140</v>
      </c>
      <c r="D100" s="2" t="str">
        <f>IFERROR(__xludf.DUMMYFUNCTION("""COMPUTED_VALUE"""),"Objective-C")</f>
        <v>Objective-C</v>
      </c>
      <c r="E100" s="2" t="str">
        <f>IFERROR(__xludf.DUMMYFUNCTION("""COMPUTED_VALUE"""),"An original digital art work for macOS, iOS and web")</f>
        <v>An original digital art work for macOS, iOS and web</v>
      </c>
    </row>
    <row r="101">
      <c r="A101" s="2" t="str">
        <f>IFERROR(__xludf.DUMMYFUNCTION("""COMPUTED_VALUE"""),"-L-")</f>
        <v>-L-</v>
      </c>
      <c r="B101" s="3" t="str">
        <f>IFERROR(__xludf.DUMMYFUNCTION("""COMPUTED_VALUE"""),"https://github.com/jettbrains/-L-")</f>
        <v>https://github.com/jettbrains/-L-</v>
      </c>
      <c r="C101" s="2">
        <f>IFERROR(__xludf.DUMMYFUNCTION("""COMPUTED_VALUE"""),140.0)</f>
        <v>140</v>
      </c>
      <c r="D101" s="2" t="str">
        <f>IFERROR(__xludf.DUMMYFUNCTION("""COMPUTED_VALUE"""),"Não especificada")</f>
        <v>Não especificada</v>
      </c>
      <c r="E101" s="2" t="str">
        <f>IFERROR(__xludf.DUMMYFUNCTION("""COMPUTED_VALUE"""),"W3C Strategic Highlights  September 2019  This report was prepared for the September 2019 W3C Advisory Committee Meeting (W3C Member link). See the accompanying W3C Fact Sheet — September 2019. For the previous edition, see the April 2019 W3C Strategic Hi"&amp;"ghlights. For future editions of this report, please consult the latest version.  A Chinese translation is available.  ☰ Contents  Introduction Future Web Standards Meeting Industry Needs Web Payments Digital Publishing Media and Entertainment Web &amp; Telec"&amp;"ommunications Real-Time Communications (WebRTC) Web &amp; Networks Automotive Web of Things Strengthening the Core of the Web HTML CSS Fonts SVG Audio Performance Web Performance WebAssembly Testing Browser Testing and Tools WebPlatform Tests Web of Data Web "&amp;"for All Security, Privacy, Identity Internationalization (i18n) Web Accessibility Outreach to the world W3C Developer Relations W3C Training Translations W3C Liaisons Introduction  This report highlights recent work of enhancement of the existing landscap"&amp;"e of the Web platform and innovation for the growth and strength of the Web.  33 working groups and a dozen interest groups enable W3C to pursue its mission through the creation of Web standards, guidelines, and supporting materials. We track the tremendo"&amp;"us work done across the Consortium through homogeneous work-spaces in Github which enables better monitoring and management.  We are in the middle of a period where we are chartering numerous working groups which demonstrate the rapid degree of change for"&amp;" the Web platform:  After 4 years, we are nearly ready to publish a Payment Request API Proposed Recommendation and we need to soon charter follow-on work. In the last year we chartered the Web Payment Security Interest Group. In the last year we chartere"&amp;"d the Web Media Working Group with 7 specifications for next generation Media support on the Web. We have Accessibility Guidelines under W3C Member review which includes Silver, a new approach. We have just launched the Decentralized Identifier Working Gr"&amp;"oup which has tremendous potential because Decentralized Identifier (DID) is an identifier that is globally unique, resolveable with high availability, and cryptographically verifiable. We have Privacy IG (PING) under W3C Member review which strengthens o"&amp;"ur focus on the tradeoff between privacy and function. We have a new CSS charter under W3C Member review which maps the group's work for the next three years. In this period, W3C and the WHATWG have succesfully completed the negotiation of a Memorandum of"&amp;" Understanding rooted in the mutual belief that that having two distinct specifications claiming to be normative is generally harmful for the Web community. The MOU, signed last May, describes how the two organizations are to collaborate on the developmen"&amp;"t of a single authoritative version of the HTML and DOM specifications. W3C subsequently rechartered the HTML Working Group to assist the W3C community in raising issues and proposing solutions for the HTML and DOM specifications, and for the production o"&amp;"f W3C Recommendations from WHATWG Review Drafts.  As the Web evolves continuously, some groups are looking for ways for specifications to do so as well. So-called ""evergreen recommendations"" or ""living standards"" aim to track continuous development (a"&amp;"nd maintenance) of features, on a feature-by-feature basis, while getting review and patent commitments.  We see the maturation and further development of an incredible number of new technologies coming to the Web. Continued progress in many areas demonst"&amp;"rates the vitality of the W3C and the Web community, as the rest of the report illustrates.  Future Web Standards W3C has a variety of mechanisms for listening to what the community thinks could become good future Web standards. These include discussions "&amp;"with the Membership, discussions with other standards bodies, the activities of thousands of participants in over 300 community groups, and W3C Workshops. There are lots of good ideas. The W3C strategy team has been identifying promising topics and invite"&amp;"s public participation.   Future, recent and under consideration Workshops include:  Inclusive XR (5-6 November 2019, Seattle, WA, USA) to explore existing and future approaches on making Virtual and Augmented Reality experiences more inclusive, including"&amp;" to people with disabilities; W3C Workshop on Data Models for Transportation (12-13 September 2019, Palo Alto, CA, USA) W3C Workshop on Web Games (27-28 June 2019, Redmond, WA, USA), view report Second W3C Workshop on the Web of Things (3-5 June 2019, Mun"&amp;"ich, Germany) W3C Workshop on Web Standardization for Graph Data; Creating Bridges: RDF, Property Graph and SQL (4-6 March 2019, Berlin, Germany), view report Web &amp; Machine Learning. The Strategy Funnel documents the staff's exploration of potential new w"&amp;"ork at various phases: Exploration and Investigation, Incubation and Evaluation, and eventually to the chartering of a new standards group. The Funnel view is a GitHub Project where new area are issues represented by “cards” which move through the columns"&amp;", usually from left to right. Most cards start in Exploration and move towards Chartering, or move out of the funnel.  Public input is welcome at any stage but particularly once Incubation has begun. This helps W3C identify work that is sufficiently incub"&amp;"ated to warrant standardization, to review the ecosystem around the work and indicate interest in participating in its standardization, and then to draft a charter that reflects an appropriate scope. Ongoing feedback can speed up the overall standardizati"&amp;"on process.  Since the previous highlights document, W3C has chartered a number of groups, and started discussion on many more:  Newly Chartered or Rechartered  Web Application Security WG (03-Apr) Web Payment Security IG (17-Apr) Patent and Standards IG "&amp;"(24-Apr) Web Applications WG (14-May) Web &amp; Networks IG (16-May) Media WG (23-May) Media and Entertainment IG (06-Jun) HTML WG (06-Jun) Decentralized Identifier WG (05-Sep) Extended  Privacy IG (PING) (30-Sep) Verifiable Claims WG (30-Sep) Service Workers"&amp;" WG (31-Dec) Dataset Exchange WG (31-Dec) Web of Things Working Group (31-Dec) Web Audio Working Group (31-Dec) Proposed charters / Advance Notice  Accessibility Guidelines WG Privacy IG (PING) RDF Literal Direction WG Timed Text WG CSS WG Web Authenticat"&amp;"ion WG Closed  Internationalization Tag Set IG Meeting Industry Needs Web Payments   All Web Payments specifications  W3C's payments standards enable a streamlined checkout experience, enabling a consistent user experience across the Web with lower front "&amp;"end development costs for merchants. Users can store and reuse information and more quickly and accurately complete online transactions.  The Web Payments Working Group has republished Payment Request API as a Candidate Recommendation, aiming to publish a"&amp;" Proposed Recommendation in the Fall 2019, and is discussing use cases and features for Payment Request after publication of the 1.0 Recommendation. Browser vendors have been finalizing implementation of features added in the past year (view the implement"&amp;"ation report).  As work continues on the Payment Handler API and its implementation (currently in Chrome and Edge Canary), one focus in 2019 is to increase adoption in other browsers. Recently, Mastercard demonstrated the use of Payment Request API to car"&amp;"ry out EMVCo's Secure Remote Commerce (SRC) protocol whose payment method definition is being developed with active participation by Visa, Mastercard, American Express, and Discover. Payment method availability is a key factor in merchant considerations a"&amp;"bout adopting Payment Request API. The ability to get uniform adoption of a new payment method such as Secure Remote Commerce (SRC) also depends on the availability of the Payment Handler API in browsers, or of proprietary alternatives.  Web Monetization,"&amp;" which the Web Payments Working Group will discuss again at its face-to-face meeting in September, can be used to enable micropayments as an alternative revenue stream to advertising.  Since the beginning of 2019, Amazon, Brave Software, JCB, Certus Cyber"&amp;"security Solutions and Netflix have joined the Web Payments Working Group.  In April, W3C launched the Web Payment Security Group to enable W3C, EMVCo, and the FIDO Alliance to collaborate on a vision for Web payment security and interoperability. Partici"&amp;"pants will define areas of collaboration and identify gaps between existing technical specifications in order to increase compatibility among different technologies, such as:  How do SRC, FIDO, and Payment Request relate? The Payment Services Directive 2 "&amp;"(PSD2) regulations in Europe are scheduled to take effect in September 2019. What is the role of EMVCo, W3C, and FIDO technologies, and what is the current state of readiness for the deadline? How can we improve privacy on the Web at the same time as we m"&amp;"eet industry requirements regarding user identity? Digital Publishing   All Digital Publishing specifications, Publication milestones  The Web is the universal publishing platform. Publishing is increasingly impacted by the Web, and the Web increasingly i"&amp;"mpacts Publishing.  Topic of particular interest to Publishing@W3C include typography and layout, accessibility, usability, portability, distribution, archiving, offline access, print on demand, and reliable cross referencing. And the diverse publishing c"&amp;"ommunity represented in the groups consist of the traditional ""trade"" publishers, ebook reading system manufacturers, but also publishers of audio book, scholarly journals or educational materials, library scientists or browser developers.  The Publishi"&amp;"ng Working Group currently concentrates on Audiobooks which lack a comprehensive standard, thus incurring extra costs and time to publish in this booming market. Active development is ongoing on the future standard:  Publication Manifest Audiobook profile"&amp;" for Web Publications Lightweight Packaging Format The BD Comics Manga Community Group, the Synchronized Multimedia for Publications Community Group, the Publishing Community Group and a future group on archival, are companions to the working group where "&amp;"specific work is developed and incubated.  The Publishing Community Group is a recently launched incubation channel for Publishing@W3C. The goal of the group is to propose, document, and prototype features broadly related to:  publications on the Web read"&amp;"ing modes and systems and the user experience of publications The EPUB 3 Community Group has successfully completed the revision of EPUB 3.2.  The Publishing Business Group fosters ongoing participation by members of the publishing industry and the overal"&amp;"l ecosystem in the development of Web infrastructure to better support the needs of the industry. The Business Group serves as an additional conduit to the Publishing Working Group and several Community Groups for feedback between the publishing ecosystem"&amp;" and W3C. The Publishing BG has played a vital role in fostering and advancing the adoption and continued development of EPUB 3. In particular the BG provided critical support to the update of EPUBCheck to validate EPUB content to the new EPUB 3.2 specifi"&amp;"cation. This resulted in the development, in conjunction with the EPUB3 Community Group, of a new generation of EPUBCheck, i.e., EPUBCheck 4.2 production-ready release.  Media and Entertainment   All Media specifications  The Media and Entertainment verti"&amp;"cal tracks media-related topics and features that create immersive experiences for end users. HTML5 brought standard audio and video elements to the Web. Standardization activities since then have aimed at turning the Web into a professional platform full"&amp;"y suitable for the delivery of media content and associated materials, enabling missing features to stream video content on the Web such as adaptive streaming and content protection. Together with Microsoft, Comcast, Netflix and Google, W3C received an Te"&amp;"chnology &amp; Engineering Emmy Award in April 2019 for standardization of a full TV experience on the Web. Current goals are to:  Reinforce core media technologies: Creation of the Media Working Group, to develop media-related specifications incubated in the"&amp;" WICG (e.g. Media Capabilities, Picture-in-picture, Media Session) and maintain maintain/evolve Media Source Extensions (MSE) and Encrypted Media Extensions (EME). Improve support for Media Timed Events: data cues incubation. Enhance color support (HDR, w"&amp;"ide gamut), in scope of the CSS WG and in the Color on the Web CG. Reduce fragmentation: Continue annual releases of a common and testable baseline media devices, in scope of the Web Media APIs CG and in collaboration with the CTA WAVE Project. Maintain t"&amp;"he Road-map of Media Technologies for the Web which highlights Web technologies that can be used to build media applications and services, as well as known gaps to enable additional use cases. Create the future: Discuss perspectives for Media and Entertai"&amp;"nment for the Web. Bring the power of GPUs to the Web (graphics, machine learning, heavy processing), under incubation in the GPU for the Web CG. Transition to a Working Group is under discussion. Determine next steps after the successful W3C Workshop on "&amp;"Web Games of June 2019. View the report. Timed Text  The Timed Text Working Group develops and maintains formats used for the representation of text synchronized with other timed media, like audio and video, and notably works on TTML, profiles of TTML, an"&amp;"d WebVTT. Recent progress includes:  A robust WebVTT implementation report poises the specification for publication as a proposed recommendation. Discussions around re-chartering, notably to add a TTML Profile for Audio Description deliverable to the scop"&amp;"e of the group, and clarify that rendering of captions within XR content is also in scope. Immersive Web  Hardware that enables Virtual Reality (VR) and Augmented Reality (AR) applications are now broadly available to consumers, offering an immersive comp"&amp;"uting platform with both new opportunities and challenges. The ability to interact directly with immersive hardware is critical to ensuring that the web is well equipped to operate as a first-class citizen in this environment.  The Immersive Web Working G"&amp;"roup has been stabilizing the WebXR Device API while the companion Immersive Web Community Group incubates the next series of features identified as key for the future of the Immersive Web.  W3C plans a workshop focused on the needs and benefits at the in"&amp;"tersection of VR &amp; Accessibility (Inclusive XR), on 5-6 November 2019 in Seattle, WA, USA, to explore existing and future approaches on making Virtual and Augmented Reality experiences more inclusive.  Web &amp; Telecommunications  The Web is the Open Platfor"&amp;"m for Mobile. Telecommunication service providers and network equipment providers have long been critical actors in the deployment of Web technologies. As the Web platform matures, it brings richer and richer capabilities to extend existing services to ne"&amp;"w users and devices, and propose new and innovative services.  Real-Time Communications (WebRTC)   All Real-Time Communications specifications  WebRTC has reshaped the whole communication landscape by making any connected device a potential communication "&amp;"end-point, bringing audio and video communications anywhere, on any network, vastly expanding the ability of operators to reach their customers. WebRTC serves as the corner-stone of many online communication and collaboration services.  The WebRTC Working"&amp;" Group aims to bringing WebRTC 1.0 (and companion specification Media Capture and Streams) to Recommendation by the end of 2019. Intense efforts are focused on testing (supported by a dedicated hackathon at IETF 104) and interoperability. The group is con"&amp;"sidering pushing features that have not gotten enough traction to separate modules or to a later minor revision of the spec.  Beyond WebRTC 1.0, the WebRTC Working Group will focus its efforts on WebRTC NV which the group has started documenting by identi"&amp;"fying use cases.  Web &amp; Networks  Recently launched, in the wake of the May 2018 Web5G workshop, the Web &amp; Networks Interest Group is chaired by representatives from AT&amp;T, China Mobile and Intel, with a goal to explore solutions for web applications to ac"&amp;"hieve better performance and resource allocation, both on the device and network. The group's first efforts are around use cases, privacy &amp; security requirements and liaisons.  Automotive   All Automotive specifications  To create a rich application ecosy"&amp;"stem for vehicles and other devices allowed to connect to the vehicle, the W3C Automotive Working Group is delivering a service specification to expose all common vehicle signals (engine temperature, fuel/charge level, range, tire pressure, speed, etc.)  "&amp;"The Vehicle Information Service Specification (VISS), which is a Candidate Recommendation, is seeing more implementations across the industry. It provides the access method to a common data model for all the vehicle signals –presently encapsulating a thou"&amp;"sand or so different data elements– and will be growing to accommodate the advances in automotive such as autonomous and driver assist technologies and electrification.  The group is already working on a successor to VISS, leveraging the underlying data m"&amp;"odel and the VIWI submission from Volkswagen, for a more robust means of accessing vehicle signals information and the same paradigm for other automotive needs including location-based services, media, notifications and caching content.  The Automotive an"&amp;"d Web Platform Business Group acts as an incubator for prospective standards work. One of its task forces is using W3C VISS in performing data sampling and off-boarding the information to the cloud. Access to the wealth of information that W3C's auto sign"&amp;"als standard exposes is of interest to regulators, urban planners, insurance companies, auto manufacturers, fleet managers and owners, service providers and others. In addition to components needed for data sampling and edge computing, capturing user and "&amp;"owner consent, information collection methods and handling of data are in scope.  The upcoming W3C Workshop on Data Models for Transportation (September 2019) is expected to focus on the need of additional ontologies around transportation space.  Web of T"&amp;"hings   All Web of Things specifications  W3C's Web of Things work is designed to bridge disparate technology stacks to allow devices to work together and achieve scale, thus enabling the potential of the Internet of Things by eliminating fragmentation an"&amp;"d fostering interoperability.  Thing descriptions expressed in JSON-LD cover the behavior, interaction affordances, data schema, security configuration, and protocol bindings. The Web of Things complements existing IoT ecosystems to reduce the cost and ri"&amp;"sk for suppliers and consumers of applications that create value by combining multiple devices and information services. There are many sectors that will benefit, e.g. smart homes, smart cities, smart industry, smart agriculture, smart healthcare and many"&amp;" more.  The Web of Things Working Group is finishing the initial Web of Things standards, with support from the Web of Things Interest Group:  Web of Things Architecture Thing Descriptions Strengthening the Core of the Web HTML   The HTML Working Group wa"&amp;"s chartered early June to assist the W3C community in raising issues and proposing solutions for the HTML and DOM specifications, and to produce W3C Recommendations from WHATWG Review Drafts.  A few days before, W3C and the WHATWG signed a Memorandum of U"&amp;"nderstanding outlining the agreement to collaborate on the development of a single version of the HTML and DOM specifications.  Issues and proposed solutions for HTML and DOM done via the newly rechartered HTML Working Group in the WHATWG repositories  Th"&amp;"e HTML Working Group is targetting November 2019 to bring HTML and DOM to Candidate Recommendations.  CSS  All CSS specifications  CSS is a critical part of the Open Web Platform. The CSS Working Group gathers requirements from two large groups of CSS use"&amp;"rs: the publishing industry and application developers. Within W3C, those groups are exemplified by the Publishing groups and the Web Platform Working Group. The former requires things like better pagination support and advanced font handling, the latter "&amp;"needs intelligent (and fast!) scrolling and animations.  What we know as CSS is actually a collection of almost a hundred specifications, referred to as ‘modules’. The current state of CSS is defined by a snapshot, updated once a year. The group also publ"&amp;"ishes an index defining every term defined by CSS specifications.  Fonts   All Fonts specifications  The Web Fonts Working Group develops specifications that allow the interoperable deployment of downloadable fonts on the Web, with a focus on Progressive "&amp;"Font Enrichment as well as maintenance of WOFF Recommendations.  Recent and ongoing work includes:  Early API experiments by Adobe and Monotype have demonstrated the feasibility of a font enrichment API, where a server delivers a font with minimal glyph r"&amp;"epertoire and the client can query the full repertoire and request additional subsets on-the-fly. In other experiments, the Brotli compression used in WOFF 2 was extended to support shared dictionaries and patch update. Metrics to quantify improvement are"&amp;" a current hot discussion topic. The group will meet at ATypi 2019 in Japan, to gather requirements from the international typography community. The group will first produce a report summarizing the strengths and weaknesses of each prototype solution by Q"&amp;"2 2020. SVG   All SVG specifications  SVG is an important and widely-used part of the Open Web Platform. The SVG Working Group focuses on aligning the SVG 2.0 specification with browser implementations, having split the specification into a currently-impl"&amp;"emented 2.0 and a forward-looking 2.1. Current activity is on stabilization, increased integration with the Open Web Platform, and test coverage analysis.  The Working Group was rechartered in March 2019. A new work item concerns native (non-Web-browser) "&amp;"uses of SVG as a non-interactive, vector graphics format.  Audio  The Web Audio Working Group was extended to finish its work on the Web Audio API, expecting to publish it as a Recommendation by year end. The specification enables synthesizing audio in th"&amp;"e browser. Audio operations are performed with audio nodes, which are linked together to form a modular audio routing graph. Multiple sources — with different types of channel layout — are supported. This modular design provides the flexibility to create "&amp;"complex audio functions with dynamic effects.  The first version of Web Audio API is now feature complete and is implemented in all modern browsers. Work has started on the next version, and new features are being incubated in the Audio Community Group.  "&amp;"Performance   Web Performance  All Web Performance specifications  There are currently 18 specifications in development in the Web Performance Working Group aiming to provide methods to observe and improve aspects of application performance of user agent "&amp;"features and APIs. The W3C team is looking at related work incubated in the W3C GPU for the Web (WebGPU) Community Group which is poised to transition to a W3C Working Group. A preliminary draft charter is available.  WebAssembly  All WebAssembly specific"&amp;"ations  WebAssembly improves Web performance and power by being a virtual machine and execution environment enabling loaded pages to run native (compiled) code. It is deployed in Firefox, Edge, Safari and Chrome. The specification will soon reach Candidat"&amp;"e Recommendation.  WebAssembly enables near-native performance, optimized load time, and perhaps most importantly, a compilation target for existing code bases. While it has a small number of native types, much of the performance increase relative to Java"&amp;"script derives from its use of consistent typing. WebAssembly leverages decades of optimization for compiled languages and the byte code is optimized for compactness and streaming (the web page starts executing while the rest of the code downloads). Netwo"&amp;"rk and API access all occurs through accompanying Javascript libraries -- the security model is identical to that of Javascript.  Requirements gathering and language development occur in the Community Group while the Working Group manages test development"&amp;", community review and progression of specifications on the Recommendation Track.  Testing  Browser testing plays a critical role in the growth of the Web by:  Improving the reliability of Web technology definitions; Improving the quality of implementatio"&amp;"ns of these technologies by helping vendors to detect bugs in their products; Improving the data available to Web developers on known bugs and deficiencies of Web technologies by publishing results of these tests. Browser Testing and Tools  The Browser Te"&amp;"sting and Tools Working Group is developing WebDriver version 2, having published last year the W3C Recommendation of WebDriver. WebDriver acts as a remote control interface that enables introspection and control of user agents, provides a platform- and l"&amp;"anguage-neutral wire protocol as a way for out-of-process programs to remotely instruct the behavior of Web, and emulates the actions of a real person using the browser.  WebPlatform Tests   The WebPlatform Tests project now provides a mechanism which all"&amp;"ows to fully automate tests that previously needed to be run manually: TestDriver.  TestDriver enables sending trusted key and mouse events, sending complex series of trusted pointer and key interactions for things like in-content drag-and-drop or pinch z"&amp;"oom, and even file upload.  Since 2014 W3C began work on this coordinated open-source effort to build a cross-browser test suite for the Web Platform, which WHATWG, and all major browsers adopted.  Web of Data   All Data specifications  There have been se"&amp;"veral great success stories around the standardization of data on the web over the past year.  Verifiable Claims seems to have significant uptake. It is also significant that the Distributed Identifier WG charter has received numerous favorable reviews, a"&amp;"nd was just recently launched. JSON-LD has been a major success with the large deployment on Web sites via schema.org.  JSON-LD 1.1 completed technical work, about to transition to CR More than 25% of websites today include schema.org data in JSON-LD The "&amp;"Web of Things description is in CR since May, making use of JSON-LD Verifiable Credentials data model is in CR since July, also making use of JSON-LD Continued strong interest in decentralized identifiers Engagement from the TAG with reframing core docume"&amp;"nts, such as Ethical Web Principles, to include data on the web within their scope Data is increasingly important for all organizations, especially with the rise of IoT and Big Data. W3C has a mature and extensive suite of standards relating to data that "&amp;"were developed over two decades of experience, with plans for further work on making it easier for developers to work with graph data and knowledge graphs.  Linked Data is about the use of URIs as names for things, the ability to dereference these URIs to"&amp;" get further information and to include links to other data. There are ever-increasing sources of open Linked Data on the Web, as well as data services that are restricted to the suppliers and consumers of those services.  The digital transformation of in"&amp;"dustry is seeking to exploit advanced digital technologies. This will facilitate businesses to integrate horizontally along the supply and value chains, and vertically from the factory floor to the office floor. W3C is seeking to make it easier to support"&amp;" enterprise-wide data management and governance, reflecting the strategic importance of data to modern businesses.  Traditional approaches to data have focused on tabular databases (SQL/RDBMS), Comma Separated Value (CSV) files, and data embedded in PDF d"&amp;"ocuments and spreadsheets. We're now in midst of a major shift to graph data with nodes and labeled directed links between them. Graph data is:  Faster than using SQL and associated JOIN operations More favorable to integrating data from heterogeneous sou"&amp;"rces Better suited to situations where the data model is evolving In the wake of the recent W3C Workshop on Graph Data we are in the process of launching a Graph Standardization Business Group to provide a business perspective with use cases and requireme"&amp;"nts, to coordinate technical standards work and liaisons with external organizations.  Web for All Security, Privacy, Identity  All Security specifications, all Privacy specifications  Authentication on the Web   As the WebAuthn Level 1 W3C Recommendation"&amp;" published last March is seeing wide implementation and adoption of strong cryptographic authentication, work is proceeding on Level 2.  The open standard Web API gives native authentication technology built into native platforms, browsers, operating syst"&amp;"ems (including mobile) and hardware, offering protection against hacking, credential theft, phishing attacks, thus aiming to end the era of passwords as a security construct. You may read more in our March press release.  Privacy  An increasing number of "&amp;"W3C specifications are benefitting from Privacy and Security review; there are security and privacy aspects to every specification. Early review is essential. Working with the TAG, the Privacy Interest Group has updated the Self-Review Questionnaire: Secu"&amp;"rity and Privacy.  Other recent work of the group includes public blogging further to the exploration of anti-patterns in standards and permission prompts.  Security  The Web Application Security Working Group adopted Feature Policy, aiming to allow devel"&amp;"opers to selectively enable, disable, or modify the behavior of some of these browser features and APIs within their application; and Fetch Metadata, aiming to provide servers with enough information to make a priori decisions about whether or not to serv"&amp;"ice a request based on the way it was made, and the context in which it will be used.  The Web Payment Security Interest Group, launched last April, convenes members from W3C, EMVCo, and the FIDO Alliance to discuss cooperative work to enhance the securit"&amp;"y and interoperability of Web payments (read more about payments).  Internationalization (i18n)   All Internationalization specifications, educational articles related to Internationalization, spec developers checklist  Only a quarter or so current Web us"&amp;"ers use English online and that proportion will continue to decrease as the Web reaches more and more communities of limited English proficiency. If the Web is to live up to the ""World Wide"" portion of its name, and for the Web to truly work for stakeho"&amp;"lders all around the world engaging with content in various languages, it must support the needs of worldwide users as they engage with content in the various languages. The growth of epublishing also brings requirements for new features and improved typo"&amp;"graphy on the Web. It is important to ensure the needs of local communities are captured.  The W3C Internationalization Initiative was set up to increase in-house resources dedicated to accelerating progress in making the World Wide Web ""worldwide"" by g"&amp;"athering user requirements, supporting developers, and education &amp; outreach.  For an overview of current projects see the i18n radar. W3C's Internationalization efforts progressed on a number of fronts recently:  Requirements: New African and European lan"&amp;"guage groups will work on the gap analysis, errata and layout requirements. Gap analysis: Japanese, Devanagari, Bengali, Tamil, Lao, Khmer, Javanese, and Ethiopic updated in the gap-analysis documents. Layout requirements document: notable progress tracke"&amp;"d in the Southeast Asian Task Force while work continues on Chinese layout requirements. Developer support: Spec reviews: the i18n WG continues active review of specifications of the WHATWG and other W3C Working Groups. Short review checklist: easy way to"&amp;" begin a self-review to help spec developers understand what aspects of their spec are likely to need attention for internationalization, and points them to more detailed checklists for the relevant topics. It also helps those reviewing specs for i18n iss"&amp;"ues. Strings on the Web: Language and Direction Metadata lays out issues and discusses potential solutions for passing information about language and direction with strings in JSON or other data formats. The document was rewritten for clarity, and expande"&amp;"d. The group is collaborating with the JSON-LD and Web Publishing groups to develop a plan for updating RDF, JSON-LD and related specifications to handle metadata for base direction of text (bidi). User-friendly test format: a new format was developed for"&amp;" Internationalization Test Suite tests, which displays helpful information about how the test works. This particularly useful because those tests are pointed to by educational materials and gap-analysis documents. Web Platform Tests: a large number of tes"&amp;"ts in the i18n test suite have been ported to the WPT repository, including: css-counter-styles, css-ruby, css-syntax, css-test, css-text-decor, css-writing-modes, and css-pseudo. Education &amp; outreach: (for all educational materials, see the HTML &amp; CSS Au"&amp;"thoring Techniques) Web Accessibility   All Accessibility specifications, WAI resources  The Web Accessibility Initiative supports W3C's Web for All mission. Recent achievements include:  Education and training: Inaccessibility of CAPTCHA updated to bring"&amp;" our analysis and recommendations up to date with CAPTCHA practice today, concluding two years of extensive work and invaluable input from the public (read more on the W3C Blog Learn why your web content and applications should be accessible. The Educatio"&amp;"n and Outreach Working Group has completed revision and updating of the Business Case for Digital Accessibility. Accessibility guidelines: The Accessibility Guidelines Working Group has continued to update WCAG Techniques and Understanding WCAG 2.1; and p"&amp;"ublished a Candidate Recommendation of Accessibility Conformance Testing Rules Format 1.0 to improve inter-rater reliability when evaluating conformance of web content to WCAG An updated charter is being developed to host work on ""Silver"", the next gene"&amp;"ration accessibility guidelines (WCAG 2.2) There are accessibility aspects to most specifications. Check your work with the FAST checklist.  Outreach to the world W3C Developer Relations   To foster the excellent feedback loop between Web Standards develo"&amp;"pment and Web developers, and to grow participation from that diverse community, recent W3C Developer Relations activities include:  @w3cdevs tracks the enormous amount of work happening across W3C W3C Track during the Web Conference 2019 in San Francisco"&amp;" Tech videos: W3C published the 2019 Web Games Workshop videos The 16 September 2019 Developer Meetup in Fukuoka, Japan, is open to all and will combine a set of technical demos prepared by W3C groups, and a series of talks on a selected set of W3C techno"&amp;"logies and projects W3C is involved with Mozilla, Google, Samsung, Microsoft and Bocoup in the organization of ViewSource 2019 in Amsterdam (read more on the W3C Blog) W3C Training   In partnership with EdX, W3C's MOOC training program, W3Cx offers a comp"&amp;"lete ""Front-End Web Developer"" (FEWD) professional certificate program that consists of a suite of five courses on the foundational languages that power the Web: HTML5, CSS and JavaScript. We count nearly 900K students from all over the world.  Translat"&amp;"ions  Many Web users rely on translations of documents developed at W3C whose official language is English. W3C is extremely grateful to the continuous efforts of its community in ensuring our various deliverables in general, and in our specifications in "&amp;"particular, are made available in other languages, for free, ensuring their exposure to a much more diverse set of readers.  Last Spring we developed a more robust system, a new listing of translations of W3C specifications and updated the instructions on"&amp;" how to contribute to our translation efforts.  W3C Liaisons   Liaisons and coordination with numerous organizations and Standards Development Organizations (SDOs) is crucial for W3C to:  make sure standards are interoperable coordinate our respective age"&amp;"nda in Internet governance: W3C participates in ICANN, GIPO, IGF, the I* organizations (ICANN, IETF, ISOC, IAB). ensure at the government liaison level that our standards work is officially recognized when important to our membership so that products base"&amp;"d on them (often done by our members) are part of procurement orders. W3C has ARO/PAS status with ISO. W3C participates in the EU MSP and Rolling Plan on Standardization ensure the global set of Web and Internet standards form a compatible stack of techno"&amp;"logies, at the technical and policy level (patent regime, fragmentation, use in policy making) promote Standards adoption equally by the industry, the public sector, and the public at large Coralie Mercier, Editor, W3C Marketing &amp; Communications $Id: Over"&amp;"view.html,v 1.60 2019/10/15 12:05:52 coralie Exp $ Copyright © 2019 W3C ® (MIT, ERCIM, Keio, Beihang) Usage policies apply.")</f>
        <v>W3C Strategic Highlights  September 2019  This report was prepared for the September 2019 W3C Advisory Committee Meeting (W3C Member link). See the accompanying W3C Fact Sheet — September 2019. For the previous edition, see the April 2019 W3C Strategic Highlights. For future editions of this report, please consult the latest version.  A Chinese translation is available.  ☰ Contents  Introduction Future Web Standards Meeting Industry Needs Web Payments Digital Publishing Media and Entertainment Web &amp; Telecommunications Real-Time Communications (WebRTC) Web &amp; Networks Automotive Web of Things Strengthening the Core of the Web HTML CSS Fonts SVG Audio Performance Web Performance WebAssembly Testing Browser Testing and Tools WebPlatform Tests Web of Data Web for All Security, Privacy, Identity Internationalization (i18n) Web Accessibility Outreach to the world W3C Developer Relations W3C Training Translations W3C Liaisons Introduction  This report highlights recent work of enhancement of the existing landscape of the Web platform and innovation for the growth and strength of the Web.  33 working groups and a dozen interest groups enable W3C to pursue its mission through the creation of Web standards, guidelines, and supporting materials. We track the tremendous work done across the Consortium through homogeneous work-spaces in Github which enables better monitoring and management.  We are in the middle of a period where we are chartering numerous working groups which demonstrate the rapid degree of change for the Web platform:  After 4 years, we are nearly ready to publish a Payment Request API Proposed Recommendation and we need to soon charter follow-on work. In the last year we chartered the Web Payment Security Interest Group. In the last year we chartered the Web Media Working Group with 7 specifications for next generation Media support on the Web. We have Accessibility Guidelines under W3C Member review which includes Silver, a new approach. We have just launched the Decentralized Identifier Working Group which has tremendous potential because Decentralized Identifier (DID) is an identifier that is globally unique, resolveable with high availability, and cryptographically verifiable. We have Privacy IG (PING) under W3C Member review which strengthens our focus on the tradeoff between privacy and function. We have a new CSS charter under W3C Member review which maps the group's work for the next three years. In this period, W3C and the WHATWG have succesfully completed the negotiation of a Memorandum of Understanding rooted in the mutual belief that that having two distinct specifications claiming to be normative is generally harmful for the Web community. The MOU, signed last May, describes how the two organizations are to collaborate on the development of a single authoritative version of the HTML and DOM specifications. W3C subsequently rechartered the HTML Working Group to assist the W3C community in raising issues and proposing solutions for the HTML and DOM specifications, and for the production of W3C Recommendations from WHATWG Review Drafts.  As the Web evolves continuously, some groups are looking for ways for specifications to do so as well. So-called "evergreen recommendations" or "living standards" aim to track continuous development (and maintenance) of features, on a feature-by-feature basis, while getting review and patent commitments.  We see the maturation and further development of an incredible number of new technologies coming to the Web. Continued progress in many areas demonstrates the vitality of the W3C and the Web community, as the rest of the report illustrates.  Future Web Standards W3C has a variety of mechanisms for listening to what the community thinks could become good future Web standards. These include discussions with the Membership, discussions with other standards bodies, the activities of thousands of participants in over 300 community groups, and W3C Workshops. There are lots of good ideas. The W3C strategy team has been identifying promising topics and invites public participation.   Future, recent and under consideration Workshops include:  Inclusive XR (5-6 November 2019, Seattle, WA, USA) to explore existing and future approaches on making Virtual and Augmented Reality experiences more inclusive, including to people with disabilities; W3C Workshop on Data Models for Transportation (12-13 September 2019, Palo Alto, CA, USA) W3C Workshop on Web Games (27-28 June 2019, Redmond, WA, USA), view report Second W3C Workshop on the Web of Things (3-5 June 2019, Munich, Germany) W3C Workshop on Web Standardization for Graph Data; Creating Bridges: RDF, Property Graph and SQL (4-6 March 2019, Berlin, Germany), view report Web &amp; Machine Learning. The Strategy Funnel documents the staff's exploration of potential new work at various phases: Exploration and Investigation, Incubation and Evaluation, and eventually to the chartering of a new standards group. The Funnel view is a GitHub Project where new area are issues represented by “cards” which move through the columns, usually from left to right. Most cards start in Exploration and move towards Chartering, or move out of the funnel.  Public input is welcome at any stage but particularly once Incubation has begun. This helps W3C identify work that is sufficiently incubated to warrant standardization, to review the ecosystem around the work and indicate interest in participating in its standardization, and then to draft a charter that reflects an appropriate scope. Ongoing feedback can speed up the overall standardization process.  Since the previous highlights document, W3C has chartered a number of groups, and started discussion on many more:  Newly Chartered or Rechartered  Web Application Security WG (03-Apr) Web Payment Security IG (17-Apr) Patent and Standards IG (24-Apr) Web Applications WG (14-May) Web &amp; Networks IG (16-May) Media WG (23-May) Media and Entertainment IG (06-Jun) HTML WG (06-Jun) Decentralized Identifier WG (05-Sep) Extended  Privacy IG (PING) (30-Sep) Verifiable Claims WG (30-Sep) Service Workers WG (31-Dec) Dataset Exchange WG (31-Dec) Web of Things Working Group (31-Dec) Web Audio Working Group (31-Dec) Proposed charters / Advance Notice  Accessibility Guidelines WG Privacy IG (PING) RDF Literal Direction WG Timed Text WG CSS WG Web Authentication WG Closed  Internationalization Tag Set IG Meeting Industry Needs Web Payments   All Web Payments specifications  W3C's payments standards enable a streamlined checkout experience, enabling a consistent user experience across the Web with lower front end development costs for merchants. Users can store and reuse information and more quickly and accurately complete online transactions.  The Web Payments Working Group has republished Payment Request API as a Candidate Recommendation, aiming to publish a Proposed Recommendation in the Fall 2019, and is discussing use cases and features for Payment Request after publication of the 1.0 Recommendation. Browser vendors have been finalizing implementation of features added in the past year (view the implementation report).  As work continues on the Payment Handler API and its implementation (currently in Chrome and Edge Canary), one focus in 2019 is to increase adoption in other browsers. Recently, Mastercard demonstrated the use of Payment Request API to carry out EMVCo's Secure Remote Commerce (SRC) protocol whose payment method definition is being developed with active participation by Visa, Mastercard, American Express, and Discover. Payment method availability is a key factor in merchant considerations about adopting Payment Request API. The ability to get uniform adoption of a new payment method such as Secure Remote Commerce (SRC) also depends on the availability of the Payment Handler API in browsers, or of proprietary alternatives.  Web Monetization, which the Web Payments Working Group will discuss again at its face-to-face meeting in September, can be used to enable micropayments as an alternative revenue stream to advertising.  Since the beginning of 2019, Amazon, Brave Software, JCB, Certus Cybersecurity Solutions and Netflix have joined the Web Payments Working Group.  In April, W3C launched the Web Payment Security Group to enable W3C, EMVCo, and the FIDO Alliance to collaborate on a vision for Web payment security and interoperability. Participants will define areas of collaboration and identify gaps between existing technical specifications in order to increase compatibility among different technologies, such as:  How do SRC, FIDO, and Payment Request relate? The Payment Services Directive 2 (PSD2) regulations in Europe are scheduled to take effect in September 2019. What is the role of EMVCo, W3C, and FIDO technologies, and what is the current state of readiness for the deadline? How can we improve privacy on the Web at the same time as we meet industry requirements regarding user identity? Digital Publishing   All Digital Publishing specifications, Publication milestones  The Web is the universal publishing platform. Publishing is increasingly impacted by the Web, and the Web increasingly impacts Publishing.  Topic of particular interest to Publishing@W3C include typography and layout, accessibility, usability, portability, distribution, archiving, offline access, print on demand, and reliable cross referencing. And the diverse publishing community represented in the groups consist of the traditional "trade" publishers, ebook reading system manufacturers, but also publishers of audio book, scholarly journals or educational materials, library scientists or browser developers.  The Publishing Working Group currently concentrates on Audiobooks which lack a comprehensive standard, thus incurring extra costs and time to publish in this booming market. Active development is ongoing on the future standard:  Publication Manifest Audiobook profile for Web Publications Lightweight Packaging Format The BD Comics Manga Community Group, the Synchronized Multimedia for Publications Community Group, the Publishing Community Group and a future group on archival, are companions to the working group where specific work is developed and incubated.  The Publishing Community Group is a recently launched incubation channel for Publishing@W3C. The goal of the group is to propose, document, and prototype features broadly related to:  publications on the Web reading modes and systems and the user experience of publications The EPUB 3 Community Group has successfully completed the revision of EPUB 3.2.  The Publishing Business Group fosters ongoing participation by members of the publishing industry and the overall ecosystem in the development of Web infrastructure to better support the needs of the industry. The Business Group serves as an additional conduit to the Publishing Working Group and several Community Groups for feedback between the publishing ecosystem and W3C. The Publishing BG has played a vital role in fostering and advancing the adoption and continued development of EPUB 3. In particular the BG provided critical support to the update of EPUBCheck to validate EPUB content to the new EPUB 3.2 specification. This resulted in the development, in conjunction with the EPUB3 Community Group, of a new generation of EPUBCheck, i.e., EPUBCheck 4.2 production-ready release.  Media and Entertainment   All Media specifications  The Media and Entertainment vertical tracks media-related topics and features that create immersive experiences for end users. HTML5 brought standard audio and video elements to the Web. Standardization activities since then have aimed at turning the Web into a professional platform fully suitable for the delivery of media content and associated materials, enabling missing features to stream video content on the Web such as adaptive streaming and content protection. Together with Microsoft, Comcast, Netflix and Google, W3C received an Technology &amp; Engineering Emmy Award in April 2019 for standardization of a full TV experience on the Web. Current goals are to:  Reinforce core media technologies: Creation of the Media Working Group, to develop media-related specifications incubated in the WICG (e.g. Media Capabilities, Picture-in-picture, Media Session) and maintain maintain/evolve Media Source Extensions (MSE) and Encrypted Media Extensions (EME). Improve support for Media Timed Events: data cues incubation. Enhance color support (HDR, wide gamut), in scope of the CSS WG and in the Color on the Web CG. Reduce fragmentation: Continue annual releases of a common and testable baseline media devices, in scope of the Web Media APIs CG and in collaboration with the CTA WAVE Project. Maintain the Road-map of Media Technologies for the Web which highlights Web technologies that can be used to build media applications and services, as well as known gaps to enable additional use cases. Create the future: Discuss perspectives for Media and Entertainment for the Web. Bring the power of GPUs to the Web (graphics, machine learning, heavy processing), under incubation in the GPU for the Web CG. Transition to a Working Group is under discussion. Determine next steps after the successful W3C Workshop on Web Games of June 2019. View the report. Timed Text  The Timed Text Working Group develops and maintains formats used for the representation of text synchronized with other timed media, like audio and video, and notably works on TTML, profiles of TTML, and WebVTT. Recent progress includes:  A robust WebVTT implementation report poises the specification for publication as a proposed recommendation. Discussions around re-chartering, notably to add a TTML Profile for Audio Description deliverable to the scope of the group, and clarify that rendering of captions within XR content is also in scope. Immersive Web  Hardware that enables Virtual Reality (VR) and Augmented Reality (AR) applications are now broadly available to consumers, offering an immersive computing platform with both new opportunities and challenges. The ability to interact directly with immersive hardware is critical to ensuring that the web is well equipped to operate as a first-class citizen in this environment.  The Immersive Web Working Group has been stabilizing the WebXR Device API while the companion Immersive Web Community Group incubates the next series of features identified as key for the future of the Immersive Web.  W3C plans a workshop focused on the needs and benefits at the intersection of VR &amp; Accessibility (Inclusive XR), on 5-6 November 2019 in Seattle, WA, USA, to explore existing and future approaches on making Virtual and Augmented Reality experiences more inclusive.  Web &amp; Telecommunications  The Web is the Open Platform for Mobile. Telecommunication service providers and network equipment providers have long been critical actors in the deployment of Web technologies. As the Web platform matures, it brings richer and richer capabilities to extend existing services to new users and devices, and propose new and innovative services.  Real-Time Communications (WebRTC)   All Real-Time Communications specifications  WebRTC has reshaped the whole communication landscape by making any connected device a potential communication end-point, bringing audio and video communications anywhere, on any network, vastly expanding the ability of operators to reach their customers. WebRTC serves as the corner-stone of many online communication and collaboration services.  The WebRTC Working Group aims to bringing WebRTC 1.0 (and companion specification Media Capture and Streams) to Recommendation by the end of 2019. Intense efforts are focused on testing (supported by a dedicated hackathon at IETF 104) and interoperability. The group is considering pushing features that have not gotten enough traction to separate modules or to a later minor revision of the spec.  Beyond WebRTC 1.0, the WebRTC Working Group will focus its efforts on WebRTC NV which the group has started documenting by identifying use cases.  Web &amp; Networks  Recently launched, in the wake of the May 2018 Web5G workshop, the Web &amp; Networks Interest Group is chaired by representatives from AT&amp;T, China Mobile and Intel, with a goal to explore solutions for web applications to achieve better performance and resource allocation, both on the device and network. The group's first efforts are around use cases, privacy &amp; security requirements and liaisons.  Automotive   All Automotive specifications  To create a rich application ecosystem for vehicles and other devices allowed to connect to the vehicle, the W3C Automotive Working Group is delivering a service specification to expose all common vehicle signals (engine temperature, fuel/charge level, range, tire pressure, speed, etc.)  The Vehicle Information Service Specification (VISS), which is a Candidate Recommendation, is seeing more implementations across the industry. It provides the access method to a common data model for all the vehicle signals –presently encapsulating a thousand or so different data elements– and will be growing to accommodate the advances in automotive such as autonomous and driver assist technologies and electrification.  The group is already working on a successor to VISS, leveraging the underlying data model and the VIWI submission from Volkswagen, for a more robust means of accessing vehicle signals information and the same paradigm for other automotive needs including location-based services, media, notifications and caching content.  The Automotive and Web Platform Business Group acts as an incubator for prospective standards work. One of its task forces is using W3C VISS in performing data sampling and off-boarding the information to the cloud. Access to the wealth of information that W3C's auto signals standard exposes is of interest to regulators, urban planners, insurance companies, auto manufacturers, fleet managers and owners, service providers and others. In addition to components needed for data sampling and edge computing, capturing user and owner consent, information collection methods and handling of data are in scope.  The upcoming W3C Workshop on Data Models for Transportation (September 2019) is expected to focus on the need of additional ontologies around transportation space.  Web of Things   All Web of Things specifications  W3C's Web of Things work is designed to bridge disparate technology stacks to allow devices to work together and achieve scale, thus enabling the potential of the Internet of Things by eliminating fragmentation and fostering interoperability.  Thing descriptions expressed in JSON-LD cover the behavior, interaction affordances, data schema, security configuration, and protocol bindings. The Web of Things complements existing IoT ecosystems to reduce the cost and risk for suppliers and consumers of applications that create value by combining multiple devices and information services. There are many sectors that will benefit, e.g. smart homes, smart cities, smart industry, smart agriculture, smart healthcare and many more.  The Web of Things Working Group is finishing the initial Web of Things standards, with support from the Web of Things Interest Group:  Web of Things Architecture Thing Descriptions Strengthening the Core of the Web HTML   The HTML Working Group was chartered early June to assist the W3C community in raising issues and proposing solutions for the HTML and DOM specifications, and to produce W3C Recommendations from WHATWG Review Drafts.  A few days before, W3C and the WHATWG signed a Memorandum of Understanding outlining the agreement to collaborate on the development of a single version of the HTML and DOM specifications.  Issues and proposed solutions for HTML and DOM done via the newly rechartered HTML Working Group in the WHATWG repositories  The HTML Working Group is targetting November 2019 to bring HTML and DOM to Candidate Recommendations.  CSS  All CSS specifications  CSS is a critical part of the Open Web Platform. The CSS Working Group gathers requirements from two large groups of CSS users: the publishing industry and application developers. Within W3C, those groups are exemplified by the Publishing groups and the Web Platform Working Group. The former requires things like better pagination support and advanced font handling, the latter needs intelligent (and fast!) scrolling and animations.  What we know as CSS is actually a collection of almost a hundred specifications, referred to as ‘modules’. The current state of CSS is defined by a snapshot, updated once a year. The group also publishes an index defining every term defined by CSS specifications.  Fonts   All Fonts specifications  The Web Fonts Working Group develops specifications that allow the interoperable deployment of downloadable fonts on the Web, with a focus on Progressive Font Enrichment as well as maintenance of WOFF Recommendations.  Recent and ongoing work includes:  Early API experiments by Adobe and Monotype have demonstrated the feasibility of a font enrichment API, where a server delivers a font with minimal glyph repertoire and the client can query the full repertoire and request additional subsets on-the-fly. In other experiments, the Brotli compression used in WOFF 2 was extended to support shared dictionaries and patch update. Metrics to quantify improvement are a current hot discussion topic. The group will meet at ATypi 2019 in Japan, to gather requirements from the international typography community. The group will first produce a report summarizing the strengths and weaknesses of each prototype solution by Q2 2020. SVG   All SVG specifications  SVG is an important and widely-used part of the Open Web Platform. The SVG Working Group focuses on aligning the SVG 2.0 specification with browser implementations, having split the specification into a currently-implemented 2.0 and a forward-looking 2.1. Current activity is on stabilization, increased integration with the Open Web Platform, and test coverage analysis.  The Working Group was rechartered in March 2019. A new work item concerns native (non-Web-browser) uses of SVG as a non-interactive, vector graphics format.  Audio  The Web Audio Working Group was extended to finish its work on the Web Audio API, expecting to publish it as a Recommendation by year end. The specification enables synthesizing audio in the browser. Audio operations are performed with audio nodes, which are linked together to form a modular audio routing graph. Multiple sources — with different types of channel layout — are supported. This modular design provides the flexibility to create complex audio functions with dynamic effects.  The first version of Web Audio API is now feature complete and is implemented in all modern browsers. Work has started on the next version, and new features are being incubated in the Audio Community Group.  Performance   Web Performance  All Web Performance specifications  There are currently 18 specifications in development in the Web Performance Working Group aiming to provide methods to observe and improve aspects of application performance of user agent features and APIs. The W3C team is looking at related work incubated in the W3C GPU for the Web (WebGPU) Community Group which is poised to transition to a W3C Working Group. A preliminary draft charter is available.  WebAssembly  All WebAssembly specifications  WebAssembly improves Web performance and power by being a virtual machine and execution environment enabling loaded pages to run native (compiled) code. It is deployed in Firefox, Edge, Safari and Chrome. The specification will soon reach Candidate Recommendation.  WebAssembly enables near-native performance, optimized load time, and perhaps most importantly, a compilation target for existing code bases. While it has a small number of native types, much of the performance increase relative to Javascript derives from its use of consistent typing. WebAssembly leverages decades of optimization for compiled languages and the byte code is optimized for compactness and streaming (the web page starts executing while the rest of the code downloads). Network and API access all occurs through accompanying Javascript libraries -- the security model is identical to that of Javascript.  Requirements gathering and language development occur in the Community Group while the Working Group manages test development, community review and progression of specifications on the Recommendation Track.  Testing  Browser testing plays a critical role in the growth of the Web by:  Improving the reliability of Web technology definitions; Improving the quality of implementations of these technologies by helping vendors to detect bugs in their products; Improving the data available to Web developers on known bugs and deficiencies of Web technologies by publishing results of these tests. Browser Testing and Tools  The Browser Testing and Tools Working Group is developing WebDriver version 2, having published last year the W3C Recommendation of WebDriver. WebDriver acts as a remote control interface that enables introspection and control of user agents, provides a platform- and language-neutral wire protocol as a way for out-of-process programs to remotely instruct the behavior of Web, and emulates the actions of a real person using the browser.  WebPlatform Tests   The WebPlatform Tests project now provides a mechanism which allows to fully automate tests that previously needed to be run manually: TestDriver.  TestDriver enables sending trusted key and mouse events, sending complex series of trusted pointer and key interactions for things like in-content drag-and-drop or pinch zoom, and even file upload.  Since 2014 W3C began work on this coordinated open-source effort to build a cross-browser test suite for the Web Platform, which WHATWG, and all major browsers adopted.  Web of Data   All Data specifications  There have been several great success stories around the standardization of data on the web over the past year.  Verifiable Claims seems to have significant uptake. It is also significant that the Distributed Identifier WG charter has received numerous favorable reviews, and was just recently launched. JSON-LD has been a major success with the large deployment on Web sites via schema.org.  JSON-LD 1.1 completed technical work, about to transition to CR More than 25% of websites today include schema.org data in JSON-LD The Web of Things description is in CR since May, making use of JSON-LD Verifiable Credentials data model is in CR since July, also making use of JSON-LD Continued strong interest in decentralized identifiers Engagement from the TAG with reframing core documents, such as Ethical Web Principles, to include data on the web within their scope Data is increasingly important for all organizations, especially with the rise of IoT and Big Data. W3C has a mature and extensive suite of standards relating to data that were developed over two decades of experience, with plans for further work on making it easier for developers to work with graph data and knowledge graphs.  Linked Data is about the use of URIs as names for things, the ability to dereference these URIs to get further information and to include links to other data. There are ever-increasing sources of open Linked Data on the Web, as well as data services that are restricted to the suppliers and consumers of those services.  The digital transformation of industry is seeking to exploit advanced digital technologies. This will facilitate businesses to integrate horizontally along the supply and value chains, and vertically from the factory floor to the office floor. W3C is seeking to make it easier to support enterprise-wide data management and governance, reflecting the strategic importance of data to modern businesses.  Traditional approaches to data have focused on tabular databases (SQL/RDBMS), Comma Separated Value (CSV) files, and data embedded in PDF documents and spreadsheets. We're now in midst of a major shift to graph data with nodes and labeled directed links between them. Graph data is:  Faster than using SQL and associated JOIN operations More favorable to integrating data from heterogeneous sources Better suited to situations where the data model is evolving In the wake of the recent W3C Workshop on Graph Data we are in the process of launching a Graph Standardization Business Group to provide a business perspective with use cases and requirements, to coordinate technical standards work and liaisons with external organizations.  Web for All Security, Privacy, Identity  All Security specifications, all Privacy specifications  Authentication on the Web   As the WebAuthn Level 1 W3C Recommendation published last March is seeing wide implementation and adoption of strong cryptographic authentication, work is proceeding on Level 2.  The open standard Web API gives native authentication technology built into native platforms, browsers, operating systems (including mobile) and hardware, offering protection against hacking, credential theft, phishing attacks, thus aiming to end the era of passwords as a security construct. You may read more in our March press release.  Privacy  An increasing number of W3C specifications are benefitting from Privacy and Security review; there are security and privacy aspects to every specification. Early review is essential. Working with the TAG, the Privacy Interest Group has updated the Self-Review Questionnaire: Security and Privacy.  Other recent work of the group includes public blogging further to the exploration of anti-patterns in standards and permission prompts.  Security  The Web Application Security Working Group adopted Feature Policy, aiming to allow developers to selectively enable, disable, or modify the behavior of some of these browser features and APIs within their application; and Fetch Metadata, aiming to provide servers with enough information to make a priori decisions about whether or not to service a request based on the way it was made, and the context in which it will be used.  The Web Payment Security Interest Group, launched last April, convenes members from W3C, EMVCo, and the FIDO Alliance to discuss cooperative work to enhance the security and interoperability of Web payments (read more about payments).  Internationalization (i18n)   All Internationalization specifications, educational articles related to Internationalization, spec developers checklist  Only a quarter or so current Web users use English online and that proportion will continue to decrease as the Web reaches more and more communities of limited English proficiency. If the Web is to live up to the "World Wide" portion of its name, and for the Web to truly work for stakeholders all around the world engaging with content in various languages, it must support the needs of worldwide users as they engage with content in the various languages. The growth of epublishing also brings requirements for new features and improved typography on the Web. It is important to ensure the needs of local communities are captured.  The W3C Internationalization Initiative was set up to increase in-house resources dedicated to accelerating progress in making the World Wide Web "worldwide" by gathering user requirements, supporting developers, and education &amp; outreach.  For an overview of current projects see the i18n radar. W3C's Internationalization efforts progressed on a number of fronts recently:  Requirements: New African and European language groups will work on the gap analysis, errata and layout requirements. Gap analysis: Japanese, Devanagari, Bengali, Tamil, Lao, Khmer, Javanese, and Ethiopic updated in the gap-analysis documents. Layout requirements document: notable progress tracked in the Southeast Asian Task Force while work continues on Chinese layout requirements. Developer support: Spec reviews: the i18n WG continues active review of specifications of the WHATWG and other W3C Working Groups. Short review checklist: easy way to begin a self-review to help spec developers understand what aspects of their spec are likely to need attention for internationalization, and points them to more detailed checklists for the relevant topics. It also helps those reviewing specs for i18n issues. Strings on the Web: Language and Direction Metadata lays out issues and discusses potential solutions for passing information about language and direction with strings in JSON or other data formats. The document was rewritten for clarity, and expanded. The group is collaborating with the JSON-LD and Web Publishing groups to develop a plan for updating RDF, JSON-LD and related specifications to handle metadata for base direction of text (bidi). User-friendly test format: a new format was developed for Internationalization Test Suite tests, which displays helpful information about how the test works. This particularly useful because those tests are pointed to by educational materials and gap-analysis documents. Web Platform Tests: a large number of tests in the i18n test suite have been ported to the WPT repository, including: css-counter-styles, css-ruby, css-syntax, css-test, css-text-decor, css-writing-modes, and css-pseudo. Education &amp; outreach: (for all educational materials, see the HTML &amp; CSS Authoring Techniques) Web Accessibility   All Accessibility specifications, WAI resources  The Web Accessibility Initiative supports W3C's Web for All mission. Recent achievements include:  Education and training: Inaccessibility of CAPTCHA updated to bring our analysis and recommendations up to date with CAPTCHA practice today, concluding two years of extensive work and invaluable input from the public (read more on the W3C Blog Learn why your web content and applications should be accessible. The Education and Outreach Working Group has completed revision and updating of the Business Case for Digital Accessibility. Accessibility guidelines: The Accessibility Guidelines Working Group has continued to update WCAG Techniques and Understanding WCAG 2.1; and published a Candidate Recommendation of Accessibility Conformance Testing Rules Format 1.0 to improve inter-rater reliability when evaluating conformance of web content to WCAG An updated charter is being developed to host work on "Silver", the next generation accessibility guidelines (WCAG 2.2) There are accessibility aspects to most specifications. Check your work with the FAST checklist.  Outreach to the world W3C Developer Relations   To foster the excellent feedback loop between Web Standards development and Web developers, and to grow participation from that diverse community, recent W3C Developer Relations activities include:  @w3cdevs tracks the enormous amount of work happening across W3C W3C Track during the Web Conference 2019 in San Francisco Tech videos: W3C published the 2019 Web Games Workshop videos The 16 September 2019 Developer Meetup in Fukuoka, Japan, is open to all and will combine a set of technical demos prepared by W3C groups, and a series of talks on a selected set of W3C technologies and projects W3C is involved with Mozilla, Google, Samsung, Microsoft and Bocoup in the organization of ViewSource 2019 in Amsterdam (read more on the W3C Blog) W3C Training   In partnership with EdX, W3C's MOOC training program, W3Cx offers a complete "Front-End Web Developer" (FEWD) professional certificate program that consists of a suite of five courses on the foundational languages that power the Web: HTML5, CSS and JavaScript. We count nearly 900K students from all over the world.  Translations  Many Web users rely on translations of documents developed at W3C whose official language is English. W3C is extremely grateful to the continuous efforts of its community in ensuring our various deliverables in general, and in our specifications in particular, are made available in other languages, for free, ensuring their exposure to a much more diverse set of readers.  Last Spring we developed a more robust system, a new listing of translations of W3C specifications and updated the instructions on how to contribute to our translation efforts.  W3C Liaisons   Liaisons and coordination with numerous organizations and Standards Development Organizations (SDOs) is crucial for W3C to:  make sure standards are interoperable coordinate our respective agenda in Internet governance: W3C participates in ICANN, GIPO, IGF, the I* organizations (ICANN, IETF, ISOC, IAB). ensure at the government liaison level that our standards work is officially recognized when important to our membership so that products based on them (often done by our members) are part of procurement orders. W3C has ARO/PAS status with ISO. W3C participates in the EU MSP and Rolling Plan on Standardization ensure the global set of Web and Internet standards form a compatible stack of technologies, at the technical and policy level (patent regime, fragmentation, use in policy making) promote Standards adoption equally by the industry, the public sector, and the public at large Coralie Mercier, Editor, W3C Marketing &amp; Communications $Id: Overview.html,v 1.60 2019/10/15 12:05:52 coralie Exp $ Copyright © 2019 W3C ® (MIT, ERCIM, Keio, Beihang) Usage policies apply.</v>
      </c>
    </row>
    <row r="102">
      <c r="A102" s="2" t="str">
        <f>IFERROR(__xludf.DUMMYFUNCTION("""COMPUTED_VALUE"""),"NeonMint")</f>
        <v>NeonMint</v>
      </c>
      <c r="B102" s="3" t="str">
        <f>IFERROR(__xludf.DUMMYFUNCTION("""COMPUTED_VALUE"""),"https://github.com/EFEELE/NeonMint")</f>
        <v>https://github.com/EFEELE/NeonMint</v>
      </c>
      <c r="C102" s="2">
        <f>IFERROR(__xludf.DUMMYFUNCTION("""COMPUTED_VALUE"""),139.0)</f>
        <v>139</v>
      </c>
      <c r="D102" s="2" t="str">
        <f>IFERROR(__xludf.DUMMYFUNCTION("""COMPUTED_VALUE"""),"Astro")</f>
        <v>Astro</v>
      </c>
      <c r="E102" s="2" t="str">
        <f>IFERROR(__xludf.DUMMYFUNCTION("""COMPUTED_VALUE"""),"is a modern, minimalist web template created for developers, designers, and digital creatives. This project aims to offer an elegant and functional visual experience, combining a dark-toned aesthetic with mint green accents to highlight content without di"&amp;"stractions.")</f>
        <v>is a modern, minimalist web template created for developers, designers, and digital creatives. This project aims to offer an elegant and functional visual experience, combining a dark-toned aesthetic with mint green accents to highlight content without distractions.</v>
      </c>
    </row>
    <row r="103">
      <c r="A103" s="2" t="str">
        <f>IFERROR(__xludf.DUMMYFUNCTION("""COMPUTED_VALUE"""),"digital-numbers-font")</f>
        <v>digital-numbers-font</v>
      </c>
      <c r="B103" s="3" t="str">
        <f>IFERROR(__xludf.DUMMYFUNCTION("""COMPUTED_VALUE"""),"https://github.com/s-a/digital-numbers-font")</f>
        <v>https://github.com/s-a/digital-numbers-font</v>
      </c>
      <c r="C103" s="2">
        <f>IFERROR(__xludf.DUMMYFUNCTION("""COMPUTED_VALUE"""),130.0)</f>
        <v>130</v>
      </c>
      <c r="D103" s="2" t="str">
        <f>IFERROR(__xludf.DUMMYFUNCTION("""COMPUTED_VALUE"""),"HTML")</f>
        <v>HTML</v>
      </c>
      <c r="E103" s="2" t="str">
        <f>IFERROR(__xludf.DUMMYFUNCTION("""COMPUTED_VALUE"""),"A fixed width (web)font in a cool liquid-crystal display (LCD) style.")</f>
        <v>A fixed width (web)font in a cool liquid-crystal display (LCD) style.</v>
      </c>
    </row>
    <row r="104">
      <c r="A104" s="2" t="str">
        <f>IFERROR(__xludf.DUMMYFUNCTION("""COMPUTED_VALUE"""),"digital-ocean-ansible")</f>
        <v>digital-ocean-ansible</v>
      </c>
      <c r="B104" s="3" t="str">
        <f>IFERROR(__xludf.DUMMYFUNCTION("""COMPUTED_VALUE"""),"https://github.com/christurnertv/digital-ocean-ansible")</f>
        <v>https://github.com/christurnertv/digital-ocean-ansible</v>
      </c>
      <c r="C104" s="2">
        <f>IFERROR(__xludf.DUMMYFUNCTION("""COMPUTED_VALUE"""),119.0)</f>
        <v>119</v>
      </c>
      <c r="D104" s="2" t="str">
        <f>IFERROR(__xludf.DUMMYFUNCTION("""COMPUTED_VALUE"""),"Não especificada")</f>
        <v>Não especificada</v>
      </c>
      <c r="E104" s="2" t="str">
        <f>IFERROR(__xludf.DUMMYFUNCTION("""COMPUTED_VALUE"""),"Secure PHP Web and DB Server for Digital Ocean managed with Ansible and Git")</f>
        <v>Secure PHP Web and DB Server for Digital Ocean managed with Ansible and Git</v>
      </c>
    </row>
    <row r="105">
      <c r="A105" s="2" t="str">
        <f>IFERROR(__xludf.DUMMYFUNCTION("""COMPUTED_VALUE"""),"unity-webgl-copy-and-paste")</f>
        <v>unity-webgl-copy-and-paste</v>
      </c>
      <c r="B105" s="3" t="str">
        <f>IFERROR(__xludf.DUMMYFUNCTION("""COMPUTED_VALUE"""),"https://github.com/greggman/unity-webgl-copy-and-paste")</f>
        <v>https://github.com/greggman/unity-webgl-copy-and-paste</v>
      </c>
      <c r="C105" s="2">
        <f>IFERROR(__xludf.DUMMYFUNCTION("""COMPUTED_VALUE"""),116.0)</f>
        <v>116</v>
      </c>
      <c r="D105" s="2" t="str">
        <f>IFERROR(__xludf.DUMMYFUNCTION("""COMPUTED_VALUE"""),"JavaScript")</f>
        <v>JavaScript</v>
      </c>
      <c r="E105" s="2" t="str">
        <f>IFERROR(__xludf.DUMMYFUNCTION("""COMPUTED_VALUE"""),"Support Copy and Paste in Unity WebGL")</f>
        <v>Support Copy and Paste in Unity WebGL</v>
      </c>
    </row>
    <row r="106">
      <c r="A106" s="2" t="str">
        <f>IFERROR(__xludf.DUMMYFUNCTION("""COMPUTED_VALUE"""),"facturajs")</f>
        <v>facturajs</v>
      </c>
      <c r="B106" s="3" t="str">
        <f>IFERROR(__xludf.DUMMYFUNCTION("""COMPUTED_VALUE"""),"https://github.com/emilioastarita/facturajs")</f>
        <v>https://github.com/emilioastarita/facturajs</v>
      </c>
      <c r="C106" s="2">
        <f>IFERROR(__xludf.DUMMYFUNCTION("""COMPUTED_VALUE"""),115.0)</f>
        <v>115</v>
      </c>
      <c r="D106" s="2" t="str">
        <f>IFERROR(__xludf.DUMMYFUNCTION("""COMPUTED_VALUE"""),"TypeScript")</f>
        <v>TypeScript</v>
      </c>
      <c r="E106" s="2" t="str">
        <f>IFERROR(__xludf.DUMMYFUNCTION("""COMPUTED_VALUE"""),"Facturas digitales con AFIP Web Services y nodej")</f>
        <v>Facturas digitales con AFIP Web Services y nodej</v>
      </c>
    </row>
    <row r="107">
      <c r="A107" s="3" t="str">
        <f>IFERROR(__xludf.DUMMYFUNCTION("""COMPUTED_VALUE"""),"Saraff.Twain.NET")</f>
        <v>Saraff.Twain.NET</v>
      </c>
      <c r="B107" s="3" t="str">
        <f>IFERROR(__xludf.DUMMYFUNCTION("""COMPUTED_VALUE"""),"https://github.com/saraff-9EB1047A4BEB4cef8506B29BA325BD5A/Saraff.Twain.NET")</f>
        <v>https://github.com/saraff-9EB1047A4BEB4cef8506B29BA325BD5A/Saraff.Twain.NET</v>
      </c>
      <c r="C107" s="2">
        <f>IFERROR(__xludf.DUMMYFUNCTION("""COMPUTED_VALUE"""),110.0)</f>
        <v>110</v>
      </c>
      <c r="D107" s="2" t="str">
        <f>IFERROR(__xludf.DUMMYFUNCTION("""COMPUTED_VALUE"""),"C#")</f>
        <v>C#</v>
      </c>
      <c r="E107" s="2" t="str">
        <f>IFERROR(__xludf.DUMMYFUNCTION("""COMPUTED_VALUE"""),"Saraff.Twain.NET is the skillful scanning component which allows you to control work of flatbed scanner, web and digital camera and any other TWAIN device from .NET environment. You can use this library in your programs written in any programming language"&amp;"s compatible with .NET technology.")</f>
        <v>Saraff.Twain.NET is the skillful scanning component which allows you to control work of flatbed scanner, web and digital camera and any other TWAIN device from .NET environment. You can use this library in your programs written in any programming languages compatible with .NET technology.</v>
      </c>
    </row>
    <row r="108">
      <c r="A108" s="2" t="str">
        <f>IFERROR(__xludf.DUMMYFUNCTION("""COMPUTED_VALUE"""),"Unity3D_Robotics_ABB")</f>
        <v>Unity3D_Robotics_ABB</v>
      </c>
      <c r="B108" s="3" t="str">
        <f>IFERROR(__xludf.DUMMYFUNCTION("""COMPUTED_VALUE"""),"https://github.com/rparak/Unity3D_Robotics_ABB")</f>
        <v>https://github.com/rparak/Unity3D_Robotics_ABB</v>
      </c>
      <c r="C108" s="2">
        <f>IFERROR(__xludf.DUMMYFUNCTION("""COMPUTED_VALUE"""),105.0)</f>
        <v>105</v>
      </c>
      <c r="D108" s="2" t="str">
        <f>IFERROR(__xludf.DUMMYFUNCTION("""COMPUTED_VALUE"""),"C#")</f>
        <v>C#</v>
      </c>
      <c r="E108" s="2" t="str">
        <f>IFERROR(__xludf.DUMMYFUNCTION("""COMPUTED_VALUE"""),"A digital-twin of the robot ABB integrated into the Unity3D development platform.")</f>
        <v>A digital-twin of the robot ABB integrated into the Unity3D development platform.</v>
      </c>
    </row>
    <row r="109">
      <c r="A109" s="2" t="str">
        <f>IFERROR(__xludf.DUMMYFUNCTION("""COMPUTED_VALUE"""),"Unity3D_Robotics_ABB")</f>
        <v>Unity3D_Robotics_ABB</v>
      </c>
      <c r="B109" s="3" t="str">
        <f>IFERROR(__xludf.DUMMYFUNCTION("""COMPUTED_VALUE"""),"https://github.com/rparak/Unity3D_Robotics_ABB")</f>
        <v>https://github.com/rparak/Unity3D_Robotics_ABB</v>
      </c>
      <c r="C109" s="2">
        <f>IFERROR(__xludf.DUMMYFUNCTION("""COMPUTED_VALUE"""),105.0)</f>
        <v>105</v>
      </c>
      <c r="D109" s="2" t="str">
        <f>IFERROR(__xludf.DUMMYFUNCTION("""COMPUTED_VALUE"""),"C#")</f>
        <v>C#</v>
      </c>
      <c r="E109" s="2" t="str">
        <f>IFERROR(__xludf.DUMMYFUNCTION("""COMPUTED_VALUE"""),"A digital-twin of the robot ABB integrated into the Unity3D development platform.")</f>
        <v>A digital-twin of the robot ABB integrated into the Unity3D development platform.</v>
      </c>
    </row>
    <row r="110">
      <c r="A110" s="2" t="str">
        <f>IFERROR(__xludf.DUMMYFUNCTION("""COMPUTED_VALUE"""),"Digital-Currency")</f>
        <v>Digital-Currency</v>
      </c>
      <c r="B110" s="3" t="str">
        <f>IFERROR(__xludf.DUMMYFUNCTION("""COMPUTED_VALUE"""),"https://github.com/florianjs/Digital-Currency")</f>
        <v>https://github.com/florianjs/Digital-Currency</v>
      </c>
      <c r="C110" s="2">
        <f>IFERROR(__xludf.DUMMYFUNCTION("""COMPUTED_VALUE"""),103.0)</f>
        <v>103</v>
      </c>
      <c r="D110" s="2" t="str">
        <f>IFERROR(__xludf.DUMMYFUNCTION("""COMPUTED_VALUE"""),"EJS")</f>
        <v>EJS</v>
      </c>
      <c r="E110" s="2" t="str">
        <f>IFERROR(__xludf.DUMMYFUNCTION("""COMPUTED_VALUE"""),"Create your own Digital Currency with this self-hosted Web App. Check out the Demo website")</f>
        <v>Create your own Digital Currency with this self-hosted Web App. Check out the Demo website</v>
      </c>
    </row>
    <row r="111">
      <c r="A111" s="2" t="str">
        <f>IFERROR(__xludf.DUMMYFUNCTION("""COMPUTED_VALUE"""),"bible_databases_deuterocanonical")</f>
        <v>bible_databases_deuterocanonical</v>
      </c>
      <c r="B111" s="3" t="str">
        <f>IFERROR(__xludf.DUMMYFUNCTION("""COMPUTED_VALUE"""),"https://github.com/scrollmapper/bible_databases_deuterocanonical")</f>
        <v>https://github.com/scrollmapper/bible_databases_deuterocanonical</v>
      </c>
      <c r="C111" s="2">
        <f>IFERROR(__xludf.DUMMYFUNCTION("""COMPUTED_VALUE"""),103.0)</f>
        <v>103</v>
      </c>
      <c r="D111" s="2" t="str">
        <f>IFERROR(__xludf.DUMMYFUNCTION("""COMPUTED_VALUE"""),"Python")</f>
        <v>Python</v>
      </c>
      <c r="E111" s="2" t="str">
        <f>IFERROR(__xludf.DUMMYFUNCTION("""COMPUTED_VALUE"""),"Ancient deuterocanonical, extra-Biblical, and bible related texts. Put into a variety of digital formats to encourage distribution via web and print.")</f>
        <v>Ancient deuterocanonical, extra-Biblical, and bible related texts. Put into a variety of digital formats to encourage distribution via web and print.</v>
      </c>
    </row>
    <row r="112">
      <c r="A112" s="2" t="str">
        <f>IFERROR(__xludf.DUMMYFUNCTION("""COMPUTED_VALUE"""),"fit")</f>
        <v>fit</v>
      </c>
      <c r="B112" s="3" t="str">
        <f>IFERROR(__xludf.DUMMYFUNCTION("""COMPUTED_VALUE"""),"https://github.com/fit-project/fit")</f>
        <v>https://github.com/fit-project/fit</v>
      </c>
      <c r="C112" s="2">
        <f>IFERROR(__xludf.DUMMYFUNCTION("""COMPUTED_VALUE"""),100.0)</f>
        <v>100</v>
      </c>
      <c r="D112" s="2" t="str">
        <f>IFERROR(__xludf.DUMMYFUNCTION("""COMPUTED_VALUE"""),"Python")</f>
        <v>Python</v>
      </c>
      <c r="E112" s="2" t="str">
        <f>IFERROR(__xludf.DUMMYFUNCTION("""COMPUTED_VALUE"""),"FIT is a modular suite of Python applications for digital forensic acquisition of online contents such as web pages, emails, social media, and more. Each module can run independently or as part of the full FIT suite.")</f>
        <v>FIT is a modular suite of Python applications for digital forensic acquisition of online contents such as web pages, emails, social media, and more. Each module can run independently or as part of the full FIT suite.</v>
      </c>
    </row>
    <row r="113">
      <c r="A113" s="2" t="str">
        <f>IFERROR(__xludf.DUMMYFUNCTION("""COMPUTED_VALUE"""),"ESP8266WiFiControl")</f>
        <v>ESP8266WiFiControl</v>
      </c>
      <c r="B113" s="3" t="str">
        <f>IFERROR(__xludf.DUMMYFUNCTION("""COMPUTED_VALUE"""),"https://github.com/amphancm/ESP8266WiFiControl")</f>
        <v>https://github.com/amphancm/ESP8266WiFiControl</v>
      </c>
      <c r="C113" s="2">
        <f>IFERROR(__xludf.DUMMYFUNCTION("""COMPUTED_VALUE"""),97.0)</f>
        <v>97</v>
      </c>
      <c r="D113" s="2" t="str">
        <f>IFERROR(__xludf.DUMMYFUNCTION("""COMPUTED_VALUE"""),"Arduino")</f>
        <v>Arduino</v>
      </c>
      <c r="E113" s="2" t="str">
        <f>IFERROR(__xludf.DUMMYFUNCTION("""COMPUTED_VALUE"""),"ESP8266 WiFi Web Server control 4 Digital Outputs with OLED Display.")</f>
        <v>ESP8266 WiFi Web Server control 4 Digital Outputs with OLED Display.</v>
      </c>
    </row>
    <row r="114">
      <c r="A114" s="2" t="str">
        <f>IFERROR(__xludf.DUMMYFUNCTION("""COMPUTED_VALUE"""),"web-dsp-demo")</f>
        <v>web-dsp-demo</v>
      </c>
      <c r="B114" s="3" t="str">
        <f>IFERROR(__xludf.DUMMYFUNCTION("""COMPUTED_VALUE"""),"https://github.com/shamadee/web-dsp-demo")</f>
        <v>https://github.com/shamadee/web-dsp-demo</v>
      </c>
      <c r="C114" s="2">
        <f>IFERROR(__xludf.DUMMYFUNCTION("""COMPUTED_VALUE"""),97.0)</f>
        <v>97</v>
      </c>
      <c r="D114" s="2" t="str">
        <f>IFERROR(__xludf.DUMMYFUNCTION("""COMPUTED_VALUE"""),"C++")</f>
        <v>C++</v>
      </c>
      <c r="E114" s="2" t="str">
        <f>IFERROR(__xludf.DUMMYFUNCTION("""COMPUTED_VALUE"""),"A digital signal processing library built on WebAssembly and Javascript")</f>
        <v>A digital signal processing library built on WebAssembly and Javascript</v>
      </c>
    </row>
    <row r="115">
      <c r="A115" s="2" t="str">
        <f>IFERROR(__xludf.DUMMYFUNCTION("""COMPUTED_VALUE"""),"trombone.js")</f>
        <v>trombone.js</v>
      </c>
      <c r="B115" s="3" t="str">
        <f>IFERROR(__xludf.DUMMYFUNCTION("""COMPUTED_VALUE"""),"https://github.com/bignimbus/trombone.js")</f>
        <v>https://github.com/bignimbus/trombone.js</v>
      </c>
      <c r="C115" s="2">
        <f>IFERROR(__xludf.DUMMYFUNCTION("""COMPUTED_VALUE"""),97.0)</f>
        <v>97</v>
      </c>
      <c r="D115" s="2" t="str">
        <f>IFERROR(__xludf.DUMMYFUNCTION("""COMPUTED_VALUE"""),"JavaScript")</f>
        <v>JavaScript</v>
      </c>
      <c r="E115" s="2" t="str">
        <f>IFERROR(__xludf.DUMMYFUNCTION("""COMPUTED_VALUE"""),"A digital trombone for your web browser")</f>
        <v>A digital trombone for your web browser</v>
      </c>
    </row>
    <row r="116">
      <c r="A116" s="2" t="str">
        <f>IFERROR(__xludf.DUMMYFUNCTION("""COMPUTED_VALUE"""),"website")</f>
        <v>website</v>
      </c>
      <c r="B116" s="3" t="str">
        <f>IFERROR(__xludf.DUMMYFUNCTION("""COMPUTED_VALUE"""),"https://github.com/techlore/website")</f>
        <v>https://github.com/techlore/website</v>
      </c>
      <c r="C116" s="2">
        <f>IFERROR(__xludf.DUMMYFUNCTION("""COMPUTED_VALUE"""),96.0)</f>
        <v>96</v>
      </c>
      <c r="D116" s="2" t="str">
        <f>IFERROR(__xludf.DUMMYFUNCTION("""COMPUTED_VALUE"""),"HTML")</f>
        <v>HTML</v>
      </c>
      <c r="E116" s="2" t="str">
        <f>IFERROR(__xludf.DUMMYFUNCTION("""COMPUTED_VALUE"""),"Home of Techlore - digital rights for all. Techlore empowers individuals with practical digital privacy knowledge, security tools, and advocacy resources. Discover how to protect your online data and regain control of your digital identity.")</f>
        <v>Home of Techlore - digital rights for all. Techlore empowers individuals with practical digital privacy knowledge, security tools, and advocacy resources. Discover how to protect your online data and regain control of your digital identity.</v>
      </c>
    </row>
    <row r="117">
      <c r="A117" s="2" t="str">
        <f>IFERROR(__xludf.DUMMYFUNCTION("""COMPUTED_VALUE"""),"pfxsigner")</f>
        <v>pfxsigner</v>
      </c>
      <c r="B117" s="3" t="str">
        <f>IFERROR(__xludf.DUMMYFUNCTION("""COMPUTED_VALUE"""),"https://github.com/knadh/pfxsigner")</f>
        <v>https://github.com/knadh/pfxsigner</v>
      </c>
      <c r="C117" s="2">
        <f>IFERROR(__xludf.DUMMYFUNCTION("""COMPUTED_VALUE"""),92.0)</f>
        <v>92</v>
      </c>
      <c r="D117" s="2" t="str">
        <f>IFERROR(__xludf.DUMMYFUNCTION("""COMPUTED_VALUE"""),"Go")</f>
        <v>Go</v>
      </c>
      <c r="E117" s="2" t="str">
        <f>IFERROR(__xludf.DUMMYFUNCTION("""COMPUTED_VALUE"""),"A CLI utility and web server for digitally signing PDFs with docsign loaded from PFX (PKCS#12) files")</f>
        <v>A CLI utility and web server for digitally signing PDFs with docsign loaded from PFX (PKCS#12) files</v>
      </c>
    </row>
    <row r="118">
      <c r="A118" s="2" t="str">
        <f>IFERROR(__xludf.DUMMYFUNCTION("""COMPUTED_VALUE"""),"web-logbook")</f>
        <v>web-logbook</v>
      </c>
      <c r="B118" s="3" t="str">
        <f>IFERROR(__xludf.DUMMYFUNCTION("""COMPUTED_VALUE"""),"https://github.com/vsimakhin/web-logbook")</f>
        <v>https://github.com/vsimakhin/web-logbook</v>
      </c>
      <c r="C118" s="2">
        <f>IFERROR(__xludf.DUMMYFUNCTION("""COMPUTED_VALUE"""),91.0)</f>
        <v>91</v>
      </c>
      <c r="D118" s="2" t="str">
        <f>IFERROR(__xludf.DUMMYFUNCTION("""COMPUTED_VALUE"""),"JavaScript")</f>
        <v>JavaScript</v>
      </c>
      <c r="E118" s="2" t="str">
        <f>IFERROR(__xludf.DUMMYFUNCTION("""COMPUTED_VALUE"""),"EASA Web Pilot Logbook")</f>
        <v>EASA Web Pilot Logbook</v>
      </c>
    </row>
    <row r="119">
      <c r="A119" s="2" t="str">
        <f>IFERROR(__xludf.DUMMYFUNCTION("""COMPUTED_VALUE"""),"glowworm")</f>
        <v>glowworm</v>
      </c>
      <c r="B119" s="3" t="str">
        <f>IFERROR(__xludf.DUMMYFUNCTION("""COMPUTED_VALUE"""),"https://github.com/nstephens/glowworm")</f>
        <v>https://github.com/nstephens/glowworm</v>
      </c>
      <c r="C119" s="2">
        <f>IFERROR(__xludf.DUMMYFUNCTION("""COMPUTED_VALUE"""),86.0)</f>
        <v>86</v>
      </c>
      <c r="D119" s="2" t="str">
        <f>IFERROR(__xludf.DUMMYFUNCTION("""COMPUTED_VALUE"""),"TypeScript")</f>
        <v>TypeScript</v>
      </c>
      <c r="E119" s="2" t="str">
        <f>IFERROR(__xludf.DUMMYFUNCTION("""COMPUTED_VALUE"""),"A web-based digital photo display application ")</f>
        <v>A web-based digital photo display application </v>
      </c>
    </row>
    <row r="120">
      <c r="A120" s="2" t="str">
        <f>IFERROR(__xludf.DUMMYFUNCTION("""COMPUTED_VALUE"""),"webdp100")</f>
        <v>webdp100</v>
      </c>
      <c r="B120" s="3" t="str">
        <f>IFERROR(__xludf.DUMMYFUNCTION("""COMPUTED_VALUE"""),"https://github.com/scottbez1/webdp100")</f>
        <v>https://github.com/scottbez1/webdp100</v>
      </c>
      <c r="C120" s="2">
        <f>IFERROR(__xludf.DUMMYFUNCTION("""COMPUTED_VALUE"""),85.0)</f>
        <v>85</v>
      </c>
      <c r="D120" s="2" t="str">
        <f>IFERROR(__xludf.DUMMYFUNCTION("""COMPUTED_VALUE"""),"TypeScript")</f>
        <v>TypeScript</v>
      </c>
      <c r="E120" s="2" t="str">
        <f>IFERROR(__xludf.DUMMYFUNCTION("""COMPUTED_VALUE"""),"WIP web-based driver (and maybe eventually GUI?) for the Alientek DP100 digital power supply using WebHID")</f>
        <v>WIP web-based driver (and maybe eventually GUI?) for the Alientek DP100 digital power supply using WebHID</v>
      </c>
    </row>
    <row r="121">
      <c r="A121" s="2" t="str">
        <f>IFERROR(__xludf.DUMMYFUNCTION("""COMPUTED_VALUE"""),"MediaCrawler")</f>
        <v>MediaCrawler</v>
      </c>
      <c r="B121" s="3" t="str">
        <f>IFERROR(__xludf.DUMMYFUNCTION("""COMPUTED_VALUE"""),"https://github.com/RaidenEI21/MediaCrawler")</f>
        <v>https://github.com/RaidenEI21/MediaCrawler</v>
      </c>
      <c r="C121" s="2">
        <f>IFERROR(__xludf.DUMMYFUNCTION("""COMPUTED_VALUE"""),85.0)</f>
        <v>85</v>
      </c>
      <c r="D121" s="2" t="str">
        <f>IFERROR(__xludf.DUMMYFUNCTION("""COMPUTED_VALUE"""),"Python")</f>
        <v>Python</v>
      </c>
      <c r="E121" s="2" t="str">
        <f>IFERROR(__xludf.DUMMYFUNCTION("""COMPUTED_VALUE"""),"MediaCrawler is a powerful web scraper for self-media platforms. Easily collect and analyze content to enhance your digital strategy. 🌐🕷️")</f>
        <v>MediaCrawler is a powerful web scraper for self-media platforms. Easily collect and analyze content to enhance your digital strategy. 🌐🕷️</v>
      </c>
    </row>
    <row r="122">
      <c r="A122" s="2" t="str">
        <f>IFERROR(__xludf.DUMMYFUNCTION("""COMPUTED_VALUE"""),"waste-management-system")</f>
        <v>waste-management-system</v>
      </c>
      <c r="B122" s="3" t="str">
        <f>IFERROR(__xludf.DUMMYFUNCTION("""COMPUTED_VALUE"""),"https://github.com/imlakshay08/waste-management-system")</f>
        <v>https://github.com/imlakshay08/waste-management-system</v>
      </c>
      <c r="C122" s="2">
        <f>IFERROR(__xludf.DUMMYFUNCTION("""COMPUTED_VALUE"""),81.0)</f>
        <v>81</v>
      </c>
      <c r="D122" s="2" t="str">
        <f>IFERROR(__xludf.DUMMYFUNCTION("""COMPUTED_VALUE"""),"PHP")</f>
        <v>PHP</v>
      </c>
      <c r="E122" s="2" t="str">
        <f>IFERROR(__xludf.DUMMYFUNCTION("""COMPUTED_VALUE"""),"This project is for EcoHacks Hackathon 2022. This Waste Management System is a web application aimed to provide a digital way of complaining the concerns of general citizens to their relative municipalities.")</f>
        <v>This project is for EcoHacks Hackathon 2022. This Waste Management System is a web application aimed to provide a digital way of complaining the concerns of general citizens to their relative municipalities.</v>
      </c>
    </row>
    <row r="123">
      <c r="A123" s="2" t="str">
        <f>IFERROR(__xludf.DUMMYFUNCTION("""COMPUTED_VALUE"""),"scholarsphere-3")</f>
        <v>scholarsphere-3</v>
      </c>
      <c r="B123" s="3" t="str">
        <f>IFERROR(__xludf.DUMMYFUNCTION("""COMPUTED_VALUE"""),"https://github.com/psu-libraries/scholarsphere-3")</f>
        <v>https://github.com/psu-libraries/scholarsphere-3</v>
      </c>
      <c r="C123" s="2">
        <f>IFERROR(__xludf.DUMMYFUNCTION("""COMPUTED_VALUE"""),78.0)</f>
        <v>78</v>
      </c>
      <c r="D123" s="2" t="str">
        <f>IFERROR(__xludf.DUMMYFUNCTION("""COMPUTED_VALUE"""),"Ruby")</f>
        <v>Ruby</v>
      </c>
      <c r="E123" s="2" t="str">
        <f>IFERROR(__xludf.DUMMYFUNCTION("""COMPUTED_VALUE"""),"A web application for ingest, curation, search, and display of digital assets. Powered by Hydra technologies (Rails, Hydra-head, Blacklight, Solr, Fedora Commons, etc.)")</f>
        <v>A web application for ingest, curation, search, and display of digital assets. Powered by Hydra technologies (Rails, Hydra-head, Blacklight, Solr, Fedora Commons, etc.)</v>
      </c>
    </row>
    <row r="124">
      <c r="A124" s="2" t="str">
        <f>IFERROR(__xludf.DUMMYFUNCTION("""COMPUTED_VALUE"""),"pwa-play-billing")</f>
        <v>pwa-play-billing</v>
      </c>
      <c r="B124" s="3" t="str">
        <f>IFERROR(__xludf.DUMMYFUNCTION("""COMPUTED_VALUE"""),"https://github.com/chromeos/pwa-play-billing")</f>
        <v>https://github.com/chromeos/pwa-play-billing</v>
      </c>
      <c r="C124" s="2">
        <f>IFERROR(__xludf.DUMMYFUNCTION("""COMPUTED_VALUE"""),78.0)</f>
        <v>78</v>
      </c>
      <c r="D124" s="2" t="str">
        <f>IFERROR(__xludf.DUMMYFUNCTION("""COMPUTED_VALUE"""),"TypeScript")</f>
        <v>TypeScript</v>
      </c>
      <c r="E124" s="2" t="str">
        <f>IFERROR(__xludf.DUMMYFUNCTION("""COMPUTED_VALUE"""),"This sample demonstrates how you can publish your Progressive Web App (PWA) on Google Play Store with Trusted Web Activities (TWA), and use Digital Goods API and Payment Request API to receive payments with Google Play Billing.")</f>
        <v>This sample demonstrates how you can publish your Progressive Web App (PWA) on Google Play Store with Trusted Web Activities (TWA), and use Digital Goods API and Payment Request API to receive payments with Google Play Billing.</v>
      </c>
    </row>
    <row r="125">
      <c r="A125" s="2" t="str">
        <f>IFERROR(__xludf.DUMMYFUNCTION("""COMPUTED_VALUE"""),"timetrack")</f>
        <v>timetrack</v>
      </c>
      <c r="B125" s="3" t="str">
        <f>IFERROR(__xludf.DUMMYFUNCTION("""COMPUTED_VALUE"""),"https://github.com/City-of-Bloomington/timetrack")</f>
        <v>https://github.com/City-of-Bloomington/timetrack</v>
      </c>
      <c r="C125" s="2">
        <f>IFERROR(__xludf.DUMMYFUNCTION("""COMPUTED_VALUE"""),78.0)</f>
        <v>78</v>
      </c>
      <c r="D125" s="2" t="str">
        <f>IFERROR(__xludf.DUMMYFUNCTION("""COMPUTED_VALUE"""),"CSS")</f>
        <v>CSS</v>
      </c>
      <c r="E125" s="2" t="str">
        <f>IFERROR(__xludf.DUMMYFUNCTION("""COMPUTED_VALUE"""),"Digital time keeping system with both a web-based calendar entry and a kiosk based badge entry interface")</f>
        <v>Digital time keeping system with both a web-based calendar entry and a kiosk based badge entry interface</v>
      </c>
    </row>
    <row r="126">
      <c r="A126" s="2" t="str">
        <f>IFERROR(__xludf.DUMMYFUNCTION("""COMPUTED_VALUE"""),"Obfusc8ted")</f>
        <v>Obfusc8ted</v>
      </c>
      <c r="B126" s="3" t="str">
        <f>IFERROR(__xludf.DUMMYFUNCTION("""COMPUTED_VALUE"""),"https://github.com/RoseSecurity/Obfusc8ted")</f>
        <v>https://github.com/RoseSecurity/Obfusc8ted</v>
      </c>
      <c r="C126" s="2">
        <f>IFERROR(__xludf.DUMMYFUNCTION("""COMPUTED_VALUE"""),77.0)</f>
        <v>77</v>
      </c>
      <c r="D126" s="2" t="str">
        <f>IFERROR(__xludf.DUMMYFUNCTION("""COMPUTED_VALUE"""),"Não especificada")</f>
        <v>Não especificada</v>
      </c>
      <c r="E126" s="2" t="str">
        <f>IFERROR(__xludf.DUMMYFUNCTION("""COMPUTED_VALUE"""),"You and the AppleLabs' Incident Response Team have been notified of a potential breach to a Human Resources' workstation. According to the Human Resources representative, they did not notice any anomalous activity while browsing the web, but the AppleLabs"&amp;"' system information and event management (SIEM) instance alerted on a suspicious domain. Moments later, the host-based intrusion detection system (HIDS) alerted on several malicious programs acting as potential keyloggers. While the AppleLabs' IT and Inc"&amp;"ident Response Teams struggle to find the answers, can you lend us your digital forensic experience to hunt down this threat actor?")</f>
        <v>You and the AppleLabs' Incident Response Team have been notified of a potential breach to a Human Resources' workstation. According to the Human Resources representative, they did not notice any anomalous activity while browsing the web, but the AppleLabs' system information and event management (SIEM) instance alerted on a suspicious domain. Moments later, the host-based intrusion detection system (HIDS) alerted on several malicious programs acting as potential keyloggers. While the AppleLabs' IT and Incident Response Teams struggle to find the answers, can you lend us your digital forensic experience to hunt down this threat actor?</v>
      </c>
    </row>
    <row r="127">
      <c r="A127" s="2" t="str">
        <f>IFERROR(__xludf.DUMMYFUNCTION("""COMPUTED_VALUE"""),"CsNeuroevolutionFlappyBird")</f>
        <v>CsNeuroevolutionFlappyBird</v>
      </c>
      <c r="B127" s="3" t="str">
        <f>IFERROR(__xludf.DUMMYFUNCTION("""COMPUTED_VALUE"""),"https://github.com/KrzysztofBogdan/CsNeuroevolutionFlappyBird")</f>
        <v>https://github.com/KrzysztofBogdan/CsNeuroevolutionFlappyBird</v>
      </c>
      <c r="C127" s="2">
        <f>IFERROR(__xludf.DUMMYFUNCTION("""COMPUTED_VALUE"""),76.0)</f>
        <v>76</v>
      </c>
      <c r="D127" s="2" t="str">
        <f>IFERROR(__xludf.DUMMYFUNCTION("""COMPUTED_VALUE"""),"C#")</f>
        <v>C#</v>
      </c>
      <c r="E127" s="2" t="str">
        <f>IFERROR(__xludf.DUMMYFUNCTION("""COMPUTED_VALUE"""),"Unity C# Flappy Bird + Neuroevolution. WebGl demo: http://nfb.gametroleum.com")</f>
        <v>Unity C# Flappy Bird + Neuroevolution. WebGl demo: http://nfb.gametroleum.com</v>
      </c>
    </row>
    <row r="128">
      <c r="A128" s="2" t="str">
        <f>IFERROR(__xludf.DUMMYFUNCTION("""COMPUTED_VALUE"""),"Digital-Twin-of-Anthropomorphic-Robotic-Arm")</f>
        <v>Digital-Twin-of-Anthropomorphic-Robotic-Arm</v>
      </c>
      <c r="B128" s="3" t="str">
        <f>IFERROR(__xludf.DUMMYFUNCTION("""COMPUTED_VALUE"""),"https://github.com/yudhisteer/Digital-Twin-of-Anthropomorphic-Robotic-Arm")</f>
        <v>https://github.com/yudhisteer/Digital-Twin-of-Anthropomorphic-Robotic-Arm</v>
      </c>
      <c r="C128" s="2">
        <f>IFERROR(__xludf.DUMMYFUNCTION("""COMPUTED_VALUE"""),75.0)</f>
        <v>75</v>
      </c>
      <c r="D128" s="2" t="str">
        <f>IFERROR(__xludf.DUMMYFUNCTION("""COMPUTED_VALUE"""),"Não especificada")</f>
        <v>Não especificada</v>
      </c>
      <c r="E128" s="2" t="str">
        <f>IFERROR(__xludf.DUMMYFUNCTION("""COMPUTED_VALUE"""),"This project consists of research on a 6 degree of freedom robot. A 3D model of the robot has been made on Unity to demonstrate Forward and Inverse Kinematics. Important concepts in robotics like Singularities, Path planning and Motion Control are explain"&amp;"ed as well.")</f>
        <v>This project consists of research on a 6 degree of freedom robot. A 3D model of the robot has been made on Unity to demonstrate Forward and Inverse Kinematics. Important concepts in robotics like Singularities, Path planning and Motion Control are explained as well.</v>
      </c>
    </row>
    <row r="129">
      <c r="A129" s="2" t="str">
        <f>IFERROR(__xludf.DUMMYFUNCTION("""COMPUTED_VALUE"""),"client-sdk-unity-web")</f>
        <v>client-sdk-unity-web</v>
      </c>
      <c r="B129" s="3" t="str">
        <f>IFERROR(__xludf.DUMMYFUNCTION("""COMPUTED_VALUE"""),"https://github.com/livekit/client-sdk-unity-web")</f>
        <v>https://github.com/livekit/client-sdk-unity-web</v>
      </c>
      <c r="C129" s="2">
        <f>IFERROR(__xludf.DUMMYFUNCTION("""COMPUTED_VALUE"""),74.0)</f>
        <v>74</v>
      </c>
      <c r="D129" s="2" t="str">
        <f>IFERROR(__xludf.DUMMYFUNCTION("""COMPUTED_VALUE"""),"C#")</f>
        <v>C#</v>
      </c>
      <c r="E129" s="2" t="str">
        <f>IFERROR(__xludf.DUMMYFUNCTION("""COMPUTED_VALUE"""),"Official LiveKit SDK for Unity WebGL")</f>
        <v>Official LiveKit SDK for Unity WebGL</v>
      </c>
    </row>
    <row r="130">
      <c r="A130" s="2" t="str">
        <f>IFERROR(__xludf.DUMMYFUNCTION("""COMPUTED_VALUE"""),"AR-Webstore")</f>
        <v>AR-Webstore</v>
      </c>
      <c r="B130" s="3" t="str">
        <f>IFERROR(__xludf.DUMMYFUNCTION("""COMPUTED_VALUE"""),"https://github.com/ShwetKhatri2001/AR-Webstore")</f>
        <v>https://github.com/ShwetKhatri2001/AR-Webstore</v>
      </c>
      <c r="C130" s="2">
        <f>IFERROR(__xludf.DUMMYFUNCTION("""COMPUTED_VALUE"""),74.0)</f>
        <v>74</v>
      </c>
      <c r="D130" s="2" t="str">
        <f>IFERROR(__xludf.DUMMYFUNCTION("""COMPUTED_VALUE"""),"JavaScript")</f>
        <v>JavaScript</v>
      </c>
      <c r="E130" s="2" t="str">
        <f>IFERROR(__xludf.DUMMYFUNCTION("""COMPUTED_VALUE"""),"Webstore built to showcase photorealistic 3D digital objects in AR ")</f>
        <v>Webstore built to showcase photorealistic 3D digital objects in AR </v>
      </c>
    </row>
    <row r="131">
      <c r="A131" s="2" t="str">
        <f>IFERROR(__xludf.DUMMYFUNCTION("""COMPUTED_VALUE"""),"SimpleWebTransport")</f>
        <v>SimpleWebTransport</v>
      </c>
      <c r="B131" s="3" t="str">
        <f>IFERROR(__xludf.DUMMYFUNCTION("""COMPUTED_VALUE"""),"https://github.com/James-Frowen/SimpleWebTransport")</f>
        <v>https://github.com/James-Frowen/SimpleWebTransport</v>
      </c>
      <c r="C131" s="2">
        <f>IFERROR(__xludf.DUMMYFUNCTION("""COMPUTED_VALUE"""),73.0)</f>
        <v>73</v>
      </c>
      <c r="D131" s="2" t="str">
        <f>IFERROR(__xludf.DUMMYFUNCTION("""COMPUTED_VALUE"""),"C#")</f>
        <v>C#</v>
      </c>
      <c r="E131" s="2" t="str">
        <f>IFERROR(__xludf.DUMMYFUNCTION("""COMPUTED_VALUE"""),"WebSocket Server and client for unity designed for Mirror Networking")</f>
        <v>WebSocket Server and client for unity designed for Mirror Networking</v>
      </c>
    </row>
    <row r="132">
      <c r="A132" s="2" t="str">
        <f>IFERROR(__xludf.DUMMYFUNCTION("""COMPUTED_VALUE"""),"digitalocean-terraform")</f>
        <v>digitalocean-terraform</v>
      </c>
      <c r="B132" s="3" t="str">
        <f>IFERROR(__xludf.DUMMYFUNCTION("""COMPUTED_VALUE"""),"https://github.com/groovemonkey/digitalocean-terraform")</f>
        <v>https://github.com/groovemonkey/digitalocean-terraform</v>
      </c>
      <c r="C132" s="2">
        <f>IFERROR(__xludf.DUMMYFUNCTION("""COMPUTED_VALUE"""),73.0)</f>
        <v>73</v>
      </c>
      <c r="D132" s="2" t="str">
        <f>IFERROR(__xludf.DUMMYFUNCTION("""COMPUTED_VALUE"""),"Smarty")</f>
        <v>Smarty</v>
      </c>
      <c r="E132" s="2" t="str">
        <f>IFERROR(__xludf.DUMMYFUNCTION("""COMPUTED_VALUE"""),"A quick terraform tutorial for setting up load balanced web servers in digitalocean.")</f>
        <v>A quick terraform tutorial for setting up load balanced web servers in digitalocean.</v>
      </c>
    </row>
    <row r="133">
      <c r="A133" s="2" t="str">
        <f>IFERROR(__xludf.DUMMYFUNCTION("""COMPUTED_VALUE"""),"CheckIfMobileForUnityWebGL")</f>
        <v>CheckIfMobileForUnityWebGL</v>
      </c>
      <c r="B133" s="3" t="str">
        <f>IFERROR(__xludf.DUMMYFUNCTION("""COMPUTED_VALUE"""),"https://github.com/gigacee/CheckIfMobileForUnityWebGL")</f>
        <v>https://github.com/gigacee/CheckIfMobileForUnityWebGL</v>
      </c>
      <c r="C133" s="2">
        <f>IFERROR(__xludf.DUMMYFUNCTION("""COMPUTED_VALUE"""),72.0)</f>
        <v>72</v>
      </c>
      <c r="D133" s="2" t="str">
        <f>IFERROR(__xludf.DUMMYFUNCTION("""COMPUTED_VALUE"""),"C#")</f>
        <v>C#</v>
      </c>
      <c r="E133" s="2" t="str">
        <f>IFERROR(__xludf.DUMMYFUNCTION("""COMPUTED_VALUE"""),"The plugin to check if your Unity WebGL game is running on a PC or mobile device.")</f>
        <v>The plugin to check if your Unity WebGL game is running on a PC or mobile device.</v>
      </c>
    </row>
    <row r="134">
      <c r="A134" s="2" t="str">
        <f>IFERROR(__xludf.DUMMYFUNCTION("""COMPUTED_VALUE"""),"Free-Math")</f>
        <v>Free-Math</v>
      </c>
      <c r="B134" s="3" t="str">
        <f>IFERROR(__xludf.DUMMYFUNCTION("""COMPUTED_VALUE"""),"https://github.com/jaltekruse/Free-Math")</f>
        <v>https://github.com/jaltekruse/Free-Math</v>
      </c>
      <c r="C134" s="2">
        <f>IFERROR(__xludf.DUMMYFUNCTION("""COMPUTED_VALUE"""),72.0)</f>
        <v>72</v>
      </c>
      <c r="D134" s="2" t="str">
        <f>IFERROR(__xludf.DUMMYFUNCTION("""COMPUTED_VALUE"""),"JavaScript")</f>
        <v>JavaScript</v>
      </c>
      <c r="E134" s="2" t="str">
        <f>IFERROR(__xludf.DUMMYFUNCTION("""COMPUTED_VALUE"""),"An offline React web application for managing digital math homework")</f>
        <v>An offline React web application for managing digital math homework</v>
      </c>
    </row>
    <row r="135">
      <c r="A135" s="2" t="str">
        <f>IFERROR(__xludf.DUMMYFUNCTION("""COMPUTED_VALUE"""),"scrivito-example-app-js")</f>
        <v>scrivito-example-app-js</v>
      </c>
      <c r="B135" s="3" t="str">
        <f>IFERROR(__xludf.DUMMYFUNCTION("""COMPUTED_VALUE"""),"https://github.com/JustRelate/scrivito-example-app-js")</f>
        <v>https://github.com/JustRelate/scrivito-example-app-js</v>
      </c>
      <c r="C135" s="2">
        <f>IFERROR(__xludf.DUMMYFUNCTION("""COMPUTED_VALUE"""),72.0)</f>
        <v>72</v>
      </c>
      <c r="D135" s="2" t="str">
        <f>IFERROR(__xludf.DUMMYFUNCTION("""COMPUTED_VALUE"""),"JavaScript")</f>
        <v>JavaScript</v>
      </c>
      <c r="E135" s="2" t="str">
        <f>IFERROR(__xludf.DUMMYFUNCTION("""COMPUTED_VALUE"""),"Scrivito is a flexible, scalable, and secure web CMS built to orchestrate digital experiences globally across multiple channels, react to market changes quickly and deliver great results cost-efficiently.")</f>
        <v>Scrivito is a flexible, scalable, and secure web CMS built to orchestrate digital experiences globally across multiple channels, react to market changes quickly and deliver great results cost-efficiently.</v>
      </c>
    </row>
    <row r="136">
      <c r="A136" s="2" t="str">
        <f>IFERROR(__xludf.DUMMYFUNCTION("""COMPUTED_VALUE"""),"mslearn-mr-adt-in-unity")</f>
        <v>mslearn-mr-adt-in-unity</v>
      </c>
      <c r="B136" s="3" t="str">
        <f>IFERROR(__xludf.DUMMYFUNCTION("""COMPUTED_VALUE"""),"https://github.com/MicrosoftDocs/mslearn-mr-adt-in-unity")</f>
        <v>https://github.com/MicrosoftDocs/mslearn-mr-adt-in-unity</v>
      </c>
      <c r="C136" s="2">
        <f>IFERROR(__xludf.DUMMYFUNCTION("""COMPUTED_VALUE"""),72.0)</f>
        <v>72</v>
      </c>
      <c r="D136" s="2" t="str">
        <f>IFERROR(__xludf.DUMMYFUNCTION("""COMPUTED_VALUE"""),"C#")</f>
        <v>C#</v>
      </c>
      <c r="E136" s="2" t="str">
        <f>IFERROR(__xludf.DUMMYFUNCTION("""COMPUTED_VALUE"""),"This is a repo that holds the sample code for the Mixed Reality and Azure Digital Twins in Unity Learn Path")</f>
        <v>This is a repo that holds the sample code for the Mixed Reality and Azure Digital Twins in Unity Learn Path</v>
      </c>
    </row>
    <row r="137">
      <c r="A137" s="2" t="str">
        <f>IFERROR(__xludf.DUMMYFUNCTION("""COMPUTED_VALUE"""),"com.bananaparty.yandexgames")</f>
        <v>com.bananaparty.yandexgames</v>
      </c>
      <c r="B137" s="3" t="str">
        <f>IFERROR(__xludf.DUMMYFUNCTION("""COMPUTED_VALUE"""),"https://github.com/forcepusher/com.bananaparty.yandexgames")</f>
        <v>https://github.com/forcepusher/com.bananaparty.yandexgames</v>
      </c>
      <c r="C137" s="2">
        <f>IFERROR(__xludf.DUMMYFUNCTION("""COMPUTED_VALUE"""),71.0)</f>
        <v>71</v>
      </c>
      <c r="D137" s="2" t="str">
        <f>IFERROR(__xludf.DUMMYFUNCTION("""COMPUTED_VALUE"""),"C#")</f>
        <v>C#</v>
      </c>
      <c r="E137" s="2" t="str">
        <f>IFERROR(__xludf.DUMMYFUNCTION("""COMPUTED_VALUE"""),"Unity package. Yandex Games SDK for the WebGL platform.")</f>
        <v>Unity package. Yandex Games SDK for the WebGL platform.</v>
      </c>
    </row>
    <row r="138">
      <c r="A138" s="2" t="str">
        <f>IFERROR(__xludf.DUMMYFUNCTION("""COMPUTED_VALUE"""),"Umbrella_content")</f>
        <v>Umbrella_content</v>
      </c>
      <c r="B138" s="3" t="str">
        <f>IFERROR(__xludf.DUMMYFUNCTION("""COMPUTED_VALUE"""),"https://github.com/securityfirst/Umbrella_content")</f>
        <v>https://github.com/securityfirst/Umbrella_content</v>
      </c>
      <c r="C138" s="2">
        <f>IFERROR(__xludf.DUMMYFUNCTION("""COMPUTED_VALUE"""),68.0)</f>
        <v>68</v>
      </c>
      <c r="D138" s="2" t="str">
        <f>IFERROR(__xludf.DUMMYFUNCTION("""COMPUTED_VALUE"""),"HTML")</f>
        <v>HTML</v>
      </c>
      <c r="E138" s="2" t="str">
        <f>IFERROR(__xludf.DUMMYFUNCTION("""COMPUTED_VALUE"""),"Open source Android, iOS and Web app for learning about and managing digital and physical security. From how to send a secure message to dealing with a kidnap. Umbrella has best practice guides in over 40 topics in multiple languages. Used daily by people"&amp;" working in high risk countries - journalists, activists, diplomats, business travelers etc. ")</f>
        <v>Open source Android, iOS and Web app for learning about and managing digital and physical security. From how to send a secure message to dealing with a kidnap. Umbrella has best practice guides in over 40 topics in multiple languages. Used daily by people working in high risk countries - journalists, activists, diplomats, business travelers etc. </v>
      </c>
    </row>
    <row r="139">
      <c r="A139" s="2" t="str">
        <f>IFERROR(__xludf.DUMMYFUNCTION("""COMPUTED_VALUE"""),"unity-cloud-reference-project")</f>
        <v>unity-cloud-reference-project</v>
      </c>
      <c r="B139" s="3" t="str">
        <f>IFERROR(__xludf.DUMMYFUNCTION("""COMPUTED_VALUE"""),"https://github.com/Unity-Technologies/unity-cloud-reference-project")</f>
        <v>https://github.com/Unity-Technologies/unity-cloud-reference-project</v>
      </c>
      <c r="C139" s="2">
        <f>IFERROR(__xludf.DUMMYFUNCTION("""COMPUTED_VALUE"""),67.0)</f>
        <v>67</v>
      </c>
      <c r="D139" s="2" t="str">
        <f>IFERROR(__xludf.DUMMYFUNCTION("""COMPUTED_VALUE"""),"C#")</f>
        <v>C#</v>
      </c>
      <c r="E139" s="2" t="str">
        <f>IFERROR(__xludf.DUMMYFUNCTION("""COMPUTED_VALUE"""),"A Unity project for building an immersive experience to facilitate interactive real-time 3D design reviews")</f>
        <v>A Unity project for building an immersive experience to facilitate interactive real-time 3D design reviews</v>
      </c>
    </row>
    <row r="140">
      <c r="A140" s="2" t="str">
        <f>IFERROR(__xludf.DUMMYFUNCTION("""COMPUTED_VALUE"""),"e-wallet")</f>
        <v>e-wallet</v>
      </c>
      <c r="B140" s="3" t="str">
        <f>IFERROR(__xludf.DUMMYFUNCTION("""COMPUTED_VALUE"""),"https://github.com/yildizmy/e-wallet")</f>
        <v>https://github.com/yildizmy/e-wallet</v>
      </c>
      <c r="C140" s="2">
        <f>IFERROR(__xludf.DUMMYFUNCTION("""COMPUTED_VALUE"""),67.0)</f>
        <v>67</v>
      </c>
      <c r="D140" s="2" t="str">
        <f>IFERROR(__xludf.DUMMYFUNCTION("""COMPUTED_VALUE"""),"Java")</f>
        <v>Java</v>
      </c>
      <c r="E140" s="2" t="str">
        <f>IFERROR(__xludf.DUMMYFUNCTION("""COMPUTED_VALUE"""),"Full stack web app with React and Spring Boot used for managing digital wallet and transactions")</f>
        <v>Full stack web app with React and Spring Boot used for managing digital wallet and transactions</v>
      </c>
    </row>
    <row r="141">
      <c r="A141" s="2" t="str">
        <f>IFERROR(__xludf.DUMMYFUNCTION("""COMPUTED_VALUE"""),"Scrum-it")</f>
        <v>Scrum-it</v>
      </c>
      <c r="B141" s="3" t="str">
        <f>IFERROR(__xludf.DUMMYFUNCTION("""COMPUTED_VALUE"""),"https://github.com/ti-dev/Scrum-it")</f>
        <v>https://github.com/ti-dev/Scrum-it</v>
      </c>
      <c r="C141" s="2">
        <f>IFERROR(__xludf.DUMMYFUNCTION("""COMPUTED_VALUE"""),67.0)</f>
        <v>67</v>
      </c>
      <c r="D141" s="2" t="str">
        <f>IFERROR(__xludf.DUMMYFUNCTION("""COMPUTED_VALUE"""),"JavaScript")</f>
        <v>JavaScript</v>
      </c>
      <c r="E141" s="2" t="str">
        <f>IFERROR(__xludf.DUMMYFUNCTION("""COMPUTED_VALUE"""),"Scrum-it is digital Scrum Board based on multi-touch and modern web technologies. It supports your Scrum Team with a board which can manage projects, team members, sprints, userstories, tasks and the burn down chart. It is written in HTML5 / CSS3, jQuery "&amp;"and jQuery Mobile and the backend system with Java EE, Tomcat, MySQL, Hibernate, Envers.  The virtual Scrum Board can be used on every modern web browser and also on mobile devices like Apple iPad. ** Not supported anymore **")</f>
        <v>Scrum-it is digital Scrum Board based on multi-touch and modern web technologies. It supports your Scrum Team with a board which can manage projects, team members, sprints, userstories, tasks and the burn down chart. It is written in HTML5 / CSS3, jQuery and jQuery Mobile and the backend system with Java EE, Tomcat, MySQL, Hibernate, Envers.  The virtual Scrum Board can be used on every modern web browser and also on mobile devices like Apple iPad. ** Not supported anymore **</v>
      </c>
    </row>
    <row r="142">
      <c r="A142" s="2" t="str">
        <f>IFERROR(__xludf.DUMMYFUNCTION("""COMPUTED_VALUE"""),"element")</f>
        <v>element</v>
      </c>
      <c r="B142" s="3" t="str">
        <f>IFERROR(__xludf.DUMMYFUNCTION("""COMPUTED_VALUE"""),"https://github.com/siemens/element")</f>
        <v>https://github.com/siemens/element</v>
      </c>
      <c r="C142" s="2">
        <f>IFERROR(__xludf.DUMMYFUNCTION("""COMPUTED_VALUE"""),66.0)</f>
        <v>66</v>
      </c>
      <c r="D142" s="2" t="str">
        <f>IFERROR(__xludf.DUMMYFUNCTION("""COMPUTED_VALUE"""),"TypeScript")</f>
        <v>TypeScript</v>
      </c>
      <c r="E142" s="2" t="str">
        <f>IFERROR(__xludf.DUMMYFUNCTION("""COMPUTED_VALUE"""),"Siemens Element is a design system for products and digital experiences, grounded in the Siemens Design Language.")</f>
        <v>Siemens Element is a design system for products and digital experiences, grounded in the Siemens Design Language.</v>
      </c>
    </row>
    <row r="143">
      <c r="A143" s="2" t="str">
        <f>IFERROR(__xludf.DUMMYFUNCTION("""COMPUTED_VALUE"""),"a11y-webring.club")</f>
        <v>a11y-webring.club</v>
      </c>
      <c r="B143" s="3" t="str">
        <f>IFERROR(__xludf.DUMMYFUNCTION("""COMPUTED_VALUE"""),"https://github.com/ericwbailey/a11y-webring.club")</f>
        <v>https://github.com/ericwbailey/a11y-webring.club</v>
      </c>
      <c r="C143" s="2">
        <f>IFERROR(__xludf.DUMMYFUNCTION("""COMPUTED_VALUE"""),65.0)</f>
        <v>65</v>
      </c>
      <c r="D143" s="2" t="str">
        <f>IFERROR(__xludf.DUMMYFUNCTION("""COMPUTED_VALUE"""),"Nunjucks")</f>
        <v>Nunjucks</v>
      </c>
      <c r="E143" s="2" t="str">
        <f>IFERROR(__xludf.DUMMYFUNCTION("""COMPUTED_VALUE"""),"🌐 A webring for digital accessibility practitioners.")</f>
        <v>🌐 A webring for digital accessibility practitioners.</v>
      </c>
    </row>
    <row r="144">
      <c r="A144" s="2" t="str">
        <f>IFERROR(__xludf.DUMMYFUNCTION("""COMPUTED_VALUE"""),"CloudPingTest")</f>
        <v>CloudPingTest</v>
      </c>
      <c r="B144" s="3" t="str">
        <f>IFERROR(__xludf.DUMMYFUNCTION("""COMPUTED_VALUE"""),"https://github.com/VarunAgw/CloudPingTest")</f>
        <v>https://github.com/VarunAgw/CloudPingTest</v>
      </c>
      <c r="C144" s="2">
        <f>IFERROR(__xludf.DUMMYFUNCTION("""COMPUTED_VALUE"""),65.0)</f>
        <v>65</v>
      </c>
      <c r="D144" s="2" t="str">
        <f>IFERROR(__xludf.DUMMYFUNCTION("""COMPUTED_VALUE"""),"PHP")</f>
        <v>PHP</v>
      </c>
      <c r="E144" s="2" t="str">
        <f>IFERROR(__xludf.DUMMYFUNCTION("""COMPUTED_VALUE"""),"Test ping time (latency) for different cloud providers like AWS, Azure, GCP, Digital Ocean from your web browser.")</f>
        <v>Test ping time (latency) for different cloud providers like AWS, Azure, GCP, Digital Ocean from your web browser.</v>
      </c>
    </row>
    <row r="145">
      <c r="A145" s="2" t="str">
        <f>IFERROR(__xludf.DUMMYFUNCTION("""COMPUTED_VALUE"""),"-1")</f>
        <v>-1</v>
      </c>
      <c r="B145" s="3" t="str">
        <f>IFERROR(__xludf.DUMMYFUNCTION("""COMPUTED_VALUE"""),"https://github.com/Rastaman4e/-1")</f>
        <v>https://github.com/Rastaman4e/-1</v>
      </c>
      <c r="C145" s="2">
        <f>IFERROR(__xludf.DUMMYFUNCTION("""COMPUTED_VALUE"""),64.0)</f>
        <v>64</v>
      </c>
      <c r="D145" s="2" t="str">
        <f>IFERROR(__xludf.DUMMYFUNCTION("""COMPUTED_VALUE"""),"Não especificada")</f>
        <v>Não especificada</v>
      </c>
      <c r="E145" s="2" t="str">
        <f>IFERROR(__xludf.DUMMYFUNCTION("""COMPUTED_VALUE"""),"NICEHASH PLATFORM TERMS OF USE AND NICEHASH MINING TERMS OF SERVICE   PLEASE READ THESE NICEHASH PLATFORM TERMS OF USE AND NICEHASH MINING TERMS OF SERVICE (“Terms”) CAREFULLY BEFORE USING THE THE PLATFORM OR SERVICES DESCRIBED HEREIN. BY SELECTING “I AGR"&amp;"EE”, ACCESSING THE PLATFORM, USING NICEHASH MINING SERVICES OR DOWNLOADING OR USING NICEHASH MINING SOFTWARE, YOU ARE ACKNOWLEDGING THAT YOU HAVE READ THESE TERMS, AS AMENDED FROM TIME TO TIME, AND YOU ARE AGREEING TO BE BOUND BY THEM. IF YOU DO NOT AGREE"&amp;" TO THESE TERMS, OR ANY SUBSEQUENT AMENDMENTS, CHANGES OR UPDATES, DO NOT ACCESS THE PLATFORM, USE NICEHASH MINING SERVICES OR USE THE NICEHASH MINING SOFTWARE.   GENERAL  These Terms apply to users of the NiceHash Platform (“Platform” and NiceHash Mining"&amp;" Services (“Services”) which are provided to you by NICEHASH Ltd, company organized and existing under the laws of the British Virgin Islands, with registered address at Intershore Chambers, Road Town, Tortola, British Virgin Islands, registration number:"&amp;" 2048669, hereinafter referred to as “NiceHash, as well as “we” or “us”.   ELIGIBILITY  By using the NiceHash platform and NiceHash Mining Services, you represent and warrant that you:  are at least Minimum Age and have capacity to form a binding contract"&amp;";   have not previously been suspended or removed from the NiceHash Platform;  have full power and authority to enter into this agreement and in doing so will not violate any other agreement to which you are a party;  are not not furthering, performing, u"&amp;"ndertaking, engaging in, aiding, or abetting any unlawful activity through your relationship with us, through your use of NiceHash Platform or use of NiceHash Mining Services;  will not use NiceHash Platform or NiceHash Mining Services if any applicable l"&amp;"aws in your country prohibit you from doing so in accordance with these Terms.   We reserve the right to terminate your access to the NiceHash Platform and Mining Services for any reason and in our sole and absolute discretion. Use of  NiceHash Platform a"&amp;"nd Mining Services is void where prohibited by applicable law.   Depending on your country of residence or incorporation or registered office, you may not be able to use all the functions of the NiceHash Platform or services provided therein. It is your r"&amp;"esponsibility to follow the rules and laws in your country of residence and/or country from which you access the NiceHash Platform.  DEFINITIONS  NiceHash Platform means a website located on the following web address: www.nicehash.com.   NiceHash Mining S"&amp;"ervices mean all services provided by NiceHash, namely the provision of the NiceHash Platform, NiceHash Hashing power marketplace, NiceHash API, NiceHash OS, NiceHash Mining Software including licence for NiceHash Miner, NiceHash Private Endpoint, NiceHas"&amp;"h Account, NiceHash mobile apps, and all other software products, applications and services associated with these products, except for the provision of  NiceHash Exchange Services.   NiceHash Exchange Service means a service which allows trading of digita"&amp;"l assets in the form of digital tokens or cryptographic currency for our users by offering them a trading venue, helping them find a trading counterparty and providing the means for transaction execution. NiceHash Exchange Services are provided by NICEX L"&amp;"td and accessible at the NiceHash Platform under NiceHash Exchange Terms of Service.  Hashing power marketplace means an infrastructure provided by the NiceHash which enables the Hashing power providers to point their rigs towards NiceHash stratum servers"&amp;" where Hashing power provided by different Hashing power providers is gathered and sold as generic Hashing power to the Hashing power buyers.   Hashing power buyer means a legal entity or individual who buys the gathered and generic hashing power on the H"&amp;"ashing power marketplace from undefined Hashing power providers.  Hashing power provider means a legal entity or individual who sells his hashing power on the Hashing power marketplace to undefined Hashing power buyers.   NiceHash Mining Software means Ni"&amp;"ceHash Miner and any other software available via the NiceHash Platform.   NiceHash Miner means a comprehensive software with graphical user interface and web interface, owned by NiceHash. NiceHash Miner is a process manager software which enables the Has"&amp;"hing power providers to point their rigs towards NiceHash stratum servers and sell their hashing power to the Hashing power buyers. NiceHash Miner also means any and all of its code, compilations, updates, upgrades, modifications, error corrections, patch"&amp;"es and bug fixes and similar. NiceHash Miner does not mean third party software compatible with NiceHash Miner (Third Party Plugins and Miners).  NiceHash QuickMiner means a software accessible at  https://www.nicehash.com/quick-miner which enables Hashin"&amp;"g power providers to point their PCs or rigs towards NiceHash stratum servers and sell their hashing power to the Hashing power buyers. NiceHash QuickMiner is intended as a tryout tool.   Hashing power rig means all hardware which produces hashing power t"&amp;"hat represents computation power which is required to calculate the hash function of different type of cryptocurrency. Secondary account is an account managed by third party from which the Account holder deposits funds to his NiceHash Wallet or/and to whi"&amp;"ch the Account holder withdraws funds from his NiceHash Wallet.   Stratum is a lightweight mining protocol: https://slushpool.com/help/manual/stratum-protocol.  NiceHash Account means an online account available on the NiceHash Platform and created by com"&amp;"pleting the registration procedure on the NiceHash Platform.   Account holder means an individual or legal entity who completes the registration procedure and successfully creates the NiceHash Account.   Minimum Age means 18 years old or older, if in orde"&amp;"r for NiceHash to lawfully provide the Services to you without parental consent (including using your personal data).  NiceHash Wallet means a wallet created automatically for the Account holder and provided by the NiceHash Wallet provider. NiceHash does "&amp;"not hold funds on behalf of the Account holder but only transfers Account holder’s requests regarding the NiceHash Wallet transaction to the NiceHash Wallet provider who executes the requested transactions. In this respect NiceHash only processes and perf"&amp;"orms administrative services related to the payments regarding the NiceHash Mining Services and NiceHash Exchange Services, if applicable.   NiceHash Wallet provider is a third party which on the behalf of the Account holder provides and manages the NiceH"&amp;"ash Wallet, holds, stores and transfers funds and hosts NiceHash Wallet. For more information about the NiceHash Wallet provider, see the following website: https://www.bitgo.com/.  Blockchain network is a distributed database that is used to maintain a c"&amp;"ontinuously growing list of records, called blocks.   Force Majeure Event means any governmental or relevant regulatory regulations, acts of God, war, riot, civil commotion, fire, flood, or any disaster or an industrial dispute of workers unrelated to you"&amp;" or NiceHash. Any act, event, omission, happening or non-happening will only be considered Force Majeure if it is not attributable to the wilful act, neglect or failure to take reasonable precautions of the affected party, its agents, employees, consultan"&amp;"ts, contractors and sub-contractors.    SALE AND PURCHASE OF HASHING POWER  Hashing power providers agree to sell and NiceHash agrees to proceed Hashing power buyers’ payments for the provided hashing power on the Hashing power marketplace, on the Terms s"&amp;"et forth herein. According to the applicable principle get-paid-per-valid-share (pay as you go principle) Hashing power providers will be paid only for validated and accepted hashing power to their NiceHash Wallet or other wallet, as indicated in Account "&amp;"holder’s profile settings or in stratum connection username. In some cases, no Hashing power is sent to Hashing power buyers or is accepted by NiceHash Services, even if Hashing power is generated on the Hashing power rigs. These cases include usage of sl"&amp;"ower hardware as well as software, hardware or network errors. In these cases, Hashing power providers are not paid for such Hashing power.  Hashing power buyers agree to purchase and NiceHash agrees to process the order and forward the purchased hashing "&amp;"power on the Hashing power marketplace, on the Terms set forth herein. According to the applicable principle pay-per-valid-share (pay as you go principle) Hashing power buyers will pay from their NiceHash Wallet only for the hashing power that was validat"&amp;"ed by our engine. When connection to the mining pool which is selected on the Hashing power order is lost or when an order is cancelled during its lifetime, Hashing power buyer pays for additional 10 seconds worth of hashing power. Hashing power order is "&amp;"charged for extra hashing power when mining pool which is selected on the Hashing power order, generates rapid mining work changes and/or rapid mining job switching. All payments including any fees will be processed in crypto currency and NiceHash does no"&amp;"t provide an option to sale and purchase of the hashing power in fiat currency.  RISK DISCLOSURE  If you choose to use NiceHash Platform, Services and NiceHash Wallet, it is important that you remain aware of the risks involved, that you have adequate tec"&amp;"hnical resources and knowledge to bear such risks and that you monitor your transactions carefully.  General risk  You understand that NiceHash Platform and Services, blockchain technology, Bitcoin, all other cryptocurrencies and cryptotokens, proof of wo"&amp;"rk concept and other associated and related technologies are new and untested and outside of NiceHash’s control. You acknowledge that there are major risks associated with these technologies. In addition to the risks disclosed below, there are risks that "&amp;"NiceHash cannot foresee and it is unreasonable to believe that such risk could have been foreseeable. The performance of NiceHash’s obligation under these Terms will terminate if market or technology circumstances change to such an extent that (i) these T"&amp;"erms clearly no longer comply with NiceHash’s expectations, (ii) it would be unjust to enforce NiceHash’s obligations in the general opinion or (iii) NiceHash’s obligation becomes impossible.  NiceHash Account abuse You acknowledge that there is risk asso"&amp;"ciated with the NiceHash Account abuse and that you have been fully informed and warned about it. The funds stored in the NiceHash Wallet may be disposed by third party in case the third party obtains the Account holder’s login credentials. The Account ho"&amp;"lder shall protect his login credentials and his electronic devices where the login credentials are stored against unauthorized access.  Regulatory risks  You acknowledge that there is risk associated with future legislation which may restrict, limit or p"&amp;"rohibit certain aspects of blockchain technology which may also result  in restriction, limitation or prohibition of NiceHash Services and that you have been fully informed and warned about it.  Risk of hacking  You acknowledge that there is risk associat"&amp;"ed with hacking NiceHash Services and NiceHash Wallet and that you have been fully informed and warned about it. Hacker or other groups or organizations may attempt to interfere with NiceHash Services or NiceHash Wallet in any way, including without limit"&amp;"ation denial of services attacks, Sybil attacks, spoofing, smurfing, malware attacks, mining attacks or consensus-based attacks.  Cryptocurrency risk  You acknowledge that there is risk associated with the cryptocurrencies which are used as payment method"&amp;" and that you have been fully informed and warned about it. Cryptocurrencies are prone to, but not limited to, value volatility, transaction costs and times uncertainty, lack of liquidity, availability, regulatory restrictions, policy changes and security"&amp;" risks.  NiceHash Wallet risk  You acknowledge that there is risk associated with funds held on the NiceHash Wallet and that you have been fully informed and warned about it. You acknowledge that NiceHash Wallet is provided by NiceHash Wallet provider and"&amp;" not NiceHash. You acknowledge and agree that NiceHash shall not be responsible for any NiceHash Wallet provider’s services, including their accuracy, completeness, timeliness, validity, copyright compliance, legality, decency, quality or any other aspect"&amp;" thereof. NiceHash does not assume and shall not have any liability or responsibility to you or any other person or entity for any Hash Wallet provider’s services. Hash Wallet provider’s services and links thereto are provided solely as a convenience to y"&amp;"ou and you access and use them entirely at your own risk and subject to NiceHash Wallet provider’s terms and conditions. Since the NiceHash Wallet is a cryptocurrency wallet all funds held on it are entirely uninsured in contrast to the funds held on the "&amp;"bank account or other financial institutions which are insured.  Connection risk You acknowledge that there are risks associated with usage of NiceHash Services which are provided through the internet including, but not limited to, the failure of hardware"&amp;", software, configuration and internet connections and that you have been fully informed and warned about it. You acknowledge that NiceHash will not be responsible for any configuration, connection or communication failures, disruptions, errors, distortio"&amp;"ns or delays you may experience when using NiceHash Services, however caused.  Hashing power provision risk  You acknowledge that there are risks associated with the provisions of the hashing power which is provided by the Hashing power providers through "&amp;"the Hashing power marketplace and that you have been fully informed and warned about it. You acknowledge that NiceHash does not provide the hashing power but only provides the Hashing power marketplace as a service. Hashing power providers’ Hashing power "&amp;"rigs are new and untested and outside of NiceHash’s control. There is a major risk that the Hashing power rigs (i) will stop providing hashing power, (ii) will provide hashing power in an unstable way, (iii) will be wrongly configured or (iv) provide insu"&amp;"fficient speed of the hashing power. Hashing power rigs as hardware could be subject of damage, errors, electricity outage, misconfiguration, connection or communication failures and other malfunctions. NiceHash will not be responsible for operation of Ha"&amp;"shing power rigs and its provision of hashing power. By submitting a Hashing power order you agree to Hashing power no-refund policy – all shares forwarded to mining pool, selected on the Hashing power order are final and non-refundable.  Hashing power pr"&amp;"ofitability risk  You acknowledge that there is risk associated with the profitability of the hashing power provision and that you have been fully informed and warned about it. You acknowledge that all Hashing power rig’s earning estimates and profitabili"&amp;"ty calculations on NiceHash Platform are only for informational purposes and were made based on the Hashing power rigs set up in the test environments. NiceHash does not warrant that your Hashing power rigs would achieve the same profitability or earnings"&amp;" as calculated on NiceHash Platform. There is risk that your Hashing power rig would not produce desired hashing power quantity and quality and that your produced hashing power would differentiate from the hashing power produced by our Hashing power rigs "&amp;"set up in the test environments. There is risk that your Hashing power rigs would not be as profitable as our Hashing power rigs set up in the test environments or would not be profitable at all.  WARRANTIES  NiceHash Platform and Mining Services are prov"&amp;"ided on the “AS IS” and “AS AVAILABLE” basis, including all faults and defects. To the maximum extent permitted by applicable law, NiceHash makes no representations and warranties and you waive all warranties of any kind. Particularly, without limiting th"&amp;"e generality of the foregoing, the NiceHash makes no representations and warranties, whether express, implied, statutory or otherwise regarding NiceHash Platform and Mining Services or other services related to NiceHash Platform and provided by third part"&amp;"ies, including any warranty that such services will be uninterrupted, harmless, secure or not corrupt or damaged, meet your requirements, achieve any intended results, be compatible or work with any other software, applications, systems or services, meet "&amp;"any performance or error free or that any errors or defects can or will be corrected. Additionally NiceHash makes no representations and warranties, whether express, implied, statutory or otherwise of merchantability, suitability, reliability, availabilit"&amp;"y, timeliness, accuracy, satisfactory quality, fitness for a particular purpose or quality, title and non-infringement with respect to any of the Mining Services or other services related to NiceHash Platform and provided by third parties, or quiet enjoym"&amp;"ent and any warranties arising out of any course of dealing, course of performance, trade practice or usage of NiceHash Platform and Mining Services including information, content and material contained therein.  Especially NiceHash makes no representatio"&amp;"ns and warranties, whether express, implied, statutory or otherwise regarding any payment services and systems, NiceHash Wallet which is provided by third party or any other financial services which might be related to the NiceHash Platform and Mining Ser"&amp;"vices.  You acknowledge that you do not rely on and have not been induced to accept the NiceHash Platform and Mining Services according to these Terms on the basis of any warranties, representations, covenants, undertakings or any other statement whatsoev"&amp;"er, other than expressly set out in these Terms that neither the NiceHash nor any of its respective agents, officers, employees or advisers have given any such warranties, representations, covenants, undertakings or other statements.  LIABILITY  NiceHash "&amp;"and their respective officers, employees or agents will not be liable to you or anyone else, to the maximum extent permitted by applicable law, for any damages of any kind, including, but not limited to, direct, consequential, incidental, special or indir"&amp;"ect damages (including but not limited to lost profits, trading losses or damages that result from use or loss of use of NiceHash Services or NiceHash Wallet), even if NiceHash has been advised of the possibility of such damages or losses, including, with"&amp;"out limitation, from the use or attempted use of NiceHash Platform and Mining Services, NiceHash Wallet or other related websites or services.  NiceHash does not assume any obligations to users in connection with the unlawful alienation of Bitcoins, which"&amp;" occurred on 6. 12. 2017 with NICEHASH, d. o. o., and has been fully reimbursed with the completion of the NiceHash Repayment Program.  NiceHash will not be responsible for any compensation, reimbursement, or damages arising in connection with: (i) your i"&amp;"nability to use the NiceHash Platform and Mining Services, including without limitation as a result of any termination or suspension of the NiceHash Platform or these Terms, power outages, maintenance, defects, system failures, mistakes, omissions, errors"&amp;", defects, viruses, delays in operation or transmission or any failure of performance, (ii) the cost of procurement of substitute goods or services, (iii) any your investments, expenditures, or commitments in connection with these Terms or your use of or "&amp;"access to the NiceHash Platform and Mining Services, (iv) your reliance on any information obtained from NiceHash, (v) Force Majeure Event, communications failure, theft or other interruptions or (vi) any unauthorized access, alteration, deletion, destruc"&amp;"tion, damage, loss or failure to store any data, including records, private key or other credentials, associated with NiceHash Platform and Mining Services or NiceHash Wallet.  Our aggregate liability (including our directors, members, employees and agent"&amp;"s), whether in contract, warranty, tort (including negligence, whether active, passive or imputed), product liability, strict liability or other theory, arising out of or relating to the use of NiceHash Platform and Mining Services, or inability to use th"&amp;"e Platform and Services under these Terms or under any other document or agreement executed and delivered in connection herewith or contemplated hereby, shall in any event not exceed 100 EUR per user.  You will defend, indemnify, and hold NiceHash harmles"&amp;"s and all respective employees, officers, directors, and representatives from and against any claims, demand, action, damages, loss, liabilities, costs and expenses (including reasonable attorney fees) arising out of or relating to (i) any third-party cla"&amp;"im concerning these Terms, (ii) your use of, or conduct in connection with, NiceHash Platform and Mining Services, (iii) any feedback you provide, (iv) your violation of these Terms, (v) or your violation of any rights of any other person or entity. If yo"&amp;"u are obligated to indemnify us, we will have the right, in our sole discretion, to control any action or proceeding (at our expense) and determine whether we wish to settle it. If we are obligated to respond to a third-party subpoena or other compulsory "&amp;"legal order or process described above, you will also reimburse us for reasonable attorney fees, as well as our employees’ and contractors’ time and materials spent responding to the third-party subpoena or other compulsory legal order or process at reaso"&amp;"nable hourly rates.  The Services and the information, products, and services included in or available through the NiceHash Platform may include inaccuracies or typographical errors. Changes are periodically added to the information herein. Improvements o"&amp;"r changes on the NiceHash Platform can be made at any time.   NICEHASH ACCOUNT  The registration of the NiceHash Account is made through the NiceHash Platform, where you are required to enter your email address and password in the registration form. After"&amp;" successful completion of registration, the confirmation email is sent to you. After you confirm your registration by clicking on the link in the confirmation email the NiceHash Account is created. NiceHash will send you  proof of completed registration o"&amp;"nce the process is completed.  When you create NiceHash Account, you agree to (i) create a strong password that you change frequently and do not use for any other website, (ii) implement reasonable and appropriate measures designed to secure access to any"&amp;" device which has access to your email address associated with your NiceHash Account and your username and password for your NiceHash Account, (iii) maintain the security of your NiceHash Account by protecting your password and by restricting access to yo"&amp;"ur NiceHash Account; (iv) promptly notify us if you discover or otherwise suspect any security breaches related to your NiceHash Account so we can take all required and possible measures to secure your NiceHash Account and (v) take responsibility for all "&amp;"activities that occur under your NiceHash Account and accept all risks of any authorized or unauthorized access to your NiceHash Account, to the maximum extent permitted by law.  Losing access to your email, registered at NiceHash Platform, may also mean "&amp;"losing access to your NiceHash Account. You may not be able to use the NiceHash Platform or Mining Services, execute withdrawals and other security sensitive operations until you regain access to your email address, registered at NiceHash Platform. If you"&amp;" wish to change the email address linked to your NiceHash Account, we may ask you to complete a KYC procedure for security purposes. This step serves solely for the purpose of identification in the process of regaining access to your NiceHash Account.  On"&amp;"ce the NiceHash Account is created a NiceHash Wallet is automatically created for the NiceHash Account when the request for the first deposit to the NiceHash Wallet is made by the user. Account holder’s NiceHash Wallet is generated by NiceHash Wallet prov"&amp;"ider. Account holder is strongly suggested to enhance the security of his NiceHash Account by adding an additional security step of Two-factor authentication (hereinafter “2FA”) when logging into his account, withdrawing funds from his NiceHash Wallet or "&amp;"placing a new order. Account holder can enable this security feature in the settings of his NiceHash Account. In the event of losing or changing 2FA code, we may ask the Account holder to complete a KYC procedure for security reasons. This step serves sol"&amp;"ely for the purpose of identification in the process of reactivating Account holders 2FA and it may be subject to an a  In order to use certain functionalities of the NiceHash Platform, such as paying for the acquired hashing power, users must deposit fun"&amp;"ds to the NiceHash Wallet, as the payments for the hashing power could be made only through NiceHash Wallet. Hashing power providers have two options to get paid for the provided hashing power: (i) by using NiceHash Wallet to receive the payments or (ii) "&amp;"by providing other Bitcoin address where the payments shall be received to. Hashing power providers provide their Bitcoin address to NiceHash by providing such details via Account holder’s profile settings or in a form of a stratum username while connecti"&amp;"ng to NiceHash stratum servers.  Account holder may load funds on his NiceHash Wallet from his Secondary account. Account holder may be charged fees by the Secondary account provider or by the blockchain network for such transaction. NiceHash is not respo"&amp;"nsible for any fees charged by Secondary account providers or by the blockchain network or for the management and security of the Secondary accounts. Account holder is solely responsible for his use of Secondary accounts and Account holder agrees to compl"&amp;"y with all terms and conditions applicable to any Secondary accounts. The timing associated with a load transaction will depend in part upon the performance of Secondary accounts providers, the performance of blockchain network and performance of the Nice"&amp;"Hash Wallet provider. NiceHash makes no guarantee regarding the amount of time it may take to load funds on to NiceHash Wallet.  NiceHash Wallet shall not be used by Account holders to keep, save and hold funds for longer period and also not for executing"&amp;" other transactions which are not related to the transactions regarding the NiceHash Platform. The NiceHash Wallet shall be used exclusively and only for current and ongoing transactions regarding the NiceHash Platform. Account holders shall promptly with"&amp;"draw any funds kept on the NiceHash Wallet that will not be used and are not intended for the reasons described earlier. Commission fees may be charged by the NiceHash Wallet provider, by the blockchain network or by NiceHash for any NiceHash Wallet trans"&amp;"actions. Please refer to the NiceHash Platform, for more information about the commission fees for NiceHash Wallet transactions which are applicable at the time of the transaction. NiceHash reserves the right to change these commission fees according to t"&amp;"he provisions to change these Terms at any time for any reason.  You have the right to use the NiceHash Account only in compliance with these Terms and other commercial terms and principles published on the NiceHash Platform. In particular, you must obser"&amp;"ve all regulations aimed at ensuring the security of funds and financial transactions.  Provided that the balance of funds in your NiceHash Wallet is greater than any minimum balance requirements needed to satisfy any of your open orders, you may withdraw"&amp;" from your NiceHash Wallet any amount of funds, up to the total amount of funds in your NiceHash Wallet in excess of such minimum balance requirements, to Secondary Account, less any applicable withdrawal fees charged by NiceHash or by the blockchain netw"&amp;"ork for such transaction. Withdrawals are not processed instantly and may be grouped with other withdrawal requests. Some withdrawals may require additional verification information which you will have to provide in order to process the withdrawal. It may"&amp;" take up to 24 hours before withdrawal is fully processed and distributed to the Blockchain network. Please refer to the NiceHash Platform for more information about the withdrawal fees and withdrawal processing. NiceHash reserves the right to change thes"&amp;"e fees according to the provisions to change these Terms at any time for any reason.  You have the right to close the NiceHash Account. In case you have funds on your NiceHash Wallet you should withdraw funds from your account prior to requesting NiceHash"&amp;" Account closure. After we receive your NiceHash Account closure request we will deactivate your NiceHash Account. You can read more about closing the NiceHash Account in our Privacy Policy. Your NiceHash Account may be deactivated due to your inactivity."&amp;" Your NiceHash account may be locked and a mandatory KYC procedure is applied for security reasons, if it has been more than 6 month since your last login.   NiceHash or any of its partners or affiliates are not responsible for the loss of the funds, stor"&amp;"ed on or transferred from the NiceHash Wallet, as well as for the erroneous implementation of the transactions made via NiceHash Wallet, where such loss or faulty implementation of the transaction are the result of a malfunction of the NiceHash Wallet and"&amp;" the malfunction was caused by you or the NiceHash Wallet provider. You are obliged to inform NiceHash in case of loss or theft, as well as in the case of any possible misuse of the access data to your NiceHash Account, without any delay, and demand chang"&amp;"e of access data or closure of your existing NiceHash Account and submit a request for new access data. NiceHash will execute the change of access data or closure of the NiceHash Account and the opening of new NiceHash Account as soon as technically possi"&amp;"ble and without any undue delay.  All information pertaining to registration, including a registration form, generation of NiceHash Wallet and detailed instructions on the use of the NiceHash Account and NiceHash Wallet are available at NiceHash Platform."&amp;" The registration form as well as the entire system is properly protected from unwanted interference by third parties.  KYC PROCEDURE  NiceHash is appropriately implementing AML/CTF and security measures to diligently detect and prevent any malicious or u"&amp;"nlawful use of NiceHash Services or use, which is strictly prohibited by these Terms, which are deemed as your agreement to provide required personal information for identity verification. Security measures include a KYC procedure, which is aimed at deter"&amp;"mining the identity of an individual user or an organisation.   We may ask you to complete this procedure before enabling some or all functionalities of the NiceHash platform and provide its services. A KYC procedure might be applied as a security measure"&amp;" when:  changing the email address linked to your NiceHash Account,    losing or changing your 2FA code;   logging in to your NiceHash Account for the first time after the launch of the new NiceHash Platform in August 2019,   gaining access to all or a po"&amp;"rtion of NiceHash Services, NiceHash Wallet and its related services or any portion thereof if they were disabled due to  and   activating your NiceHash Account if it has been deactivated due to its inactivity and/or security or other reasons.    HASHING "&amp;"POWER TRANSACTIONS  General   NiceHash may, at any time and in our sole discretion, (i) refuse any order submitted or provided hashing power, (ii) cancel an order or part of the order before it is executed, (iii) impose limits on the order amount permitte"&amp;"d or on provided hashing power or (iv) impose any other conditions or restrictions upon your use of the NiceHash Platform and Mining Services without prior notice. For example, but not limited to, NiceHash may limit the number of open orders that you may "&amp;"establish or limit the type of supported Hashing power rigs and mining algorithms or NiceHash may restrict submitting orders or providing hashing power from certain locations.  Please refer to the NiceHash Platform, for more information about terminology,"&amp;" hashing power transactions’ definitions and descriptions, order types, order submission, order procedure, order rules and other restrictions and limitations of the hashing power transactions. NiceHash reserves the right to change any transaction, definit"&amp;"ions, description, order types, procedure, rules, restrictions and limitations at any time for any reason.  Orders, provision of hashing power, payments, deposits, withdrawals and other transactions are accepted only through the interface of the NiceHash "&amp;"Platform, NiceHash API and NiceHash Account and are fixed by the software and hardware tools of the NiceHash Platform. If you do not understand the meaning of any transaction option, NiceHash strongly encourages you not to utilize any of those options.  H"&amp;"ashing Power Order  In order to submit an Hashing Power Order via the NiceHash Account, the Hashing power buyer must have available funds in his NiceHash Wallet.  Hashing power buyer submits a new order to buy hashing power via the NiceHash Platform or vi"&amp;"a the NiceHash API by setting the following parameters in the order form: NiceHash service server location, third-party mining pool, algorithm to use, order type, set amount he is willing to spend on this order, set price per hash he is willing to pay, op"&amp;"tionally approximate limit maximum hashing power for his order and other parameters as requested and by confirming his order. Hashing power buyer may submit an order in maximum amount of funds available on his NiceHash Wallet at the time of order submissi"&amp;"on. Order run time is only approximate since order’s lifetime is based on the number of hashes that it delivers.  Particularly during periods of high volume, illiquidity, fast movement or volatility in the marketplace for any digital assets or hashing pow"&amp;"er, the actual price per hash at which some of the orders are executed may be different from the prevailing price indicated on NiceHash Platform at the time of your order. You understand that NiceHash is not liable for any such price fluctuations. In the "&amp;"event of market disruption, NiceHash Services disruption, NiceHash Hashing Power Marketplace disruption or manipulation or Force Majeure Event, NiceHash may do one or more of the following: (i) suspend access to the NiceHash Account or NiceHash Platform, "&amp;"or (ii) prevent you from completing any actions in the NiceHash Account, including closing any open orders. Following any such event, when trading resumes, you acknowledge that prevailing market prices may differ significantly from the prices available pr"&amp;"ior to such event.  When Hashing power buyer submits an order for purchasing of the Hashing power via NiceHash Platform or via the NiceHash API he authorizes NiceHash to execute the order on his behalf and for his account in accordance with such order. Ha"&amp;"shing power buyer acknowledges and agrees that NiceHash is not acting as his broker, intermediary, agent or advisor or in any fiduciary capacity. NiceHash executes the order in set order amount minus NiceHash’s processing fee. Once the order is successful"&amp;"ly submitted the order amount starts to decrease in real time according to the payments for the provided hashing power.  Hashing power buyer agrees to pay applicable processing fee to NiceHash for provided services. The NiceHash’s fees are deducted from H"&amp;"ashing power buyer’s NiceHash Wallet once the whole order is exhausted and completed. Please refer to the NiceHash Platform, for more information about the fees which are applicable at the time of provision of services. NiceHash reserves the right to chan"&amp;"ge these fees according to the provisions to change these Terms at any time for any reason. The changed fees will apply only for the NiceHash Services provided after the change of the fees. All orders submitted prior the fee change but not necessary compl"&amp;"eted prior the fee change will be charged according to the fees applicable at the time of the submission of the order.  NiceHash will attempt, on a commercially reasonable basis, to execute the Hashing power buyer’s purchase of the hashing power on the Ha"&amp;"shing power marketplace under these Terms according to the best-effort delivery approach. In this respect NiceHash does not guarantee that the hashing power will actually be delivered or verified and does not guarantee any quality of the NiceHash Services"&amp;".  Hashing power buyer may cancel a submitted order during order’s lifetime. If an order has been partially executed, Hashing power buyer may cancel the unexecuted remainder of the order. In this case the NiceHash’s processing fee will apply only for the "&amp;"partially executed order. NiceHash reserves the right to refuse any order cancellation request once the order has been submitted.  Selling Hashing Power and the Provision of Hashing Power  In order to submit the hashing power to the NiceHash stratum serve"&amp;"r the Hashing power provider must first point its Hashing power rig to the NiceHash stratum server. Hashing power provider is solely responsible for configuration of his Hashing power rig.  The Hashing power provider gets paid by Hashing power buyers for "&amp;"all validated and accepted work that his Hashing power rig has produced. The provided hashing power is validated by NiceHash’s stratum engine and validator. Once the hashing power is validated the Hashing power provider is entitled to receive the payment "&amp;"for his work. NiceHash logs all validated hashing power which was submitted by the Hashing power provider. The Hashing power provider receives the payments of current globally weighted average price on to his NiceHash Wallet or his selected personal Bitco"&amp;"in address. The payments are made periodically depending on the height of payments. NiceHash reserves the right to hold the payments any time and for any reason by indicating the reason, especially if the payments represent smaller values. Please refer to"&amp;" the NiceHash Platform, for more information about the height of payments for provided hashing power, how the current globally weighted average price is calculated, payment periods, payment conditions and conditions for detention of payments. NiceHash res"&amp;"erves the right to change this payment policy according to the provisions to change these Terms at any time for any reason.  All Hashing power rig’s earnings and profitability calculations on NiceHash Platform are only for informational purposes. NiceHash"&amp;" does not warrant that your Hashing power rigs would achieve the same profitability or earnings as calculated on NiceHash Platform. You hereby acknowledge that it is possible that your Hashing power rigs would not be as profitable as indicated in our info"&amp;"rmational calculations or would not be profitable at all.  Hashing power provider agrees to pay applicable processing fee to NiceHash for provided Services. The NiceHash’s fees are deducted from all the payments made to the Hashing power provider for his "&amp;"provided work. Please refer to the NiceHash Platform, for more information about the fees which are applicable at the time of provision of services. Hashing power provider which has not submitted any hashing power to the NiceHash stratum server for a peri"&amp;"od of 90 days agrees that a processing fee of 0.00001000 BTC or less, depending on the unpaid mining balance, will be deducted from his unpaid mining balance. NiceHash reserves the right to change these fees according to the provisions to change these Ter"&amp;"ms at any time for any reason. The changed fees will apply only for the NiceHash Services provided after the change of the fees.  NiceHash will attempt, on a commercially reasonable basis, to execute the provision of Hashing power providers’ hashing power"&amp;" on the Hashing power marketplace under these Terms according to the best-effort delivery approach. In this respect NiceHash does not guarantee that the hashing power will actually be delivered or verified and does not guarantee any quality of the NiceHas"&amp;"h Services.   Hashing power provider may disconnect the Hashing power rig from the NiceHash stratum server any time. NiceHash reserves the right to refuse any Hashing power rig once the Hashing power rig has been pointed towards NiceHash stratum server.  "&amp;"RESTRICTIONS  When accessing the NiceHash Platform or using the Mining Services or NiceHash Wallet, you warrant and agree that you: will not use the Services for any purpose that is unlawful or prohibited by these Terms,  will not violate any law, contrac"&amp;"t, intellectual property or other third-party right or commit a tort,  are solely responsible for your conduct while accessing the NiceHash Platform or using the Mining Services or NiceHash Wallet,  will not access the NiceHash Platform or use the Mining "&amp;"Services in any manner that could damage, disable, overburden, or impair the provision of the Services or interfere with any other party's use and enjoyment of the Services,   will not misuse and/or maliciously use Hashing power rigs, you will particularl"&amp;"y refrain from using network botnets or using NiceHash Platform or Mining Services with Hashing power rigs without the knowledge or awareness of Hashing power rig owner(s),   will not perform or attempt to perform any kind of malicious attacks on blockcha"&amp;"ins with the use of the NiceHash Platform or Mining Services, intended to maliciously gain control of more than 50% of the network's mining hash rate,   will not use the NiceHash Platform or Mining Services for any kind of market manipulation or disruptio"&amp;"n, such as but not limited to NiceHash Mining Services disruption and NiceHash Hashing Power Marketplace manipulation.   In case of any of the above mentioned events, NiceHash reserves the right to immediately suspend your NiceHash Account, freeze or bloc"&amp;"k the funds in the NiceHash Wallet, and suspend your access to NiceHash Platform, particularly if NiceHash believes that such NiceHash Account are in violation of these Terms or Privacy Policy, or any applicable laws and regulation.   RIGHTS AND OBLIGATIO"&amp;"NS  In the event of disputes with you, NiceHash is obliged to prove that the NiceHash service which is the subject of the dispute was not influenced by technical or other failure. You will have possibility to check at any time, subject to technical availa"&amp;"bility, the transactions details, statistics and available balance of the funds held on the NiceHash Wallet, through access to the NiceHash Account.  You may not obtain or attempt to obtain any materials or information through any means not intentionally "&amp;"made available or provided to you or public through the NiceHash Platform or Mining Services.   We may, in our sole discretion, at any time, for any or no reason and without liability to you, with prior notice (i) terminate all rights and obligations betw"&amp;"een you and NiceHash derived from these Terms, (ii) suspend your access to all or a portion of NiceHash Services, NiceHash Wallet and its related services or any portion thereof and delete or deactivate your NiceHash Account and all related information an"&amp;"d files in such account (iii) modify, suspend or discontinue, temporarily or permanently, any portion of NiceHash Platform or (iv) provide enhancements or improvements to the features and functionality of the NiceHash Platform, which may include patches, "&amp;"bug fixes, updates, upgrades and other modifications. Any such change may modify or delete certain portion, features or functionalities of the NiceHash Services. You agree that NiceHash has no obligation to (i) provide any updates, or (ii) continue to pro"&amp;"vide or enable any particular portion, features or functionalities of the NiceHash Services to you. You further agree that all changes will be (i) deemed to constitute an integral part of the NiceHash Platform, and (ii) subject to these Terms.  In the eve"&amp;"nt of your breach of these Terms, including but not limited to, for instance, in the event that you breach any term of these Terms, due to legal grounds originating in anti-money laundering and know your client regulation and procedures, or any other rele"&amp;"vant applicable regulation, all right and obligations between you and NiceHash derived from these Terms terminate automatically if you fail to comply with these Terms within the notice period of 8 days after you have been warned by NiceHash about the brea"&amp;"ch and given 8 days period to cure the breaches. NiceHash reserves the right to keep these rights and obligations in force despite your breach of these Terms.  In the event of termination, NiceHash will attempt to return you any funds stored on your NiceH"&amp;"ash Wallet not otherwise owed to NiceHash, unless NiceHash believes you have committed fraud, negligence or other misconduct. You acknowledge that the NiceHash Services and NiceHash Wallet may be suspended for maintenance.  Technical information about the"&amp;" hashing power transactions, including information about chosen server locations, algorithms used, selected mining pools, your business or activities, including all financial and technical information, specifications, technology together with all details "&amp;"of prices, current transaction performance and future business strategy represent confidential information and trade secrets. NiceHash shall, preserve the confidentiality of all before mentioned information and shall not disclose or cause or permit to be "&amp;"disclosed without your permission any of these information to any person save to the extent that such disclosure is strictly to enable you to perform or comply with any of your obligations under these Terms, or to the extent that there is an irresistible "&amp;"legal requirement on you or NiceHash to do so; or where the information has come into the public domain otherwise than through a breach of any of the terms of these Terms. NiceHash shall not be entitled to make use of any of these confidential information"&amp;" and trade secrets other than during the continuance of and pursuant to these Terms and then only for the purpose of carrying out its obligations pursuant to these Terms.  NICEHASH MINER LICENSE (NICEHASH MINING SOFTWARE LICENSE)  NiceHash Mining Software"&amp;" whether on disk, in read only memory, or any other media or in any other form is licensed, not sold, to you by NiceHash for use only under these Terms. NiceHash retains ownership of the NiceHash Mining Software itself and reserves all rights not expressl"&amp;"y granted to you.  Subject to these Terms, you are granted a limited, non-transferable, non-exclusive and a revocable license to download, install and use the NiceHash Mining Software. You may not distribute or make the NiceHash Mining Software available "&amp;"over a network where it could be used by multiple devices at the same time. You may not rent, lease, lend, sell, redistribute, assign, sublicense host, outsource, disclose or otherwise commercially exploit the NiceHash Mining Software or make it available"&amp;" to any third party.  There is no license fee for the NiceHash Mining Software. NiceHash reserves the right to change the license fee policy according to the provisions to change these Terms any time and for any reason, including to decide to start chargi"&amp;"ng the license fee for the NiceHash Mining Software. You are responsible for any and all applicable taxes.  You may not, and you agree not to or enable others to, copy, decompile, reverse engineer, reverse compile, disassemble, attempt to derive the sourc"&amp;"e code of, decrypt, modify, or create derivative works of the NiceHash Mining Software or any services provided by the NiceHash Mining Software, or any part thereof (except as and only to the extent any foregoing restriction is prohibited by applicable la"&amp;"w or to the extent as may be permitted by the licensing terms governing use of open-sourced components included with the NiceHash Mining Software).  If you choose to allow automatic updates, your device will periodically check with NiceHash for updates an"&amp;"d upgrades to the NiceHash Mining Software and, if an update or upgrade is available, the update or upgrade will automatically download and install onto your device and, if applicable, your peripheral devices. You can turn off the automatic updates altoge"&amp;"ther at any time by changing the automatic updates settings found within the NiceHash Mining Software.  You agree that NiceHash may collect and use technical and related information, including but not limited to technical information about your computer, "&amp;"system and application software, and peripherals, that is gathered periodically to facilitate the provision of software updates, product support and other services to you (if any) related to the NiceHash Mining Software and to verify compliance with these"&amp;" Terms. NiceHash may use this information, as long as it is in a form that does not personally identify you, to improve our NiceHash Services.  NiceHash Mining Software contains features that rely upon information about your selected mining pools. You agr"&amp;"ee to our transmission, collection, maintenance, processing, and use of all information obtained from you about your selected mining pools. You can opt out at any time by going to settings in the NiceHash Mining Software.  NiceHash may provide interest-ba"&amp;"sed advertising to you. If you do not want to receive relevant ads in the NiceHash Mining Software, you can opt out at any time by going to settings in the NiceHash Mining Software. If you opt out, you will continue to receive the same number of ads, but "&amp;"they may be less relevant because they will not be based on your interest.  NiceHash Mining Software license is effective until terminated. All provisions of these Terms regarding the termination apply also for the NiceHash Mining Software license. Upon t"&amp;"he termination of NiceHash Mining Software license, you shall cease all use of the NiceHash Mining Software and destroy or delete all copies, full or partial, of the NiceHash Mining Software.  THIRD PARTY  MINERS AND PLUGINS  Third Party Miners and Plugin"&amp;"s are a third party software which enables the best and most efficient mining operations. NiceHash Miner integrates third party mining software using a third party miner plugin system. Third Party Mining Software is a closed source software which supports"&amp;" mining algorithms for cryptocurrencies and can be integrated into NiceHash Mining Software. Third Party Miner Plugin enables the connection between NiceHash Mining Software and Third Party Mining Software and it can be closed, as well as open sourced.   "&amp;"NiceHash Mining Software user interface enables the user to manually select which available Third Party Miners and Plugins will be downloaded and integrated. Users can select or deselect Third Party Miners and Plugins found in the Plugin Manager window. S"&amp;"ome of the available Third Party Miners and Plugins which are most common are preselected by NiceHash, but can be deselected, depending on users' needs. The details of the Third Party Miners and Plugins available for NiceHash Mining Software are accessibl"&amp;"e within the NiceHash Mining Software user interface. The details include, but not limited to, the author of the software and applicable license information, if applicable information about developer fee for Third Party Miners, software version etc. Devel"&amp;"oper fees may apply to the use of Third Party Miners and Plugins.  NiceHash will not be liable, to the maximum extent permitted by applicable law, for any damages of any kind, including, but not limited to, direct, consequential, incidental, special or in"&amp;"direct damages, arising out of using Third Party Miners and Plugins. The latter includes, but is not limited to: i) any power outages, maintenance, defects, system failures, mistakes, omissions, errors, defects, viruses, delays in operation or transmissio"&amp;"n or any failure of performance; ii) any unauthorized access, alteration, deletion, destruction, damage, loss or failure to store any data, including records, private key or other credentials, associated with usage of Third Party Miners and Plugins and  i"&amp;"i) Force Majeure Event, communications failure, theft or other interruptions.  If you choose to allow automatic updates, your device will periodically check with NiceHash for updates and upgrades to the installed Third Party Miners and Plugins, if an upda"&amp;"te or upgrade is available, the update or upgrade will automatically download and install onto your device and, if applicable, your peripheral devices. You can turn off the automatic updates altogether at any time by changing the automatic updates setting"&amp;"s found within the NiceHash Mining Software.  NICEHASH QUICKMINER   NiceHash QuickMiner is a software application that allows the visitors of the NiceHash Quick Miner web page, accessible athttps://www.nicehash.com/quick-miner, to connect their PC or a mi"&amp;"ning rig to the NiceHash Hashing Power Marketplace.  Visitors of the NiceHash Quick Miner web page can try out and experience crypto currency mining without having to register on the NiceHash Platform and create a NiceHash Account. Users are encouraged to"&amp;" do so as soon as possible in order to collect the funds earned using NiceHash Quick Miner.  Users can download NiceHash QuickMiner free of charge. In order to operate NiceHash QuickMiner software needs to automatically detect technical information about "&amp;"users' computer hardware. You agree that NiceHash may collect and use technical and related information. For more information please refer to NiceHash Privacy Policy.   Funds arising from the usage of NiceHash QuickMiner are transferred to a dedicated cry"&amp;"ptocurrency wallet owned and managed by NiceHash. NiceHash QuickMiner Users expressly agree and acknowledge that completing the registration process and creating a NiceHash Account is necessary in order to collect the funds arising from the usage of NiceH"&amp;"ash QuickMiner. Users of NiceHash QuickMiner who do not successfully register a NiceHash Account will lose their right to claim funds arising from their usage of NiceHash QuickMiner. Those funds, in addition to the condition that the user has not been act"&amp;"ive on the NiceHash QuickMiner web page for consecutive 7 days, will be donated to the charity of choice.   NICEHASH PRIVATE ENDPOINT  NiceHash Private Endpoint is a network interface that connects users privately and securely to NiceHash Stratum servers."&amp;" Private Endpoint uses a private IP address and avoids additional latency caused by DDOS protection. All NiceHash Private Mining Proxy servers are managed by NiceHash and kept up-to-date.  Users can request a dedicated private access endpoint by filling i"&amp;"n the form for NiceHash Private Endpoint Solution available at the NiceHash Platform. In the form the user specifies the email address, country, number of connections and locations and algorithms used. Based on the request NiceHash prepares an individuali"&amp;"zed offer based on the pricing stipulated on the NiceHash Platform, available at https://www.nicehash.com/private-endpoint-solution.  NiceHash may request additional information from the users of the Private Endpoint Solution in order to determine whether"&amp;" we are obligated to collect VAT from you, including your VAT identification number.  INTELLECTUAL PROPERTY  NiceHash retains all copyright and other intellectual property rights, including inventions, discoveries, knowhow, processes, marks, methods, comp"&amp;"ositions, formulae, techniques, information and data, whether or not patentable, copyrightable or protectable in trademark, and any trademarks, copyrights or patents based thereon over all content and other materials contained on NiceHash Platform or prov"&amp;"ided in connection with the Services, including, without limitation, the NiceHash logo and all designs, text, graphics, pictures, information, data, software, source code, as well as the compilation thereof, sound files, other files and the selection and "&amp;"arrangement thereof. This material is protected by international copyright laws and other intellectual property right laws, namely trademark. These Terms shall not be understood and interpreted in a way that they would mean assignment of copyright or othe"&amp;"r intellectual property rights, unless it is explicitly defined so in these Terms.  NiceHash hereby grants you a limited, nonexclusive and non-sublicensable license to access and use NiceHash’s copyrighted work and other intellectual property for your per"&amp;"sonal or internal business use. Such license is subject to these Terms and does not permit any resale, the distribution, public performance or public display, modifying or otherwise making any derivative uses, use, publishing, transmission, reverse engine"&amp;"ering, participation in the transfer or sale, or any way exploit any of the copyrighted work and other intellectual property other than for their intended purposes. This granted license will automatically terminate if NiceHash suspends or terminates your "&amp;"access to the Services, NiceHash Wallet or closes your NiceHash Account.  NiceHash will own exclusive rights, including all intellectual property rights, to any feedback including, but not limited to, suggestions, ideas or other information or materials r"&amp;"egarding NiceHash Services or related products that you provide, whether by email, posting through our NiceHash Platform, NiceHash Account or otherwise and you irrevocably assign any and all intellectual property rights on such feedback unlimited in time,"&amp;" scope and territory. Any Feedback you submit is non-confidential and shall become the sole property of NiceHash. NiceHash will be entitled to the unrestricted use, modification or dissemination of such feedback for any purpose, commercial or otherwise, w"&amp;"ithout acknowledgment or compensation to you. You waive any rights you may have to the feedback. We have the right to remove any posting you make on NiceHash Platform if, in our opinion, your post does not comply with the content standards defined by thes"&amp;"e Terms.  PRIVACY POLICY  Please refer to our NiceHash Platform and Mining Services Privacy Policy published on the NiceHash Platform for information about how we collect, use and share your information, as well as what options do you have with regards to"&amp;" your personal information.  COMMUNICATION AND SUPPORT  You agree and consent to receive electronically all communications, agreements, documents, receipts, notices and disclosures that NiceHash provides in connection with your NiceHash Account or use of "&amp;"the NiceHash Platform and Services. You agree that NiceHash may provide these communications to you by posting them via the NiceHash Account or by emailing them to you at the email address you provide. You should maintain copies of electronic communicatio"&amp;"ns by printing a paper copy or saving an electronic copy.  It is your responsibility to keep your email address updated in the NiceHash Account so that NiceHash can communicate with you electronically. You understand and agree that if NiceHash sends you a"&amp;"n electronic communication but you do not receive it because your email address is incorrect, out of date, blocked by your service provider, or you are otherwise unable to receive electronic communications, it will be deemed that you have been provided wi"&amp;"th the communication. You can update your NiceHash Account preferences at any time by logging into your NiceHash Account. If your email address becomes invalid such that electronic communications sent to you by NiceHash are returned, NiceHash may deem you"&amp;"r account to be inactive and close it.   You may give NiceHash a notice under these Terms by sending an email to support@nicehash.com or contact NiceHash through support located on the NiceHash Platform. All communication and notices pursuant to these Ter"&amp;"ms must be given in English language. FEES Please refer to the NiceHash Platform for more information about the fees or administrative costs which are applicable at the time of provision of services. NiceHash reserves the right to change these fees accord"&amp;"ing to the provisions to change these Terms at any time for any reason. The changed fees will apply only for the Services provided after the change of the fees.  You authorize us, or our designated payment processor, to charge or deduct your NiceHash Acco"&amp;"unt for any applicable fees in connection with the transactions completed via the Services. TAX  It is your responsibility to determine what, if any, taxes apply to the transactions you complete or services you provide via the NiceHash Platform, Mining Se"&amp;"rvices and NiceHash Wallet, it is your responsibility to report and remit the correct tax to the appropriate tax authority and all your factual and potential tax obligations are your concern. You agree that NiceHash is not in any case and under no conditi"&amp;"ons responsible for determining whether taxes apply to your transactions or services or for collecting, reporting, withholding or remitting any taxes arising from any transactions or services. You also agree that NiceHash is not in any case and under no c"&amp;"onditions bound to compensate for your tax obligation or give you any advice related to tax issues.  All fees and charges payable by you to NiceHash are exclusive of any taxes, and shall certain taxes be applicable, they shall be added on top of the payab"&amp;"le amounts. Upon our request, you will provide to us any information that we reasonably request to determine whether we are obligated to collect VAT from you, including your VAT identification number. If any deduction or withholding is required by law, yo"&amp;"u will notify NiceHash and will pay NiceHash any additional amounts necessary to ensure that the net amount received by NiceHash, after any deduction and withholding, equals the amount NiceHash would have received if no deduction or withholding had been r"&amp;"equired. Additionally, you will provide NiceHash with documentation showing that the withheld and deducted amounts have been paid to the relevant taxing authority.  FINAL PROVISIONS  Natural persons and legal entities that are not capable of holding legal"&amp;" rights and obligations are not allowed to create NiceHash Account and use NiceHash Platform or other related services. If NiceHash becomes aware that such natural person or legal entity has created the NiceHash Account or has used NiceHash Services, Nice"&amp;"Hash will delete such NiceHash Account and disable any Services and block access to NiceHash Account and NiceHash Services to such natural person or legal entity.  If you register to use the NiceHash Services on behalf of a legal entity, you represent and"&amp;" warrant that (i) such legal entity is duly organized and validly existing under the applicable laws of the jurisdiction of its organization; and (ii) you are duly authorized by such legal entity to act on its behalf.  These Terms do not create any third-"&amp;"party beneficiary rights in any individual or entity.  These Terms forms the entire agreement and understanding relating to the subject matter hereof and supersede any previous and contemporaneous agreements, arrangements or understandings relating to the"&amp;" subject matter hereof to the exclusion of any terms implied by law that may be excluded by contract.  If at any time any provision of these Terms is or becomes illegal, invalid or unenforceable, the legality, validity and enforceability of every other pr"&amp;"ovisions will not in any way be impaired. Such illegal, invalid or unenforceable provision of these Terms shall be deemed to be modified and replaced by such legal, valid and enforceable provision or arrangement, which corresponds as closely as possible t"&amp;"o our and your will and business purpose pursued and reflected in these Terms.  Headings of sections are for convenience only and shall not be used to limit or construe such sections.  No failure to enforce nor delay in enforcing, on our side to the Terms"&amp;", any right or legal remedy shall function as a waiver thereof, nor shall any individual or partial exercise of any right or legal remedy prevent any further or other enforcement of these rights or legal remedies or the enforcement of any other rights or "&amp;"legal remedies.  NiceHash reserves the right to make changes, amendments, supplementations or modifications from time to time to these Terms including but not limited to changes of licence agreement for NiceHash Mining Software and of any fees and compens"&amp;"ations policies, in its sole discretion and for any reason. We suggest that you review these Terms periodically for changes. If we make changes to these Terms, we will provide you with notice of such changes, such as by sending an email, providing notice "&amp;"on the NiceHash Platform, placing a popup window after login to the NiceHash Account or by posting the amended Terms on the NiceHash Platform and updating the date at the top of these Terms. The amended Terms will be deemed effective immediately upon post"&amp;"ing for any new users of the NiceHash Services. In all other cases, the amended Terms will become effective for preexisting users upon the earlier of either: (i) the date users click or press a button to accept such changes in their NiceHash Account, or ("&amp;"ii) continued use of NiceHash Services 30 days after NiceHash provides notice of such changes. Any amended Terms will apply prospectively to use of the NiceHash Services after such changes become effective.  The notice of change of these Terms is consider"&amp;"ed as notice of termination of all rights and obligations between you and NiceHash derived from these Terms with notice period of 30 days, if you do not accept the amended Terms. If you do not agree to any amended Terms, (i) the agreement between you and "&amp;"NiceHash is terminated by expiry of 30 days period which starts after NiceHash provides you a notice of change of these Terms, (ii) you must discontinue using NiceHash Services and (iii) you must inform us regarding your disagreement with the changes and "&amp;"request closure of your NiceHash Account. If you do not inform us regarding your disagreement and do not request closure of you NiceHash Account, we will deem that you agree with the changed Terms. You may not assign or transfer your rights or obligations"&amp;" under these Terms without the prior written consent of NiceHash. NiceHash may assign or transfer any or all of its rights under these Terms, in whole or in part, without obtaining your consent or approval.  These Terms shall be governed by and construed "&amp;"and enforced in accordance with the Laws of the British Virgin Islands, and shall be interpreted in all respects as a British Virgin Islands contract. Any transaction, dispute, controversy, claim or action arising from or related to your access or use of "&amp;"the NiceHash Platform or these Terms of Service likewise shall be governed by the Laws of the British Virgin Islands, exclusive of choice-of-law principles.  The rights and remedies conferred on NiceHash by, or pursuant to, these Terms are cumulative and "&amp;"are in addition, and without prejudice, to all other rights and remedies otherwise available to NiceHash at law.  NiceHash may transfer its rights and obligations under these Terms to other entities which include, but are not limited to H-BIT, d.o.o. and "&amp;"NICEX Ltd, or any other firm or business entity that directly or indirectly acquires all or substantially all of the assets or business of NICEHASH Ltd. If you do not consent to any transfer, you may terminate this agreement and close your NiceHash Accoun"&amp;"t.  These Terms are not boilerplate. If you disagree with any of them, believe that any should not apply to you, or wish to negotiate these Terms, please contact NiceHash and immediately navigate away from the NiceHash Platform. Do not use the NiceHash Mi"&amp;"ning Services, NiceHash Wallet or other related services until you and NiceHash have agreed upon new terms of service.    Last updated: March 1, 2021")</f>
        <v>NICEHASH PLATFORM TERMS OF USE AND NICEHASH MINING TERMS OF SERVICE   PLEASE READ THESE NICEHASH PLATFORM TERMS OF USE AND NICEHASH MINING TERMS OF SERVICE (“Terms”) CAREFULLY BEFORE USING THE THE PLATFORM OR SERVICES DESCRIBED HEREIN. BY SELECTING “I AGREE”, ACCESSING THE PLATFORM, USING NICEHASH MINING SERVICES OR DOWNLOADING OR USING NICEHASH MINING SOFTWARE, YOU ARE ACKNOWLEDGING THAT YOU HAVE READ THESE TERMS, AS AMENDED FROM TIME TO TIME, AND YOU ARE AGREEING TO BE BOUND BY THEM. IF YOU DO NOT AGREE TO THESE TERMS, OR ANY SUBSEQUENT AMENDMENTS, CHANGES OR UPDATES, DO NOT ACCESS THE PLATFORM, USE NICEHASH MINING SERVICES OR USE THE NICEHASH MINING SOFTWARE.   GENERAL  These Terms apply to users of the NiceHash Platform (“Platform” and NiceHash Mining Services (“Services”) which are provided to you by NICEHASH Ltd, company organized and existing under the laws of the British Virgin Islands, with registered address at Intershore Chambers, Road Town, Tortola, British Virgin Islands, registration number: 2048669, hereinafter referred to as “NiceHash, as well as “we” or “us”.   ELIGIBILITY  By using the NiceHash platform and NiceHash Mining Services, you represent and warrant that you:  are at least Minimum Age and have capacity to form a binding contract;   have not previously been suspended or removed from the NiceHash Platform;  have full power and authority to enter into this agreement and in doing so will not violate any other agreement to which you are a party;  are not not furthering, performing, undertaking, engaging in, aiding, or abetting any unlawful activity through your relationship with us, through your use of NiceHash Platform or use of NiceHash Mining Services;  will not use NiceHash Platform or NiceHash Mining Services if any applicable laws in your country prohibit you from doing so in accordance with these Terms.   We reserve the right to terminate your access to the NiceHash Platform and Mining Services for any reason and in our sole and absolute discretion. Use of  NiceHash Platform and Mining Services is void where prohibited by applicable law.   Depending on your country of residence or incorporation or registered office, you may not be able to use all the functions of the NiceHash Platform or services provided therein. It is your responsibility to follow the rules and laws in your country of residence and/or country from which you access the NiceHash Platform.  DEFINITIONS  NiceHash Platform means a website located on the following web address: www.nicehash.com.   NiceHash Mining Services mean all services provided by NiceHash, namely the provision of the NiceHash Platform, NiceHash Hashing power marketplace, NiceHash API, NiceHash OS, NiceHash Mining Software including licence for NiceHash Miner, NiceHash Private Endpoint, NiceHash Account, NiceHash mobile apps, and all other software products, applications and services associated with these products, except for the provision of  NiceHash Exchange Services.   NiceHash Exchange Service means a service which allows trading of digital assets in the form of digital tokens or cryptographic currency for our users by offering them a trading venue, helping them find a trading counterparty and providing the means for transaction execution. NiceHash Exchange Services are provided by NICEX Ltd and accessible at the NiceHash Platform under NiceHash Exchange Terms of Service.  Hashing power marketplace means an infrastructure provided by the NiceHash which enables the Hashing power providers to point their rigs towards NiceHash stratum servers where Hashing power provided by different Hashing power providers is gathered and sold as generic Hashing power to the Hashing power buyers.   Hashing power buyer means a legal entity or individual who buys the gathered and generic hashing power on the Hashing power marketplace from undefined Hashing power providers.  Hashing power provider means a legal entity or individual who sells his hashing power on the Hashing power marketplace to undefined Hashing power buyers.   NiceHash Mining Software means NiceHash Miner and any other software available via the NiceHash Platform.   NiceHash Miner means a comprehensive software with graphical user interface and web interface, owned by NiceHash. NiceHash Miner is a process manager software which enables the Hashing power providers to point their rigs towards NiceHash stratum servers and sell their hashing power to the Hashing power buyers. NiceHash Miner also means any and all of its code, compilations, updates, upgrades, modifications, error corrections, patches and bug fixes and similar. NiceHash Miner does not mean third party software compatible with NiceHash Miner (Third Party Plugins and Miners).  NiceHash QuickMiner means a software accessible at  https://www.nicehash.com/quick-miner which enables Hashing power providers to point their PCs or rigs towards NiceHash stratum servers and sell their hashing power to the Hashing power buyers. NiceHash QuickMiner is intended as a tryout tool.   Hashing power rig means all hardware which produces hashing power that represents computation power which is required to calculate the hash function of different type of cryptocurrency. Secondary account is an account managed by third party from which the Account holder deposits funds to his NiceHash Wallet or/and to which the Account holder withdraws funds from his NiceHash Wallet.   Stratum is a lightweight mining protocol: https://slushpool.com/help/manual/stratum-protocol.  NiceHash Account means an online account available on the NiceHash Platform and created by completing the registration procedure on the NiceHash Platform.   Account holder means an individual or legal entity who completes the registration procedure and successfully creates the NiceHash Account.   Minimum Age means 18 years old or older, if in order for NiceHash to lawfully provide the Services to you without parental consent (including using your personal data).  NiceHash Wallet means a wallet created automatically for the Account holder and provided by the NiceHash Wallet provider. NiceHash does not hold funds on behalf of the Account holder but only transfers Account holder’s requests regarding the NiceHash Wallet transaction to the NiceHash Wallet provider who executes the requested transactions. In this respect NiceHash only processes and performs administrative services related to the payments regarding the NiceHash Mining Services and NiceHash Exchange Services, if applicable.   NiceHash Wallet provider is a third party which on the behalf of the Account holder provides and manages the NiceHash Wallet, holds, stores and transfers funds and hosts NiceHash Wallet. For more information about the NiceHash Wallet provider, see the following website: https://www.bitgo.com/.  Blockchain network is a distributed database that is used to maintain a continuously growing list of records, called blocks.   Force Majeure Event means any governmental or relevant regulatory regulations, acts of God, war, riot, civil commotion, fire, flood, or any disaster or an industrial dispute of workers unrelated to you or NiceHash. Any act, event, omission, happening or non-happening will only be considered Force Majeure if it is not attributable to the wilful act, neglect or failure to take reasonable precautions of the affected party, its agents, employees, consultants, contractors and sub-contractors.    SALE AND PURCHASE OF HASHING POWER  Hashing power providers agree to sell and NiceHash agrees to proceed Hashing power buyers’ payments for the provided hashing power on the Hashing power marketplace, on the Terms set forth herein. According to the applicable principle get-paid-per-valid-share (pay as you go principle) Hashing power providers will be paid only for validated and accepted hashing power to their NiceHash Wallet or other wallet, as indicated in Account holder’s profile settings or in stratum connection username. In some cases, no Hashing power is sent to Hashing power buyers or is accepted by NiceHash Services, even if Hashing power is generated on the Hashing power rigs. These cases include usage of slower hardware as well as software, hardware or network errors. In these cases, Hashing power providers are not paid for such Hashing power.  Hashing power buyers agree to purchase and NiceHash agrees to process the order and forward the purchased hashing power on the Hashing power marketplace, on the Terms set forth herein. According to the applicable principle pay-per-valid-share (pay as you go principle) Hashing power buyers will pay from their NiceHash Wallet only for the hashing power that was validated by our engine. When connection to the mining pool which is selected on the Hashing power order is lost or when an order is cancelled during its lifetime, Hashing power buyer pays for additional 10 seconds worth of hashing power. Hashing power order is charged for extra hashing power when mining pool which is selected on the Hashing power order, generates rapid mining work changes and/or rapid mining job switching. All payments including any fees will be processed in crypto currency and NiceHash does not provide an option to sale and purchase of the hashing power in fiat currency.  RISK DISCLOSURE  If you choose to use NiceHash Platform, Services and NiceHash Wallet, it is important that you remain aware of the risks involved, that you have adequate technical resources and knowledge to bear such risks and that you monitor your transactions carefully.  General risk  You understand that NiceHash Platform and Services, blockchain technology, Bitcoin, all other cryptocurrencies and cryptotokens, proof of work concept and other associated and related technologies are new and untested and outside of NiceHash’s control. You acknowledge that there are major risks associated with these technologies. In addition to the risks disclosed below, there are risks that NiceHash cannot foresee and it is unreasonable to believe that such risk could have been foreseeable. The performance of NiceHash’s obligation under these Terms will terminate if market or technology circumstances change to such an extent that (i) these Terms clearly no longer comply with NiceHash’s expectations, (ii) it would be unjust to enforce NiceHash’s obligations in the general opinion or (iii) NiceHash’s obligation becomes impossible.  NiceHash Account abuse You acknowledge that there is risk associated with the NiceHash Account abuse and that you have been fully informed and warned about it. The funds stored in the NiceHash Wallet may be disposed by third party in case the third party obtains the Account holder’s login credentials. The Account holder shall protect his login credentials and his electronic devices where the login credentials are stored against unauthorized access.  Regulatory risks  You acknowledge that there is risk associated with future legislation which may restrict, limit or prohibit certain aspects of blockchain technology which may also result  in restriction, limitation or prohibition of NiceHash Services and that you have been fully informed and warned about it.  Risk of hacking  You acknowledge that there is risk associated with hacking NiceHash Services and NiceHash Wallet and that you have been fully informed and warned about it. Hacker or other groups or organizations may attempt to interfere with NiceHash Services or NiceHash Wallet in any way, including without limitation denial of services attacks, Sybil attacks, spoofing, smurfing, malware attacks, mining attacks or consensus-based attacks.  Cryptocurrency risk  You acknowledge that there is risk associated with the cryptocurrencies which are used as payment method and that you have been fully informed and warned about it. Cryptocurrencies are prone to, but not limited to, value volatility, transaction costs and times uncertainty, lack of liquidity, availability, regulatory restrictions, policy changes and security risks.  NiceHash Wallet risk  You acknowledge that there is risk associated with funds held on the NiceHash Wallet and that you have been fully informed and warned about it. You acknowledge that NiceHash Wallet is provided by NiceHash Wallet provider and not NiceHash. You acknowledge and agree that NiceHash shall not be responsible for any NiceHash Wallet provider’s services, including their accuracy, completeness, timeliness, validity, copyright compliance, legality, decency, quality or any other aspect thereof. NiceHash does not assume and shall not have any liability or responsibility to you or any other person or entity for any Hash Wallet provider’s services. Hash Wallet provider’s services and links thereto are provided solely as a convenience to you and you access and use them entirely at your own risk and subject to NiceHash Wallet provider’s terms and conditions. Since the NiceHash Wallet is a cryptocurrency wallet all funds held on it are entirely uninsured in contrast to the funds held on the bank account or other financial institutions which are insured.  Connection risk You acknowledge that there are risks associated with usage of NiceHash Services which are provided through the internet including, but not limited to, the failure of hardware, software, configuration and internet connections and that you have been fully informed and warned about it. You acknowledge that NiceHash will not be responsible for any configuration, connection or communication failures, disruptions, errors, distortions or delays you may experience when using NiceHash Services, however caused.  Hashing power provision risk  You acknowledge that there are risks associated with the provisions of the hashing power which is provided by the Hashing power providers through the Hashing power marketplace and that you have been fully informed and warned about it. You acknowledge that NiceHash does not provide the hashing power but only provides the Hashing power marketplace as a service. Hashing power providers’ Hashing power rigs are new and untested and outside of NiceHash’s control. There is a major risk that the Hashing power rigs (i) will stop providing hashing power, (ii) will provide hashing power in an unstable way, (iii) will be wrongly configured or (iv) provide insufficient speed of the hashing power. Hashing power rigs as hardware could be subject of damage, errors, electricity outage, misconfiguration, connection or communication failures and other malfunctions. NiceHash will not be responsible for operation of Hashing power rigs and its provision of hashing power. By submitting a Hashing power order you agree to Hashing power no-refund policy – all shares forwarded to mining pool, selected on the Hashing power order are final and non-refundable.  Hashing power profitability risk  You acknowledge that there is risk associated with the profitability of the hashing power provision and that you have been fully informed and warned about it. You acknowledge that all Hashing power rig’s earning estimates and profitability calculations on NiceHash Platform are only for informational purposes and were made based on the Hashing power rigs set up in the test environments. NiceHash does not warrant that your Hashing power rigs would achieve the same profitability or earnings as calculated on NiceHash Platform. There is risk that your Hashing power rig would not produce desired hashing power quantity and quality and that your produced hashing power would differentiate from the hashing power produced by our Hashing power rigs set up in the test environments. There is risk that your Hashing power rigs would not be as profitable as our Hashing power rigs set up in the test environments or would not be profitable at all.  WARRANTIES  NiceHash Platform and Mining Services are provided on the “AS IS” and “AS AVAILABLE” basis, including all faults and defects. To the maximum extent permitted by applicable law, NiceHash makes no representations and warranties and you waive all warranties of any kind. Particularly, without limiting the generality of the foregoing, the NiceHash makes no representations and warranties, whether express, implied, statutory or otherwise regarding NiceHash Platform and Mining Services or other services related to NiceHash Platform and provided by third parties, including any warranty that such services will be uninterrupted, harmless, secure or not corrupt or damaged, meet your requirements, achieve any intended results, be compatible or work with any other software, applications, systems or services, meet any performance or error free or that any errors or defects can or will be corrected. Additionally NiceHash makes no representations and warranties, whether express, implied, statutory or otherwise of merchantability, suitability, reliability, availability, timeliness, accuracy, satisfactory quality, fitness for a particular purpose or quality, title and non-infringement with respect to any of the Mining Services or other services related to NiceHash Platform and provided by third parties, or quiet enjoyment and any warranties arising out of any course of dealing, course of performance, trade practice or usage of NiceHash Platform and Mining Services including information, content and material contained therein.  Especially NiceHash makes no representations and warranties, whether express, implied, statutory or otherwise regarding any payment services and systems, NiceHash Wallet which is provided by third party or any other financial services which might be related to the NiceHash Platform and Mining Services.  You acknowledge that you do not rely on and have not been induced to accept the NiceHash Platform and Mining Services according to these Terms on the basis of any warranties, representations, covenants, undertakings or any other statement whatsoever, other than expressly set out in these Terms that neither the NiceHash nor any of its respective agents, officers, employees or advisers have given any such warranties, representations, covenants, undertakings or other statements.  LIABILITY  NiceHash and their respective officers, employees or agents will not be liable to you or anyone else, to the maximum extent permitted by applicable law, for any damages of any kind, including, but not limited to, direct, consequential, incidental, special or indirect damages (including but not limited to lost profits, trading losses or damages that result from use or loss of use of NiceHash Services or NiceHash Wallet), even if NiceHash has been advised of the possibility of such damages or losses, including, without limitation, from the use or attempted use of NiceHash Platform and Mining Services, NiceHash Wallet or other related websites or services.  NiceHash does not assume any obligations to users in connection with the unlawful alienation of Bitcoins, which occurred on 6. 12. 2017 with NICEHASH, d. o. o., and has been fully reimbursed with the completion of the NiceHash Repayment Program.  NiceHash will not be responsible for any compensation, reimbursement, or damages arising in connection with: (i) your inability to use the NiceHash Platform and Mining Services, including without limitation as a result of any termination or suspension of the NiceHash Platform or these Terms, power outages, maintenance, defects, system failures, mistakes, omissions, errors, defects, viruses, delays in operation or transmission or any failure of performance, (ii) the cost of procurement of substitute goods or services, (iii) any your investments, expenditures, or commitments in connection with these Terms or your use of or access to the NiceHash Platform and Mining Services, (iv) your reliance on any information obtained from NiceHash, (v) Force Majeure Event, communications failure, theft or other interruptions or (vi) any unauthorized access, alteration, deletion, destruction, damage, loss or failure to store any data, including records, private key or other credentials, associated with NiceHash Platform and Mining Services or NiceHash Wallet.  Our aggregate liability (including our directors, members, employees and agents), whether in contract, warranty, tort (including negligence, whether active, passive or imputed), product liability, strict liability or other theory, arising out of or relating to the use of NiceHash Platform and Mining Services, or inability to use the Platform and Services under these Terms or under any other document or agreement executed and delivered in connection herewith or contemplated hereby, shall in any event not exceed 100 EUR per user.  You will defend, indemnify, and hold NiceHash harmless and all respective employees, officers, directors, and representatives from and against any claims, demand, action, damages, loss, liabilities, costs and expenses (including reasonable attorney fees) arising out of or relating to (i) any third-party claim concerning these Terms, (ii) your use of, or conduct in connection with, NiceHash Platform and Mining Services, (iii) any feedback you provide, (iv) your violation of these Terms, (v) or your violation of any rights of any other person or entity. If you are obligated to indemnify us, we will have the right, in our sole discretion, to control any action or proceeding (at our expense) and determine whether we wish to settle it. If we are obligated to respond to a third-party subpoena or other compulsory legal order or process described above, you will also reimburse us for reasonable attorney fees, as well as our employees’ and contractors’ time and materials spent responding to the third-party subpoena or other compulsory legal order or process at reasonable hourly rates.  The Services and the information, products, and services included in or available through the NiceHash Platform may include inaccuracies or typographical errors. Changes are periodically added to the information herein. Improvements or changes on the NiceHash Platform can be made at any time.   NICEHASH ACCOUNT  The registration of the NiceHash Account is made through the NiceHash Platform, where you are required to enter your email address and password in the registration form. After successful completion of registration, the confirmation email is sent to you. After you confirm your registration by clicking on the link in the confirmation email the NiceHash Account is created. NiceHash will send you  proof of completed registration once the process is completed.  When you create NiceHash Account, you agree to (i) create a strong password that you change frequently and do not use for any other website, (ii) implement reasonable and appropriate measures designed to secure access to any device which has access to your email address associated with your NiceHash Account and your username and password for your NiceHash Account, (iii) maintain the security of your NiceHash Account by protecting your password and by restricting access to your NiceHash Account; (iv) promptly notify us if you discover or otherwise suspect any security breaches related to your NiceHash Account so we can take all required and possible measures to secure your NiceHash Account and (v) take responsibility for all activities that occur under your NiceHash Account and accept all risks of any authorized or unauthorized access to your NiceHash Account, to the maximum extent permitted by law.  Losing access to your email, registered at NiceHash Platform, may also mean losing access to your NiceHash Account. You may not be able to use the NiceHash Platform or Mining Services, execute withdrawals and other security sensitive operations until you regain access to your email address, registered at NiceHash Platform. If you wish to change the email address linked to your NiceHash Account, we may ask you to complete a KYC procedure for security purposes. This step serves solely for the purpose of identification in the process of regaining access to your NiceHash Account.  Once the NiceHash Account is created a NiceHash Wallet is automatically created for the NiceHash Account when the request for the first deposit to the NiceHash Wallet is made by the user. Account holder’s NiceHash Wallet is generated by NiceHash Wallet provider. Account holder is strongly suggested to enhance the security of his NiceHash Account by adding an additional security step of Two-factor authentication (hereinafter “2FA”) when logging into his account, withdrawing funds from his NiceHash Wallet or placing a new order. Account holder can enable this security feature in the settings of his NiceHash Account. In the event of losing or changing 2FA code, we may ask the Account holder to complete a KYC procedure for security reasons. This step serves solely for the purpose of identification in the process of reactivating Account holders 2FA and it may be subject to an a  In order to use certain functionalities of the NiceHash Platform, such as paying for the acquired hashing power, users must deposit funds to the NiceHash Wallet, as the payments for the hashing power could be made only through NiceHash Wallet. Hashing power providers have two options to get paid for the provided hashing power: (i) by using NiceHash Wallet to receive the payments or (ii) by providing other Bitcoin address where the payments shall be received to. Hashing power providers provide their Bitcoin address to NiceHash by providing such details via Account holder’s profile settings or in a form of a stratum username while connecting to NiceHash stratum servers.  Account holder may load funds on his NiceHash Wallet from his Secondary account. Account holder may be charged fees by the Secondary account provider or by the blockchain network for such transaction. NiceHash is not responsible for any fees charged by Secondary account providers or by the blockchain network or for the management and security of the Secondary accounts. Account holder is solely responsible for his use of Secondary accounts and Account holder agrees to comply with all terms and conditions applicable to any Secondary accounts. The timing associated with a load transaction will depend in part upon the performance of Secondary accounts providers, the performance of blockchain network and performance of the NiceHash Wallet provider. NiceHash makes no guarantee regarding the amount of time it may take to load funds on to NiceHash Wallet.  NiceHash Wallet shall not be used by Account holders to keep, save and hold funds for longer period and also not for executing other transactions which are not related to the transactions regarding the NiceHash Platform. The NiceHash Wallet shall be used exclusively and only for current and ongoing transactions regarding the NiceHash Platform. Account holders shall promptly withdraw any funds kept on the NiceHash Wallet that will not be used and are not intended for the reasons described earlier. Commission fees may be charged by the NiceHash Wallet provider, by the blockchain network or by NiceHash for any NiceHash Wallet transactions. Please refer to the NiceHash Platform, for more information about the commission fees for NiceHash Wallet transactions which are applicable at the time of the transaction. NiceHash reserves the right to change these commission fees according to the provisions to change these Terms at any time for any reason.  You have the right to use the NiceHash Account only in compliance with these Terms and other commercial terms and principles published on the NiceHash Platform. In particular, you must observe all regulations aimed at ensuring the security of funds and financial transactions.  Provided that the balance of funds in your NiceHash Wallet is greater than any minimum balance requirements needed to satisfy any of your open orders, you may withdraw from your NiceHash Wallet any amount of funds, up to the total amount of funds in your NiceHash Wallet in excess of such minimum balance requirements, to Secondary Account, less any applicable withdrawal fees charged by NiceHash or by the blockchain network for such transaction. Withdrawals are not processed instantly and may be grouped with other withdrawal requests. Some withdrawals may require additional verification information which you will have to provide in order to process the withdrawal. It may take up to 24 hours before withdrawal is fully processed and distributed to the Blockchain network. Please refer to the NiceHash Platform for more information about the withdrawal fees and withdrawal processing. NiceHash reserves the right to change these fees according to the provisions to change these Terms at any time for any reason.  You have the right to close the NiceHash Account. In case you have funds on your NiceHash Wallet you should withdraw funds from your account prior to requesting NiceHash Account closure. After we receive your NiceHash Account closure request we will deactivate your NiceHash Account. You can read more about closing the NiceHash Account in our Privacy Policy. Your NiceHash Account may be deactivated due to your inactivity. Your NiceHash account may be locked and a mandatory KYC procedure is applied for security reasons, if it has been more than 6 month since your last login.   NiceHash or any of its partners or affiliates are not responsible for the loss of the funds, stored on or transferred from the NiceHash Wallet, as well as for the erroneous implementation of the transactions made via NiceHash Wallet, where such loss or faulty implementation of the transaction are the result of a malfunction of the NiceHash Wallet and the malfunction was caused by you or the NiceHash Wallet provider. You are obliged to inform NiceHash in case of loss or theft, as well as in the case of any possible misuse of the access data to your NiceHash Account, without any delay, and demand change of access data or closure of your existing NiceHash Account and submit a request for new access data. NiceHash will execute the change of access data or closure of the NiceHash Account and the opening of new NiceHash Account as soon as technically possible and without any undue delay.  All information pertaining to registration, including a registration form, generation of NiceHash Wallet and detailed instructions on the use of the NiceHash Account and NiceHash Wallet are available at NiceHash Platform. The registration form as well as the entire system is properly protected from unwanted interference by third parties.  KYC PROCEDURE  NiceHash is appropriately implementing AML/CTF and security measures to diligently detect and prevent any malicious or unlawful use of NiceHash Services or use, which is strictly prohibited by these Terms, which are deemed as your agreement to provide required personal information for identity verification. Security measures include a KYC procedure, which is aimed at determining the identity of an individual user or an organisation.   We may ask you to complete this procedure before enabling some or all functionalities of the NiceHash platform and provide its services. A KYC procedure might be applied as a security measure when:  changing the email address linked to your NiceHash Account,    losing or changing your 2FA code;   logging in to your NiceHash Account for the first time after the launch of the new NiceHash Platform in August 2019,   gaining access to all or a portion of NiceHash Services, NiceHash Wallet and its related services or any portion thereof if they were disabled due to  and   activating your NiceHash Account if it has been deactivated due to its inactivity and/or security or other reasons.    HASHING POWER TRANSACTIONS  General   NiceHash may, at any time and in our sole discretion, (i) refuse any order submitted or provided hashing power, (ii) cancel an order or part of the order before it is executed, (iii) impose limits on the order amount permitted or on provided hashing power or (iv) impose any other conditions or restrictions upon your use of the NiceHash Platform and Mining Services without prior notice. For example, but not limited to, NiceHash may limit the number of open orders that you may establish or limit the type of supported Hashing power rigs and mining algorithms or NiceHash may restrict submitting orders or providing hashing power from certain locations.  Please refer to the NiceHash Platform, for more information about terminology, hashing power transactions’ definitions and descriptions, order types, order submission, order procedure, order rules and other restrictions and limitations of the hashing power transactions. NiceHash reserves the right to change any transaction, definitions, description, order types, procedure, rules, restrictions and limitations at any time for any reason.  Orders, provision of hashing power, payments, deposits, withdrawals and other transactions are accepted only through the interface of the NiceHash Platform, NiceHash API and NiceHash Account and are fixed by the software and hardware tools of the NiceHash Platform. If you do not understand the meaning of any transaction option, NiceHash strongly encourages you not to utilize any of those options.  Hashing Power Order  In order to submit an Hashing Power Order via the NiceHash Account, the Hashing power buyer must have available funds in his NiceHash Wallet.  Hashing power buyer submits a new order to buy hashing power via the NiceHash Platform or via the NiceHash API by setting the following parameters in the order form: NiceHash service server location, third-party mining pool, algorithm to use, order type, set amount he is willing to spend on this order, set price per hash he is willing to pay, optionally approximate limit maximum hashing power for his order and other parameters as requested and by confirming his order. Hashing power buyer may submit an order in maximum amount of funds available on his NiceHash Wallet at the time of order submission. Order run time is only approximate since order’s lifetime is based on the number of hashes that it delivers.  Particularly during periods of high volume, illiquidity, fast movement or volatility in the marketplace for any digital assets or hashing power, the actual price per hash at which some of the orders are executed may be different from the prevailing price indicated on NiceHash Platform at the time of your order. You understand that NiceHash is not liable for any such price fluctuations. In the event of market disruption, NiceHash Services disruption, NiceHash Hashing Power Marketplace disruption or manipulation or Force Majeure Event, NiceHash may do one or more of the following: (i) suspend access to the NiceHash Account or NiceHash Platform, or (ii) prevent you from completing any actions in the NiceHash Account, including closing any open orders. Following any such event, when trading resumes, you acknowledge that prevailing market prices may differ significantly from the prices available prior to such event.  When Hashing power buyer submits an order for purchasing of the Hashing power via NiceHash Platform or via the NiceHash API he authorizes NiceHash to execute the order on his behalf and for his account in accordance with such order. Hashing power buyer acknowledges and agrees that NiceHash is not acting as his broker, intermediary, agent or advisor or in any fiduciary capacity. NiceHash executes the order in set order amount minus NiceHash’s processing fee. Once the order is successfully submitted the order amount starts to decrease in real time according to the payments for the provided hashing power.  Hashing power buyer agrees to pay applicable processing fee to NiceHash for provided services. The NiceHash’s fees are deducted from Hashing power buyer’s NiceHash Wallet once the whole order is exhausted and completed. Please refer to the NiceHash Platform, for more information about the fees which are applicable at the time of provision of services. NiceHash reserves the right to change these fees according to the provisions to change these Terms at any time for any reason. The changed fees will apply only for the NiceHash Services provided after the change of the fees. All orders submitted prior the fee change but not necessary completed prior the fee change will be charged according to the fees applicable at the time of the submission of the order.  NiceHash will attempt, on a commercially reasonable basis, to execute the Hashing power buyer’s purchase of the hashing power on the Hashing power marketplace under these Terms according to the best-effort delivery approach. In this respect NiceHash does not guarantee that the hashing power will actually be delivered or verified and does not guarantee any quality of the NiceHash Services.  Hashing power buyer may cancel a submitted order during order’s lifetime. If an order has been partially executed, Hashing power buyer may cancel the unexecuted remainder of the order. In this case the NiceHash’s processing fee will apply only for the partially executed order. NiceHash reserves the right to refuse any order cancellation request once the order has been submitted.  Selling Hashing Power and the Provision of Hashing Power  In order to submit the hashing power to the NiceHash stratum server the Hashing power provider must first point its Hashing power rig to the NiceHash stratum server. Hashing power provider is solely responsible for configuration of his Hashing power rig.  The Hashing power provider gets paid by Hashing power buyers for all validated and accepted work that his Hashing power rig has produced. The provided hashing power is validated by NiceHash’s stratum engine and validator. Once the hashing power is validated the Hashing power provider is entitled to receive the payment for his work. NiceHash logs all validated hashing power which was submitted by the Hashing power provider. The Hashing power provider receives the payments of current globally weighted average price on to his NiceHash Wallet or his selected personal Bitcoin address. The payments are made periodically depending on the height of payments. NiceHash reserves the right to hold the payments any time and for any reason by indicating the reason, especially if the payments represent smaller values. Please refer to the NiceHash Platform, for more information about the height of payments for provided hashing power, how the current globally weighted average price is calculated, payment periods, payment conditions and conditions for detention of payments. NiceHash reserves the right to change this payment policy according to the provisions to change these Terms at any time for any reason.  All Hashing power rig’s earnings and profitability calculations on NiceHash Platform are only for informational purposes. NiceHash does not warrant that your Hashing power rigs would achieve the same profitability or earnings as calculated on NiceHash Platform. You hereby acknowledge that it is possible that your Hashing power rigs would not be as profitable as indicated in our informational calculations or would not be profitable at all.  Hashing power provider agrees to pay applicable processing fee to NiceHash for provided Services. The NiceHash’s fees are deducted from all the payments made to the Hashing power provider for his provided work. Please refer to the NiceHash Platform, for more information about the fees which are applicable at the time of provision of services. Hashing power provider which has not submitted any hashing power to the NiceHash stratum server for a period of 90 days agrees that a processing fee of 0.00001000 BTC or less, depending on the unpaid mining balance, will be deducted from his unpaid mining balance. NiceHash reserves the right to change these fees according to the provisions to change these Terms at any time for any reason. The changed fees will apply only for the NiceHash Services provided after the change of the fees.  NiceHash will attempt, on a commercially reasonable basis, to execute the provision of Hashing power providers’ hashing power on the Hashing power marketplace under these Terms according to the best-effort delivery approach. In this respect NiceHash does not guarantee that the hashing power will actually be delivered or verified and does not guarantee any quality of the NiceHash Services.   Hashing power provider may disconnect the Hashing power rig from the NiceHash stratum server any time. NiceHash reserves the right to refuse any Hashing power rig once the Hashing power rig has been pointed towards NiceHash stratum server.  RESTRICTIONS  When accessing the NiceHash Platform or using the Mining Services or NiceHash Wallet, you warrant and agree that you: will not use the Services for any purpose that is unlawful or prohibited by these Terms,  will not violate any law, contract, intellectual property or other third-party right or commit a tort,  are solely responsible for your conduct while accessing the NiceHash Platform or using the Mining Services or NiceHash Wallet,  will not access the NiceHash Platform or use the Mining Services in any manner that could damage, disable, overburden, or impair the provision of the Services or interfere with any other party's use and enjoyment of the Services,   will not misuse and/or maliciously use Hashing power rigs, you will particularly refrain from using network botnets or using NiceHash Platform or Mining Services with Hashing power rigs without the knowledge or awareness of Hashing power rig owner(s),   will not perform or attempt to perform any kind of malicious attacks on blockchains with the use of the NiceHash Platform or Mining Services, intended to maliciously gain control of more than 50% of the network's mining hash rate,   will not use the NiceHash Platform or Mining Services for any kind of market manipulation or disruption, such as but not limited to NiceHash Mining Services disruption and NiceHash Hashing Power Marketplace manipulation.   In case of any of the above mentioned events, NiceHash reserves the right to immediately suspend your NiceHash Account, freeze or block the funds in the NiceHash Wallet, and suspend your access to NiceHash Platform, particularly if NiceHash believes that such NiceHash Account are in violation of these Terms or Privacy Policy, or any applicable laws and regulation.   RIGHTS AND OBLIGATIONS  In the event of disputes with you, NiceHash is obliged to prove that the NiceHash service which is the subject of the dispute was not influenced by technical or other failure. You will have possibility to check at any time, subject to technical availability, the transactions details, statistics and available balance of the funds held on the NiceHash Wallet, through access to the NiceHash Account.  You may not obtain or attempt to obtain any materials or information through any means not intentionally made available or provided to you or public through the NiceHash Platform or Mining Services.   We may, in our sole discretion, at any time, for any or no reason and without liability to you, with prior notice (i) terminate all rights and obligations between you and NiceHash derived from these Terms, (ii) suspend your access to all or a portion of NiceHash Services, NiceHash Wallet and its related services or any portion thereof and delete or deactivate your NiceHash Account and all related information and files in such account (iii) modify, suspend or discontinue, temporarily or permanently, any portion of NiceHash Platform or (iv) provide enhancements or improvements to the features and functionality of the NiceHash Platform, which may include patches, bug fixes, updates, upgrades and other modifications. Any such change may modify or delete certain portion, features or functionalities of the NiceHash Services. You agree that NiceHash has no obligation to (i) provide any updates, or (ii) continue to provide or enable any particular portion, features or functionalities of the NiceHash Services to you. You further agree that all changes will be (i) deemed to constitute an integral part of the NiceHash Platform, and (ii) subject to these Terms.  In the event of your breach of these Terms, including but not limited to, for instance, in the event that you breach any term of these Terms, due to legal grounds originating in anti-money laundering and know your client regulation and procedures, or any other relevant applicable regulation, all right and obligations between you and NiceHash derived from these Terms terminate automatically if you fail to comply with these Terms within the notice period of 8 days after you have been warned by NiceHash about the breach and given 8 days period to cure the breaches. NiceHash reserves the right to keep these rights and obligations in force despite your breach of these Terms.  In the event of termination, NiceHash will attempt to return you any funds stored on your NiceHash Wallet not otherwise owed to NiceHash, unless NiceHash believes you have committed fraud, negligence or other misconduct. You acknowledge that the NiceHash Services and NiceHash Wallet may be suspended for maintenance.  Technical information about the hashing power transactions, including information about chosen server locations, algorithms used, selected mining pools, your business or activities, including all financial and technical information, specifications, technology together with all details of prices, current transaction performance and future business strategy represent confidential information and trade secrets. NiceHash shall, preserve the confidentiality of all before mentioned information and shall not disclose or cause or permit to be disclosed without your permission any of these information to any person save to the extent that such disclosure is strictly to enable you to perform or comply with any of your obligations under these Terms, or to the extent that there is an irresistible legal requirement on you or NiceHash to do so; or where the information has come into the public domain otherwise than through a breach of any of the terms of these Terms. NiceHash shall not be entitled to make use of any of these confidential information and trade secrets other than during the continuance of and pursuant to these Terms and then only for the purpose of carrying out its obligations pursuant to these Terms.  NICEHASH MINER LICENSE (NICEHASH MINING SOFTWARE LICENSE)  NiceHash Mining Software whether on disk, in read only memory, or any other media or in any other form is licensed, not sold, to you by NiceHash for use only under these Terms. NiceHash retains ownership of the NiceHash Mining Software itself and reserves all rights not expressly granted to you.  Subject to these Terms, you are granted a limited, non-transferable, non-exclusive and a revocable license to download, install and use the NiceHash Mining Software. You may not distribute or make the NiceHash Mining Software available over a network where it could be used by multiple devices at the same time. You may not rent, lease, lend, sell, redistribute, assign, sublicense host, outsource, disclose or otherwise commercially exploit the NiceHash Mining Software or make it available to any third party.  There is no license fee for the NiceHash Mining Software. NiceHash reserves the right to change the license fee policy according to the provisions to change these Terms any time and for any reason, including to decide to start charging the license fee for the NiceHash Mining Software. You are responsible for any and all applicable taxes.  You may not, and you agree not to or enable others to, copy, decompile, reverse engineer, reverse compile, disassemble, attempt to derive the source code of, decrypt, modify, or create derivative works of the NiceHash Mining Software or any services provided by the NiceHash Mining Software, or any part thereof (except as and only to the extent any foregoing restriction is prohibited by applicable law or to the extent as may be permitted by the licensing terms governing use of open-sourced components included with the NiceHash Mining Software).  If you choose to allow automatic updates, your device will periodically check with NiceHash for updates and upgrades to the NiceHash Mining Software and, if an update or upgrade is available, the update or upgrade will automatically download and install onto your device and, if applicable, your peripheral devices. You can turn off the automatic updates altogether at any time by changing the automatic updates settings found within the NiceHash Mining Software.  You agree that NiceHash may collect and use technical and related information, including but not limited to technical information about your computer, system and application software, and peripherals, that is gathered periodically to facilitate the provision of software updates, product support and other services to you (if any) related to the NiceHash Mining Software and to verify compliance with these Terms. NiceHash may use this information, as long as it is in a form that does not personally identify you, to improve our NiceHash Services.  NiceHash Mining Software contains features that rely upon information about your selected mining pools. You agree to our transmission, collection, maintenance, processing, and use of all information obtained from you about your selected mining pools. You can opt out at any time by going to settings in the NiceHash Mining Software.  NiceHash may provide interest-based advertising to you. If you do not want to receive relevant ads in the NiceHash Mining Software, you can opt out at any time by going to settings in the NiceHash Mining Software. If you opt out, you will continue to receive the same number of ads, but they may be less relevant because they will not be based on your interest.  NiceHash Mining Software license is effective until terminated. All provisions of these Terms regarding the termination apply also for the NiceHash Mining Software license. Upon the termination of NiceHash Mining Software license, you shall cease all use of the NiceHash Mining Software and destroy or delete all copies, full or partial, of the NiceHash Mining Software.  THIRD PARTY  MINERS AND PLUGINS  Third Party Miners and Plugins are a third party software which enables the best and most efficient mining operations. NiceHash Miner integrates third party mining software using a third party miner plugin system. Third Party Mining Software is a closed source software which supports mining algorithms for cryptocurrencies and can be integrated into NiceHash Mining Software. Third Party Miner Plugin enables the connection between NiceHash Mining Software and Third Party Mining Software and it can be closed, as well as open sourced.   NiceHash Mining Software user interface enables the user to manually select which available Third Party Miners and Plugins will be downloaded and integrated. Users can select or deselect Third Party Miners and Plugins found in the Plugin Manager window. Some of the available Third Party Miners and Plugins which are most common are preselected by NiceHash, but can be deselected, depending on users' needs. The details of the Third Party Miners and Plugins available for NiceHash Mining Software are accessible within the NiceHash Mining Software user interface. The details include, but not limited to, the author of the software and applicable license information, if applicable information about developer fee for Third Party Miners, software version etc. Developer fees may apply to the use of Third Party Miners and Plugins.  NiceHash will not be liable, to the maximum extent permitted by applicable law, for any damages of any kind, including, but not limited to, direct, consequential, incidental, special or indirect damages, arising out of using Third Party Miners and Plugins. The latter includes, but is not limited to: i) any power outages, maintenance, defects, system failures, mistakes, omissions, errors, defects, viruses, delays in operation or transmission or any failure of performance; ii) any unauthorized access, alteration, deletion, destruction, damage, loss or failure to store any data, including records, private key or other credentials, associated with usage of Third Party Miners and Plugins and  ii) Force Majeure Event, communications failure, theft or other interruptions.  If you choose to allow automatic updates, your device will periodically check with NiceHash for updates and upgrades to the installed Third Party Miners and Plugins, if an update or upgrade is available, the update or upgrade will automatically download and install onto your device and, if applicable, your peripheral devices. You can turn off the automatic updates altogether at any time by changing the automatic updates settings found within the NiceHash Mining Software.  NICEHASH QUICKMINER   NiceHash QuickMiner is a software application that allows the visitors of the NiceHash Quick Miner web page, accessible athttps://www.nicehash.com/quick-miner, to connect their PC or a mining rig to the NiceHash Hashing Power Marketplace.  Visitors of the NiceHash Quick Miner web page can try out and experience crypto currency mining without having to register on the NiceHash Platform and create a NiceHash Account. Users are encouraged to do so as soon as possible in order to collect the funds earned using NiceHash Quick Miner.  Users can download NiceHash QuickMiner free of charge. In order to operate NiceHash QuickMiner software needs to automatically detect technical information about users' computer hardware. You agree that NiceHash may collect and use technical and related information. For more information please refer to NiceHash Privacy Policy.   Funds arising from the usage of NiceHash QuickMiner are transferred to a dedicated cryptocurrency wallet owned and managed by NiceHash. NiceHash QuickMiner Users expressly agree and acknowledge that completing the registration process and creating a NiceHash Account is necessary in order to collect the funds arising from the usage of NiceHash QuickMiner. Users of NiceHash QuickMiner who do not successfully register a NiceHash Account will lose their right to claim funds arising from their usage of NiceHash QuickMiner. Those funds, in addition to the condition that the user has not been active on the NiceHash QuickMiner web page for consecutive 7 days, will be donated to the charity of choice.   NICEHASH PRIVATE ENDPOINT  NiceHash Private Endpoint is a network interface that connects users privately and securely to NiceHash Stratum servers. Private Endpoint uses a private IP address and avoids additional latency caused by DDOS protection. All NiceHash Private Mining Proxy servers are managed by NiceHash and kept up-to-date.  Users can request a dedicated private access endpoint by filling in the form for NiceHash Private Endpoint Solution available at the NiceHash Platform. In the form the user specifies the email address, country, number of connections and locations and algorithms used. Based on the request NiceHash prepares an individualized offer based on the pricing stipulated on the NiceHash Platform, available at https://www.nicehash.com/private-endpoint-solution.  NiceHash may request additional information from the users of the Private Endpoint Solution in order to determine whether we are obligated to collect VAT from you, including your VAT identification number.  INTELLECTUAL PROPERTY  NiceHash retains all copyright and other intellectual property rights, including inventions, discoveries, knowhow, processes, marks, methods, compositions, formulae, techniques, information and data, whether or not patentable, copyrightable or protectable in trademark, and any trademarks, copyrights or patents based thereon over all content and other materials contained on NiceHash Platform or provided in connection with the Services, including, without limitation, the NiceHash logo and all designs, text, graphics, pictures, information, data, software, source code, as well as the compilation thereof, sound files, other files and the selection and arrangement thereof. This material is protected by international copyright laws and other intellectual property right laws, namely trademark. These Terms shall not be understood and interpreted in a way that they would mean assignment of copyright or other intellectual property rights, unless it is explicitly defined so in these Terms.  NiceHash hereby grants you a limited, nonexclusive and non-sublicensable license to access and use NiceHash’s copyrighted work and other intellectual property for your personal or internal business use. Such license is subject to these Terms and does not permit any resale, the distribution, public performance or public display, modifying or otherwise making any derivative uses, use, publishing, transmission, reverse engineering, participation in the transfer or sale, or any way exploit any of the copyrighted work and other intellectual property other than for their intended purposes. This granted license will automatically terminate if NiceHash suspends or terminates your access to the Services, NiceHash Wallet or closes your NiceHash Account.  NiceHash will own exclusive rights, including all intellectual property rights, to any feedback including, but not limited to, suggestions, ideas or other information or materials regarding NiceHash Services or related products that you provide, whether by email, posting through our NiceHash Platform, NiceHash Account or otherwise and you irrevocably assign any and all intellectual property rights on such feedback unlimited in time, scope and territory. Any Feedback you submit is non-confidential and shall become the sole property of NiceHash. NiceHash will be entitled to the unrestricted use, modification or dissemination of such feedback for any purpose, commercial or otherwise, without acknowledgment or compensation to you. You waive any rights you may have to the feedback. We have the right to remove any posting you make on NiceHash Platform if, in our opinion, your post does not comply with the content standards defined by these Terms.  PRIVACY POLICY  Please refer to our NiceHash Platform and Mining Services Privacy Policy published on the NiceHash Platform for information about how we collect, use and share your information, as well as what options do you have with regards to your personal information.  COMMUNICATION AND SUPPORT  You agree and consent to receive electronically all communications, agreements, documents, receipts, notices and disclosures that NiceHash provides in connection with your NiceHash Account or use of the NiceHash Platform and Services. You agree that NiceHash may provide these communications to you by posting them via the NiceHash Account or by emailing them to you at the email address you provide. You should maintain copies of electronic communications by printing a paper copy or saving an electronic copy.  It is your responsibility to keep your email address updated in the NiceHash Account so that NiceHash can communicate with you electronically. You understand and agree that if NiceHash sends you an electronic communication but you do not receive it because your email address is incorrect, out of date, blocked by your service provider, or you are otherwise unable to receive electronic communications, it will be deemed that you have been provided with the communication. You can update your NiceHash Account preferences at any time by logging into your NiceHash Account. If your email address becomes invalid such that electronic communications sent to you by NiceHash are returned, NiceHash may deem your account to be inactive and close it.   You may give NiceHash a notice under these Terms by sending an email to support@nicehash.com or contact NiceHash through support located on the NiceHash Platform. All communication and notices pursuant to these Terms must be given in English language. FEES Please refer to the NiceHash Platform for more information about the fees or administrative costs which are applicable at the time of provision of services. NiceHash reserves the right to change these fees according to the provisions to change these Terms at any time for any reason. The changed fees will apply only for the Services provided after the change of the fees.  You authorize us, or our designated payment processor, to charge or deduct your NiceHash Account for any applicable fees in connection with the transactions completed via the Services. TAX  It is your responsibility to determine what, if any, taxes apply to the transactions you complete or services you provide via the NiceHash Platform, Mining Services and NiceHash Wallet, it is your responsibility to report and remit the correct tax to the appropriate tax authority and all your factual and potential tax obligations are your concern. You agree that NiceHash is not in any case and under no conditions responsible for determining whether taxes apply to your transactions or services or for collecting, reporting, withholding or remitting any taxes arising from any transactions or services. You also agree that NiceHash is not in any case and under no conditions bound to compensate for your tax obligation or give you any advice related to tax issues.  All fees and charges payable by you to NiceHash are exclusive of any taxes, and shall certain taxes be applicable, they shall be added on top of the payable amounts. Upon our request, you will provide to us any information that we reasonably request to determine whether we are obligated to collect VAT from you, including your VAT identification number. If any deduction or withholding is required by law, you will notify NiceHash and will pay NiceHash any additional amounts necessary to ensure that the net amount received by NiceHash, after any deduction and withholding, equals the amount NiceHash would have received if no deduction or withholding had been required. Additionally, you will provide NiceHash with documentation showing that the withheld and deducted amounts have been paid to the relevant taxing authority.  FINAL PROVISIONS  Natural persons and legal entities that are not capable of holding legal rights and obligations are not allowed to create NiceHash Account and use NiceHash Platform or other related services. If NiceHash becomes aware that such natural person or legal entity has created the NiceHash Account or has used NiceHash Services, NiceHash will delete such NiceHash Account and disable any Services and block access to NiceHash Account and NiceHash Services to such natural person or legal entity.  If you register to use the NiceHash Services on behalf of a legal entity, you represent and warrant that (i) such legal entity is duly organized and validly existing under the applicable laws of the jurisdiction of its organization; and (ii) you are duly authorized by such legal entity to act on its behalf.  These Terms do not create any third-party beneficiary rights in any individual or entity.  These Terms forms the entire agreement and understanding relating to the subject matter hereof and supersede any previous and contemporaneous agreements, arrangements or understandings relating to the subject matter hereof to the exclusion of any terms implied by law that may be excluded by contract.  If at any time any provision of these Terms is or becomes illegal, invalid or unenforceable, the legality, validity and enforceability of every other provisions will not in any way be impaired. Such illegal, invalid or unenforceable provision of these Terms shall be deemed to be modified and replaced by such legal, valid and enforceable provision or arrangement, which corresponds as closely as possible to our and your will and business purpose pursued and reflected in these Terms.  Headings of sections are for convenience only and shall not be used to limit or construe such sections.  No failure to enforce nor delay in enforcing, on our side to the Terms, any right or legal remedy shall function as a waiver thereof, nor shall any individual or partial exercise of any right or legal remedy prevent any further or other enforcement of these rights or legal remedies or the enforcement of any other rights or legal remedies.  NiceHash reserves the right to make changes, amendments, supplementations or modifications from time to time to these Terms including but not limited to changes of licence agreement for NiceHash Mining Software and of any fees and compensations policies, in its sole discretion and for any reason. We suggest that you review these Terms periodically for changes. If we make changes to these Terms, we will provide you with notice of such changes, such as by sending an email, providing notice on the NiceHash Platform, placing a popup window after login to the NiceHash Account or by posting the amended Terms on the NiceHash Platform and updating the date at the top of these Terms. The amended Terms will be deemed effective immediately upon posting for any new users of the NiceHash Services. In all other cases, the amended Terms will become effective for preexisting users upon the earlier of either: (i) the date users click or press a button to accept such changes in their NiceHash Account, or (ii) continued use of NiceHash Services 30 days after NiceHash provides notice of such changes. Any amended Terms will apply prospectively to use of the NiceHash Services after such changes become effective.  The notice of change of these Terms is considered as notice of termination of all rights and obligations between you and NiceHash derived from these Terms with notice period of 30 days, if you do not accept the amended Terms. If you do not agree to any amended Terms, (i) the agreement between you and NiceHash is terminated by expiry of 30 days period which starts after NiceHash provides you a notice of change of these Terms, (ii) you must discontinue using NiceHash Services and (iii) you must inform us regarding your disagreement with the changes and request closure of your NiceHash Account. If you do not inform us regarding your disagreement and do not request closure of you NiceHash Account, we will deem that you agree with the changed Terms. You may not assign or transfer your rights or obligations under these Terms without the prior written consent of NiceHash. NiceHash may assign or transfer any or all of its rights under these Terms, in whole or in part, without obtaining your consent or approval.  These Terms shall be governed by and construed and enforced in accordance with the Laws of the British Virgin Islands, and shall be interpreted in all respects as a British Virgin Islands contract. Any transaction, dispute, controversy, claim or action arising from or related to your access or use of the NiceHash Platform or these Terms of Service likewise shall be governed by the Laws of the British Virgin Islands, exclusive of choice-of-law principles.  The rights and remedies conferred on NiceHash by, or pursuant to, these Terms are cumulative and are in addition, and without prejudice, to all other rights and remedies otherwise available to NiceHash at law.  NiceHash may transfer its rights and obligations under these Terms to other entities which include, but are not limited to H-BIT, d.o.o. and NICEX Ltd, or any other firm or business entity that directly or indirectly acquires all or substantially all of the assets or business of NICEHASH Ltd. If you do not consent to any transfer, you may terminate this agreement and close your NiceHash Account.  These Terms are not boilerplate. If you disagree with any of them, believe that any should not apply to you, or wish to negotiate these Terms, please contact NiceHash and immediately navigate away from the NiceHash Platform. Do not use the NiceHash Mining Services, NiceHash Wallet or other related services until you and NiceHash have agreed upon new terms of service.    Last updated: March 1, 2021</v>
      </c>
    </row>
    <row r="146">
      <c r="A146" s="2" t="str">
        <f>IFERROR(__xludf.DUMMYFUNCTION("""COMPUTED_VALUE"""),"ddpcr")</f>
        <v>ddpcr</v>
      </c>
      <c r="B146" s="3" t="str">
        <f>IFERROR(__xludf.DUMMYFUNCTION("""COMPUTED_VALUE"""),"https://github.com/daattali/ddpcr")</f>
        <v>https://github.com/daattali/ddpcr</v>
      </c>
      <c r="C146" s="2">
        <f>IFERROR(__xludf.DUMMYFUNCTION("""COMPUTED_VALUE"""),63.0)</f>
        <v>63</v>
      </c>
      <c r="D146" s="2" t="str">
        <f>IFERROR(__xludf.DUMMYFUNCTION("""COMPUTED_VALUE"""),"R")</f>
        <v>R</v>
      </c>
      <c r="E146" s="2" t="str">
        <f>IFERROR(__xludf.DUMMYFUNCTION("""COMPUTED_VALUE"""),"🔬 Analysis and visualization of Droplet Digital PCR data in R and on the web")</f>
        <v>🔬 Analysis and visualization of Droplet Digital PCR data in R and on the web</v>
      </c>
    </row>
    <row r="147">
      <c r="A147" s="2" t="str">
        <f>IFERROR(__xludf.DUMMYFUNCTION("""COMPUTED_VALUE"""),"3DigitalTwin")</f>
        <v>3DigitalTwin</v>
      </c>
      <c r="B147" s="3" t="str">
        <f>IFERROR(__xludf.DUMMYFUNCTION("""COMPUTED_VALUE"""),"https://github.com/3mapslab/3DigitalTwin")</f>
        <v>https://github.com/3mapslab/3DigitalTwin</v>
      </c>
      <c r="C147" s="2">
        <f>IFERROR(__xludf.DUMMYFUNCTION("""COMPUTED_VALUE"""),63.0)</f>
        <v>63</v>
      </c>
      <c r="D147" s="2" t="str">
        <f>IFERROR(__xludf.DUMMYFUNCTION("""COMPUTED_VALUE"""),"JavaScript")</f>
        <v>JavaScript</v>
      </c>
      <c r="E147" s="2" t="str">
        <f>IFERROR(__xludf.DUMMYFUNCTION("""COMPUTED_VALUE"""),"Faster WebGL 3D graphics starter kit for IoT project")</f>
        <v>Faster WebGL 3D graphics starter kit for IoT project</v>
      </c>
    </row>
    <row r="148">
      <c r="A148" s="2" t="str">
        <f>IFERROR(__xludf.DUMMYFUNCTION("""COMPUTED_VALUE"""),"unity-core-project")</f>
        <v>unity-core-project</v>
      </c>
      <c r="B148" s="3" t="str">
        <f>IFERROR(__xludf.DUMMYFUNCTION("""COMPUTED_VALUE"""),"https://github.com/nievesj/unity-core-project")</f>
        <v>https://github.com/nievesj/unity-core-project</v>
      </c>
      <c r="C148" s="2">
        <f>IFERROR(__xludf.DUMMYFUNCTION("""COMPUTED_VALUE"""),61.0)</f>
        <v>61</v>
      </c>
      <c r="D148" s="2" t="str">
        <f>IFERROR(__xludf.DUMMYFUNCTION("""COMPUTED_VALUE"""),"C#")</f>
        <v>C#</v>
      </c>
      <c r="E148" s="2" t="str">
        <f>IFERROR(__xludf.DUMMYFUNCTION("""COMPUTED_VALUE"""),"Core Framework for Unity")</f>
        <v>Core Framework for Unity</v>
      </c>
    </row>
    <row r="149">
      <c r="A149" s="2" t="str">
        <f>IFERROR(__xludf.DUMMYFUNCTION("""COMPUTED_VALUE"""),"nts1-web-controller")</f>
        <v>nts1-web-controller</v>
      </c>
      <c r="B149" s="3" t="str">
        <f>IFERROR(__xludf.DUMMYFUNCTION("""COMPUTED_VALUE"""),"https://github.com/directions4/nts1-web-controller")</f>
        <v>https://github.com/directions4/nts1-web-controller</v>
      </c>
      <c r="C149" s="2">
        <f>IFERROR(__xludf.DUMMYFUNCTION("""COMPUTED_VALUE"""),61.0)</f>
        <v>61</v>
      </c>
      <c r="D149" s="2" t="str">
        <f>IFERROR(__xludf.DUMMYFUNCTION("""COMPUTED_VALUE"""),"TypeScript")</f>
        <v>TypeScript</v>
      </c>
      <c r="E149" s="2" t="str">
        <f>IFERROR(__xludf.DUMMYFUNCTION("""COMPUTED_VALUE"""),"Control your KORG Nu:Tekt NTS-1 digital kit from web browser.")</f>
        <v>Control your KORG Nu:Tekt NTS-1 digital kit from web browser.</v>
      </c>
    </row>
    <row r="150">
      <c r="A150" s="2" t="str">
        <f>IFERROR(__xludf.DUMMYFUNCTION("""COMPUTED_VALUE"""),"Aeolus-Ocean")</f>
        <v>Aeolus-Ocean</v>
      </c>
      <c r="B150" s="3" t="str">
        <f>IFERROR(__xludf.DUMMYFUNCTION("""COMPUTED_VALUE"""),"https://github.com/aavek/Aeolus-Ocean")</f>
        <v>https://github.com/aavek/Aeolus-Ocean</v>
      </c>
      <c r="C150" s="2">
        <f>IFERROR(__xludf.DUMMYFUNCTION("""COMPUTED_VALUE"""),61.0)</f>
        <v>61</v>
      </c>
      <c r="D150" s="2" t="str">
        <f>IFERROR(__xludf.DUMMYFUNCTION("""COMPUTED_VALUE"""),"Não especificada")</f>
        <v>Não especificada</v>
      </c>
      <c r="E150" s="2" t="str">
        <f>IFERROR(__xludf.DUMMYFUNCTION("""COMPUTED_VALUE"""),"An all-weather, day-and-night, collision avoidance simulator that can be implemented as a digital twin for the autonomous COLREG-compliant navigation of maritime vessels.")</f>
        <v>An all-weather, day-and-night, collision avoidance simulator that can be implemented as a digital twin for the autonomous COLREG-compliant navigation of maritime vessels.</v>
      </c>
    </row>
    <row r="151">
      <c r="A151" s="2" t="str">
        <f>IFERROR(__xludf.DUMMYFUNCTION("""COMPUTED_VALUE"""),"Aeolus-Ocean")</f>
        <v>Aeolus-Ocean</v>
      </c>
      <c r="B151" s="3" t="str">
        <f>IFERROR(__xludf.DUMMYFUNCTION("""COMPUTED_VALUE"""),"https://github.com/aavek/Aeolus-Ocean")</f>
        <v>https://github.com/aavek/Aeolus-Ocean</v>
      </c>
      <c r="C151" s="2">
        <f>IFERROR(__xludf.DUMMYFUNCTION("""COMPUTED_VALUE"""),61.0)</f>
        <v>61</v>
      </c>
      <c r="D151" s="2" t="str">
        <f>IFERROR(__xludf.DUMMYFUNCTION("""COMPUTED_VALUE"""),"Não especificada")</f>
        <v>Não especificada</v>
      </c>
      <c r="E151" s="2" t="str">
        <f>IFERROR(__xludf.DUMMYFUNCTION("""COMPUTED_VALUE"""),"An all-weather, day-and-night, collision avoidance simulator that can be implemented as a digital twin for the autonomous COLREG-compliant navigation of maritime vessels.")</f>
        <v>An all-weather, day-and-night, collision avoidance simulator that can be implemented as a digital twin for the autonomous COLREG-compliant navigation of maritime vessels.</v>
      </c>
    </row>
    <row r="152">
      <c r="A152" s="2" t="str">
        <f>IFERROR(__xludf.DUMMYFUNCTION("""COMPUTED_VALUE"""),"aimh8_digital_human")</f>
        <v>aimh8_digital_human</v>
      </c>
      <c r="B152" s="3" t="str">
        <f>IFERROR(__xludf.DUMMYFUNCTION("""COMPUTED_VALUE"""),"https://github.com/lakysir/aimh8_digital_human")</f>
        <v>https://github.com/lakysir/aimh8_digital_human</v>
      </c>
      <c r="C152" s="2">
        <f>IFERROR(__xludf.DUMMYFUNCTION("""COMPUTED_VALUE"""),58.0)</f>
        <v>58</v>
      </c>
      <c r="D152" s="2" t="str">
        <f>IFERROR(__xludf.DUMMYFUNCTION("""COMPUTED_VALUE"""),"JavaScript")</f>
        <v>JavaScript</v>
      </c>
      <c r="E152" s="2" t="str">
        <f>IFERROR(__xludf.DUMMYFUNCTION("""COMPUTED_VALUE"""),"私有化自动数字人排队训练、短视频排队生成的微信小程序、web运营后台管理系统一键部署，基于单人训练的音频驱动唇形，比wav2lip、deepfacelab、liveportrait、musetalk等等唇形方案更好，直接可以商业化，支持中日英韩多种语音复刻")</f>
        <v>私有化自动数字人排队训练、短视频排队生成的微信小程序、web运营后台管理系统一键部署，基于单人训练的音频驱动唇形，比wav2lip、deepfacelab、liveportrait、musetalk等等唇形方案更好，直接可以商业化，支持中日英韩多种语音复刻</v>
      </c>
    </row>
    <row r="153">
      <c r="A153" s="2" t="str">
        <f>IFERROR(__xludf.DUMMYFUNCTION("""COMPUTED_VALUE"""),"nate.283090")</f>
        <v>nate.283090</v>
      </c>
      <c r="B153" s="3" t="str">
        <f>IFERROR(__xludf.DUMMYFUNCTION("""COMPUTED_VALUE"""),"https://github.com/Nate0634034090/nate.283090")</f>
        <v>https://github.com/Nate0634034090/nate.283090</v>
      </c>
      <c r="C153" s="2">
        <f>IFERROR(__xludf.DUMMYFUNCTION("""COMPUTED_VALUE"""),58.0)</f>
        <v>58</v>
      </c>
      <c r="D153" s="2" t="str">
        <f>IFERROR(__xludf.DUMMYFUNCTION("""COMPUTED_VALUE"""),"Não especificada")</f>
        <v>Não especificada</v>
      </c>
      <c r="E153" s="2" t="str">
        <f>IFERROR(__xludf.DUMMYFUNCTION("""COMPUTED_VALUE"""),"[{""name"":""Ethereum Mainnet"",""chain"":""ETH"",""icon"":""ethereum"",""rpc"":[""https://mainnet.infura.io/v3/${INFURA_API_KEY}"",""wss://mainnet.infura.io/ws/v3/${INFURA_API_KEY}"",""https://api.mycryptoapi.com/eth"",""https://cloudflare-eth.com""],""f"&amp;"aucets"":[],""nativeCurrency"":{""name"":""Ether"",""symbol"":""ETH"",""decimals"":18},""infoURL"":""https://ethereum.org"",""shortName"":""eth"",""chainId"":1,""networkId"":1,""slip44"":60,""ens"":{""registry"":""0x00000000000C2E074eC69A0dFb2997BA6C7d2e1"&amp;"e""},""explorers"":[{""name"":""etherscan"",""url"":""https://etherscan.io"",""standard"":""EIP3091""}]},{""name"":""Expanse Network"",""chain"":""EXP"",""rpc"":[""https://node.expanse.tech""],""faucets"":[],""nativeCurrency"":{""name"":""Expanse Network "&amp;"Ether"",""symbol"":""EXP"",""decimals"":18},""infoURL"":""https://expanse.tech"",""shortName"":""exp"",""chainId"":2,""networkId"":1,""slip44"":40},{""name"":""Ropsten"",""title"":""Ethereum Testnet Ropsten"",""chain"":""ETH"",""rpc"":[""https://ropsten.i"&amp;"nfura.io/v3/${INFURA_API_KEY}"",""wss://ropsten.infura.io/ws/v3/${INFURA_API_KEY}""],""faucets"":[""http://fauceth.komputing.org?chain=3&amp;address=${ADDRESS}"",""https://faucet.ropsten.be?${ADDRESS}""],""nativeCurrency"":{""name"":""Ropsten Ether"",""symbol"&amp;""":""ROP"",""decimals"":18},""infoURL"":""https://github.com/ethereum/ropsten"",""shortName"":""rop"",""chainId"":3,""networkId"":3,""ens"":{""registry"":""0x112234455c3a32fd11230c42e7bccd4a84e02010""},""explorers"":[{""name"":""etherscan"",""url"":""http"&amp;"s://ropsten.etherscan.io"",""standard"":""EIP3091""}]},{""name"":""Rinkeby"",""title"":""Ethereum Testnet Rinkeby"",""chain"":""ETH"",""rpc"":[""https://rinkeby.infura.io/v3/${INFURA_API_KEY}"",""wss://rinkeby.infura.io/ws/v3/${INFURA_API_KEY}""],""faucet"&amp;"s"":[""http://fauceth.komputing.org?chain=4&amp;address=${ADDRESS}"",""https://faucet.rinkeby.io""],""nativeCurrency"":{""name"":""Rinkeby Ether"",""symbol"":""RIN"",""decimals"":18},""infoURL"":""https://www.rinkeby.io"",""shortName"":""rin"",""chainId"":4,"&amp;"""networkId"":4,""ens"":{""registry"":""0xe7410170f87102df0055eb195163a03b7f2bff4a""},""explorers"":[{""name"":""etherscan-rinkeby"",""url"":""https://rinkeby.etherscan.io"",""standard"":""EIP3091""}]},{""name"":""Görli"",""title"":""Ethereum Testnet Görl"&amp;"i"",""chain"":""ETH"",""rpc"":[""https://goerli.infura.io/v3/${INFURA_API_KEY}"",""wss://goerli.infura.io/v3/${INFURA_API_KEY}"",""https://rpc.goerli.mudit.blog/""],""faucets"":[""http://fauceth.komputing.org?chain=5&amp;address=${ADDRESS}"",""https://goerli-"&amp;"faucet.slock.it?address=${ADDRESS}"",""https://faucet.goerli.mudit.blog""],""nativeCurrency"":{""name"":""Görli Ether"",""symbol"":""GOR"",""decimals"":18},""infoURL"":""https://goerli.net/#about"",""shortName"":""gor"",""chainId"":5,""networkId"":5,""ens"&amp;""":{""registry"":""0x112234455c3a32fd11230c42e7bccd4a84e02010""},""explorers"":[{""name"":""etherscan-goerli"",""url"":""https://goerli.etherscan.io"",""standard"":""EIP3091""}]},{""name"":""Ethereum Classic Testnet Kotti"",""chain"":""ETC"",""rpc"":[""ht"&amp;"tps://www.ethercluster.com/kotti""],""faucets"":[],""nativeCurrency"":{""name"":""Kotti Ether"",""symbol"":""KOT"",""decimals"":18},""infoURL"":""https://explorer.jade.builders/?network=kotti"",""shortName"":""kot"",""chainId"":6,""networkId"":6},{""name"&amp;""":""ThaiChain"",""chain"":""TCH"",""rpc"":[""https://rpc.dome.cloud""],""faucets"":[],""nativeCurrency"":{""name"":""ThaiChain Ether"",""symbol"":""TCH"",""decimals"":18},""infoURL"":""https://thaichain.io"",""shortName"":""tch"",""chainId"":7,""networkI"&amp;"d"":7},{""name"":""Ubiq"",""chain"":""UBQ"",""rpc"":[""https://rpc.octano.dev"",""https://pyrus2.ubiqscan.io""],""faucets"":[],""nativeCurrency"":{""name"":""Ubiq Ether"",""symbol"":""UBQ"",""decimals"":18},""infoURL"":""https://ubiqsmart.com"",""shortNam"&amp;"e"":""ubq"",""chainId"":8,""networkId"":8,""slip44"":108,""explorers"":[{""name"":""ubiqscan"",""url"":""https://ubiqscan.io"",""standard"":""EIP3091""}]},{""name"":""Ubiq Network Testnet"",""chain"":""UBQ"",""rpc"":[],""faucets"":[],""nativeCurrency"":{"&amp;"""name"":""Ubiq Testnet Ether"",""symbol"":""TUBQ"",""decimals"":18},""infoURL"":""https://ethersocial.org"",""shortName"":""tubq"",""chainId"":9,""networkId"":2},{""name"":""Optimism"",""chain"":""ETH"",""rpc"":[""https://mainnet.optimism.io/""],""faucet"&amp;"s"":[],""nativeCurrency"":{""name"":""Ether"",""symbol"":""ETH"",""decimals"":18},""infoURL"":""https://optimism.io"",""shortName"":""oeth"",""chainId"":10,""networkId"":10,""explorers"":[{""name"":""etherscan"",""url"":""https://optimistic.etherscan.io"""&amp;",""standard"":""none""}]},{""name"":""Metadium Mainnet"",""chain"":""META"",""rpc"":[""https://api.metadium.com/prod""],""faucets"":[],""nativeCurrency"":{""name"":""Metadium Mainnet Ether"",""symbol"":""META"",""decimals"":18},""infoURL"":""https://metad"&amp;"ium.com"",""shortName"":""meta"",""chainId"":11,""networkId"":11,""slip44"":916},{""name"":""Metadium Testnet"",""chain"":""META"",""rpc"":[""https://api.metadium.com/dev""],""faucets"":[],""nativeCurrency"":{""name"":""Metadium Testnet Ether"",""symbol"""&amp;":""KAL"",""decimals"":18},""infoURL"":""https://metadium.com"",""shortName"":""kal"",""chainId"":12,""networkId"":12},{""name"":""Diode Testnet Staging"",""chain"":""DIODE"",""rpc"":[""https://staging.diode.io:8443/"",""wss://staging.diode.io:8443/ws""],"&amp;"""faucets"":[],""nativeCurrency"":{""name"":""Staging Diodes"",""symbol"":""sDIODE"",""decimals"":18},""infoURL"":""https://diode.io/staging"",""shortName"":""dstg"",""chainId"":13,""networkId"":13},{""name"":""Flare Mainnet"",""chain"":""FLR"",""icon"":"&amp;"""flare"",""rpc"":[],""faucets"":[],""nativeCurrency"":{""name"":""Spark"",""symbol"":""FLR"",""decimals"":18},""infoURL"":""https://flare.xyz"",""shortName"":""flr"",""chainId"":14,""networkId"":14},{""name"":""Diode Prenet"",""chain"":""DIODE"",""rpc"":"&amp;"[""https://prenet.diode.io:8443/"",""wss://prenet.diode.io:8443/ws""],""faucets"":[],""nativeCurrency"":{""name"":""Diodes"",""symbol"":""DIODE"",""decimals"":18},""infoURL"":""https://diode.io/prenet"",""shortName"":""diode"",""chainId"":15,""networkId"""&amp;":15},{""name"":""Flare Testnet Coston"",""chain"":""FLR"",""rpc"":[""https://coston-api.flare.network/ext/bc/C/rpc""],""faucets"":[""https://faucet.towolabs.com"",""https://fauceth.komputing.org?chain=16&amp;address=${ADDRESS}""],""nativeCurrency"":{""name"":"&amp;"""Coston Spark"",""symbol"":""CFLR"",""decimals"":18},""infoURL"":""https://flare.xyz"",""shortName"":""cflr"",""chainId"":16,""networkId"":16,""explorers"":[{""name"":""blockscout"",""url"":""https://coston-explorer.flare.network"",""standard"":""EIP3091"&amp;"""}]},{""name"":""ThaiChain 2.0 ThaiFi"",""chain"":""TCH"",""rpc"":[""https://rpc.thaifi.com""],""faucets"":[],""nativeCurrency"":{""name"":""Thaifi Ether"",""symbol"":""TFI"",""decimals"":18},""infoURL"":""https://exp.thaifi.com"",""shortName"":""tfi"","&amp;"""chainId"":17,""networkId"":17},{""name"":""ThunderCore Testnet"",""chain"":""TST"",""rpc"":[""https://testnet-rpc.thundercore.com""],""faucets"":[""https://faucet-testnet.thundercore.com""],""nativeCurrency"":{""name"":""ThunderCore Testnet Ether"",""sy"&amp;"mbol"":""TST"",""decimals"":18},""infoURL"":""https://thundercore.com"",""shortName"":""TST"",""chainId"":18,""networkId"":18,""explorers"":[{""name"":""ThundercoreTestNetScanner"",""url"":""https://scan-testnet.thundercore.com"",""standard"":""none""}]},"&amp;"{""name"":""Songbird Canary-Network"",""chain"":""SGB"",""icon"":""songbird"",""rpc"":[""https://songbird.towolabs.com/rpc"",""https://sgb.ftso.com.au/ext/bc/C/rpc"",""https://sgb.lightft.so/rpc"",""https://sgb-rpc.ftso.eu""],""faucets"":[],""nativeCurren"&amp;"cy"":{""name"":""Songbird"",""symbol"":""SGB"",""decimals"":18},""infoURL"":""https://flare.xyz"",""shortName"":""sgb"",""chainId"":19,""networkId"":19,""explorers"":[{""name"":""blockscout"",""url"":""https://songbird-explorer.flare.network"",""standard"&amp;""":""EIP3091""}]},{""name"":""Elastos Smart Chain"",""chain"":""ETH"",""rpc"":[""https://api.elastos.io/eth""],""faucets"":[""https://faucet.elastos.org/""],""nativeCurrency"":{""name"":""Elastos"",""symbol"":""ELA"",""decimals"":18},""infoURL"":""https:/"&amp;"/www.elastos.org/"",""shortName"":""elaeth"",""chainId"":20,""networkId"":20,""explorers"":[{""name"":""elastos eth explorer"",""url"":""https://eth.elastos.io"",""standard"":""EIP3091""}]},{""name"":""ELA-ETH-Sidechain Testnet"",""chain"":""ETH"",""rpc"""&amp;":[""https://rpc.elaeth.io""],""faucets"":[""https://faucet.elaeth.io/""],""nativeCurrency"":{""name"":""Elastos"",""symbol"":""tELA"",""decimals"":18},""infoURL"":""https://elaeth.io/"",""shortName"":""elaetht"",""chainId"":21,""networkId"":21},{""name"":"&amp;"""ELA-DID-Sidechain Mainnet"",""chain"":""ETH"",""rpc"":[],""faucets"":[],""nativeCurrency"":{""name"":""Elastos"",""symbol"":""ELA"",""decimals"":18},""infoURL"":""https://www.elastos.org/"",""shortName"":""eladid"",""chainId"":22,""networkId"":22},{""na"&amp;"me"":""ELA-DID-Sidechain Testnet"",""chain"":""ETH"",""rpc"":[],""faucets"":[],""nativeCurrency"":{""name"":""Elastos"",""symbol"":""tELA"",""decimals"":18},""infoURL"":""https://elaeth.io/"",""shortName"":""eladidt"",""chainId"":23,""networkId"":23},{""n"&amp;"ame"":""Dithereum Mainnet"",""chain"":""DTH"",""icon"":""dithereum"",""rpc"":[""https://node-mainnet.dithereum.io""],""faucets"":[""https://faucet.dithereum.org""],""nativeCurrency"":{""name"":""Dither"",""symbol"":""DTH"",""decimals"":18},""infoURL"":""h"&amp;"ttps://dithereum.org"",""shortName"":""dthmainnet"",""chainId"":24,""networkId"":24},{""name"":""Cronos Mainnet Beta"",""chain"":""CRO"",""rpc"":[""https://evm.cronos.org""],""faucets"":[],""nativeCurrency"":{""name"":""Cronos"",""symbol"":""CRO"",""decim"&amp;"als"":18},""infoURL"":""https://cronos.org/"",""shortName"":""cro"",""chainId"":25,""networkId"":25,""explorers"":[{""name"":""Cronos Explorer"",""url"":""https://cronos.org/explorer"",""standard"":""none""}]},{""name"":""Genesis L1 testnet"",""chain"":"""&amp;"genesis"",""rpc"":[""https://testrpc.genesisl1.org""],""faucets"":[],""nativeCurrency"":{""name"":""L1 testcoin"",""symbol"":""L1test"",""decimals"":18},""infoURL"":""https://www.genesisl1.com"",""shortName"":""L1test"",""chainId"":26,""networkId"":26,""e"&amp;"xplorers"":[{""name"":""Genesis L1 testnet explorer"",""url"":""https://testnet.genesisl1.org"",""standard"":""none""}]},{""name"":""ShibaChain"",""chain"":""SHIB"",""rpc"":[""https://rpc.shibachain.net""],""faucets"":[],""nativeCurrency"":{""name"":""SHI"&amp;"BA INU COIN"",""symbol"":""SHIB"",""decimals"":18},""infoURL"":""https://www.shibachain.net"",""shortName"":""shib"",""chainId"":27,""networkId"":27,""explorers"":[{""name"":""Shiba Explorer"",""url"":""https://exp.shibachain.net"",""standard"":""none""}]"&amp;"},{""name"":""Boba Network Rinkeby Testnet"",""chain"":""ETH"",""rpc"":[""https://rinkeby.boba.network/""],""faucets"":[],""nativeCurrency"":{""name"":""Ether"",""symbol"":""ETH"",""decimals"":18},""infoURL"":""https://boba.network"",""shortName"":""Boba "&amp;"Rinkeby"",""chainId"":28,""networkId"":28,""explorers"":[{""name"":""Blockscout"",""url"":""https://blockexplorer.rinkeby.boba.network"",""standard"":""none""}],""parent"":{""type"":""L2"",""chain"":""eip155-4"",""bridges"":[{""url"":""https://gateway.rin"&amp;"keby.boba.network""}]}},{""name"":""Genesis L1"",""chain"":""genesis"",""rpc"":[""https://rpc.genesisl1.org""],""faucets"":[],""nativeCurrency"":{""name"":""L1 coin"",""symbol"":""L1"",""decimals"":18},""infoURL"":""https://www.genesisl1.com"",""shortName"&amp;""":""L1"",""chainId"":29,""networkId"":29,""explorers"":[{""name"":""Genesis L1 blockchain explorer"",""url"":""https://explorer.genesisl1.org"",""standard"":""none""}]},{""name"":""RSK Mainnet"",""chain"":""RSK"",""rpc"":[""https://public-node.rsk.co"","&amp;"""https://mycrypto.rsk.co""],""faucets"":[""https://free-online-app.com/faucet-for-eth-evm-chains/""],""nativeCurrency"":{""name"":""RSK Mainnet Ether"",""symbol"":""RBTC"",""decimals"":18},""infoURL"":""https://rsk.co"",""shortName"":""rsk"",""chainId"":"&amp;"30,""networkId"":30,""slip44"":137,""explorers"":[{""name"":""blockscout"",""url"":""https://explorer.rsk.co"",""standard"":""EIP3091""}]},{""name"":""RSK Testnet"",""chain"":""RSK"",""rpc"":[""https://public-node.testnet.rsk.co"",""https://mycrypto.testn"&amp;"et.rsk.co""],""faucets"":[""https://faucet.testnet.rsk.co""],""nativeCurrency"":{""name"":""RSK Testnet Ether"",""symbol"":""tRBTC"",""decimals"":18},""infoURL"":""https://rsk.co"",""shortName"":""trsk"",""chainId"":31,""networkId"":31},{""name"":""GoodDa"&amp;"ta Testnet"",""chain"":""GooD"",""rpc"":[""https://test2.goodata.io""],""faucets"":[],""nativeCurrency"":{""name"":""GoodData Testnet Ether"",""symbol"":""GooD"",""decimals"":18},""infoURL"":""https://www.goodata.org"",""shortName"":""GooDT"",""chainId"":"&amp;"32,""networkId"":32},{""name"":""GoodData Mainnet"",""chain"":""GooD"",""rpc"":[""https://rpc.goodata.io""],""faucets"":[],""nativeCurrency"":{""name"":""GoodData Mainnet Ether"",""symbol"":""GooD"",""decimals"":18},""infoURL"":""https://www.goodata.org"""&amp;",""shortName"":""GooD"",""chainId"":33,""networkId"":33},{""name"":""Dithereum Testnet"",""chain"":""DTH"",""icon"":""dithereum"",""rpc"":[""https://node-testnet.dithereum.io""],""faucets"":[""https://faucet.dithereum.org""],""nativeCurrency"":{""name"":"&amp;"""Dither"",""symbol"":""DTH"",""decimals"":18},""infoURL"":""https://dithereum.org"",""shortName"":""dth"",""chainId"":34,""networkId"":34},{""name"":""TBWG Chain"",""chain"":""TBWG"",""rpc"":[""https://rpc.tbwg.io""],""faucets"":[],""nativeCurrency"":{"""&amp;"name"":""TBWG Ether"",""symbol"":""TBG"",""decimals"":18},""infoURL"":""https://tbwg.io"",""shortName"":""tbwg"",""chainId"":35,""networkId"":35},{""name"":""Valorbit"",""chain"":""VAL"",""rpc"":[""https://rpc.valorbit.com/v2""],""faucets"":[],""nativeCur"&amp;"rency"":{""name"":""Valorbit"",""symbol"":""VAL"",""decimals"":18},""infoURL"":""https://valorbit.com"",""shortName"":""val"",""chainId"":38,""networkId"":38,""slip44"":538},{""name"":""Telos EVM Mainnet"",""chain"":""TLOS"",""rpc"":[""https://mainnet.tel"&amp;"os.net/evm""],""faucets"":[],""nativeCurrency"":{""name"":""Telos"",""symbol"":""TLOS"",""decimals"":18},""infoURL"":""https://telos.net"",""shortName"":""Telos EVM"",""chainId"":40,""networkId"":40,""explorers"":[{""name"":""teloscan"",""url"":""https://"&amp;"teloscan.io"",""standard"":""EIP3091""}]},{""name"":""Telos EVM Testnet"",""chain"":""TLOS"",""rpc"":[""https://testnet.telos.net/evm""],""faucets"":[""https://app.telos.net/testnet/developers""],""nativeCurrency"":{""name"":""Telos"",""symbol"":""TLOS"","&amp;"""decimals"":18},""infoURL"":""https://telos.net"",""shortName"":""Telos EVM Testnet"",""chainId"":41,""networkId"":41},{""name"":""Kovan"",""title"":""Ethereum Testnet Kovan"",""chain"":""ETH"",""rpc"":[""https://kovan.poa.network"",""http://kovan.poa.ne"&amp;"twork:8545"",""https://kovan.infura.io/v3/${INFURA_API_KEY}"",""wss://kovan.infura.io/ws/v3/${INFURA_API_KEY}"",""ws://kovan.poa.network:8546""],""faucets"":[""http://fauceth.komputing.org?chain=42&amp;address=${ADDRESS}"",""https://faucet.kovan.network"",""h"&amp;"ttps://gitter.im/kovan-testnet/faucet""],""nativeCurrency"":{""name"":""Kovan Ether"",""symbol"":""KOV"",""decimals"":18},""explorers"":[{""name"":""etherscan"",""url"":""https://kovan.etherscan.io"",""standard"":""EIP3091""}],""infoURL"":""https://kovan-"&amp;"testnet.github.io/website"",""shortName"":""kov"",""chainId"":42,""networkId"":42},{""name"":""Darwinia Pangolin Testnet"",""chain"":""pangolin"",""rpc"":[""https://pangolin-rpc.darwinia.network""],""faucets"":[""https://docs.crab.network/dvm/wallets/dvm-"&amp;"metamask#apply-for-the-test-token""],""nativeCurrency"":{""name"":""Pangolin Network Native Token\u201d"",""symbol"":""PRING"",""decimals"":18},""infoURL"":""https://darwinia.network/"",""shortName"":""pangolin"",""chainId"":43,""networkId"":43,""explorer"&amp;"s"":[{""name"":""subscan"",""url"":""https://pangolin.subscan.io"",""standard"":""none""}]},{""name"":""Darwinia Crab Network"",""chain"":""crab"",""rpc"":[""https://crab-rpc.darwinia.network""],""faucets"":[],""nativeCurrency"":{""name"":""Crab Network N"&amp;"ative Token"",""symbol"":""CRAB"",""decimals"":18},""infoURL"":""https://crab.network/"",""shortName"":""crab"",""chainId"":44,""networkId"":44,""explorers"":[{""name"":""subscan"",""url"":""https://crab.subscan.io"",""standard"":""none""}]},{""name"":""D"&amp;"arwinia Pangoro Testnet"",""chain"":""pangoro"",""rpc"":[""http://pangoro-rpc.darwinia.network""],""faucets"":[],""nativeCurrency"":{""name"":""Pangoro Network Native Token\u201d"",""symbol"":""ORING"",""decimals"":18},""infoURL"":""https://darwinia.netwo"&amp;"rk/"",""shortName"":""pangoro"",""chainId"":45,""networkId"":45,""explorers"":[{""name"":""subscan"",""url"":""https://pangoro.subscan.io"",""standard"":""none""}]},{""name"":""XinFin Network Mainnet"",""chain"":""XDC"",""rpc"":[""https://rpc.xinfin.netwo"&amp;"rk""],""faucets"":[],""nativeCurrency"":{""name"":""XinFin"",""symbol"":""XDC"",""decimals"":18},""infoURL"":""https://xinfin.org"",""shortName"":""xdc"",""chainId"":50,""networkId"":50},{""name"":""XinFin Apothem Testnet"",""chain"":""TXDC"",""rpc"":[""h"&amp;"ttps://rpc.apothem.network""],""faucets"":[],""nativeCurrency"":{""name"":""XinFinTest"",""symbol"":""TXDC"",""decimals"":18},""infoURL"":""https://xinfin.org"",""shortName"":""TXDC"",""chainId"":51,""networkId"":51},{""name"":""CoinEx Smart Chain Mainnet"&amp;""",""chain"":""CSC"",""rpc"":[""https://rpc.coinex.net""],""faucets"":[],""nativeCurrency"":{""name"":""CoinEx Chain Native Token"",""symbol"":""cet"",""decimals"":18},""infoURL"":""https://www.coinex.org/"",""shortName"":""cet"",""chainId"":52,""networkI"&amp;"d"":52,""explorers"":[{""name"":""coinexscan"",""url"":""https://www.coinex.net"",""standard"":""none""}]},{""name"":""CoinEx Smart Chain Testnet"",""chain"":""CSC"",""rpc"":[""https://testnet-rpc.coinex.net/""],""faucets"":[],""nativeCurrency"":{""name"""&amp;":""CoinEx Chain Test Native Token"",""symbol"":""cett"",""decimals"":18},""infoURL"":""https://www.coinex.org/"",""shortName"":""tcet"",""chainId"":53,""networkId"":53,""explorers"":[{""name"":""coinexscan"",""url"":""https://testnet.coinex.net"",""standa"&amp;"rd"":""none""}]},{""name"":""Openpiece Mainnet"",""chain"":""OPENPIECE"",""icon"":""openpiece"",""network"":""mainnet"",""rpc"":[""https://mainnet.openpiece.io""],""faucets"":[],""nativeCurrency"":{""name"":""Belly"",""symbol"":""BELLY"",""decimals"":18},"&amp;"""infoURL"":""https://cryptopiece.online"",""shortName"":""OP"",""chainId"":54,""networkId"":54,""explorers"":[{""name"":""Belly Scan"",""url"":""https://bellyscan.com"",""standard"":""none""}]},{""name"":""Zyx Mainnet"",""chain"":""ZYX"",""rpc"":[""https"&amp;"://rpc-1.zyx.network/"",""https://rpc-2.zyx.network/"",""https://rpc-3.zyx.network/"",""https://rpc-4.zyx.network/"",""https://rpc-5.zyx.network/"",""https://rpc-6.zyx.network/""],""faucets"":[],""nativeCurrency"":{""name"":""Zyx"",""symbol"":""ZYX"",""de"&amp;"cimals"":18},""infoURL"":""https://zyx.network/"",""shortName"":""ZYX"",""chainId"":55,""networkId"":55,""explorers"":[{""name"":""zyxscan"",""url"":""https://zyxscan.com"",""standard"":""none""}]},{""name"":""Binance Smart Chain Mainnet"",""chain"":""BSC"&amp;""",""rpc"":[""https://bsc-dataseed1.binance.org"",""https://bsc-dataseed2.binance.org"",""https://bsc-dataseed3.binance.org"",""https://bsc-dataseed4.binance.org"",""https://bsc-dataseed1.defibit.io"",""https://bsc-dataseed2.defibit.io"",""https://bsc-dat"&amp;"aseed3.defibit.io"",""https://bsc-dataseed4.defibit.io"",""https://bsc-dataseed1.ninicoin.io"",""https://bsc-dataseed2.ninicoin.io"",""https://bsc-dataseed3.ninicoin.io"",""https://bsc-dataseed4.ninicoin.io"",""wss://bsc-ws-node.nariox.org""],""faucets"":"&amp;"[""https://free-online-app.com/faucet-for-eth-evm-chains/""],""nativeCurrency"":{""name"":""Binance Chain Native Token"",""symbol"":""BNB"",""decimals"":18},""infoURL"":""https://www.binance.org"",""shortName"":""bnb"",""chainId"":56,""networkId"":56,""sl"&amp;"ip44"":714,""explorers"":[{""name"":""bscscan"",""url"":""https://bscscan.com"",""standard"":""EIP3091""}]},{""name"":""Syscoin Mainnet"",""chain"":""SYS"",""rpc"":[""https://rpc.syscoin.org"",""wss://rpc.syscoin.org/wss""],""faucets"":[""https://faucet.s"&amp;"yscoin.org""],""nativeCurrency"":{""name"":""Syscoin"",""symbol"":""SYS"",""decimals"":18},""infoURL"":""https://www.syscoin.org"",""shortName"":""sys"",""chainId"":57,""networkId"":57,""explorers"":[{""name"":""Syscoin Block Explorer"",""url"":""https://"&amp;"explorer.syscoin.org"",""standard"":""EIP3091""}]},{""name"":""Ontology Mainnet"",""chain"":""Ontology"",""rpc"":[""https://dappnode1.ont.io:20339"",""https://dappnode2.ont.io:20339"",""https://dappnode3.ont.io:20339"",""https://dappnode4.ont.io:20339""],"&amp;"""faucets"":[],""nativeCurrency"":{""name"":""ONG"",""symbol"":""ONG"",""decimals"":9},""infoURL"":""https://ont.io/"",""shortName"":""Ontology Mainnet"",""chainId"":58,""networkId"":58,""explorers"":[{""name"":""explorer"",""url"":""https://explorer.ont."&amp;"io"",""standard"":""EIP3091""}]},{""name"":""EOS Mainnet"",""chain"":""EOS"",""rpc"":[""https://api.eosargentina.io""],""faucets"":[],""nativeCurrency"":{""name"":""EOS"",""symbol"":""EOS"",""decimals"":18},""infoURL"":""https://eoscommunity.org/"",""shor"&amp;"tName"":""EOS Mainnet"",""chainId"":59,""networkId"":59,""explorers"":[{""name"":""bloks"",""url"":""https://bloks.eosargentina.io"",""standard"":""EIP3091""}]},{""name"":""GoChain"",""chain"":""GO"",""rpc"":[""https://rpc.gochain.io""],""faucets"":[""htt"&amp;"ps://free-online-app.com/faucet-for-eth-evm-chains/""],""nativeCurrency"":{""name"":""GoChain Ether"",""symbol"":""GO"",""decimals"":18},""infoURL"":""https://gochain.io"",""shortName"":""go"",""chainId"":60,""networkId"":60,""slip44"":6060,""explorers"":"&amp;"[{""name"":""GoChain Explorer"",""url"":""https://explorer.gochain.io"",""standard"":""EIP3091""}]},{""name"":""Ethereum Classic Mainnet"",""chain"":""ETC"",""rpc"":[""https://www.ethercluster.com/etc""],""faucets"":[""https://free-online-app.com/faucet-f"&amp;"or-eth-evm-chains/?""],""nativeCurrency"":{""name"":""Ethereum Classic Ether"",""symbol"":""ETC"",""decimals"":18},""infoURL"":""https://ethereumclassic.org"",""shortName"":""etc"",""chainId"":61,""networkId"":1,""slip44"":61,""explorers"":[{""name"":""bl"&amp;"ockscout"",""url"":""https://blockscout.com/etc/mainnet"",""standard"":""none""}]},{""name"":""Ethereum Classic Testnet Morden"",""chain"":""ETC"",""rpc"":[],""faucets"":[],""nativeCurrency"":{""name"":""Ethereum Classic Testnet Ether"",""symbol"":""TETC"&amp;""",""decimals"":18},""infoURL"":""https://ethereumclassic.org"",""shortName"":""tetc"",""chainId"":62,""networkId"":2},{""name"":""Ethereum Classic Testnet Mordor"",""chain"":""ETC"",""rpc"":[""https://www.ethercluster.com/mordor""],""faucets"":[],""nativ"&amp;"eCurrency"":{""name"":""Mordor Classic Testnet Ether"",""symbol"":""METC"",""decimals"":18},""infoURL"":""https://github.com/eth-classic/mordor/"",""shortName"":""metc"",""chainId"":63,""networkId"":7},{""name"":""Ellaism"",""chain"":""ELLA"",""rpc"":[""h"&amp;"ttps://jsonrpc.ellaism.org""],""faucets"":[],""nativeCurrency"":{""name"":""Ellaism Ether"",""symbol"":""ELLA"",""decimals"":18},""infoURL"":""https://ellaism.org"",""shortName"":""ella"",""chainId"":64,""networkId"":64,""slip44"":163},{""name"":""OKExCha"&amp;"in Testnet"",""chain"":""okexchain"",""rpc"":[""https://exchaintestrpc.okex.org""],""faucets"":[""https://www.okex.com/drawdex""],""nativeCurrency"":{""name"":""OKExChain Global Utility Token in testnet"",""symbol"":""OKT"",""decimals"":18},""infoURL"":"""&amp;"https://www.okex.com/okexchain"",""shortName"":""tokt"",""chainId"":65,""networkId"":65,""explorers"":[{""name"":""OKLink"",""url"":""https://www.oklink.com/okexchain-test"",""standard"":""EIP3091""}]},{""name"":""OKXChain Mainnet"",""chain"":""okexchain"&amp;""",""rpc"":[""https://exchainrpc.okex.org""],""faucets"":[""https://free-online-app.com/faucet-for-eth-evm-chains/?""],""nativeCurrency"":{""name"":""OKExChain Global Utility Token"",""symbol"":""OKT"",""decimals"":18},""infoURL"":""https://www.okex.com/o"&amp;"kexchain"",""shortName"":""okt"",""chainId"":66,""networkId"":66,""explorers"":[{""name"":""OKLink"",""url"":""https://www.oklink.com/okexchain"",""standard"":""EIP3091""}]},{""name"":""DBChain Testnet"",""chain"":""DBM"",""rpc"":[""http://test-rpc.dbmbp."&amp;"com""],""faucets"":[],""nativeCurrency"":{""name"":""DBChain Testnet"",""symbol"":""DBM"",""decimals"":18},""infoURL"":""http://test.dbmbp.com"",""shortName"":""dbm"",""chainId"":67,""networkId"":67},{""name"":""SoterOne Mainnet"",""chain"":""SOTER"",""rp"&amp;"c"":[""https://rpc.soter.one""],""faucets"":[],""nativeCurrency"":{""name"":""SoterOne Mainnet Ether"",""symbol"":""SOTER"",""decimals"":18},""infoURL"":""https://www.soterone.com"",""shortName"":""SO1"",""chainId"":68,""networkId"":68},{""name"":""Optimi"&amp;"sm Kovan"",""title"":""Optimism Testnet Kovan"",""chain"":""ETH"",""rpc"":[""https://kovan.optimism.io/""],""faucets"":[""http://fauceth.komputing.org?chain=69&amp;address=${ADDRESS}""],""nativeCurrency"":{""name"":""Kovan Ether"",""symbol"":""KOR"",""decimal"&amp;"s"":18},""explorers"":[{""name"":""etherscan"",""url"":""https://kovan-optimistic.etherscan.io"",""standard"":""EIP3091""}],""infoURL"":""https://optimism.io"",""shortName"":""okov"",""chainId"":69,""networkId"":69},{""name"":""Conflux eSpace (Testnet)"","&amp;"""chain"":""Conflux"",""network"":""testnet"",""rpc"":[""https://evmtestnet.confluxrpc.com""],""faucets"":[""https://faucet.confluxnetwork.org""],""nativeCurrency"":{""name"":""CFX"",""symbol"":""CFX"",""decimals"":18},""infoURL"":""https://confluxnetwork"&amp;".org"",""shortName"":""cfxtest"",""chainId"":71,""networkId"":71,""icon"":""conflux"",""explorers"":[{""name"":""Conflux Scan"",""url"":""https://evmtestnet.confluxscan.net"",""standard"":""none""}]},{""name"":""IDChain Mainnet"",""chain"":""IDChain"",""n"&amp;"etwork"":""mainnet"",""rpc"":[""https://idchain.one/rpc/"",""wss://idchain.one/ws/""],""faucets"":[],""nativeCurrency"":{""name"":""EIDI"",""symbol"":""EIDI"",""decimals"":18},""infoURL"":""https://idchain.one/begin/"",""shortName"":""idchain"",""chainId"&amp;""":74,""networkId"":74,""icon"":""idchain"",""explorers"":[{""name"":""explorer"",""url"":""https://explorer.idchain.one"",""icon"":""etherscan"",""standard"":""EIP3091""}]},{""name"":""Mix"",""chain"":""MIX"",""rpc"":[""https://rpc2.mix-blockchain.org:86"&amp;"47""],""faucets"":[],""nativeCurrency"":{""name"":""Mix Ether"",""symbol"":""MIX"",""decimals"":18},""infoURL"":""https://mix-blockchain.org"",""shortName"":""mix"",""chainId"":76,""networkId"":76,""slip44"":76},{""name"":""POA Network Sokol"",""chain"":"&amp;"""POA"",""rpc"":[""https://sokol.poa.network"",""wss://sokol.poa.network/wss"",""ws://sokol.poa.network:8546""],""faucets"":[""https://faucet.poa.network""],""nativeCurrency"":{""name"":""POA Sokol Ether"",""symbol"":""SPOA"",""decimals"":18},""infoURL"":"&amp;"""https://poa.network"",""shortName"":""spoa"",""chainId"":77,""networkId"":77,""explorers"":[{""name"":""blockscout"",""url"":""https://blockscout.com/poa/sokol"",""standard"":""none""}]},{""name"":""PrimusChain mainnet"",""chain"":""PC"",""rpc"":[""http"&amp;"s://ethnode.primusmoney.com/mainnet""],""faucets"":[],""nativeCurrency"":{""name"":""Primus Ether"",""symbol"":""PETH"",""decimals"":18},""infoURL"":""https://primusmoney.com"",""shortName"":""primuschain"",""chainId"":78,""networkId"":78},{""name"":""Gen"&amp;"eChain"",""chain"":""GeneChain"",""rpc"":[""https://rpc.genechain.io""],""faucets"":[],""nativeCurrency"":{""name"":""RNA"",""symbol"":""RNA"",""decimals"":18},""infoURL"":""https://scan.genechain.io/"",""shortName"":""GeneChain"",""chainId"":80,""network"&amp;"Id"":80,""explorers"":[{""name"":""GeneChain Scan"",""url"":""https://scan.genechain.io"",""standard"":""EIP3091""}]},{""name"":""Meter Mainnet"",""chain"":""METER"",""rpc"":[""https://rpc.meter.io""],""faucets"":[""https://faucet.meter.io""],""nativeCurr"&amp;"ency"":{""name"":""Meter"",""symbol"":""MTR"",""decimals"":18},""infoURL"":""https://www.meter.io"",""shortName"":""Meter"",""chainId"":82,""networkId"":82,""explorers"":[{""name"":""Meter Mainnet Scan"",""url"":""https://scan.meter.io"",""standard"":""EI"&amp;"P3091""}]},{""name"":""Meter Testnet"",""chain"":""METER Testnet"",""rpc"":[""https://rpctest.meter.io""],""faucets"":[""https://faucet-warringstakes.meter.io""],""nativeCurrency"":{""name"":""Meter"",""symbol"":""MTR"",""decimals"":18},""infoURL"":""http"&amp;"s://www.meter.io"",""shortName"":""MeterTest"",""chainId"":83,""networkId"":83,""explorers"":[{""name"":""Meter Testnet Scan"",""url"":""https://scan-warringstakes.meter.io"",""standard"":""EIP3091""}]},{""name"":""GateChain Testnet"",""chainId"":85,""sho"&amp;"rtName"":""gttest"",""chain"":""GTTEST"",""networkId"":85,""nativeCurrency"":{""name"":""GateToken"",""symbol"":""GT"",""decimals"":18},""rpc"":[""https://testnet.gatenode.cc""],""faucets"":[""https://www.gatescan.org/testnet/faucet""],""explorers"":[{""n"&amp;"ame"":""GateScan"",""url"":""https://www.gatescan.org/testnet"",""standard"":""EIP3091""}],""infoURL"":""https://www.gatechain.io""},{""name"":""GateChain Mainnet"",""chainId"":86,""shortName"":""gt"",""chain"":""GT"",""networkId"":86,""nativeCurrency"":{"&amp;"""name"":""GateToken"",""symbol"":""GT"",""decimals"":18},""rpc"":[""https://evm.gatenode.cc""],""faucets"":[""https://www.gatescan.org/faucet""],""explorers"":[{""name"":""GateScan"",""url"":""https://www.gatescan.org"",""standard"":""EIP3091""}],""infoU"&amp;"RL"":""https://www.gatechain.io""},{""name"":""Nova Network"",""chain"":""NNW"",""icon"":""novanetwork"",""rpc"":[""https://connect.novanetwork.io"",""https://0x57.redjackstudio.com"",""https://rpc.novanetwork.io:9070""],""faucets"":[],""nativeCurrency"":"&amp;"{""name"":""Supernova"",""symbol"":""SNT"",""decimals"":18},""infoURL"":""https://novanetwork.io"",""shortName"":""nnw"",""chainId"":87,""networkId"":87,""explorers"":[{""name"":""novanetwork"",""url"":""https://explorer.novanetwork.io"",""standard"":""EI"&amp;"P3091""}]},{""name"":""TomoChain"",""chain"":""TOMO"",""rpc"":[""https://rpc.tomochain.com""],""faucets"":[],""nativeCurrency"":{""name"":""TomoChain"",""symbol"":""TOMO"",""decimals"":18},""infoURL"":""https://tomochain.com"",""shortName"":""tomo"",""cha"&amp;"inId"":88,""networkId"":88,""slip44"":889},{""name"":""TomoChain Testnet"",""chain"":""TOMO"",""rpc"":[""https://rpc.testnet.tomochain.com""],""faucets"":[],""nativeCurrency"":{""name"":""TomoChain"",""symbol"":""TOMO"",""decimals"":18},""infoURL"":""http"&amp;"s://tomochain.com"",""shortName"":""tomot"",""chainId"":89,""networkId"":89,""slip44"":889},{""name"":""Garizon Stage0"",""chain"":""GAR"",""network"":""mainnet"",""icon"":""garizon"",""rpc"":[""https://s0.garizon.net/rpc""],""faucets"":[],""nativeCurrenc"&amp;"y"":{""name"":""Garizon"",""symbol"":""GAR"",""decimals"":18},""infoURL"":""https://garizon.com"",""shortName"":""gar-s0"",""chainId"":90,""networkId"":90,""explorers"":[{""name"":""explorer"",""url"":""https://explorer.garizon.com"",""icon"":""garizon"","&amp;"""standard"":""EIP3091""}]},{""name"":""Garizon Stage1"",""chain"":""GAR"",""network"":""mainnet"",""icon"":""garizon"",""rpc"":[""https://s1.garizon.net/rpc""],""faucets"":[],""nativeCurrency"":{""name"":""Garizon"",""symbol"":""GAR"",""decimals"":18},"""&amp;"infoURL"":""https://garizon.com"",""shortName"":""gar-s1"",""chainId"":91,""networkId"":91,""explorers"":[{""name"":""explorer"",""url"":""https://explorer.garizon.com"",""icon"":""garizon"",""standard"":""EIP3091""}],""parent"":{""chain"":""eip155-90"","&amp;"""type"":""shard""}},{""name"":""Garizon Stage2"",""chain"":""GAR"",""network"":""mainnet"",""icon"":""garizon"",""rpc"":[""https://s2.garizon.net/rpc""],""faucets"":[],""nativeCurrency"":{""name"":""Garizon"",""symbol"":""GAR"",""decimals"":18},""infoURL"&amp;""":""https://garizon.com"",""shortName"":""gar-s2"",""chainId"":92,""networkId"":92,""explorers"":[{""name"":""explorer"",""url"":""https://explorer.garizon.com"",""icon"":""garizon"",""standard"":""EIP3091""}],""parent"":{""chain"":""eip155-90"",""type"""&amp;":""shard""}},{""name"":""Garizon Stage3"",""chain"":""GAR"",""network"":""mainnet"",""icon"":""garizon"",""rpc"":[""https://s3.garizon.net/rpc""],""faucets"":[],""nativeCurrency"":{""name"":""Garizon"",""symbol"":""GAR"",""decimals"":18},""infoURL"":""htt"&amp;"ps://garizon.com"",""shortName"":""gar-s3"",""chainId"":93,""networkId"":93,""explorers"":[{""name"":""explorer"",""url"":""https://explorer.garizon.com"",""icon"":""garizon"",""standard"":""EIP3091""}],""parent"":{""chain"":""eip155-90"",""type"":""shard"&amp;"""}},{""name"":""CryptoKylin Testnet"",""chain"":""EOS"",""rpc"":[""https://kylin.eosargentina.io""],""faucets"":[],""nativeCurrency"":{""name"":""EOS"",""symbol"":""EOS"",""decimals"":18},""infoURL"":""https://www.cryptokylin.io/"",""shortName"":""Kylin "&amp;"Testnet"",""chainId"":95,""networkId"":95,""explorers"":[{""name"":""eosq"",""url"":""https://kylin.eosargentina.io"",""standard"":""EIP3091""}]},{""name"":""NEXT Smart Chain"",""chain"":""NSC"",""rpc"":[""https://rpc.nextsmartchain.com""],""faucets"":["""&amp;"https://faucet.nextsmartchain.com""],""nativeCurrency"":{""name"":""NEXT"",""symbol"":""NEXT"",""decimals"":18},""infoURL"":""https://www.nextsmartchain.com/"",""shortName"":""nsc"",""chainId"":96,""networkId"":96,""explorers"":[{""name"":""Next Smart Cha"&amp;"in Explorer"",""url"":""https://explorer.nextsmartchain.com"",""standard"":""none""}]},{""name"":""Binance Smart Chain Testnet"",""chain"":""BSC"",""rpc"":[""https://data-seed-prebsc-1-s1.binance.org:8545"",""https://data-seed-prebsc-2-s1.binance.org:8545"&amp;""",""https://data-seed-prebsc-1-s2.binance.org:8545"",""https://data-seed-prebsc-2-s2.binance.org:8545"",""https://data-seed-prebsc-1-s3.binance.org:8545"",""https://data-seed-prebsc-2-s3.binance.org:8545""],""faucets"":[""https://testnet.binance.org/fauc"&amp;"et-smart""],""nativeCurrency"":{""name"":""Binance Chain Native Token"",""symbol"":""tBNB"",""decimals"":18},""infoURL"":""https://testnet.binance.org/"",""shortName"":""bnbt"",""chainId"":97,""networkId"":97,""explorers"":[{""name"":""bscscan-testnet"","&amp;"""url"":""https://testnet.bscscan.com"",""standard"":""EIP3091""}]},{""name"":""POA Network Core"",""chain"":""POA"",""rpc"":[""https://core.poanetwork.dev"",""http://core.poanetwork.dev:8545"",""https://core.poa.network"",""ws://core.poanetwork.dev:8546"&amp;"""],""faucets"":[],""nativeCurrency"":{""name"":""POA Network Core Ether"",""symbol"":""POA"",""decimals"":18},""infoURL"":""https://poa.network"",""shortName"":""poa"",""chainId"":99,""networkId"":99,""slip44"":178,""explorers"":[{""name"":""blockscout"""&amp;",""url"":""https://blockscout.com/poa/core"",""standard"":""none""}]},{""name"":""Gnosis Chain (formerly xDai)"",""chain"":""Gnosis"",""icon"":""gnosis"",""rpc"":[""https://rpc.gnosischain.com"",""https://xdai.poanetwork.dev"",""wss://rpc.gnosischain.com/"&amp;"wss"",""wss://xdai.poanetwork.dev/wss"",""http://xdai.poanetwork.dev"",""https://dai.poa.network"",""ws://xdai.poanetwork.dev:8546""],""faucets"":[""https://faucet.gimlu.com/gnosis"",""https://stakely.io/faucet/gnosis-chain-xdai"",""https://faucet.prussia"&amp;".dev/xdai""],""nativeCurrency"":{""name"":""xDAI"",""symbol"":""xDAI"",""decimals"":18},""infoURL"":""https://www.xdaichain.com/"",""shortName"":""gno"",""chainId"":100,""networkId"":100,""slip44"":700,""explorers"":[{""name"":""blockscout"",""url"":""htt"&amp;"ps://blockscout.com/xdai/mainnet"",""icon"":""blockscout"",""standard"":""EIP3091""}]},{""name"":""EtherInc"",""chain"":""ETI"",""rpc"":[""https://api.einc.io/jsonrpc/mainnet""],""faucets"":[],""nativeCurrency"":{""name"":""EtherInc Ether"",""symbol"":""E"&amp;"TI"",""decimals"":18},""infoURL"":""https://einc.io"",""shortName"":""eti"",""chainId"":101,""networkId"":1,""slip44"":464},{""name"":""Web3Games Testnet"",""chain"":""Web3Games"",""icon"":""web3games"",""rpc"":[""https://testnet.web3games.org/evm""],""fa"&amp;"ucets"":[],""nativeCurrency"":{""name"":""Web3Games"",""symbol"":""W3G"",""decimals"":18},""infoURL"":""https://web3games.org/"",""shortName"":""tw3g"",""chainId"":102,""networkId"":102},{""name"":""Web3Games Devnet"",""chain"":""Web3Games"",""icon"":""we"&amp;"b3games"",""rpc"":[""https://devnet.web3games.org/evm""],""faucets"":[],""nativeCurrency"":{""name"":""Web3Games"",""symbol"":""W3G"",""decimals"":18},""infoURL"":""https://web3games.org/"",""shortName"":""dw3g"",""chainId"":105,""networkId"":105,""explor"&amp;"ers"":[{""name"":""Web3Games Explorer"",""url"":""https://explorer-devnet.web3games.org"",""standard"":""none""}]},{""name"":""Velas EVM Mainnet"",""chain"":""Velas"",""icon"":""velas"",""rpc"":[""https://evmexplorer.velas.com/rpc"",""https://explorer.vel"&amp;"as.com/rpc""],""faucets"":[],""nativeCurrency"":{""name"":""Velas"",""symbol"":""VLX"",""decimals"":18},""infoURL"":""https://velas.com"",""shortName"":""vlx"",""chainId"":106,""networkId"":106,""explorers"":[{""name"":""Velas Explorer"",""url"":""https:/"&amp;"/evmexplorer.velas.com"",""standard"":""EIP3091""}]},{""name"":""Nebula Testnet"",""chain"":""NTN"",""icon"":""nebulatestnet"",""rpc"":[""https://testnet.rpc.novanetwork.io:9070""],""faucets"":[],""nativeCurrency"":{""name"":""Nebula X"",""symbol"":""NBX"&amp;""",""decimals"":18},""infoURL"":""https://novanetwork.io"",""shortName"":""ntn"",""chainId"":107,""networkId"":107,""explorers"":[{""name"":""nebulatestnet"",""url"":""https://explorer.novanetwork.io"",""standard"":""EIP3091""}]},{""name"":""ThunderCore M"&amp;"ainnet"",""chain"":""TT"",""rpc"":[""https://mainnet-rpc.thundercore.com""],""faucets"":[""https://faucet.thundercore.com""],""nativeCurrency"":{""name"":""ThunderCore Mainnet Ether"",""symbol"":""TT"",""decimals"":18},""infoURL"":""https://thundercore.co"&amp;"m"",""shortName"":""TT"",""chainId"":108,""networkId"":108,""slip44"":1001,""explorers"":[{""name"":""ThundercoreScan"",""url"":""https://scan.thundercore.com"",""standard"":""none""}]},{""name"":""Proton Testnet"",""chain"":""XPR"",""rpc"":[""https://pro"&amp;"tontestnet.greymass.com/""],""faucets"":[],""nativeCurrency"":{""name"":""Proton"",""symbol"":""XPR"",""decimals"":4},""infoURL"":""https://protonchain.com"",""shortName"":""xpr"",""chainId"":110,""networkId"":110},{""name"":""EtherLite Chain"",""chain"":"&amp;"""ETL"",""rpc"":[""https://rpc.etherlite.org""],""faucets"":[""https://etherlite.org/faucets""],""nativeCurrency"":{""name"":""EtherLite"",""symbol"":""ETL"",""decimals"":18},""infoURL"":""https://etherlite.org"",""shortName"":""ETL"",""chainId"":111,""ne"&amp;"tworkId"":111,""icon"":""etherlite""},{""name"":""Fuse Mainnet"",""chain"":""FUSE"",""rpc"":[""https://rpc.fuse.io""],""faucets"":[],""nativeCurrency"":{""name"":""Fuse"",""symbol"":""FUSE"",""decimals"":18},""infoURL"":""https://fuse.io/"",""shortName"":"&amp;"""fuse"",""chainId"":122,""networkId"":122},{""name"":""Fuse Sparknet"",""chain"":""fuse"",""rpc"":[""https://rpc.fusespark.io""],""faucets"":[""https://get.fusespark.io""],""nativeCurrency"":{""name"":""Spark"",""symbol"":""SPARK"",""decimals"":18},""inf"&amp;"oURL"":""https://docs.fuse.io/general/fuse-network-blockchain/fuse-testnet"",""shortName"":""spark"",""chainId"":123,""networkId"":123},{""name"":""Decentralized Web Mainnet"",""shortName"":""dwu"",""chain"":""DWU"",""chainId"":124,""networkId"":124,""rpc"&amp;""":[""https://decentralized-web.tech/dw_rpc.php""],""faucets"":[],""infoURL"":""https://decentralized-web.tech/dw_chain.php"",""nativeCurrency"":{""name"":""Decentralized Web Utility"",""symbol"":""DWU"",""decimals"":18}},{""name"":""OYchain Testnet"",""c"&amp;"hain"":""OYchain"",""rpc"":[""https://rpc.testnet.oychain.io""],""faucets"":[""https://faucet.oychain.io""],""nativeCurrency"":{""name"":""OYchain Token"",""symbol"":""OY"",""decimals"":18},""infoURL"":""https://www.oychain.io"",""shortName"":""oychain te"&amp;"stnet"",""chainId"":125,""networkId"":125,""slip44"":125,""explorers"":[{""name"":""OYchain Testnet Explorer"",""url"":""https://explorer.testnet.oychain.io"",""standard"":""none""}]},{""name"":""OYchain Mainnet"",""chain"":""OYchain"",""icon"":""oychain"&amp;""",""rpc"":[""https://rpc.mainnet.oychain.io""],""faucets"":[],""nativeCurrency"":{""name"":""OYchain Token"",""symbol"":""OY"",""decimals"":18},""infoURL"":""https://www.oychain.io"",""shortName"":""oychain mainnet"",""chainId"":126,""networkId"":126,""s"&amp;"lip44"":126,""explorers"":[{""name"":""OYchain Mainnet Explorer"",""url"":""https://explorer.oychain.io"",""standard"":""none""}]},{""name"":""Factory 127 Mainnet"",""chain"":""FETH"",""rpc"":[],""faucets"":[],""nativeCurrency"":{""name"":""Factory 127 To"&amp;"ken"",""symbol"":""FETH"",""decimals"":18},""infoURL"":""https://www.factory127.com"",""shortName"":""feth"",""chainId"":127,""networkId"":127,""slip44"":127},{""name"":""Huobi ECO Chain Mainnet"",""chain"":""Heco"",""rpc"":[""https://http-mainnet.hecocha"&amp;"in.com"",""wss://ws-mainnet.hecochain.com""],""faucets"":[""https://free-online-app.com/faucet-for-eth-evm-chains/""],""nativeCurrency"":{""name"":""Huobi ECO Chain Native Token"",""symbol"":""HT"",""decimals"":18},""infoURL"":""https://www.hecochain.com"&amp;""",""shortName"":""heco"",""chainId"":128,""networkId"":128,""slip44"":1010,""explorers"":[{""name"":""hecoinfo"",""url"":""https://hecoinfo.com"",""standard"":""EIP3091""}]},{""name"":""Polygon Mainnet"",""chain"":""Polygon"",""rpc"":[""https://polygon-r"&amp;"pc.com/"",""https://rpc-mainnet.matic.network"",""https://matic-mainnet.chainstacklabs.com"",""https://rpc-mainnet.maticvigil.com"",""https://rpc-mainnet.matic.quiknode.pro"",""https://matic-mainnet-full-rpc.bwarelabs.com""],""faucets"":[],""nativeCurrenc"&amp;"y"":{""name"":""MATIC"",""symbol"":""MATIC"",""decimals"":18},""infoURL"":""https://polygon.technology/"",""shortName"":""MATIC"",""chainId"":137,""networkId"":137,""slip44"":966,""explorers"":[{""name"":""polygonscan"",""url"":""https://polygonscan.com"""&amp;",""standard"":""EIP3091""}]},{""name"":""Openpiece Testnet"",""chain"":""OPENPIECE"",""icon"":""openpiece"",""network"":""testnet"",""rpc"":[""https://testnet.openpiece.io""],""faucets"":[],""nativeCurrency"":{""name"":""Belly"",""symbol"":""BELLY"",""dec"&amp;"imals"":18},""infoURL"":""https://cryptopiece.online"",""shortName"":""OPtest"",""chainId"":141,""networkId"":141,""explorers"":[{""name"":""Belly Scan"",""url"":""https://testnet.bellyscan.com"",""standard"":""none""}]},{""name"":""DAX CHAIN"",""chain"":"&amp;"""DAX"",""rpc"":[""https://rpc.prodax.io""],""faucets"":[],""nativeCurrency"":{""name"":""Prodax"",""symbol"":""DAX"",""decimals"":18},""infoURL"":""https://prodax.io/"",""shortName"":""dax"",""chainId"":142,""networkId"":142},{""name"":""Lightstreams Tes"&amp;"tnet"",""chain"":""PHT"",""rpc"":[""https://node.sirius.lightstreams.io""],""faucets"":[""https://discuss.lightstreams.network/t/request-test-tokens""],""nativeCurrency"":{""name"":""Lightstreams PHT"",""symbol"":""PHT"",""decimals"":18},""infoURL"":""htt"&amp;"ps://explorer.sirius.lightstreams.io"",""shortName"":""tpht"",""chainId"":162,""networkId"":162},{""name"":""Lightstreams Mainnet"",""chain"":""PHT"",""rpc"":[""https://node.mainnet.lightstreams.io""],""faucets"":[],""nativeCurrency"":{""name"":""Lightstr"&amp;"eams PHT"",""symbol"":""PHT"",""decimals"":18},""infoURL"":""https://explorer.lightstreams.io"",""shortName"":""pht"",""chainId"":163,""networkId"":163},{""name"":""AIOZ Network"",""chain"":""AIOZ"",""network"":""mainnet"",""icon"":""aioz"",""rpc"":[""htt"&amp;"ps://eth-dataseed.aioz.network""],""faucets"":[],""nativeCurrency"":{""name"":""AIOZ"",""symbol"":""AIOZ"",""decimals"":18},""infoURL"":""https://aioz.network"",""shortName"":""aioz"",""chainId"":168,""networkId"":168,""slip44"":60,""explorers"":[{""name"&amp;""":""AIOZ Network Explorer"",""url"":""https://explorer.aioz.network"",""standard"":""EIP3091""}]},{""name"":""HOO Smart Chain Testnet"",""chain"":""ETH"",""rpc"":[""https://http-testnet.hoosmartchain.com""],""faucets"":[""https://faucet-testnet.hscscan.c"&amp;"om/""],""nativeCurrency"":{""name"":""HOO"",""symbol"":""HOO"",""decimals"":18},""infoURL"":""https://www.hoosmartchain.com"",""shortName"":""hoosmartchain"",""chainId"":170,""networkId"":170},{""name"":""Latam-Blockchain Resil Testnet"",""chain"":""Resil"&amp;""",""rpc"":[""https://rpc.latam-blockchain.com"",""wss://ws.latam-blockchain.com""],""faucets"":[""https://faucet.latam-blockchain.com""],""nativeCurrency"":{""name"":""Latam-Blockchain Resil Test Native Token"",""symbol"":""usd"",""decimals"":18},""infoU"&amp;"RL"":""https://latam-blockchain.com"",""shortName"":""resil"",""chainId"":172,""networkId"":172},{""name"":""Seele Mainnet"",""chain"":""Seele"",""rpc"":[""https://rpc.seelen.pro/""],""faucets"":[],""nativeCurrency"":{""name"":""Seele"",""symbol"":""Seele"&amp;""",""decimals"":18},""infoURL"":""https://seelen.pro/"",""shortName"":""Seele"",""chainId"":186,""networkId"":186,""explorers"":[{""name"":""seeleview"",""url"":""https://seeleview.net"",""standard"":""none""}]},{""name"":""BMC Mainnet"",""chain"":""BMC"""&amp;",""rpc"":[""https://mainnet.bmcchain.com/""],""faucets"":[],""nativeCurrency"":{""name"":""BTM"",""symbol"":""BTM"",""decimals"":18},""infoURL"":""https://bmc.bytom.io/"",""shortName"":""BMC"",""chainId"":188,""networkId"":188,""explorers"":[{""name"":""B"&amp;"lockmeta"",""url"":""https://bmc.blockmeta.com"",""standard"":""none""}]},{""name"":""BMC Testnet"",""chain"":""BMC"",""rpc"":[""https://testnet.bmcchain.com""],""faucets"":[],""nativeCurrency"":{""name"":""BTM"",""symbol"":""BTM"",""decimals"":18},""info"&amp;"URL"":""https://bmc.bytom.io/"",""shortName"":""BMCT"",""chainId"":189,""networkId"":189,""explorers"":[{""name"":""Blockmeta"",""url"":""https://bmctestnet.blockmeta.com"",""standard"":""none""}]},{""name"":""BitTorrent Chain Mainnet"",""chain"":""BTTC"""&amp;",""rpc"":[""https://rpc.bittorrentchain.io/""],""faucets"":[],""nativeCurrency"":{""name"":""BitTorrent"",""symbol"":""BTT"",""decimals"":18},""infoURL"":""https://bittorrentchain.io/"",""shortName"":""BTT"",""chainId"":199,""networkId"":199,""explorers"""&amp;":[{""name"":""bttcscan"",""url"":""https://scan.bittorrentchain.io"",""standard"":""none""}]},{""name"":""Arbitrum on xDai"",""chain"":""AOX"",""rpc"":[""https://arbitrum.xdaichain.com/""],""faucets"":[],""nativeCurrency"":{""name"":""xDAI"",""symbol"":"""&amp;"xDAI"",""decimals"":18},""infoURL"":""https://xdaichain.com"",""shortName"":""aox"",""chainId"":200,""networkId"":200,""explorers"":[{""name"":""blockscout"",""url"":""https://blockscout.com/xdai/arbitrum"",""standard"":""EIP3091""}],""parent"":{""chain"""&amp;":""eip155-100"",""type"":""L2""}},{""name"":""Freight Trust Network"",""chain"":""EDI"",""rpc"":[""http://13.57.207.168:3435"",""https://app.freighttrust.net/ftn/${API_KEY}""],""faucets"":[""http://faucet.freight.sh""],""nativeCurrency"":{""name"":""Freig"&amp;"ht Trust Native"",""symbol"":""0xF"",""decimals"":18},""infoURL"":""https://freighttrust.com"",""shortName"":""EDI"",""chainId"":211,""networkId"":0},{""name"":""SoterOne Mainnet old"",""chain"":""SOTER"",""rpc"":[""https://rpc.soter.one""],""faucets"":[]"&amp;",""nativeCurrency"":{""name"":""SoterOne Mainnet Ether"",""symbol"":""SOTER"",""decimals"":18},""infoURL"":""https://www.soterone.com"",""shortName"":""SO1-old"",""chainId"":218,""networkId"":218,""deprecated"":true},{""name"":""Permission"",""chain"":""A"&amp;"SK"",""rpc"":[""https://blockchain-api-mainnet.permission.io/rpc""],""faucets"":[],""nativeCurrency"":{""name"":""ASK"",""symbol"":""ASK"",""decimals"":18},""infoURL"":""https://permission.io/"",""shortName"":""ASK"",""chainId"":222,""networkId"":2221,""s"&amp;"lip44"":2221},{""name"":""LACHAIN Mainnet"",""chain"":""LA"",""icon"":""lachain"",""rpc"":[""https://rpc-mainnet.lachain.io""],""faucets"":[],""nativeCurrency"":{""name"":""LA"",""symbol"":""LA"",""decimals"":18},""infoURL"":""https://lachain.io"",""short"&amp;"Name"":""LA"",""chainId"":225,""networkId"":225,""explorers"":[{""name"":""blockscout"",""url"":""https://scan.lachain.io"",""standard"":""EIP3091""}]},{""name"":""LACHAIN Testnet"",""chain"":""TLA"",""icon"":""lachain"",""rpc"":[""https://rpc-testnet.lac"&amp;"hain.io""],""faucets"":[],""nativeCurrency"":{""name"":""TLA"",""symbol"":""TLA"",""decimals"":18},""infoURL"":""https://lachain.io"",""shortName"":""TLA"",""chainId"":226,""networkId"":226,""explorers"":[{""name"":""blockscout"",""url"":""https://scan-te"&amp;"st.lachain.io"",""standard"":""EIP3091""}]},{""name"":""Energy Web Chain"",""chain"":""Energy Web Chain"",""rpc"":[""https://rpc.energyweb.org"",""wss://rpc.energyweb.org/ws""],""faucets"":[""https://faucet.carbonswap.exchange"",""https://free-online-app."&amp;"com/faucet-for-eth-evm-chains/""],""nativeCurrency"":{""name"":""Energy Web Token"",""symbol"":""EWT"",""decimals"":18},""infoURL"":""https://energyweb.org"",""shortName"":""ewt"",""chainId"":246,""networkId"":246,""slip44"":246,""explorers"":[{""name"":"&amp;"""blockscout"",""url"":""https://explorer.energyweb.org"",""standard"":""none""}]},{""name"":""Fantom Opera"",""chain"":""FTM"",""rpc"":[""https://rpc.ftm.tools""],""faucets"":[""https://free-online-app.com/faucet-for-eth-evm-chains/""],""nativeCurrency"""&amp;":{""name"":""Fantom"",""symbol"":""FTM"",""decimals"":18},""infoURL"":""https://fantom.foundation"",""shortName"":""ftm"",""chainId"":250,""networkId"":250,""icon"":""fantom"",""explorers"":[{""name"":""ftmscan"",""url"":""https://ftmscan.com"",""icon"":"&amp;"""ftmscan"",""standard"":""EIP3091""}]},{""name"":""Huobi ECO Chain Testnet"",""chain"":""Heco"",""rpc"":[""https://http-testnet.hecochain.com"",""wss://ws-testnet.hecochain.com""],""faucets"":[""https://scan-testnet.hecochain.com/faucet""],""nativeCurren"&amp;"cy"":{""name"":""Huobi ECO Chain Test Native Token"",""symbol"":""htt"",""decimals"":18},""infoURL"":""https://testnet.hecoinfo.com"",""shortName"":""hecot"",""chainId"":256,""networkId"":256},{""name"":""Setheum"",""chain"":""Setheum"",""rpc"":[],""fauce"&amp;"ts"":[],""nativeCurrency"":{""name"":""Setheum"",""symbol"":""SETM"",""decimals"":18},""infoURL"":""https://setheum.xyz"",""shortName"":""setm"",""chainId"":258,""networkId"":258},{""name"":""SUR Blockchain Network"",""chain"":""SUR"",""rpc"":[""https://s"&amp;"ur.nilin.org""],""faucets"":[],""nativeCurrency"":{""name"":""Suren"",""symbol"":""SRN"",""decimals"":18},""infoURL"":""https://surnet.org"",""shortName"":""SUR"",""chainId"":262,""networkId"":1,""icon"":""SUR"",""explorers"":[{""name"":""Surnet Explorer"&amp;""",""url"":""https://explorer.surnet.org"",""icon"":""SUR"",""standard"":""EIP3091""}]},{""name"":""High Performance Blockchain"",""chain"":""HPB"",""rpc"":[""https://hpbnode.com"",""wss://ws.hpbnode.com""],""faucets"":[""https://myhpbwallet.com/""],""nat"&amp;"iveCurrency"":{""name"":""High Performance Blockchain Ether"",""symbol"":""HPB"",""decimals"":18},""infoURL"":""https://hpb.io"",""shortName"":""hpb"",""chainId"":269,""networkId"":269,""slip44"":269,""explorers"":[{""name"":""hscan"",""url"":""https://hs"&amp;"can.org"",""standard"":""EIP3091""}]},{""name"":""Boba Network"",""chain"":""ETH"",""rpc"":[""https://mainnet.boba.network/""],""faucets"":[],""nativeCurrency"":{""name"":""Ether"",""symbol"":""ETH"",""decimals"":18},""infoURL"":""https://boba.network"","&amp;"""shortName"":""Boba"",""chainId"":288,""networkId"":288,""explorers"":[{""name"":""Blockscout"",""url"":""https://blockexplorer.boba.network"",""standard"":""none""}],""parent"":{""type"":""L2"",""chain"":""eip155-1"",""bridges"":[{""url"":""https://gate"&amp;"way.boba.network""}]}},{""name"":""KCC Mainnet"",""chain"":""KCC"",""rpc"":[""https://rpc-mainnet.kcc.network"",""wss://rpc-ws-mainnet.kcc.network""],""faucets"":[],""nativeCurrency"":{""name"":""KuCoin Token"",""symbol"":""KCS"",""decimals"":18},""infoUR"&amp;"L"":""https://kcc.io"",""shortName"":""kcs"",""chainId"":321,""networkId"":1,""explorers"":[{""name"":""KCC Explorer"",""url"":""https://explorer.kcc.io/en"",""standard"":""EIP3091""}]},{""name"":""KCC Testnet"",""chain"":""KCC"",""rpc"":[""https://rpc-te"&amp;"stnet.kcc.network"",""wss://rpc-ws-testnet.kcc.network""],""faucets"":[""https://faucet-testnet.kcc.network""],""nativeCurrency"":{""name"":""KuCoin Testnet Token"",""symbol"":""tKCS"",""decimals"":18},""infoURL"":""https://scan-testnet.kcc.network"",""sh"&amp;"ortName"":""kcst"",""chainId"":322,""networkId"":322,""explorers"":[{""name"":""kcc-scan"",""url"":""https://scan-testnet.kcc.network"",""standard"":""EIP3091""}]},{""name"":""Web3Q Mainnet"",""chain"":""Web3Q"",""rpc"":[""https://mainnet.web3q.io:8545""]"&amp;",""faucets"":[],""nativeCurrency"":{""name"":""Web3Q"",""symbol"":""W3Q"",""decimals"":18},""infoURL"":""https://web3q.io/home.w3q/"",""shortName"":""w3q"",""chainId"":333,""networkId"":333,""explorers"":[{""name"":""w3q-mainnet"",""url"":""https://explor"&amp;"er.mainnet.web3q.io"",""standard"":""EIP3091""}]},{""name"":""DFK Chain Test"",""chain"":""DFK"",""icon"":""dfk"",""network"":""testnet"",""rpc"":[""https://subnets.avax.network/defi-kingdoms/dfk-chain-testnet/rpc""],""faucets"":[],""nativeCurrency"":{""n"&amp;"ame"":""Jewel"",""symbol"":""JEWEL"",""decimals"":18},""infoURL"":""https://defikingdoms.com"",""shortName"":""DFKTEST"",""chainId"":335,""networkId"":335,""explorers"":[{""name"":""ethernal"",""url"":""https://explorer-test.dfkchain.com"",""icon"":""ethe"&amp;"reum"",""standard"":""none""}]},{""name"":""Shiden"",""chain"":""SDN"",""rpc"":[""https://rpc.shiden.astar.network:8545"",""wss://shiden.api.onfinality.io/public-ws""],""faucets"":[],""nativeCurrency"":{""name"":""Shiden"",""symbol"":""SDN"",""decimals"":"&amp;"18},""infoURL"":""https://shiden.astar.network/"",""shortName"":""sdn"",""chainId"":336,""networkId"":336,""explorers"":[{""name"":""subscan"",""url"":""https://shiden.subscan.io"",""standard"":""none""}]},{""name"":""Cronos Testnet"",""chain"":""CRO"","""&amp;"rpc"":[""https://cronos-testnet-3.crypto.org:8545"",""wss://cronos-testnet-3.crypto.org:8546""],""faucets"":[""https://cronos.crypto.org/faucet""],""nativeCurrency"":{""name"":""Crypto.org Test Coin"",""symbol"":""TCRO"",""decimals"":18},""infoURL"":""htt"&amp;"ps://cronos.crypto.org"",""shortName"":""tcro"",""chainId"":338,""networkId"":338,""explorers"":[{""name"":""Cronos Testnet Explorer"",""url"":""https://cronos.crypto.org/explorer/testnet3"",""standard"":""none""}]},{""name"":""Theta Mainnet"",""chain"":"&amp;"""Theta"",""rpc"":[""https://eth-rpc-api.thetatoken.org/rpc""],""faucets"":[],""nativeCurrency"":{""name"":""Theta Fuel"",""symbol"":""TFUEL"",""decimals"":18},""infoURL"":""https://www.thetatoken.org/"",""shortName"":""theta-mainnet"",""chainId"":361,""n"&amp;"etworkId"":361,""explorers"":[{""name"":""Theta Mainnet Explorer"",""url"":""https://explorer.thetatoken.org"",""standard"":""EIP3091""}]},{""name"":""Theta Sapphire Testnet"",""chain"":""Theta"",""rpc"":[""https://eth-rpc-api-sapphire.thetatoken.org/rpc"&amp;"""],""faucets"":[],""nativeCurrency"":{""name"":""Theta Fuel"",""symbol"":""TFUEL"",""decimals"":18},""infoURL"":""https://www.thetatoken.org/"",""shortName"":""theta-sapphire"",""chainId"":363,""networkId"":363,""explorers"":[{""name"":""Theta Sapphire T"&amp;"estnet Explorer"",""url"":""https://guardian-testnet-sapphire-explorer.thetatoken.org"",""standard"":""EIP3091""}]},{""name"":""Theta Amber Testnet"",""chain"":""Theta"",""rpc"":[""https://eth-rpc-api-amber.thetatoken.org/rpc""],""faucets"":[],""nativeCur"&amp;"rency"":{""name"":""Theta Fuel"",""symbol"":""TFUEL"",""decimals"":18},""infoURL"":""https://www.thetatoken.org/"",""shortName"":""theta-amber"",""chainId"":364,""networkId"":364,""explorers"":[{""name"":""Theta Amber Testnet Explorer"",""url"":""https://"&amp;"guardian-testnet-amber-explorer.thetatoken.org"",""standard"":""EIP3091""}]},{""name"":""Theta Testnet"",""chain"":""Theta"",""rpc"":[""https://eth-rpc-api-testnet.thetatoken.org/rpc""],""faucets"":[],""nativeCurrency"":{""name"":""Theta Fuel"",""symbol"""&amp;":""TFUEL"",""decimals"":18},""infoURL"":""https://www.thetatoken.org/"",""shortName"":""theta-testnet"",""chainId"":365,""networkId"":365,""explorers"":[{""name"":""Theta Testnet Explorer"",""url"":""https://testnet-explorer.thetatoken.org"",""standard"":"&amp;"""EIP3091""}]},{""name"":""PulseChain Mainnet"",""shortName"":""pls"",""chain"":""PLS"",""chainId"":369,""networkId"":369,""infoURL"":""https://pulsechain.com/"",""rpc"":[""https://rpc.mainnet.pulsechain.com/"",""wss://rpc.mainnet.pulsechain.com/""],""fau"&amp;"cets"":[],""nativeCurrency"":{""name"":""Pulse"",""symbol"":""PLS"",""decimals"":18}},{""name"":""Lisinski"",""chain"":""CRO"",""rpc"":[""https://rpc-bitfalls1.lisinski.online""],""faucets"":[""https://pipa.lisinski.online""],""nativeCurrency"":{""name"":"&amp;"""Lisinski Ether"",""symbol"":""LISINSKI"",""decimals"":18},""infoURL"":""https://lisinski.online"",""shortName"":""lisinski"",""chainId"":385,""networkId"":385},{""name"":""Optimistic Ethereum Testnet Goerli"",""chain"":""ETH"",""rpc"":[""https://goerli."&amp;"optimism.io/""],""faucets"":[],""nativeCurrency"":{""name"":""Görli Ether"",""symbol"":""GOR"",""decimals"":18},""infoURL"":""https://optimism.io"",""shortName"":""ogor"",""chainId"":420,""networkId"":420},{""name"":""Rupaya"",""chain"":""RUPX"",""rpc"":["&amp;"],""faucets"":[],""nativeCurrency"":{""name"":""Rupaya"",""symbol"":""RUPX"",""decimals"":18},""infoURL"":""https://www.rupx.io"",""shortName"":""rupx"",""chainId"":499,""networkId"":499,""slip44"":499},{""name"":""Double-A Chain Mainnet"",""chain"":""AAC"&amp;""",""rpc"":[""https://rpc.acuteangle.com""],""faucets"":[],""nativeCurrency"":{""name"":""Acuteangle Native Token"",""symbol"":""AAC"",""decimals"":18},""infoURL"":""https://www.acuteangle.com/"",""shortName"":""aac"",""chainId"":512,""networkId"":512,""s"&amp;"lip44"":1512,""explorers"":[{""name"":""aacscan"",""url"":""https://scan.acuteangle.com"",""standard"":""EIP3091""}],""icon"":""aac""},{""name"":""Double-A Chain Testnet"",""chain"":""AAC"",""icon"":""aac"",""rpc"":[""https://rpc-testnet.acuteangle.com""]"&amp;",""faucets"":[""https://scan-testnet.acuteangle.com/faucet""],""nativeCurrency"":{""name"":""Acuteangle Native Token"",""symbol"":""AAC"",""decimals"":18},""infoURL"":""https://www.acuteangle.com/"",""shortName"":""aact"",""chainId"":513,""networkId"":513"&amp;",""explorers"":[{""name"":""aacscan-testnet"",""url"":""https://scan-testnet.acuteangle.com"",""standard"":""EIP3091""}]},{""name"":""Vela1 Chain Mainnet"",""chain"":""VELA1"",""rpc"":[""https://rpc.velaverse.io""],""faucets"":[],""nativeCurrency"":{""nam"&amp;"e"":""CLASS COIN"",""symbol"":""CLASS"",""decimals"":18},""infoURL"":""https://velaverse.io"",""shortName"":""CLASS"",""chainId"":555,""networkId"":555,""explorers"":[{""name"":""Vela1 Chain Mainnet Explorer"",""url"":""https://exp.velaverse.io"",""standa"&amp;"rd"":""EIP3091""}]},{""name"":""Tao Network"",""chain"":""TAO"",""rpc"":[""https://rpc.testnet.tao.network"",""http://rpc.testnet.tao.network:8545"",""https://rpc.tao.network"",""wss://rpc.tao.network""],""faucets"":[],""nativeCurrency"":{""name"":""Tao"""&amp;",""symbol"":""TAO"",""decimals"":18},""infoURL"":""https://tao.network"",""shortName"":""tao"",""chainId"":558,""networkId"":558},{""name"":""Metis Stardust Testnet"",""chain"":""ETH"",""rpc"":[""https://stardust.metis.io/?owner=588""],""faucets"":[],""na"&amp;"tiveCurrency"":{""name"":""tMetis"",""symbol"":""METIS"",""decimals"":18},""infoURL"":""https://www.metis.io"",""shortName"":""metis-stardust"",""chainId"":588,""networkId"":588,""explorers"":[{""name"":""blockscout"",""url"":""https://stardust-explorer.m"&amp;"etis.io"",""standard"":""EIP3091""}],""parent"":{""type"":""L2"",""chain"":""eip155-4"",""bridges"":[{""url"":""https://bridge.metis.io""}]}},{""name"":""Acala Mandala Testnet"",""chain"":""mACA"",""rpc"":[],""faucets"":[],""nativeCurrency"":{""name"":""A"&amp;"cala Mandala Token"",""symbol"":""mACA"",""decimals"":18},""infoURL"":""https://acala.network"",""shortName"":""maca"",""chainId"":595,""networkId"":595},{""name"":""Meshnyan testnet"",""chain"":""MeshTestChain"",""rpc"":[],""faucets"":[],""nativeCurrency"&amp;""":{""name"":""Meshnyan Testnet Native Token"",""symbol"":""MESHT"",""decimals"":18},""infoURL"":"""",""shortName"":""mesh-chain-testnet"",""chainId"":600,""networkId"":600},{""name"":""Pixie Chain Testnet"",""chain"":""PixieChain"",""rpc"":[""https://htt"&amp;"p-testnet.chain.pixie.xyz"",""wss://ws-testnet.chain.pixie.xyz""],""faucets"":[""https://chain.pixie.xyz/faucet""],""nativeCurrency"":{""name"":""Pixie Chain Testnet Native Token"",""symbol"":""PCTT"",""decimals"":18},""infoURL"":""https://scan-testnet.ch"&amp;"ain.pixie.xyz"",""shortName"":""pixie-chain-testnet"",""chainId"":666,""networkId"":666},{""name"":""Karura Network"",""chain"":""KAR"",""rpc"":[],""faucets"":[],""nativeCurrency"":{""name"":""Karura Token"",""symbol"":""KAR"",""decimals"":18},""infoURL"""&amp;":""https://karura.network"",""shortName"":""kar"",""chainId"":686,""networkId"":686,""slip44"":686},{""name"":""BlockChain Station Mainnet"",""chain"":""BCS"",""rpc"":[""https://rpc-mainnet.bcsdev.io"",""wss://rpc-ws-mainnet.bcsdev.io""],""faucets"":[],"""&amp;"nativeCurrency"":{""name"":""BCS Token"",""symbol"":""BCS"",""decimals"":18},""infoURL"":""https://blockchainstation.io"",""shortName"":""bcs"",""chainId"":707,""networkId"":707,""explorers"":[{""name"":""BlockChain Station Explorer"",""url"":""https://ex"&amp;"plorer.bcsdev.io"",""standard"":""EIP3091""}]},{""name"":""BlockChain Station Testnet"",""chain"":""BCS"",""rpc"":[""https://rpc-testnet.bcsdev.io"",""wss://rpc-ws-testnet.bcsdev.io""],""faucets"":[""https://faucet.bcsdev.io""],""nativeCurrency"":{""name"&amp;""":""BCS Testnet Token"",""symbol"":""tBCS"",""decimals"":18},""infoURL"":""https://blockchainstation.io"",""shortName"":""tbcs"",""chainId"":708,""networkId"":708,""explorers"":[{""name"":""BlockChain Station Explorer"",""url"":""https://testnet.bcsdev.i"&amp;"o"",""standard"":""EIP3091""}]},{""name"":""Factory 127 Testnet"",""chain"":""FETH"",""rpc"":[],""faucets"":[],""nativeCurrency"":{""name"":""Factory 127 Token"",""symbol"":""FETH"",""decimals"":18},""infoURL"":""https://www.factory127.com"",""shortName"""&amp;":""tfeth"",""chainId"":721,""networkId"":721,""slip44"":721},{""name"":""cheapETH"",""chain"":""cheapETH"",""rpc"":[""https://node.cheapeth.org/rpc""],""faucets"":[],""nativeCurrency"":{""name"":""cTH"",""symbol"":""cTH"",""decimals"":18},""infoURL"":""ht"&amp;"tps://cheapeth.org/"",""shortName"":""cth"",""chainId"":777,""networkId"":777},{""name"":""Acala Network"",""chain"":""ACA"",""rpc"":[],""faucets"":[],""nativeCurrency"":{""name"":""Acala Token"",""symbol"":""ACA"",""decimals"":18},""infoURL"":""https://a"&amp;"cala.network"",""shortName"":""aca"",""chainId"":787,""networkId"":787,""slip44"":787},{""name"":""Aerochain Testnet"",""chain"":""Aerochain"",""network"":""testnet"",""rpc"":[""https://testnet-rpc.aerochain.id/""],""faucets"":[""https://faucet.aerochain."&amp;"id/""],""nativeCurrency"":{""name"":""Aerochain Testnet"",""symbol"":""TAero"",""decimals"":18},""infoURL"":""https://aerochaincoin.org/"",""shortName"":""taero"",""chainId"":788,""networkId"":788,""explorers"":[{""name"":""aeroscan"",""url"":""https://te"&amp;"stnet.aeroscan.id"",""standard"":""EIP3091""}]},{""name"":""Haic"",""chain"":""Haic"",""rpc"":[""https://orig.haichain.io/""],""faucets"":[],""nativeCurrency"":{""name"":""Haicoin"",""symbol"":""HAIC"",""decimals"":18},""infoURL"":""https://www.haichain.i"&amp;"o/"",""shortName"":""haic"",""chainId"":803,""networkId"":803},{""name"":""Callisto Mainnet"",""chain"":""CLO"",""rpc"":[""https://clo-geth.0xinfra.com""],""faucets"":[],""nativeCurrency"":{""name"":""Callisto Mainnet Ether"",""symbol"":""CLO"",""decimals"&amp;""":18},""infoURL"":""https://callisto.network"",""shortName"":""clo"",""chainId"":820,""networkId"":1,""slip44"":820},{""name"":""Callisto Testnet"",""chain"":""CLO"",""rpc"":[],""faucets"":[],""nativeCurrency"":{""name"":""Callisto Testnet Ether"",""symb"&amp;"ol"":""TCLO"",""decimals"":18},""infoURL"":""https://callisto.network"",""shortName"":""tclo"",""chainId"":821,""networkId"":2},{""name"":""Ambros Chain Mainnet"",""chain"":""ambroschain"",""rpc"":[""https://mainnet.ambroschain.com""],""faucets"":[],""nat"&amp;"iveCurrency"":{""name"":""AMBROS"",""symbol"":""AMBR"",""decimals"":18},""infoURL"":""https://bcmhunt.com/"",""shortName"":""ambros"",""chainId"":880,""networkId"":880,""explorers"":[{""name"":""Ambros Chain Explorer"",""url"":""https://explorer.ambroscha"&amp;"in.com"",""standard"":""none""}]},{""name"":""Wanchain"",""chain"":""WAN"",""rpc"":[""https://gwan-ssl.wandevs.org:56891/""],""faucets"":[],""nativeCurrency"":{""name"":""Wancoin"",""symbol"":""WAN"",""decimals"":18},""infoURL"":""https://www.wanscan.org"&amp;""",""shortName"":""wan"",""chainId"":888,""networkId"":888,""slip44"":5718350},{""name"":""Garizon Testnet Stage0"",""chain"":""GAR"",""network"":""testnet"",""icon"":""garizon"",""rpc"":[""https://s0-testnet.garizon.net/rpc""],""faucets"":[""https://fauc"&amp;"et-testnet.garizon.com""],""nativeCurrency"":{""name"":""Garizon"",""symbol"":""GAR"",""decimals"":18},""infoURL"":""https://garizon.com"",""shortName"":""gar-test-s0"",""chainId"":900,""networkId"":900,""explorers"":[{""name"":""explorer"",""url"":""http"&amp;"s://explorer-testnet.garizon.com"",""icon"":""garizon"",""standard"":""EIP3091""}]},{""name"":""Garizon Testnet Stage1"",""chain"":""GAR"",""network"":""testnet"",""icon"":""garizon"",""rpc"":[""https://s1-testnet.garizon.net/rpc""],""faucets"":[""https:/"&amp;"/faucet-testnet.garizon.com""],""nativeCurrency"":{""name"":""Garizon"",""symbol"":""GAR"",""decimals"":18},""infoURL"":""https://garizon.com"",""shortName"":""gar-test-s1"",""chainId"":901,""networkId"":901,""explorers"":[{""name"":""explorer"",""url"":"&amp;"""https://explorer-testnet.garizon.com"",""icon"":""garizon"",""standard"":""EIP3091""}],""parent"":{""chain"":""eip155-900"",""type"":""shard""}},{""name"":""Garizon Testnet Stage2"",""chain"":""GAR"",""network"":""testnet"",""icon"":""garizon"",""rpc"":"&amp;"[""https://s2-testnet.garizon.net/rpc""],""faucets"":[""https://faucet-testnet.garizon.com""],""nativeCurrency"":{""name"":""Garizon"",""symbol"":""GAR"",""decimals"":18},""infoURL"":""https://garizon.com"",""shortName"":""gar-test-s2"",""chainId"":902,"""&amp;"networkId"":902,""explorers"":[{""name"":""explorer"",""url"":""https://explorer-testnet.garizon.com"",""icon"":""garizon"",""standard"":""EIP3091""}],""parent"":{""chain"":""eip155-900"",""type"":""shard""}},{""name"":""Garizon Testnet Stage3"",""chain"""&amp;":""GAR"",""network"":""testnet"",""icon"":""garizon"",""rpc"":[""https://s3-testnet.garizon.net/rpc""],""faucets"":[""https://faucet-testnet.garizon.com""],""nativeCurrency"":{""name"":""Garizon"",""symbol"":""GAR"",""decimals"":18},""infoURL"":""https://"&amp;"garizon.com"",""shortName"":""gar-test-s3"",""chainId"":903,""networkId"":903,""explorers"":[{""name"":""explorer"",""url"":""https://explorer-testnet.garizon.com"",""icon"":""garizon"",""standard"":""EIP3091""}],""parent"":{""chain"":""eip155-900"",""typ"&amp;"e"":""shard""}},{""name"":""PulseChain Testnet"",""shortName"":""tpls"",""chain"":""tPLS"",""chainId"":940,""networkId"":940,""infoURL"":""https://pulsechain.com/"",""rpc"":[""https://rpc.v2.testnet.pulsechain.com/"",""wss://rpc.v2.testnet.pulsechain.com/"&amp;"""],""faucets"":[""https://faucet.v2.testnet.pulsechain.com/""],""nativeCurrency"":{""name"":""Test Pulse"",""symbol"":""tPLS"",""decimals"":18}},{""name"":""PulseChain Testnet v2b"",""shortName"":""t2bpls"",""chain"":""t2bPLS"",""network"":""testnet-2b"""&amp;",""chainId"":941,""networkId"":941,""infoURL"":""https://pulsechain.com/"",""rpc"":[""https://rpc.v2b.testnet.pulsechain.com/"",""wss://rpc.v2b.testnet.pulsechain.com/""],""faucets"":[""https://faucet.v2b.testnet.pulsechain.com/""],""nativeCurrency"":{""n"&amp;"ame"":""Test Pulse"",""symbol"":""tPLS"",""decimals"":18}},{""name"":""PulseChain Testnet v3"",""shortName"":""t3pls"",""chain"":""t3PLS"",""network"":""testnet-3"",""chainId"":942,""networkId"":942,""infoURL"":""https://pulsechain.com/"",""rpc"":[""https"&amp;"://rpc.v3.testnet.pulsechain.com/"",""wss://rpc.v3.testnet.pulsechain.com/""],""faucets"":[""https://faucet.v3.testnet.pulsechain.com/""],""nativeCurrency"":{""name"":""Test Pulse"",""symbol"":""tPLS"",""decimals"":18}},{""name"":""Nepal Blockchain Networ"&amp;"k"",""chain"":""YETI"",""rpc"":[""https://api.nepalblockchain.dev"",""https://api.nepalblockchain.network""],""faucets"":[""https://faucet.nepalblockchain.network""],""nativeCurrency"":{""name"":""Nepal Blockchain Network Ether"",""symbol"":""YETI"",""dec"&amp;"imals"":18},""infoURL"":""https://nepalblockchain.network"",""shortName"":""yeti"",""chainId"":977,""networkId"":977},{""name"":""Lucky Network"",""chain"":""LN"",""rpc"":[""https://rpc.luckynetwork.org"",""wss://ws.lnscan.org"",""https://rpc.lnscan.org"""&amp;"],""faucets"":[],""nativeCurrency"":{""name"":""Lucky"",""symbol"":""L99"",""decimals"":18},""infoURL"":""https://luckynetwork.org"",""shortName"":""ln"",""chainId"":998,""networkId"":998,""icon"":""lucky"",""explorers"":[{""name"":""blockscout"",""url"":"&amp;"""https://explorer.luckynetwork.org"",""standard"":""none""},{""name"":""expedition"",""url"":""https://lnscan.org"",""standard"":""none""}]},{""name"":""Wanchain Testnet"",""chain"":""WAN"",""rpc"":[""https://gwan-ssl.wandevs.org:46891/""],""faucets"":[]"&amp;",""nativeCurrency"":{""name"":""Wancoin"",""symbol"":""WAN"",""decimals"":18},""infoURL"":""https://testnet.wanscan.org"",""shortName"":""twan"",""chainId"":999,""networkId"":999},{""name"":""Klaytn Testnet Baobab"",""chain"":""KLAY"",""rpc"":[""https://a"&amp;"pi.baobab.klaytn.net:8651""],""faucets"":[""https://baobab.wallet.klaytn.com/access?next=faucet""],""nativeCurrency"":{""name"":""KLAY"",""symbol"":""KLAY"",""decimals"":18},""infoURL"":""https://www.klaytn.com/"",""shortName"":""Baobab"",""chainId"":1001"&amp;",""networkId"":1001},{""name"":""Newton Testnet"",""chain"":""NEW"",""rpc"":[""https://rpc1.newchain.newtonproject.org""],""faucets"":[],""nativeCurrency"":{""name"":""Newton"",""symbol"":""NEW"",""decimals"":18},""infoURL"":""https://www.newtonproject.or"&amp;"g/"",""shortName"":""tnew"",""chainId"":1007,""networkId"":1007},{""name"":""Evrice Network"",""chain"":""EVC"",""rpc"":[""https://meta.evrice.com""],""faucets"":[],""nativeCurrency"":{""name"":""Evrice"",""symbol"":""EVC"",""decimals"":18},""infoURL"":"""&amp;"https://evrice.com"",""shortName"":""EVC"",""chainId"":1010,""networkId"":1010,""slip44"":1020},{""name"":""Newton"",""chain"":""NEW"",""rpc"":[""https://global.rpc.mainnet.newtonproject.org""],""faucets"":[],""nativeCurrency"":{""name"":""Newton"",""symb"&amp;"ol"":""NEW"",""decimals"":18},""infoURL"":""https://www.newtonproject.org/"",""shortName"":""new"",""chainId"":1012,""networkId"":1012},{""name"":""Sakura"",""chain"":""Sakura"",""rpc"":[],""faucets"":[],""nativeCurrency"":{""name"":""Sakura"",""symbol"":"&amp;"""SKU"",""decimals"":18},""infoURL"":""https://clover.finance/sakura"",""shortName"":""sku"",""chainId"":1022,""networkId"":1022},{""name"":""Clover Testnet"",""chain"":""Clover"",""rpc"":[],""faucets"":[],""nativeCurrency"":{""name"":""Clover"",""symbol"&amp;""":""CLV"",""decimals"":18},""infoURL"":""https://clover.finance"",""shortName"":""tclv"",""chainId"":1023,""networkId"":1023},{""name"":""Clover Mainnet"",""chain"":""Clover"",""rpc"":[""https://rpc-ivy.clover.finance"",""https://rpc-ivy-2.clover.finance"&amp;""",""https://rpc-ivy-3.clover.finance""],""faucets"":[],""nativeCurrency"":{""name"":""Clover"",""symbol"":""CLV"",""decimals"":18},""infoURL"":""https://clover.finance"",""shortName"":""clv"",""chainId"":1024,""networkId"":1024},{""name"":""BitTorrent Ch"&amp;"ain Testnet"",""chain"":""BTTC"",""rpc"":[""https://testrpc.bittorrentchain.io/""],""faucets"":[],""nativeCurrency"":{""name"":""BitTorrent"",""symbol"":""BTT"",""decimals"":18},""infoURL"":""https://bittorrentchain.io/"",""shortName"":""tbtt"",""chainId"&amp;""":1028,""networkId"":1028,""explorers"":[{""name"":""testbttcscan"",""url"":""https://testscan.bittorrentchain.io"",""standard"":""none""}]},{""name"":""Conflux eSpace"",""chain"":""Conflux"",""network"":""mainnet"",""rpc"":[""https://evm.confluxrpc.com"&amp;"""],""faucets"":[],""nativeCurrency"":{""name"":""CFX"",""symbol"":""CFX"",""decimals"":18},""infoURL"":""https://confluxnetwork.org"",""shortName"":""cfx"",""chainId"":1030,""networkId"":1030,""icon"":""conflux"",""explorers"":[{""name"":""Conflux Scan"""&amp;",""url"":""https://evm.confluxscan.net"",""standard"":""none""}]},{""name"":""Metis Andromeda Mainnet"",""chain"":""ETH"",""rpc"":[""https://andromeda.metis.io/?owner=1088""],""faucets"":[],""nativeCurrency"":{""name"":""Metis"",""symbol"":""METIS"",""dec"&amp;"imals"":18},""infoURL"":""https://www.metis.io"",""shortName"":""metis-andromeda"",""chainId"":1088,""networkId"":1088,""explorers"":[{""name"":""blockscout"",""url"":""https://andromeda-explorer.metis.io"",""standard"":""EIP3091""}],""parent"":{""type"":"&amp;"""L2"",""chain"":""eip155-1"",""bridges"":[{""url"":""https://bridge.metis.io""}]}},{""name"":""MathChain"",""chain"":""MATH"",""rpc"":[""https://mathchain-asia.maiziqianbao.net/rpc"",""https://mathchain-us.maiziqianbao.net/rpc""],""faucets"":[],""nativeC"&amp;"urrency"":{""name"":""MathChain"",""symbol"":""MATH"",""decimals"":18},""infoURL"":""https://mathchain.org"",""shortName"":""MATH"",""chainId"":1139,""networkId"":1139},{""name"":""MathChain Testnet"",""chain"":""MATH"",""rpc"":[""https://galois-hk.maiziq"&amp;"ianbao.net/rpc""],""faucets"":[""https://scan.boka.network/#/Galois/faucet""],""nativeCurrency"":{""name"":""MathChain"",""symbol"":""MATH"",""decimals"":18},""infoURL"":""https://mathchain.org"",""shortName"":""tMATH"",""chainId"":1140,""networkId"":1140"&amp;"},{""name"":""Iora Chain"",""chain"":""IORA"",""network"":""iorachain"",""icon"":""iorachain"",""rpc"":[""https://dataseed.iorachain.com""],""faucets"":[],""nativeCurrency"":{""name"":""Iora"",""symbol"":""IORA"",""decimals"":18},""infoURL"":""https://ior"&amp;"achain.com"",""shortName"":""iora"",""chainId"":1197,""networkId"":1197,""explorers"":[{""name"":""ioraexplorer"",""url"":""https://explorer.iorachain.com"",""standard"":""EIP3091""}]},{""name"":""Evanesco Testnet"",""chain"":""Evanesco Testnet"",""networ"&amp;"k"":""avis"",""rpc"":[""https://seed5.evanesco.org:8547""],""faucets"":[],""nativeCurrency"":{""name"":""AVIS"",""symbol"":""AVIS"",""decimals"":18},""infoURL"":""https://evanesco.org/"",""shortName"":""avis"",""chainId"":1201,""networkId"":1201},{""name"&amp;""":""World Trade Technical Chain Mainnet"",""chain"":""WTT"",""rpc"":[""https://rpc.cadaut.com"",""wss://rpc.cadaut.com/ws""],""faucets"":[],""nativeCurrency"":{""name"":""World Trade Token"",""symbol"":""WTT"",""decimals"":18},""infoURL"":""http://www.ca"&amp;"daut.com"",""shortName"":""wtt"",""chainId"":1202,""networkId"":2048,""explorers"":[{""name"":""WTTScout"",""url"":""https://explorer.cadaut.com"",""standard"":""EIP3091""}]},{""name"":""Popcateum Mainnet"",""chain"":""POPCATEUM"",""rpc"":[""https://datas"&amp;"eed.popcateum.org""],""faucets"":[],""nativeCurrency"":{""name"":""Popcat"",""symbol"":""POP"",""decimals"":18},""infoURL"":""https://popcateum.org"",""shortName"":""popcat"",""chainId"":1213,""networkId"":1213,""explorers"":[{""name"":""popcateum explore"&amp;"r"",""url"":""https://explorer.popcateum.org"",""standard"":""none""}]},{""name"":""EnterChain Mainnet"",""chain"":""ENTER"",""network"":""mainnet"",""rpc"":[""https://tapi.entercoin.net/""],""faucets"":[],""nativeCurrency"":{""name"":""EnterCoin"",""symb"&amp;"ol"":""ENTER"",""decimals"":18},""infoURL"":""https://entercoin.net"",""shortName"":""enter"",""chainId"":1214,""networkId"":1214,""icon"":""enter"",""explorers"":[{""name"":""Enter Explorer - Expenter"",""url"":""https://explorer.entercoin.net"",""icon"""&amp;":""enter"",""standard"":""EIP3091""}]},{""name"":""HALO Mainnet"",""chain"":""HALO"",""rpc"":[""https://nodes.halo.land""],""faucets"":[],""nativeCurrency"":{""name"":""HALO"",""symbol"":""HO"",""decimals"":18},""infoURL"":""https://halo.land/#/"",""short"&amp;"Name"":""HO"",""chainId"":1280,""networkId"":1280,""explorers"":[{""name"":""HALOexplorer"",""url"":""https://browser.halo.land"",""standard"":""none""}]},{""name"":""Moonbeam"",""chain"":""MOON"",""rpc"":[""https://rpc.api.moonbeam.network"",""wss://wss."&amp;"api.moonbeam.network""],""faucets"":[],""nativeCurrency"":{""name"":""Glimmer"",""symbol"":""GLMR"",""decimals"":18},""infoURL"":""https://moonbeam.network/networks/moonbeam/"",""shortName"":""mbeam"",""chainId"":1284,""networkId"":1284,""explorers"":[{"""&amp;"name"":""moonscan"",""url"":""https://moonbeam.moonscan.io"",""standard"":""none""}]},{""name"":""Moonriver"",""chain"":""MOON"",""rpc"":[""https://rpc.api.moonriver.moonbeam.network"",""wss://wss.api.moonriver.moonbeam.network""],""faucets"":[],""nativeC"&amp;"urrency"":{""name"":""Moonriver"",""symbol"":""MOVR"",""decimals"":18},""infoURL"":""https://moonbeam.network/networks/moonriver/"",""shortName"":""mriver"",""chainId"":1285,""networkId"":1285,""explorers"":[{""name"":""moonscan"",""url"":""https://moonri"&amp;"ver.moonscan.io"",""standard"":""none""}]},{""name"":""Moonrock old"",""chain"":""MOON"",""rpc"":[],""faucets"":[],""nativeCurrency"":{""name"":""Rocs"",""symbol"":""ROC"",""decimals"":18},""infoURL"":"""",""shortName"":""mrock-old"",""chainId"":1286,""ne"&amp;"tworkId"":1286,""deprecated"":true},{""name"":""Moonbase Alpha"",""chain"":""MOON"",""rpc"":[""https://rpc.api.moonbase.moonbeam.network"",""wss://wss.api.moonbase.moonbeam.network""],""faucets"":[],""nativeCurrency"":{""name"":""Dev"",""symbol"":""DEV"","&amp;"""decimals"":18},""infoURL"":""https://docs.moonbeam.network/networks/testnet/"",""shortName"":""mbase"",""chainId"":1287,""networkId"":1287,""explorers"":[{""name"":""moonscan"",""url"":""https://moonbase.moonscan.io"",""standard"":""none""}]},{""name"":"&amp;"""Moonrock"",""chain"":""MOON"",""rpc"":[""https://rpc.api.moonrock.moonbeam.network"",""wss://wss.api.moonrock.moonbeam.network""],""faucets"":[],""nativeCurrency"":{""name"":""Rocs"",""symbol"":""ROC"",""decimals"":18},""infoURL"":""https://docs.moonbea"&amp;"m.network/learn/platform/networks/overview/"",""shortName"":""mrock"",""chainId"":1288,""networkId"":1288},{""name"":""CENNZnet Azalea"",""chain"":""CENNZnet"",""network"":""azalea"",""rpc"":[""https://cennznet.unfrastructure.io/public""],""faucets"":[],"&amp;"""nativeCurrency"":{""name"":""CPAY"",""symbol"":""CPAY"",""decimals"":18},""infoURL"":""https://cennz.net"",""shortName"":""cennz-a"",""chainId"":1337,""networkId"":1337,""icon"":""cennz"",""explorers"":[{""name"":""UNcover"",""url"":""https://uncoverexp"&amp;"lorer.com"",""standard"":""none""}]},{""name"":""Catecoin Chain Mainnet"",""chain"":""Catechain"",""rpc"":[""https://send.catechain.com""],""faucets"":[],""nativeCurrency"":{""name"":""Catecoin"",""symbol"":""CATE"",""decimals"":18},""infoURL"":""https://"&amp;"catechain.com"",""shortName"":""cate"",""chainId"":1618,""networkId"":1618},{""name"":""Atheios"",""chain"":""ATH"",""rpc"":[""https://wallet.atheios.com:8797""],""faucets"":[],""nativeCurrency"":{""name"":""Atheios Ether"",""symbol"":""ATH"",""decimals"""&amp;":18},""infoURL"":""https://atheios.com"",""shortName"":""ath"",""chainId"":1620,""networkId"":11235813,""slip44"":1620},{""name"":""Btachain"",""chain"":""btachain"",""rpc"":[""https://dataseed1.btachain.com/""],""faucets"":[],""nativeCurrency"":{""name"""&amp;":""Bitcoin Asset"",""symbol"":""BTA"",""decimals"":18},""infoURL"":""https://bitcoinasset.io/"",""shortName"":""bta"",""chainId"":1657,""networkId"":1657},{""name"":""LUDAN Mainnet"",""chain"":""LUDAN"",""rpc"":[""http://rpc.ludan.org:55001/""],""faucets"&amp;""":[],""nativeCurrency"":{""name"":""LUDAN"",""symbol"":""LUDAN"",""decimals"":18},""infoURL"":""https://www.ludan.org/"",""shortName"":""LUDAN"",""icon"":""ludan"",""chainId"":1688,""networkId"":1688},{""name"":""Teslafunds"",""chain"":""TSF"",""rpc"":["&amp;"""https://tsfapi.europool.me""],""faucets"":[],""nativeCurrency"":{""name"":""Teslafunds Ether"",""symbol"":""TSF"",""decimals"":18},""infoURL"":""https://teslafunds.io"",""shortName"":""tsf"",""chainId"":1856,""networkId"":1},{""name"":""BON Network"","""&amp;"chain"":""BON"",""network"":""testnet"",""rpc"":[""http://8.210.150.70:8545""],""faucets"":[],""nativeCurrency"":{""name"":""BOYACoin"",""symbol"":""BOY"",""decimals"":18},""infoURL"":""https://boyanet.org"",""shortName"":""boya"",""chainId"":1898,""netwo"&amp;"rkId"":1,""explorers"":[{""name"":""explorer"",""url"":""https://explorer.boyanet.org:4001"",""standard"":""EIP3091""}]},{""name"":""EtherGem"",""chain"":""EGEM"",""rpc"":[""https://jsonrpc.egem.io/custom""],""faucets"":[],""nativeCurrency"":{""name"":""E"&amp;"therGem Ether"",""symbol"":""EGEM"",""decimals"":18},""infoURL"":""https://egem.io"",""shortName"":""egem"",""chainId"":1987,""networkId"":1987,""slip44"":1987},{""name"":""Milkomeda C1 Mainnet"",""chain"":""milkAda"",""icon"":""milkomeda"",""network"":"""&amp;"mainnet"",""rpc"":[""https://rpc-mainnet-cardano-evm.c1.milkomeda.com"",""wss://rpc-mainnet-cardano-evm.c1.milkomeda.com""],""faucets"":[],""nativeCurrency"":{""name"":""milkAda"",""symbol"":""milkAda"",""decimals"":18},""infoURL"":""https://milkomeda.com"&amp;""",""shortName"":""milkAda"",""chainId"":2001,""networkId"":2001,""explorers"":[{""name"":""Blockscout"",""url"":""https://explorer-mainnet-cardano-evm.c1.milkomeda.com"",""standard"":""none""}]},{""name"":""420coin"",""chain"":""420"",""rpc"":[],""faucet"&amp;"s"":[],""nativeCurrency"":{""name"":""Fourtwenty"",""symbol"":""420"",""decimals"":18},""infoURL"":""https://420integrated.com"",""shortName"":""420"",""chainId"":2020,""networkId"":2020},{""name"":""Edgeware Mainnet"",""chain"":""EDG"",""rpc"":[""https:/"&amp;"/mainnet1.edgewa.re""],""faucets"":[],""nativeCurrency"":{""name"":""Edge"",""symbol"":""EDG"",""decimals"":18},""infoURL"":""http://edgewa.re"",""shortName"":""edg"",""chainId"":2021,""networkId"":2021},{""name"":""Beresheet Testnet"",""chain"":""EDG"","&amp;"""rpc"":[""https://beresheet1.edgewa.re""],""faucets"":[],""nativeCurrency"":{""name"":""Testnet Edge"",""symbol"":""tEDG"",""decimals"":18},""infoURL"":""http://edgewa.re"",""shortName"":""edgt"",""chainId"":2022,""networkId"":2022},{""name"":""Rangers P"&amp;"rotocol Mainnet"",""chain"":""Rangers"",""icon"":""rangers"",""rpc"":[""https://mainnet.rangersprotocol.com/api/jsonrpc""],""faucets"":[],""nativeCurrency"":{""name"":""Rangers Protocol Gas"",""symbol"":""RPG"",""decimals"":18},""infoURL"":""https://range"&amp;"rsprotocol.com"",""shortName"":""rpg"",""chainId"":2025,""networkId"":2025,""slip44"":1008,""explorers"":[{""name"":""rangersscan"",""url"":""https://scan.rangersprotocol.com"",""standard"":""none""}]},{""name"":""Ecoball Mainnet"",""chain"":""ECO"",""rpc"&amp;""":[""https://api.ecoball.org/ecoball/""],""faucets"":[],""nativeCurrency"":{""name"":""Ecoball Coin"",""symbol"":""ECO"",""decimals"":18},""infoURL"":""https://ecoball.org"",""shortName"":""eco"",""chainId"":2100,""networkId"":2100,""explorers"":[{""name"&amp;""":""Ecoball Explorer"",""url"":""https://scan.ecoball.org"",""standard"":""EIP3091""}]},{""name"":""Ecoball Testnet Espuma"",""chain"":""ECO"",""rpc"":[""https://api.ecoball.org/espuma/""],""faucets"":[],""nativeCurrency"":{""name"":""Espuma Coin"",""sym"&amp;"bol"":""ECO"",""decimals"":18},""infoURL"":""https://ecoball.org"",""shortName"":""esp"",""chainId"":2101,""networkId"":2101,""explorers"":[{""name"":""Ecoball Testnet Explorer"",""url"":""https://espuma-scan.ecoball.org"",""standard"":""EIP3091""}]},{""n"&amp;"ame"":""Evanesco Mainnet"",""chain"":""EVA"",""network"":""mainnet"",""rpc"":[""https://seed4.evanesco.org:8546""],""faucets"":[],""nativeCurrency"":{""name"":""EVA"",""symbol"":""EVA"",""decimals"":18},""infoURL"":""https://evanesco.org/"",""shortName"":"&amp;"""evanesco"",""chainId"":2213,""networkId"":2213,""icon"":""evanesco"",""explorers"":[{""name"":""Evanesco Explorer"",""url"":""https://explorer.evanesco.org"",""standard"":""none""}]},{""name"":""Kava EVM Testnet"",""chain"":""KAVA"",""network"":""testne"&amp;"t"",""rpc"":[""https://evm.evm-alpha.kava.io"",""wss://evm-ws.evm-alpha.kava.io""],""faucets"":[""https://faucet.kava.io""],""nativeCurrency"":{""name"":""Kava"",""symbol"":""KAVA"",""decimals"":18},""infoURL"":""https://www.kava.io"",""shortName"":""kava"&amp;""",""chainId"":2221,""networkId"":2221,""icon"":""kava"",""explorers"":[{""name"":""Kava Testnet Explorer"",""url"":""https://explorer.evm-alpha.kava.io"",""standard"":""EIP3091"",""icon"":""kava""}]},{""name"":""Kortho Mainnet"",""chain"":""Kortho Chain"&amp;""",""rpc"":[""https://www.kortho-chain.com""],""faucets"":[],""nativeCurrency"":{""name"":""KorthoChain"",""symbol"":""KTO"",""decimals"":11},""infoURL"":""https://www.kortho.io/"",""shortName"":""ktoc"",""chainId"":2559,""networkId"":2559},{""name"":""CE"&amp;"NNZnet Rata"",""chain"":""CENNZnet"",""network"":""rata"",""rpc"":[""https://rata.centrality.me/public""],""faucets"":[""https://app-faucet.centrality.me""],""nativeCurrency"":{""name"":""CPAY"",""symbol"":""CPAY"",""decimals"":18},""infoURL"":""https://c"&amp;"ennz.net"",""shortName"":""cennz-r"",""chainId"":3000,""networkId"":3000,""icon"":""cennz""},{""name"":""CENNZnet Nikau"",""chain"":""CENNZnet"",""network"":""nikau"",""rpc"":[""https://nikau.centrality.me/public""],""faucets"":[""https://app-faucet.centr"&amp;"ality.me""],""nativeCurrency"":{""name"":""CPAY"",""symbol"":""CPAY"",""decimals"":18},""infoURL"":""https://cennz.net"",""shortName"":""cennz-n"",""chainId"":3001,""networkId"":3001,""icon"":""cennz"",""explorers"":[{""name"":""UNcover"",""url"":""https:"&amp;"//www.uncoverexplorer.com/?network=Nikau"",""standard"":""none""}]},{""name"":""ZCore Testnet"",""chain"":""Beach"",""icon"":""zcore"",""rpc"":[""https://rpc-testnet.zcore.cash""],""faucets"":[""https://faucet.zcore.cash""],""nativeCurrency"":{""name"":"""&amp;"ZCore"",""symbol"":""ZCR"",""decimals"":18},""infoURL"":""https://zcore.cash"",""shortName"":""zcrbeach"",""chainId"":3331,""networkId"":3331},{""name"":""Web3Q Testnet"",""chain"":""Web3Q"",""rpc"":[""https://testnet.web3q.io:8545""],""faucets"":[],""nat"&amp;"iveCurrency"":{""name"":""Web3Q"",""symbol"":""W3Q"",""decimals"":18},""infoURL"":""https://testnet.web3q.io/home.w3q/"",""shortName"":""w3q-t"",""chainId"":3333,""networkId"":3333,""explorers"":[{""name"":""w3q-testnet"",""url"":""https://explorer.testne"&amp;"t.web3q.io"",""standard"":""EIP3091""}]},{""name"":""Web3Q Galileo"",""chain"":""Web3Q"",""rpc"":[""https://galileo.web3q.io:8545""],""faucets"":[],""nativeCurrency"":{""name"":""Web3Q"",""symbol"":""W3Q"",""decimals"":18},""infoURL"":""https://galileo.we"&amp;"b3q.io/home.w3q/"",""shortName"":""w3q-g"",""chainId"":3334,""networkId"":3334,""explorers"":[{""name"":""w3q-galileo"",""url"":""https://explorer.galileo.web3q.io"",""standard"":""EIP3091""}]},{""name"":""Paribu Net Mainnet"",""chain"":""PRB"",""network"&amp;""":""Paribu Net"",""rpc"":[""https://rpc.paribu.network""],""faucets"":[],""nativeCurrency"":{""name"":""PRB"",""symbol"":""PRB"",""decimals"":18},""infoURL"":""https://net.paribu.com"",""shortName"":""prb"",""chainId"":3400,""networkId"":3400,""icon"":"""&amp;"prb"",""explorers"":[{""name"":""Paribu Net Explorer"",""url"":""https://explorer.paribu.network"",""icon"":""explorer"",""standard"":""EIP3091""}]},{""name"":""Paribu Net Testnet"",""chain"":""PRB"",""network"":""Paribu Net"",""rpc"":[""https://rpc.testn"&amp;"et.paribuscan.com""],""faucets"":[""https://faucet.paribuscan.com""],""nativeCurrency"":{""name"":""PRB"",""symbol"":""PRB"",""decimals"":18},""infoURL"":""https://net.paribu.com"",""shortName"":""prbtestnet"",""chainId"":3500,""networkId"":3500,""icon"":"&amp;"""prb"",""explorers"":[{""name"":""Paribu Net Testnet Explorer"",""url"":""https://testnet.paribuscan.com"",""icon"":""explorer"",""standard"":""EIP3091""}]},{""name"":""Bittex Mainnet"",""chain"":""BTX"",""rpc"":[""https://rpc1.bittexscan.info"",""https:"&amp;"//rpc2.bittexscan.info""],""faucets"":[],""nativeCurrency"":{""name"":""Bittex"",""symbol"":""BTX"",""decimals"":18},""infoURL"":""https://bittexscan.com"",""shortName"":""btx"",""chainId"":3690,""networkId"":3690,""icon"":""ethereum"",""explorers"":[{""n"&amp;"ame"":""bittexscan"",""url"":""https://bittexscan.com"",""icon"":""etherscan"",""standard"":""EIP3091""}]},{""name"":""DYNO Mainnet"",""chain"":""DYNO"",""rpc"":[""https://api.dynoprotocol.com""],""faucets"":[""https://faucet.dynoscan.io""],""nativeCurren"&amp;"cy"":{""name"":""DYNO Token"",""symbol"":""DYNO"",""decimals"":18},""infoURL"":""https://dynoprotocol.com"",""shortName"":""dyno"",""chainId"":3966,""networkId"":3966,""explorers"":[{""name"":""DYNO Explorer"",""url"":""https://dynoscan.io"",""standard"":"&amp;"""EIP3091""}]},{""name"":""DYNO Testnet"",""chain"":""DYNO"",""rpc"":[""https://tapi.dynoprotocol.com""],""faucets"":[""https://faucet.dynoscan.io""],""nativeCurrency"":{""name"":""DYNO Token"",""symbol"":""tDYNO"",""decimals"":18},""infoURL"":""https://d"&amp;"ynoprotocol.com"",""shortName"":""tdyno"",""chainId"":3967,""networkId"":3967,""explorers"":[{""name"":""DYNO Explorer"",""url"":""https://testnet.dynoscan.io"",""standard"":""EIP3091""}]},{""name"":""Fantom Testnet"",""chain"":""FTM"",""rpc"":[""https://"&amp;"rpc.testnet.fantom.network""],""faucets"":[""https://faucet.fantom.network""],""nativeCurrency"":{""name"":""Fantom"",""symbol"":""FTM"",""decimals"":18},""infoURL"":""https://docs.fantom.foundation/quick-start/short-guide#fantom-testnet"",""shortName"":"&amp;"""tftm"",""chainId"":4002,""networkId"":4002,""icon"":""fantom"",""explorers"":[{""name"":""ftmscan"",""url"":""https://testnet.ftmscan.com"",""icon"":""ftmscan"",""standard"":""EIP3091""}]},{""name"":""AIOZ Network Testnet"",""chain"":""AIOZ"",""network"&amp;""":""testnet"",""icon"":""aioz"",""rpc"":[""https://eth-ds.testnet.aioz.network""],""faucets"":[],""nativeCurrency"":{""name"":""testAIOZ"",""symbol"":""AIOZ"",""decimals"":18},""infoURL"":""https://aioz.network"",""shortName"":""aioz-testnet"",""chainId"&amp;""":4102,""networkId"":4102,""slip44"":60,""explorers"":[{""name"":""AIOZ Network Testnet Explorer"",""url"":""https://testnet.explorer.aioz.network"",""standard"":""EIP3091""}]},{""name"":""IoTeX Network Mainnet"",""chain"":""iotex.io"",""rpc"":[""https:/"&amp;"/babel-api.mainnet.iotex.io""],""faucets"":[],""nativeCurrency"":{""name"":""IoTeX"",""symbol"":""IOTX"",""decimals"":18},""infoURL"":""https://iotex.io"",""shortName"":""iotex-mainnet"",""chainId"":4689,""networkId"":4689,""explorers"":[{""name"":""iotex"&amp;"scan"",""url"":""https://iotexscan.io"",""standard"":""EIP3091""}]},{""name"":""IoTeX Network Testnet"",""chain"":""iotex.io"",""rpc"":[""https://babel-api.testnet.iotex.io""],""faucets"":[""https://faucet.iotex.io/""],""nativeCurrency"":{""name"":""IoTeX"&amp;""",""symbol"":""IOTX"",""decimals"":18},""infoURL"":""https://iotex.io"",""shortName"":""iotex-testnet"",""chainId"":4690,""networkId"":4690,""explorers"":[{""name"":""testnet iotexscan"",""url"":""https://testnet.iotexscan.io"",""standard"":""EIP3091""}]"&amp;"},{""name"":""Venidium Testnet"",""chain"":""XVM"",""rpc"":[""https://rpc-evm-testnet.venidium.io""],""faucets"":[],""nativeCurrency"":{""name"":""Venidium"",""symbol"":""XVM"",""decimals"":18},""infoURL"":""https://venidium.io"",""shortName"":""xvm"",""c"&amp;"hainId"":4918,""networkId"":4918,""explorers"":[{""name"":""Venidium EVM Testnet Explorer"",""url"":""https://evm-testnet.venidiumexplorer.com"",""standard"":""EIP3091""}]},{""name"":""EraSwap Mainnet"",""chain"":""ESN"",""icon"":""eraswap"",""rpc"":[""ht"&amp;"tps://mainnet.eraswap.network"",""https://rpc-mumbai.mainnet.eraswap.network""],""faucets"":[],""nativeCurrency"":{""name"":""EraSwap"",""symbol"":""ES"",""decimals"":18},""infoURL"":""https://eraswap.info/"",""shortName"":""es"",""chainId"":5197,""networ"&amp;"kId"":5197},{""name"":""Uzmi Network Mainnet"",""chain"":""UZMI"",""rpc"":[""https://network.uzmigames.com.br/""],""faucets"":[],""nativeCurrency"":{""name"":""UZMI"",""symbol"":""UZMI"",""decimals"":18},""infoURL"":""https://uzmigames.com.br/"",""shortNa"&amp;"me"":""UZMI"",""chainId"":5315,""networkId"":5315},{""name"":""Syscoin Tanenbaum Testnet"",""chain"":""SYS"",""rpc"":[""https://rpc.tanenbaum.io"",""wss://rpc.tanenbaum.io/wss""],""faucets"":[""https://faucet.tanenbaum.io""],""nativeCurrency"":{""name"":"&amp;"""Testnet Syscoin"",""symbol"":""tSYS"",""decimals"":18},""infoURL"":""https://syscoin.org"",""shortName"":""tsys"",""chainId"":5700,""networkId"":5700,""explorers"":[{""name"":""Syscoin Testnet Block Explorer"",""url"":""https://tanenbaum.io"",""standard"&amp;""":""EIP3091""}]},{""name"":""Digest Swarm Chain"",""chain"":""DSC"",""icon"":""swarmchain"",""rpc"":[""https://rpc.digestgroup.ltd""],""faucets"":[],""nativeCurrency"":{""name"":""DigestCoin"",""symbol"":""DGCC"",""decimals"":18},""infoURL"":""https://di"&amp;"gestgroup.ltd"",""shortName"":""dgcc"",""chainId"":5777,""networkId"":5777,""explorers"":[{""name"":""swarmexplorer"",""url"":""https://explorer.digestgroup.ltd"",""standard"":""EIP3091""}]},{""name"":""Ontology Testnet"",""chain"":""Ontology"",""rpc"":["&amp;"""https://polaris1.ont.io:20339"",""https://polaris2.ont.io:20339"",""https://polaris3.ont.io:20339"",""https://polaris4.ont.io:20339""],""faucets"":[""https://developer.ont.io/""],""nativeCurrency"":{""name"":""ONG"",""symbol"":""ONG"",""decimals"":9},"""&amp;"infoURL"":""https://ont.io/"",""shortName"":""Ontology Testnet"",""chainId"":5851,""networkId"":5851,""explorers"":[{""name"":""explorer"",""url"":""https://explorer.ont.io/testnet"",""standard"":""EIP3091""}]},{""name"":""Wegochain Rubidium Mainnet"",""c"&amp;"hain"":""RBD"",""rpc"":[""https://proxy.wegochain.io"",""http://wallet.wegochain.io:7764""],""faucets"":[],""nativeCurrency"":{""name"":""Rubid"",""symbol"":""RBD"",""decimals"":18},""infoURL"":""https://www.wegochain.io"",""shortName"":""rbd"",""chainId"&amp;""":5869,""networkId"":5869,""explorers"":[{""name"":""wegoscan2"",""url"":""https://scan2.wegochain.io"",""standard"":""EIP3091""}]},{""name"":""Pixie Chain Mainnet"",""chain"":""PixieChain"",""rpc"":[""https://http-mainnet.chain.pixie.xyz"",""wss://ws-ma"&amp;"innet.chain.pixie.xyz""],""faucets"":[],""nativeCurrency"":{""name"":""Pixie Chain Native Token"",""symbol"":""PIX"",""decimals"":18},""infoURL"":""https://chain.pixie.xyz"",""shortName"":""pixie-chain"",""chainId"":6626,""networkId"":6626,""explorers"":["&amp;"{""name"":""blockscout"",""url"":""https://scan.chain.pixie.xyz"",""standard"":""none""}]},{""name"":""Shyft Mainnet"",""chain"":""SHYFT"",""icon"":""shyft"",""rpc"":[""https://rpc.shyft.network/""],""faucets"":[],""nativeCurrency"":{""name"":""Shyft"","""&amp;"symbol"":""SHYFT"",""decimals"":18},""infoURL"":""https://shyft.network"",""shortName"":""shyft"",""chainId"":7341,""networkId"":7341,""slip44"":2147490989,""explorers"":[{""name"":""Shyft BX"",""url"":""https://bx.shyft.network"",""standard"":""EIP3091"""&amp;"}]},{""name"":""Hazlor Testnet"",""chain"":""SCAS"",""rpc"":[""https://hatlas.rpc.hazlor.com:8545"",""wss://hatlas.rpc.hazlor.com:8546""],""faucets"":[""https://faucet.hazlor.com""],""nativeCurrency"":{""name"":""Hazlor Test Coin"",""symbol"":""TSCAS"","""&amp;"decimals"":18},""infoURL"":""https://hazlor.com"",""shortName"":""tscas"",""chainId"":7878,""networkId"":7878,""explorers"":[{""name"":""Hazlor Testnet Explorer"",""url"":""https://explorer.hazlor.com"",""standard"":""none""}]},{""name"":""Teleport"",""ch"&amp;"ain"":""Teleport"",""rpc"":[""https://evm-rpc.teleport.network""],""faucets"":[],""nativeCurrency"":{""name"":""Tele"",""symbol"":""TELE"",""decimals"":18},""infoURL"":""https://teleport.network"",""shortName"":""teleport"",""chainId"":8000,""networkId"":"&amp;"8000,""icon"":""teleport"",""explorers"":[{""name"":""Teleport EVM Explorer (Blockscout)"",""url"":""https://evm-explorer.teleport.network"",""standard"":""none"",""icon"":""teleport""},{""name"":""Teleport Cosmos Explorer (Big Dipper)"",""url"":""https:/"&amp;"/explorer.teleport.network"",""standard"":""none"",""icon"":""teleport""}]},{""name"":""Teleport Testnet"",""chain"":""Teleport"",""rpc"":[""https://evm-rpc.testnet.teleport.network""],""faucets"":[""https://chain-docs.teleport.network/testnet/faucet.html"&amp;"""],""nativeCurrency"":{""name"":""Tele"",""symbol"":""TELE"",""decimals"":18},""infoURL"":""https://teleport.network"",""shortName"":""teleport-testnet"",""chainId"":8001,""networkId"":8001,""icon"":""teleport"",""explorers"":[{""name"":""Teleport EVM Ex"&amp;"plorer (Blockscout)"",""url"":""https://evm-explorer.testnet.teleport.network"",""standard"":""none"",""icon"":""teleport""},{""name"":""Teleport Cosmos Explorer (Big Dipper)"",""url"":""https://explorer.testnet.teleport.network"",""standard"":""none"","""&amp;"icon"":""teleport""}]},{""name"":""MDGL Testnet"",""chain"":""MDGL"",""rpc"":[""https://testnet.mdgl.io""],""faucets"":[],""nativeCurrency"":{""name"":""MDGL Token"",""symbol"":""MDGLT"",""decimals"":18},""infoURL"":""https://mdgl.io"",""shortName"":""mdg"&amp;"l"",""chainId"":8029,""networkId"":8029},{""name"":""GeneChain Adenine Testnet"",""chain"":""GeneChain"",""rpc"":[""https://rpc-testnet.genechain.io""],""faucets"":[""https://faucet.genechain.io""],""nativeCurrency"":{""name"":""Testnet RNA"",""symbol"":"&amp;"""tRNA"",""decimals"":18},""infoURL"":""https://scan-testnet.genechain.io/"",""shortName"":""GeneChainAdn"",""chainId"":8080,""networkId"":8080,""explorers"":[{""name"":""GeneChain Adenine Testnet Scan"",""url"":""https://scan-testnet.genechain.io"",""sta"&amp;"ndard"":""EIP3091""}]},{""name"":""Klaytn Mainnet Cypress"",""chain"":""KLAY"",""rpc"":[""https://public-node-api.klaytnapi.com/v1/cypress""],""faucets"":[],""nativeCurrency"":{""name"":""KLAY"",""symbol"":""KLAY"",""decimals"":18},""infoURL"":""https://w"&amp;"ww.klaytn.com/"",""shortName"":""Cypress"",""chainId"":8217,""networkId"":8217,""slip44"":8217,""explorers"":[{""name"":""Klaytnscope"",""url"":""https://scope.klaytn.com"",""standard"":""none""}]},{""name"":""KorthoTest"",""chain"":""Kortho"",""rpc"":["""&amp;"https://www.krotho-test.net""],""faucets"":[],""nativeCurrency"":{""name"":""Kortho Test"",""symbol"":""KTO"",""decimals"":11},""infoURL"":""https://www.kortho.io/"",""shortName"":""Kortho"",""chainId"":8285,""networkId"":8285},{""name"":""TOOL Global Mai"&amp;"nnet"",""chain"":""OLO"",""rpc"":[""https://mainnet-web3.wolot.io""],""faucets"":[],""nativeCurrency"":{""name"":""TOOL Global"",""symbol"":""OLO"",""decimals"":18},""infoURL"":""https://ibdt.io"",""shortName"":""olo"",""chainId"":8723,""networkId"":8723,"&amp;"""slip44"":479,""explorers"":[{""name"":""OLO Block Explorer"",""url"":""https://www.olo.network"",""standard"":""EIP3091""}]},{""name"":""TOOL Global Testnet"",""chain"":""OLO"",""rpc"":[""https://testnet-web3.wolot.io""],""faucets"":[""https://testnet-e"&amp;"xplorer.wolot.io""],""nativeCurrency"":{""name"":""TOOL Global"",""symbol"":""OLO"",""decimals"":18},""infoURL"":""https://testnet-explorer.wolot.io"",""shortName"":""tolo"",""chainId"":8724,""networkId"":8724,""slip44"":479},{""name"":""Ambros Chain Test"&amp;"net"",""chain"":""ambroschain"",""rpc"":[""https://testnet.ambroschain.com""],""faucets"":[],""nativeCurrency"":{""name"":""AMBROS"",""symbol"":""AMBR"",""decimals"":18},""infoURL"":""https://bcmhunt.com/"",""shortName"":""ambrostestnet"",""chainId"":8888"&amp;",""networkId"":8888,""explorers"":[{""name"":""Ambros Chain Explorer"",""url"":""https://testexplorer.ambroschain.com"",""standard"":""none""}]},{""name"":""bloxberg"",""chain"":""bloxberg"",""rpc"":[""https://core.bloxberg.org""],""faucets"":[""https://f"&amp;"aucet.bloxberg.org/""],""nativeCurrency"":{""name"":""BERG"",""symbol"":""U+25B3"",""decimals"":18},""infoURL"":""https://bloxberg.org"",""shortName"":""berg"",""chainId"":8995,""networkId"":8995},{""name"":""Evmos Testnet"",""chain"":""Evmos"",""rpc"":["&amp;"""https://evmos-archive-testnet.api.bdnodes.net:8545""],""faucets"":[""https://faucet.evmos.dev""],""nativeCurrency"":{""name"":""test-Evmos"",""symbol"":""tEVMOS"",""decimals"":18},""infoURL"":""https://evmos.org"",""shortName"":""evmos-testnet"",""chain"&amp;"Id"":9000,""networkId"":9000,""icon"":""evmos"",""explorers"":[{""name"":""Evmos EVM Explorer (Blockscout)"",""url"":""https://evm.evmos.dev"",""standard"":""none"",""icon"":""evmos""},{""name"":""Evmos Cosmos Explorer"",""url"":""https://explorer.evmos.d"&amp;"ev"",""standard"":""none"",""icon"":""evmos""}]},{""name"":""Evmos"",""chain"":""Evmos"",""rpc"":[""https://eth.bd.evmos.org:8545""],""faucets"":[],""nativeCurrency"":{""name"":""Evmos"",""symbol"":""EVMOS"",""decimals"":18},""infoURL"":""https://evmos.or"&amp;"g"",""shortName"":""evmos"",""chainId"":9001,""networkId"":9001,""icon"":""evmos"",""explorers"":[{""name"":""Evmos EVM Explorer (Blockscout)"",""url"":""https://evm.evmos.org"",""standard"":""none"",""icon"":""evmos""},{""name"":""Evmos Cosmos Explorer ("&amp;"Mintscan)"",""url"":""https://www.mintscan.io/evmos"",""standard"":""none"",""icon"":""evmos""}]},{""name"":""Genesis Coin"",""chain"":""Genesis"",""rpc"":[""https://genesis-gn.com"",""wss://genesis-gn.com""],""faucets"":[],""nativeCurrency"":{""name"":"""&amp;"GN Coin"",""symbol"":""GNC"",""decimals"":18},""infoURL"":""https://genesis-gn.com"",""shortName"":""GENEC"",""chainId"":9100,""networkId"":9100},{""name"":""Rangers Protocol Testnet Robin"",""chain"":""Rangers"",""icon"":""rangers"",""rpc"":[""https://ro"&amp;"bin.rangersprotocol.com/api/jsonrpc""],""faucets"":[""https://robin-faucet.rangersprotocol.com""],""nativeCurrency"":{""name"":""Rangers Protocol Gas"",""symbol"":""tRPG"",""decimals"":18},""infoURL"":""https://rangersprotocol.com"",""shortName"":""trpg"""&amp;",""chainId"":9527,""networkId"":9527,""explorers"":[{""name"":""rangersscan-robin"",""url"":""https://robin-rangersscan.rangersprotocol.com"",""standard"":""none""}]},{""name"":""myOwn Testnet"",""chain"":""myOwn"",""rpc"":[""https://geth.dev.bccloud.net"&amp;"""],""faucets"":[],""nativeCurrency"":{""name"":""MYN"",""symbol"":""MYN"",""decimals"":18},""infoURL"":""https://docs.bccloud.net/"",""shortName"":""myn"",""chainId"":9999,""networkId"":9999},{""name"":""Smart Bitcoin Cash"",""chain"":""smartBCH"",""rpc"&amp;""":[""https://smartbch.greyh.at"",""https://rpc-mainnet.smartbch.org"",""https://smartbch.fountainhead.cash/mainnet"",""https://smartbch.devops.cash/mainnet""],""faucets"":[],""nativeCurrency"":{""name"":""Bitcoin Cash"",""symbol"":""BCH"",""decimals"":18"&amp;"},""infoURL"":""https://smartbch.org/"",""shortName"":""smartbch"",""chainId"":10000,""networkId"":10000},{""name"":""Smart Bitcoin Cash Testnet"",""chain"":""smartBCHTest"",""rpc"":[""https://rpc-testnet.smartbch.org"",""https://smartbch.devops.cash/test"&amp;"net""],""faucets"":[],""nativeCurrency"":{""name"":""Bitcoin Cash Test Token"",""symbol"":""BCHT"",""decimals"":18},""infoURL"":""http://smartbch.org/"",""shortName"":""smartbchtest"",""chainId"":10001,""networkId"":10001},{""name"":""Blockchain Genesis M"&amp;"ainnet"",""chain"":""GEN"",""rpc"":[""https://eu.mainnet.xixoio.com"",""https://us.mainnet.xixoio.com"",""https://asia.mainnet.xixoio.com""],""faucets"":[],""nativeCurrency"":{""name"":""GEN"",""symbol"":""GEN"",""decimals"":18},""infoURL"":""https://www."&amp;"xixoio.com/"",""shortName"":""GEN"",""chainId"":10101,""networkId"":10101},{""name"":""CryptoCoinPay"",""chain"":""CCP"",""rpc"":[""http://node106.cryptocoinpay.info:8545"",""ws://node106.cryptocoinpay.info:8546""],""faucets"":[],""icon"":""ccp"",""native"&amp;"Currency"":{""name"":""CryptoCoinPay"",""symbol"":""CCP"",""decimals"":18},""infoURL"":""https://www.cryptocoinpay.co"",""shortName"":""CCP"",""chainId"":10823,""networkId"":10823,""explorers"":[{""name"":""CCP Explorer"",""url"":""https://cryptocoinpay.i"&amp;"nfo"",""standard"":""EIP3091""}]},{""name"":""WAGMI"",""chain"":""WAGMI"",""icon"":""wagmi"",""rpc"":[""https://subnets.avax.network/wagmi/wagmi-chain-testnet/rpc""],""faucets"":[""https://faucet.trywagmi.xyz""],""nativeCurrency"":{""name"":""WAGMI"",""sy"&amp;"mbol"":""WGM"",""decimals"":18},""infoURL"":""https://trywagmi.xyz"",""shortName"":""WAGMI"",""chainId"":11111,""networkId"":11111,""explorers"":[{""name"":""WAGMI Explorer"",""url"":""https://subnets.avax.network/wagmi/wagmi-chain-testnet/explorer"",""st"&amp;"andard"":""EIP3091""}]},{""name"":""Shyft Testnet"",""chain"":""SHYFTT"",""icon"":""shyft"",""rpc"":[""https://rpc.testnet.shyft.network/""],""faucets"":[],""nativeCurrency"":{""name"":""Shyft Test Token"",""symbol"":""SHYFTT"",""decimals"":18},""infoURL"&amp;""":""https://shyft.network"",""shortName"":""shyftt"",""chainId"":11437,""networkId"":11437,""explorers"":[{""name"":""Shyft Testnet BX"",""url"":""https://bx.testnet.shyft.network"",""standard"":""EIP3091""}]},{""name"":""Singularity ZERO Testnet"",""cha"&amp;"in"":""ZERO"",""rpc"":[""https://betaenv.singularity.gold:18545""],""faucets"":[""https://nft.singularity.gold""],""nativeCurrency"":{""name"":""ZERO"",""symbol"":""tZERO"",""decimals"":18},""infoURL"":""https://www.singularity.gold"",""shortName"":""tZER"&amp;"O"",""chainId"":12051,""networkId"":12051,""explorers"":[{""name"":""zeroscan"",""url"":""https://betaenv.singularity.gold:18002"",""standard"":""EIP3091""}]},{""name"":""Singularity ZERO Mainnet"",""chain"":""ZERO"",""rpc"":[""https://zerorpc.singularity"&amp;".gold""],""faucets"":[""https://zeroscan.singularity.gold""],""nativeCurrency"":{""name"":""ZERO"",""symbol"":""ZERO"",""decimals"":18},""infoURL"":""https://www.singularity.gold"",""shortName"":""ZERO"",""chainId"":12052,""networkId"":12052,""slip44"":62"&amp;"1,""explorers"":[{""name"":""zeroscan"",""url"":""https://zeroscan.singularity.gold"",""standard"":""EIP3091""}]},{""name"":""Phoenix Mainnet"",""chain"":""Phoenix"",""network"":""mainnet"",""rpc"":[""https://rpc.phoenixplorer.com/""],""faucets"":[],""nat"&amp;"iveCurrency"":{""name"":""Phoenix"",""symbol"":""PHX"",""decimals"":18},""infoURL"":""https://cryptophoenix.org/phoenix"",""shortName"":""Phoenix"",""chainId"":13381,""networkId"":13381,""icon"":""phoenix"",""explorers"":[{""name"":""phoenixplorer"",""url"&amp;""":""https://phoenixplorer.com"",""icon"":""phoenixplorer"",""standard"":""EIP3091""}]},{""name"":""MetaDot Mainnet"",""chain"":""MTT"",""rpc"":[""https://mainnet.metadot.network""],""faucets"":[],""nativeCurrency"":{""name"":""MetaDot Token"",""symbol"":"&amp;"""MTT"",""decimals"":18},""infoURL"":""https://metadot.network"",""shortName"":""mtt"",""chainId"":16000,""networkId"":16000},{""name"":""MetaDot Testnet"",""chain"":""MTTTest"",""rpc"":[""https://testnet.metadot.network""],""faucets"":[""https://faucet.m"&amp;"etadot.network/""],""nativeCurrency"":{""name"":""MetaDot Token TestNet"",""symbol"":""MTT-test"",""decimals"":18},""infoURL"":""https://metadot.network"",""shortName"":""mtttest"",""chainId"":16001,""networkId"":16001},{""name"":""BTCIX Network"",""chain"&amp;""":""BTCIX"",""rpc"":[""https://seed.btcix.org/rpc""],""faucets"":[],""nativeCurrency"":{""name"":""BTCIX Network"",""symbol"":""BTCIX"",""decimals"":18},""infoURL"":""https://bitcolojix.org"",""shortName"":""btcix"",""chainId"":19845,""networkId"":19845,"&amp;"""explorers"":[{""name"":""BTCIXScan"",""url"":""https://btcixscan.com"",""standard"":""none""}]},{""name"":""omChain Mainnet"",""chain"":""OML"",""icon"":""omlira"",""rpc"":[""https://seed.omlira.com""],""faucets"":[],""nativeCurrency"":{""name"":""Omlir"&amp;"a"",""symbol"":""OML"",""decimals"":18},""infoURL"":""https://omlira.com"",""shortName"":""oml"",""chainId"":21816,""networkId"":21816,""explorers"":[{""name"":""omChain Explorer"",""url"":""https://explorer.omlira.com"",""standard"":""EIP3091""}]},{""nam"&amp;"e"":""Webchain"",""chain"":""WEB"",""rpc"":[""https://node1.webchain.network""],""faucets"":[],""nativeCurrency"":{""name"":""Webchain Ether"",""symbol"":""WEB"",""decimals"":18},""infoURL"":""https://webchain.network"",""shortName"":""web"",""chainId"":2"&amp;"4484,""networkId"":37129,""slip44"":227},{""name"":""MintMe.com Coin"",""chain"":""MINTME"",""rpc"":[""https://node1.mintme.com""],""faucets"":[],""nativeCurrency"":{""name"":""MintMe.com Coin"",""symbol"":""MINTME"",""decimals"":18},""infoURL"":""https:/"&amp;"/www.mintme.com"",""shortName"":""mintme"",""chainId"":24734,""networkId"":37480},{""name"":""Ethersocial Network"",""chain"":""ESN"",""rpc"":[""https://api.esn.gonspool.com""],""faucets"":[],""nativeCurrency"":{""name"":""Ethersocial Network Ether"",""sy"&amp;"mbol"":""ESN"",""decimals"":18},""infoURL"":""https://ethersocial.org"",""shortName"":""esn"",""chainId"":31102,""networkId"":1,""slip44"":31102},{""name"":""GoChain Testnet"",""chain"":""GO"",""rpc"":[""https://testnet-rpc.gochain.io""],""faucets"":[],"""&amp;"nativeCurrency"":{""name"":""GoChain Coin"",""symbol"":""GO"",""decimals"":18},""infoURL"":""https://gochain.io"",""shortName"":""got"",""chainId"":31337,""networkId"":31337,""slip44"":6060,""explorers"":[{""name"":""GoChain Testnet Explorer"",""url"":""h"&amp;"ttps://testnet-explorer.gochain.io"",""standard"":""EIP3091""}]},{""name"":""Fusion Mainnet"",""chain"":""FSN"",""rpc"":[""https://mainnet.anyswap.exchange"",""https://fsn.dev/api""],""faucets"":[],""nativeCurrency"":{""name"":""Fusion"",""symbol"":""FSN"&amp;""",""decimals"":18},""infoURL"":""https://www.fusion.org/"",""shortName"":""fsn"",""chainId"":32659,""networkId"":32659},{""name"":""Energi Mainnet"",""chain"":""NRG"",""rpc"":[""https://nodeapi.energi.network""],""faucets"":[],""nativeCurrency"":{""name"&amp;""":""Energi"",""symbol"":""NRG"",""decimals"":18},""infoURL"":""https://www.energi.world/"",""shortName"":""nrg"",""chainId"":39797,""networkId"":39797,""slip44"":39797},{""name"":""pegglecoin"",""chain"":""42069"",""rpc"":[],""faucets"":[],""nativeCurren"&amp;"cy"":{""name"":""pegglecoin"",""symbol"":""peggle"",""decimals"":18},""infoURL"":""https://teampeggle.com"",""shortName"":""PC"",""chainId"":42069,""networkId"":42069},{""name"":""Arbitrum One"",""chainId"":42161,""shortName"":""arb1"",""chain"":""ETH"","&amp;"""networkId"":42161,""nativeCurrency"":{""name"":""Ether"",""symbol"":""ETH"",""decimals"":18},""rpc"":[""https://arbitrum-mainnet.infura.io/v3/${INFURA_API_KEY}"",""https://arb-mainnet.g.alchemy.com/v2/${ALCHEMY_API_KEY}"",""https://arb1.arbitrum.io/rpc"&amp;""",""wss://arb1.arbitrum.io/ws""],""faucets"":[],""explorers"":[{""name"":""Arbiscan"",""url"":""https://arbiscan.io"",""standard"":""EIP3091""},{""name"":""Arbitrum Explorer"",""url"":""https://explorer.arbitrum.io"",""standard"":""EIP3091""}],""infoURL"&amp;""":""https://arbitrum.io"",""parent"":{""type"":""L2"",""chain"":""eip155-1"",""bridges"":[{""url"":""https://bridge.arbitrum.io""}]}},{""name"":""Celo Mainnet"",""chainId"":42220,""shortName"":""CELO"",""chain"":""CELO"",""networkId"":42220,""nativeCurre"&amp;"ncy"":{""name"":""CELO"",""symbol"":""CELO"",""decimals"":18},""rpc"":[""https://forno.celo.org"",""wss://forno.celo.org/ws""],""faucets"":[""https://free-online-app.com/faucet-for-eth-evm-chains/""],""infoURL"":""https://docs.celo.org/"",""explorers"":[{"&amp;"""name"":""blockscout"",""url"":""https://explorer.celo.org"",""standard"":""none""}]},{""name"":""Emerald Paratime Testnet"",""chain"":""Emerald"",""icon"":""oasis"",""rpc"":[""https://testnet.emerald.oasis.dev/"",""wss://testnet.emerald.oasis.dev/ws""],"&amp;"""faucets"":[],""nativeCurrency"":{""name"":""Emerald Rose"",""symbol"":""ROSE"",""decimals"":18},""infoURL"":""https://docs.oasis.dev/general/developer-resources/overview"",""shortName"":""emerald"",""chainId"":42261,""networkId"":42261,""explorers"":[{"&amp;"""name"":""Emerald Paratime Testnet Explorer"",""url"":""https://testnet.explorer.emerald.oasis.dev"",""standard"":""EIP3091""}]},{""name"":""Emerald Paratime Mainnet"",""chain"":""Emerald"",""icon"":""oasis"",""rpc"":[""https://emerald.oasis.dev"",""wss:"&amp;"//emerald.oasis.dev/ws""],""faucets"":[],""nativeCurrency"":{""name"":""Emerald Rose"",""symbol"":""ROSE"",""decimals"":18},""infoURL"":""https://docs.oasis.dev/general/developer-resources/overview"",""shortName"":""oasis"",""chainId"":42262,""networkId"""&amp;":42262,""explorers"":[{""name"":""Emerald Paratime Mainnet Explorer"",""url"":""https://explorer.emerald.oasis.dev"",""standard"":""EIP3091""}]},{""name"":""Athereum"",""chain"":""ATH"",""rpc"":[""https://ava.network:21015/ext/evm/rpc""],""faucets"":[""ht"&amp;"tp://athfaucet.ava.network//?address=${ADDRESS}""],""nativeCurrency"":{""name"":""Athereum Ether"",""symbol"":""ATH"",""decimals"":18},""infoURL"":""https://athereum.ava.network"",""shortName"":""avaeth"",""chainId"":43110,""networkId"":43110},{""name"":"&amp;"""Avalanche Fuji Testnet"",""chain"":""AVAX"",""rpc"":[""https://api.avax-test.network/ext/bc/C/rpc""],""faucets"":[""https://faucet.avax-test.network/""],""nativeCurrency"":{""name"":""Avalanche"",""symbol"":""AVAX"",""decimals"":18},""infoURL"":""https:"&amp;"//cchain.explorer.avax-test.network"",""shortName"":""Fuji"",""chainId"":43113,""networkId"":1,""explorers"":[{""name"":""snowtrace"",""url"":""https://testnet.snowtrace.io"",""standard"":""EIP3091""}]},{""name"":""Avalanche C-Chain"",""chain"":""AVAX"","&amp;"""rpc"":[""https://api.avax.network/ext/bc/C/rpc""],""faucets"":[""https://free-online-app.com/faucet-for-eth-evm-chains/""],""nativeCurrency"":{""name"":""Avalanche"",""symbol"":""AVAX"",""decimals"":18},""infoURL"":""https://www.avax.network/"",""shortN"&amp;"ame"":""Avalanche"",""chainId"":43114,""networkId"":43114,""slip44"":9005,""explorers"":[{""name"":""snowtrace"",""url"":""https://snowtrace.io"",""standard"":""EIP3091""}]},{""name"":""Celo Alfajores Testnet"",""chainId"":44787,""shortName"":""ALFA"",""c"&amp;"hain"":""CELO"",""networkId"":44787,""nativeCurrency"":{""name"":""CELO"",""symbol"":""CELO"",""decimals"":18},""rpc"":[""https://alfajores-forno.celo-testnet.org"",""wss://alfajores-forno.celo-testnet.org/ws""],""faucets"":[""https://celo.org/developers/"&amp;"faucet"",""https://cauldron.pretoriaresearchlab.io/alfajores-faucet""],""infoURL"":""https://docs.celo.org/""},{""name"":""Autobahn Network"",""chain"":""BNB"",""network"":""mainnet"",""rpc"":[""https://rpc.autobahn.network""],""faucets"":[],""nativeCurre"&amp;"ncy"":{""name"":""BNB"",""symbol"":""BNB"",""decimals"":18},""infoURL"":""https://autobahn.network"",""shortName"":""autobahn"",""chainId"":45000,""networkId"":45000,""icon"":""autobahn"",""explorers"":[{""name"":""autobahn explorer"",""url"":""https://ex"&amp;"plorer.autobahn.network"",""icon"":""autobahn"",""standard"":""EIP3091""}]},{""name"":""REI Network"",""chain"":""REI"",""rpc"":[""https://rpc.rei.network"",""wss://rpc.rei.network""],""faucets"":[],""nativeCurrency"":{""name"":""REI"",""symbol"":""REI"","&amp;"""decimals"":18},""infoURL"":""https://rei.network/"",""shortName"":""REI"",""chainId"":47805,""networkId"":47805,""explorers"":[{""name"":""rei-scan"",""url"":""https://scan.rei.network"",""standard"":""none""}]},{""name"":""Energi Testnet"",""chain"":"""&amp;"NRG"",""rpc"":[""https://nodeapi.test.energi.network""],""faucets"":[],""nativeCurrency"":{""name"":""Energi"",""symbol"":""NRG"",""decimals"":18},""infoURL"":""https://www.energi.world/"",""shortName"":""tnrg"",""chainId"":49797,""networkId"":49797,""sli"&amp;"p44"":49797},{""name"":""DFK Chain"",""chain"":""DFK"",""icon"":""dfk"",""network"":""mainnet"",""rpc"":[""https://subnets.avax.network/defi-kingdoms/dfk-chain/rpc""],""faucets"":[],""nativeCurrency"":{""name"":""Jewel"",""symbol"":""JEWEL"",""decimals"":"&amp;"18},""infoURL"":""https://defikingdoms.com"",""shortName"":""DFK"",""chainId"":53935,""networkId"":53935,""explorers"":[{""name"":""ethernal"",""url"":""https://explorer.dfkchain.com"",""icon"":""ethereum"",""standard"":""none""}]},{""name"":""REI Chain M"&amp;"ainnet"",""chain"":""REI"",""icon"":""reichain"",""rpc"":[""https://rei-rpc.moonrhythm.io""],""faucets"":[""http://kururu.finance/faucet?chainId=55555""],""nativeCurrency"":{""name"":""Rei"",""symbol"":""REI"",""decimals"":18},""infoURL"":""https://reicha"&amp;"in.io"",""shortName"":""rei"",""chainId"":55555,""networkId"":55555,""explorers"":[{""name"":""reiscan"",""url"":""https://reiscan.com"",""standard"":""EIP3091""}]},{""name"":""REI Chain Testnet"",""chain"":""REI"",""icon"":""reichain"",""rpc"":[""https:/"&amp;"/rei-testnet-rpc.moonrhythm.io""],""faucets"":[""http://kururu.finance/faucet?chainId=55556""],""nativeCurrency"":{""name"":""tRei"",""symbol"":""tREI"",""decimals"":18},""infoURL"":""https://reichain.io"",""shortName"":""trei"",""chainId"":55556,""networ"&amp;"kId"":55556,""explorers"":[{""name"":""reiscan"",""url"":""https://testnet.reiscan.com"",""standard"":""EIP3091""}]},{""name"":""Thinkium Testnet Chain 0"",""chain"":""Thinkium"",""rpc"":[""https://test.thinkiumrpc.net/""],""faucets"":[""https://www.think"&amp;"iumdev.net/faucet""],""nativeCurrency"":{""name"":""TKM"",""symbol"":""TKM"",""decimals"":18},""infoURL"":""https://thinkium.net/"",""shortName"":""TKM-test0"",""chainId"":60000,""networkId"":60000,""explorers"":[{""name"":""thinkiumscan"",""url"":""https"&amp;"://test0.thinkiumscan.net"",""standard"":""EIP3091""}]},{""name"":""Thinkium Testnet Chain 1"",""chain"":""Thinkium"",""rpc"":[""https://test1.thinkiumrpc.net/""],""faucets"":[""https://www.thinkiumdev.net/faucet""],""nativeCurrency"":{""name"":""TKM"","""&amp;"symbol"":""TKM"",""decimals"":18},""infoURL"":""https://thinkium.net/"",""shortName"":""TKM-test1"",""chainId"":60001,""networkId"":60001,""explorers"":[{""name"":""thinkiumscan"",""url"":""https://test1.thinkiumscan.net"",""standard"":""EIP3091""}]},{""n"&amp;"ame"":""Thinkium Testnet Chain 2"",""chain"":""Thinkium"",""rpc"":[""https://test2.thinkiumrpc.net/""],""faucets"":[""https://www.thinkiumdev.net/faucet""],""nativeCurrency"":{""name"":""TKM"",""symbol"":""TKM"",""decimals"":18},""infoURL"":""https://thin"&amp;"kium.net/"",""shortName"":""TKM-test2"",""chainId"":60002,""networkId"":60002,""explorers"":[{""name"":""thinkiumscan"",""url"":""https://test2.thinkiumscan.net"",""standard"":""EIP3091""}]},{""name"":""Thinkium Testnet Chain 103"",""chain"":""Thinkium"","&amp;"""rpc"":[""https://test103.thinkiumrpc.net/""],""faucets"":[""https://www.thinkiumdev.net/faucet""],""nativeCurrency"":{""name"":""TKM"",""symbol"":""TKM"",""decimals"":18},""infoURL"":""https://thinkium.net/"",""shortName"":""TKM-test103"",""chainId"":60"&amp;"103,""networkId"":60103,""explorers"":[{""name"":""thinkiumscan"",""url"":""https://test103.thinkiumscan.net"",""standard"":""EIP3091""}]},{""name"":""Celo Baklava Testnet"",""chainId"":62320,""shortName"":""BKLV"",""chain"":""CELO"",""networkId"":62320,"&amp;"""nativeCurrency"":{""name"":""CELO"",""symbol"":""CELO"",""decimals"":18},""rpc"":[""https://baklava-forno.celo-testnet.org""],""faucets"":[""https://docs.google.com/forms/d/e/1FAIpQLSdfr1BwUTYepVmmvfVUDRCwALejZ-TUva2YujNpvrEmPAX2pg/viewform"",""https://"&amp;"cauldron.pretoriaresearchlab.io/baklava-faucet""],""infoURL"":""https://docs.celo.org/""},{""name"":""eCredits Mainnet"",""chain"":""ECS"",""network"":""mainnet"",""rpc"":[""https://rpc.ecredits.com""],""faucets"":[],""nativeCurrency"":{""name"":""eCredit"&amp;"s"",""symbol"":""ECS"",""decimals"":18},""infoURL"":""https://ecredits.com"",""shortName"":""ecs"",""chainId"":63000,""networkId"":63000,""explorers"":[{""name"":""eCredits MainNet Explorer"",""url"":""https://explorer.ecredits.com"",""standard"":""EIP309"&amp;"1""}]},{""name"":""eCredits Testnet"",""chain"":""ECS"",""network"":""testnet"",""rpc"":[""https://rpc.tst.ecredits.com""],""faucets"":[""https://faucet.tst.ecredits.com""],""nativeCurrency"":{""name"":""eCredits"",""symbol"":""ECS"",""decimals"":18},""in"&amp;"foURL"":""https://ecredits.com"",""shortName"":""ecs-testnet"",""chainId"":63001,""networkId"":63001,""explorers"":[{""name"":""eCredits TestNet Explorer"",""url"":""https://explorer.tst.ecredits.com"",""standard"":""EIP3091""}]},{""name"":""Thinkium Main"&amp;"net Chain 0"",""chain"":""Thinkium"",""rpc"":[""https://proxy.thinkiumrpc.net/""],""faucets"":[],""nativeCurrency"":{""name"":""TKM"",""symbol"":""TKM"",""decimals"":18},""infoURL"":""https://thinkium.net/"",""shortName"":""TKM0"",""chainId"":70000,""netw"&amp;"orkId"":70000,""explorers"":[{""name"":""thinkiumscan"",""url"":""https://chain0.thinkiumscan.net"",""standard"":""EIP3091""}]},{""name"":""Thinkium Mainnet Chain 1"",""chain"":""Thinkium"",""rpc"":[""https://proxy1.thinkiumrpc.net/""],""faucets"":[],""na"&amp;"tiveCurrency"":{""name"":""TKM"",""symbol"":""TKM"",""decimals"":18},""infoURL"":""https://thinkium.net/"",""shortName"":""TKM1"",""chainId"":70001,""networkId"":70001,""explorers"":[{""name"":""thinkiumscan"",""url"":""https://chain1.thinkiumscan.net"","&amp;"""standard"":""EIP3091""}]},{""name"":""Thinkium Mainnet Chain 2"",""chain"":""Thinkium"",""rpc"":[""https://proxy2.thinkiumrpc.net/""],""faucets"":[],""nativeCurrency"":{""name"":""TKM"",""symbol"":""TKM"",""decimals"":18},""infoURL"":""https://thinkium."&amp;"net/"",""shortName"":""TKM2"",""chainId"":70002,""networkId"":70002,""explorers"":[{""name"":""thinkiumscan"",""url"":""https://chain2.thinkiumscan.net"",""standard"":""EIP3091""}]},{""name"":""Thinkium Mainnet Chain 103"",""chain"":""Thinkium"",""rpc"":["&amp;"""https://proxy103.thinkiumrpc.net/""],""faucets"":[],""nativeCurrency"":{""name"":""TKM"",""symbol"":""TKM"",""decimals"":18},""infoURL"":""https://thinkium.net/"",""shortName"":""TKM103"",""chainId"":70103,""networkId"":70103,""explorers"":[{""name"":"""&amp;"thinkiumscan"",""url"":""https://chain103.thinkiumscan.net"",""standard"":""EIP3091""}]},{""name"":""Polyjuice Testnet"",""chain"":""CKB"",""icon"":""polyjuice"",""rpc"":[""https://godwoken-testnet-web3-rpc.ckbapp.dev"",""ws://godwoken-testnet-web3-rpc.ck"&amp;"bapp.dev/ws""],""faucets"":[""https://faucet.nervos.org/""],""nativeCurrency"":{""name"":""CKB"",""symbol"":""CKB"",""decimals"":8},""infoURL"":""https://github.com/nervosnetwork/godwoken"",""shortName"":""ckb"",""chainId"":71393,""networkId"":1},{""name"&amp;""":""Energy Web Volta Testnet"",""chain"":""Volta"",""rpc"":[""https://volta-rpc.energyweb.org"",""wss://volta-rpc.energyweb.org/ws""],""faucets"":[""https://voltafaucet.energyweb.org""],""nativeCurrency"":{""name"":""Volta Token"",""symbol"":""VT"",""dec"&amp;"imals"":18},""infoURL"":""https://energyweb.org"",""shortName"":""vt"",""chainId"":73799,""networkId"":73799},{""name"":""Firenze test network"",""chain"":""ETH"",""rpc"":[""https://ethnode.primusmoney.com/firenze""],""faucets"":[],""nativeCurrency"":{""n"&amp;"ame"":""Firenze Ether"",""symbol"":""FIN"",""decimals"":18},""infoURL"":""https://primusmoney.com"",""shortName"":""firenze"",""chainId"":78110,""networkId"":78110},{""name"":""Mumbai"",""title"":""Polygon Testnet Mumbai"",""chain"":""Polygon"",""rpc"":["&amp;"""https://matic-mumbai.chainstacklabs.com"",""https://rpc-mumbai.maticvigil.com"",""https://matic-testnet-archive-rpc.bwarelabs.com""],""faucets"":[""https://faucet.polygon.technology/""],""nativeCurrency"":{""name"":""MATIC"",""symbol"":""MATIC"",""decim"&amp;"als"":18},""infoURL"":""https://polygon.technology/"",""shortName"":""maticmum"",""chainId"":80001,""networkId"":80001,""explorers"":[{""name"":""polygonscan"",""url"":""https://mumbai.polygonscan.com"",""standard"":""EIP3091""}]},{""name"":""UB Smart Cha"&amp;"in(testnet)"",""chain"":""USC"",""network"":""testnet"",""rpc"":[""https://testnet.rpc.uschain.network""],""faucets"":[],""nativeCurrency"":{""name"":""UBC"",""symbol"":""UBC"",""decimals"":18},""infoURL"":""https://www.ubchain.site"",""shortName"":""usct"&amp;"est"",""chainId"":99998,""networkId"":99998},{""name"":""UB Smart Chain"",""chain"":""USC"",""network"":""mainnet"",""rpc"":[""https://rpc.uschain.network""],""faucets"":[],""nativeCurrency"":{""name"":""UBC"",""symbol"":""UBC"",""decimals"":18},""infoURL"&amp;""":""https://www.ubchain.site/"",""shortName"":""usc"",""chainId"":99999,""networkId"":99999},{""name"":""QuarkChain Mainnet Root"",""chain"":""QuarkChain"",""rpc"":[""http://jrpc.mainnet.quarkchain.io:38391/""],""faucets"":[],""nativeCurrency"":{""name"""&amp;":""QKC"",""symbol"":""QKC"",""decimals"":18},""infoURL"":""https://www.quarkchain.io/"",""shortName"":""qkc-r"",""chainId"":100000,""networkId"":100000},{""name"":""QuarkChain Mainnet Shard 0"",""chain"":""QuarkChain"",""rpc"":[""https://mainnet-s0-ethapi"&amp;".quarkchain.io"",""http://eth-jrpc.mainnet.quarkchain.io:39000/""],""faucets"":[],""nativeCurrency"":{""name"":""QKC"",""symbol"":""QKC"",""decimals"":18},""infoURL"":""https://www.quarkchain.io/"",""shortName"":""qkc-s0"",""chainId"":100001,""networkId"""&amp;":100001,""parent"":{""chain"":""eip155-100000"",""type"":""shard""},""explorers"":[{""name"":""quarkchain-mainnet"",""url"":""https://mainnet.quarkchain.io/0"",""standard"":""EIP3091""}]},{""name"":""QuarkChain Mainnet Shard 1"",""chain"":""QuarkChain"","&amp;"""rpc"":[""https://mainnet-s1-ethapi.quarkchain.io"",""http://eth-jrpc.mainnet.quarkchain.io:39001/""],""faucets"":[],""nativeCurrency"":{""name"":""QKC"",""symbol"":""QKC"",""decimals"":18},""infoURL"":""https://www.quarkchain.io/"",""shortName"":""qkc-s"&amp;"1"",""chainId"":100002,""networkId"":100002,""parent"":{""chain"":""eip155-100000"",""type"":""shard""},""explorers"":[{""name"":""quarkchain-mainnet"",""url"":""https://mainnet.quarkchain.io/1"",""standard"":""EIP3091""}]},{""name"":""QuarkChain Mainnet "&amp;"Shard 2"",""chain"":""QuarkChain"",""rpc"":[""https://mainnet-s2-ethapi.quarkchain.io"",""http://eth-jrpc.mainnet.quarkchain.io:39002/""],""faucets"":[],""nativeCurrency"":{""name"":""QKC"",""symbol"":""QKC"",""decimals"":18},""infoURL"":""https://www.qua"&amp;"rkchain.io/"",""shortName"":""qkc-s2"",""chainId"":100003,""networkId"":100003,""parent"":{""chain"":""eip155-100000"",""type"":""shard""},""explorers"":[{""name"":""quarkchain-mainnet"",""url"":""https://mainnet.quarkchain.io/2"",""standard"":""EIP3091"""&amp;"}]},{""name"":""QuarkChain Mainnet Shard 3"",""chain"":""QuarkChain"",""rpc"":[""https://mainnet-s3-ethapi.quarkchain.io"",""http://eth-jrpc.mainnet.quarkchain.io:39003/""],""faucets"":[],""nativeCurrency"":{""name"":""QKC"",""symbol"":""QKC"",""decimals"&amp;""":18},""infoURL"":""https://www.quarkchain.io/"",""shortName"":""qkc-s3"",""chainId"":100004,""networkId"":100004,""parent"":{""chain"":""eip155-100000"",""type"":""shard""},""explorers"":[{""name"":""quarkchain-mainnet"",""url"":""https://mainnet.quarkc"&amp;"hain.io/3"",""standard"":""EIP3091""}]},{""name"":""QuarkChain Mainnet Shard 4"",""chain"":""QuarkChain"",""rpc"":[""https://mainnet-s4-ethapi.quarkchain.io"",""http://eth-jrpc.mainnet.quarkchain.io:39004/""],""faucets"":[],""nativeCurrency"":{""name"":"""&amp;"QKC"",""symbol"":""QKC"",""decimals"":18},""infoURL"":""https://www.quarkchain.io/"",""shortName"":""qkc-s4"",""chainId"":100005,""networkId"":100005,""parent"":{""chain"":""eip155-100000"",""type"":""shard""},""explorers"":[{""name"":""quarkchain-mainnet"&amp;""",""url"":""https://mainnet.quarkchain.io/4"",""standard"":""EIP3091""}]},{""name"":""QuarkChain Mainnet Shard 5"",""chain"":""QuarkChain"",""rpc"":[""https://mainnet-s5-ethapi.quarkchain.io"",""http://eth-jrpc.mainnet.quarkchain.io:39005/""],""faucets"""&amp;":[],""nativeCurrency"":{""name"":""QKC"",""symbol"":""QKC"",""decimals"":18},""infoURL"":""https://www.quarkchain.io/"",""shortName"":""qkc-s5"",""chainId"":100006,""networkId"":100006,""parent"":{""chain"":""eip155-100000"",""type"":""shard""},""explorer"&amp;"s"":[{""name"":""quarkchain-mainnet"",""url"":""https://mainnet.quarkchain.io/5"",""standard"":""EIP3091""}]},{""name"":""QuarkChain Mainnet Shard 6"",""chain"":""QuarkChain"",""rpc"":[""https://mainnet-s6-ethapi.quarkchain.io"",""http://eth-jrpc.mainnet."&amp;"quarkchain.io:39006/""],""faucets"":[],""nativeCurrency"":{""name"":""QKC"",""symbol"":""QKC"",""decimals"":18},""infoURL"":""https://www.quarkchain.io/"",""shortName"":""qkc-s6"",""chainId"":100007,""networkId"":100007,""parent"":{""chain"":""eip155-1000"&amp;"00"",""type"":""shard""},""explorers"":[{""name"":""quarkchain-mainnet"",""url"":""https://mainnet.quarkchain.io/6"",""standard"":""EIP3091""}]},{""name"":""QuarkChain Mainnet Shard 7"",""chain"":""QuarkChain"",""rpc"":[""https://mainnet-s7-ethapi.quarkch"&amp;"ain.io"",""http://eth-jrpc.mainnet.quarkchain.io:39007/""],""faucets"":[],""nativeCurrency"":{""name"":""QKC"",""symbol"":""QKC"",""decimals"":18},""infoURL"":""https://www.quarkchain.io/"",""shortName"":""qkc-s7"",""chainId"":100008,""networkId"":100008,"&amp;"""parent"":{""chain"":""eip155-100000"",""type"":""shard""},""explorers"":[{""name"":""quarkchain-mainnet"",""url"":""https://mainnet.quarkchain.io/7"",""standard"":""EIP3091""}]},{""name"":""BROChain Mainnet"",""chain"":""BRO"",""network"":""mainnet"","""&amp;"rpc"":[""https://rpc.brochain.org"",""http://rpc.brochain.org"",""https://rpc.brochain.org/mainnet"",""http://rpc.brochain.org/mainnet""],""faucets"":[],""nativeCurrency"":{""name"":""Brother"",""symbol"":""BRO"",""decimals"":18},""infoURL"":""https://bro"&amp;"chain.org"",""shortName"":""bro"",""chainId"":108801,""networkId"":108801,""explorers"":[{""name"":""BROChain Explorer"",""url"":""https://explorer.brochain.org"",""standard"":""EIP3091""}]},{""name"":""QuarkChain Devnet Root"",""chain"":""QuarkChain"","""&amp;"rpc"":[""http://jrpc.devnet.quarkchain.io:38391/""],""faucets"":[],""nativeCurrency"":{""name"":""QKC"",""symbol"":""QKC"",""decimals"":18},""infoURL"":""https://www.quarkchain.io/"",""shortName"":""qkc-d-r"",""chainId"":110000,""networkId"":110000},{""na"&amp;"me"":""QuarkChain Devnet Shard 0"",""chain"":""QuarkChain"",""rpc"":[""https://devnet-s0-ethapi.quarkchain.io"",""http://eth-jrpc.devnet.quarkchain.io:39900/""],""faucets"":[],""nativeCurrency"":{""name"":""QKC"",""symbol"":""QKC"",""decimals"":18},""info"&amp;"URL"":""https://www.quarkchain.io/"",""shortName"":""qkc-d-s0"",""chainId"":110001,""networkId"":110001,""parent"":{""chain"":""eip155-110000"",""type"":""shard""},""explorers"":[{""name"":""quarkchain-devnet"",""url"":""https://devnet.quarkchain.io/0"","&amp;"""standard"":""EIP3091""}]},{""name"":""QuarkChain Devnet Shard 1"",""chain"":""QuarkChain"",""rpc"":[""https://devnet-s1-ethapi.quarkchain.io"",""http://eth-jrpc.devnet.quarkchain.io:39901/""],""faucets"":[],""nativeCurrency"":{""name"":""QKC"",""symbol"&amp;""":""QKC"",""decimals"":18},""infoURL"":""https://www.quarkchain.io/"",""shortName"":""qkc-d-s1"",""chainId"":110002,""networkId"":110002,""parent"":{""chain"":""eip155-110000"",""type"":""shard""},""explorers"":[{""name"":""quarkchain-devnet"",""url"":"""&amp;"https://devnet.quarkchain.io/1"",""standard"":""EIP3091""}]},{""name"":""QuarkChain Devnet Shard 2"",""chain"":""QuarkChain"",""rpc"":[""https://devnet-s2-ethapi.quarkchain.io"",""http://eth-jrpc.devnet.quarkchain.io:39902/""],""faucets"":[],""nativeCurre"&amp;"ncy"":{""name"":""QKC"",""symbol"":""QKC"",""decimals"":18},""infoURL"":""https://www.quarkchain.io/"",""shortName"":""qkc-d-s2"",""chainId"":110003,""networkId"":110003,""parent"":{""chain"":""eip155-110000"",""type"":""shard""},""explorers"":[{""name"":"&amp;"""quarkchain-devnet"",""url"":""https://devnet.quarkchain.io/2"",""standard"":""EIP3091""}]},{""name"":""QuarkChain Devnet Shard 3"",""chain"":""QuarkChain"",""rpc"":[""https://devnet-s3-ethapi.quarkchain.io"",""http://eth-jrpc.devnet.quarkchain.io:39903/"&amp;"""],""faucets"":[],""nativeCurrency"":{""name"":""QKC"",""symbol"":""QKC"",""decimals"":18},""infoURL"":""https://www.quarkchain.io/"",""shortName"":""qkc-d-s3"",""chainId"":110004,""networkId"":110004,""parent"":{""chain"":""eip155-110000"",""type"":""sh"&amp;"ard""},""explorers"":[{""name"":""quarkchain-devnet"",""url"":""https://devnet.quarkchain.io/3"",""standard"":""EIP3091""}]},{""name"":""QuarkChain Devnet Shard 4"",""chain"":""QuarkChain"",""rpc"":[""https://devnet-s4-ethapi.quarkchain.io"",""http://eth-"&amp;"jrpc.devnet.quarkchain.io:39904/""],""faucets"":[],""nativeCurrency"":{""name"":""QKC"",""symbol"":""QKC"",""decimals"":18},""infoURL"":""https://www.quarkchain.io/"",""shortName"":""qkc-d-s4"",""chainId"":110005,""networkId"":110005,""parent"":{""chain"""&amp;":""eip155-110000"",""type"":""shard""},""explorers"":[{""name"":""quarkchain-devnet"",""url"":""https://devnet.quarkchain.io/4"",""standard"":""EIP3091""}]},{""name"":""QuarkChain Devnet Shard 5"",""chain"":""QuarkChain"",""rpc"":[""https://devnet-s5-etha"&amp;"pi.quarkchain.io"",""http://eth-jrpc.devnet.quarkchain.io:39905/""],""faucets"":[],""nativeCurrency"":{""name"":""QKC"",""symbol"":""QKC"",""decimals"":18},""infoURL"":""https://www.quarkchain.io/"",""shortName"":""qkc-d-s5"",""chainId"":110006,""networkI"&amp;"d"":110006,""parent"":{""chain"":""eip155-110000"",""type"":""shard""},""explorers"":[{""name"":""quarkchain-devnet"",""url"":""https://devnet.quarkchain.io/5"",""standard"":""EIP3091""}]},{""name"":""QuarkChain Devnet Shard 6"",""chain"":""QuarkChain"","&amp;"""rpc"":[""https://devnet-s6-ethapi.quarkchain.io"",""http://eth-jrpc.devnet.quarkchain.io:39906/""],""faucets"":[],""nativeCurrency"":{""name"":""QKC"",""symbol"":""QKC"",""decimals"":18},""infoURL"":""https://www.quarkchain.io/"",""shortName"":""qkc-d-s"&amp;"6"",""chainId"":110007,""networkId"":110007,""parent"":{""chain"":""eip155-110000"",""type"":""shard""},""explorers"":[{""name"":""quarkchain-devnet"",""url"":""https://devnet.quarkchain.io/6"",""standard"":""EIP3091""}]},{""name"":""QuarkChain Devnet Sha"&amp;"rd 7"",""chain"":""QuarkChain"",""rpc"":[""https://devnet-s7-ethapi.quarkchain.io"",""http://eth-jrpc.devnet.quarkchain.io:39907/""],""faucets"":[],""nativeCurrency"":{""name"":""QKC"",""symbol"":""QKC"",""decimals"":18},""infoURL"":""https://www.quarkcha"&amp;"in.io/"",""shortName"":""qkc-d-s7"",""chainId"":110008,""networkId"":110008,""parent"":{""chain"":""eip155-110000"",""type"":""shard""},""explorers"":[{""name"":""quarkchain-devnet"",""url"":""https://devnet.quarkchain.io/7"",""standard"":""EIP3091""}]},{"&amp;"""name"":""Milkomeda C1 Testnet"",""chain"":""milkTAda"",""icon"":""milkomeda"",""network"":""testnet"",""rpc"":[""https://rpc-devnet-cardano-evm.c1.milkomeda.com"",""wss://rpc-devnet-cardano-evm.c1.milkomeda.com""],""faucets"":[],""nativeCurrency"":{""na"&amp;"me"":""milkTAda"",""symbol"":""milkTAda"",""decimals"":18},""infoURL"":""https://milkomeda.com"",""shortName"":""milkTAda"",""chainId"":200101,""networkId"":200101,""explorers"":[{""name"":""Blockscout"",""url"":""https://explorer-devnet-cardano-evm.c1.mi"&amp;"lkomeda.com"",""standard"":""none""}]},{""name"":""Akroma"",""chain"":""AKA"",""rpc"":[""https://remote.akroma.io""],""faucets"":[],""nativeCurrency"":{""name"":""Akroma Ether"",""symbol"":""AKA"",""decimals"":18},""infoURL"":""https://akroma.io"",""short"&amp;"Name"":""aka"",""chainId"":200625,""networkId"":200625,""slip44"":200625},{""name"":""Alaya Mainnet"",""chain"":""Alaya"",""rpc"":[""https://openapi.alaya.network/rpc"",""wss://openapi.alaya.network/ws""],""faucets"":[],""nativeCurrency"":{""name"":""ATP"&amp;""",""symbol"":""atp"",""decimals"":18},""infoURL"":""https://www.alaya.network/"",""shortName"":""alaya"",""chainId"":201018,""networkId"":1,""icon"":""alaya"",""explorers"":[{""name"":""alaya explorer"",""url"":""https://scan.alaya.network"",""standard"""&amp;":""none""}]},{""name"":""Alaya Dev Testnet"",""chain"":""Alaya"",""rpc"":[""https://devnetopenapi.alaya.network/rpc"",""wss://devnetopenapi.alaya.network/ws""],""faucets"":[""https://faucet.alaya.network/faucet/?id=f93426c0887f11eb83b900163e06151c""],""na"&amp;"tiveCurrency"":{""name"":""ATP"",""symbol"":""atp"",""decimals"":18},""infoURL"":""https://www.alaya.network/"",""shortName"":""alayadev"",""chainId"":201030,""networkId"":1,""icon"":""alaya"",""explorers"":[{""name"":""alaya explorer"",""url"":""https://"&amp;"devnetscan.alaya.network"",""standard"":""none""}]},{""name"":""PlatON Mainnet"",""chain"":""PlatON"",""network"":""mainnet"",""rpc"":[""https://openapi.platon.network/rpc"",""wss://openapi.platon.network/ws""],""faucets"":[],""nativeCurrency"":{""name"":"&amp;"""LAT"",""symbol"":""lat"",""decimals"":18},""infoURL"":""https://www.platon.network"",""shortName"":""platon"",""chainId"":210425,""networkId"":1,""icon"":""platon"",""explorers"":[{""name"":""PlatON explorer"",""url"":""https://scan.platon.network"",""s"&amp;"tandard"":""none""}]},{""name"":""Haymo Testnet"",""chain"":""tHYM"",""network"":""testnet"",""rpc"":[""https://testnet1.haymo.network""],""faucets"":[],""nativeCurrency"":{""name"":""HAYMO"",""symbol"":""HYM"",""decimals"":18},""infoURL"":""https://haymo"&amp;"swap.web.app/"",""shortName"":""hym"",""chainId"":234666,""networkId"":234666},{""name"":""ARTIS sigma1"",""chain"":""ARTIS"",""rpc"":[""https://rpc.sigma1.artis.network""],""faucets"":[],""nativeCurrency"":{""name"":""ARTIS sigma1 Ether"",""symbol"":""AT"&amp;"S"",""decimals"":18},""infoURL"":""https://artis.eco"",""shortName"":""ats"",""chainId"":246529,""networkId"":246529,""slip44"":246529},{""name"":""ARTIS Testnet tau1"",""chain"":""ARTIS"",""rpc"":[""https://rpc.tau1.artis.network""],""faucets"":[],""nati"&amp;"veCurrency"":{""name"":""ARTIS tau1 Ether"",""symbol"":""tATS"",""decimals"":18},""infoURL"":""https://artis.network"",""shortName"":""atstau"",""chainId"":246785,""networkId"":246785},{""name"":""Social Smart Chain Mainnet"",""chain"":""SoChain"",""rpc"""&amp;":[""https://socialsmartchain.digitalnext.business""],""faucets"":[],""nativeCurrency"":{""name"":""SoChain"",""symbol"":""$OC"",""decimals"":18},""infoURL"":""https://digitalnext.business/SocialSmartChain"",""shortName"":""SoChain"",""chainId"":281121,""n"&amp;"etworkId"":281121,""explorers"":[]},{""name"":""Polis Testnet"",""chain"":""Sparta"",""icon"":""polis"",""rpc"":[""https://sparta-rpc.polis.tech""],""faucets"":[""https://faucet.polis.tech""],""nativeCurrency"":{""name"":""tPolis"",""symbol"":""tPOLIS"","&amp;"""decimals"":18},""infoURL"":""https://polis.tech"",""shortName"":""sparta"",""chainId"":333888,""networkId"":333888},{""name"":""Polis Mainnet"",""chain"":""Olympus"",""icon"":""polis"",""rpc"":[""https://rpc.polis.tech""],""faucets"":[""https://faucet.p"&amp;"olis.tech""],""nativeCurrency"":{""name"":""Polis"",""symbol"":""POLIS"",""decimals"":18},""infoURL"":""https://polis.tech"",""shortName"":""olympus"",""chainId"":333999,""networkId"":333999},{""name"":""Arbitrum Rinkeby"",""title"":""Arbitrum Testnet Rin"&amp;"keby"",""chainId"":421611,""shortName"":""arb-rinkeby"",""chain"":""ETH"",""networkId"":421611,""nativeCurrency"":{""name"":""Arbitrum Rinkeby Ether"",""symbol"":""ARETH"",""decimals"":18},""rpc"":[""https://rinkeby.arbitrum.io/rpc"",""wss://rinkeby.arbit"&amp;"rum.io/ws""],""faucets"":[""http://fauceth.komputing.org?chain=421611&amp;address=${ADDRESS}""],""infoURL"":""https://arbitrum.io"",""explorers"":[{""name"":""arbitrum-rinkeby"",""url"":""https://rinkeby-explorer.arbitrum.io"",""standard"":""EIP3091""}],""par"&amp;"ent"":{""type"":""L2"",""chain"":""eip155-4"",""bridges"":[{""url"":""https://bridge.arbitrum.io""}]}},{""name"":""Weelink Testnet"",""chain"":""WLK"",""rpc"":[""https://weelinknode1c.gw002.oneitfarm.com""],""faucets"":[""https://faucet.weelink.gw002.onei"&amp;"tfarm.com""],""nativeCurrency"":{""name"":""Weelink Chain Token"",""symbol"":""tWLK"",""decimals"":18},""infoURL"":""https://weelink.cloud"",""shortName"":""wlkt"",""chainId"":444900,""networkId"":444900,""explorers"":[{""name"":""weelink-testnet"",""url"&amp;""":""https://weelink.cloud/#/blockView/overview"",""standard"":""none""}]},{""name"":""Vision - Vpioneer Test Chain"",""chain"":""Vision-Vpioneer"",""rpc"":[""https://vpioneer.infragrid.v.network/ethereum/compatible""],""faucets"":[""https://vpioneerfauce"&amp;"t.visionscan.org""],""nativeCurrency"":{""name"":""VS"",""symbol"":""VS"",""decimals"":18},""infoURL"":""https://visionscan.org"",""shortName"":""vpioneer"",""chainId"":666666,""networkId"":666666,""slip44"":60},{""name"":""Vision - Mainnet"",""chain"":"""&amp;"Vision"",""rpc"":[""https://infragrid.v.network/ethereum/compatible""],""faucets"":[],""nativeCurrency"":{""name"":""VS"",""symbol"":""VS"",""decimals"":18},""infoURL"":""https://www.v.network"",""explorers"":[{""name"":""Visionscan"",""url"":""https://ww"&amp;"w.visionscan.org"",""standard"":""EIP3091""}],""shortName"":""vision"",""chainId"":888888,""networkId"":888888,""slip44"":60},{""name"":""Eluvio Content Fabric"",""chain"":""Eluvio"",""rpc"":[""https://host-76-74-28-226.contentfabric.io/eth/"",""https://h"&amp;"ost-76-74-28-232.contentfabric.io/eth/"",""https://host-76-74-29-2.contentfabric.io/eth/"",""https://host-76-74-29-8.contentfabric.io/eth/"",""https://host-76-74-29-34.contentfabric.io/eth/"",""https://host-76-74-29-35.contentfabric.io/eth/"",""https://ho"&amp;"st-154-14-211-98.contentfabric.io/eth/"",""https://host-154-14-192-66.contentfabric.io/eth/"",""https://host-60-240-133-202.contentfabric.io/eth/"",""https://host-64-235-250-98.contentfabric.io/eth/""],""faucets"":[],""nativeCurrency"":{""name"":""ELV"","&amp;"""symbol"":""ELV"",""decimals"":18},""infoURL"":""https://eluv.io"",""shortName"":""elv"",""chainId"":955305,""networkId"":955305,""slip44"":1011,""explorers"":[{""name"":""blockscout"",""url"":""https://explorer.eluv.io"",""standard"":""EIP3091""}]},{""n"&amp;"ame"":""Etho Protocol"",""chain"":""ETHO"",""rpc"":[""https://rpc.ethoprotocol.com""],""faucets"":[],""nativeCurrency"":{""name"":""Etho Protocol"",""symbol"":""ETHO"",""decimals"":18},""infoURL"":""https://ethoprotocol.com"",""shortName"":""etho"",""chai"&amp;"nId"":1313114,""networkId"":1313114,""slip44"":1313114,""explorers"":[{""name"":""blockscout"",""url"":""https://explorer.ethoprotocol.com"",""standard"":""none""}]},{""name"":""Xerom"",""chain"":""XERO"",""rpc"":[""https://rpc.xerom.org""],""faucets"":[]"&amp;",""nativeCurrency"":{""name"":""Xerom Ether"",""symbol"":""XERO"",""decimals"":18},""infoURL"":""https://xerom.org"",""shortName"":""xero"",""chainId"":1313500,""networkId"":1313500},{""name"":""Kintsugi"",""title"":""Kintsugi merge testnet"",""chain"":"""&amp;"ETH"",""rpc"":[""https://rpc.kintsugi.themerge.dev""],""faucets"":[""http://fauceth.komputing.org?chain=1337702&amp;address=${ADDRESS}"",""https://faucet.kintsugi.themerge.dev""],""nativeCurrency"":{""name"":""kintsugi Ethere"",""symbol"":""kiETH"",""decimals"&amp;""":18},""infoURL"":""https://kintsugi.themerge.dev/"",""shortName"":""kintsugi"",""chainId"":1337702,""networkId"":1337702,""explorers"":[{""name"":""kintsugi explorer"",""url"":""https://explorer.kintsugi.themerge.dev"",""standard"":""EIP3091""}]},{""nam"&amp;"e"":""PlatON Dev Testnet"",""chain"":""PlatON"",""rpc"":[""https://devnetopenapi.platon.network/rpc"",""wss://devnetopenapi.platon.network/ws""],""faucets"":[""https://faucet.platon.network/faucet/?id=e5d32df10aee11ec911142010a667c03""],""nativeCurrency"""&amp;":{""name"":""LAT"",""symbol"":""lat"",""decimals"":18},""infoURL"":""https://www.platon.network"",""shortName"":""platondev"",""chainId"":2203181,""networkId"":1,""icon"":""platon"",""explorers"":[{""name"":""PlatON explorer"",""url"":""https://devnetscan"&amp;".platon.network"",""standard"":""none""}]},{""name"":""Musicoin"",""chain"":""MUSIC"",""rpc"":[""https://mewapi.musicoin.tw""],""faucets"":[],""nativeCurrency"":{""name"":""Musicoin"",""symbol"":""MUSIC"",""decimals"":18},""infoURL"":""https://musicoin.tw"&amp;""",""shortName"":""music"",""chainId"":7762959,""networkId"":7762959,""slip44"":184},{""name"":""Sepolia"",""title"":""Ethereum Testnet Sepolia"",""chain"":""ETH"",""rpc"":[],""faucets"":[""http://fauceth.komputing.org?chain=11155111&amp;address=${ADDRESS}""]"&amp;",""nativeCurrency"":{""name"":""Sepolia Ether"",""symbol"":""SEP"",""decimals"":18},""infoURL"":""https://sepolia.otterscan.io"",""shortName"":""sep"",""chainId"":11155111,""networkId"":11155111,""explorers"":[{""name"":""otterscan-sepolia"",""url"":""htt"&amp;"ps://sepolia.otterscan.io"",""standard"":""EIP3091""}]},{""name"":""PepChain Churchill"",""chain"":""PEP"",""rpc"":[""https://churchill-rpc.pepchain.io""],""faucets"":[],""nativeCurrency"":{""name"":""PepChain Churchill Ether"",""symbol"":""TPEP"",""decim"&amp;"als"":18},""infoURL"":""https://pepchain.io"",""shortName"":""tpep"",""chainId"":13371337,""networkId"":13371337},{""name"":""IOLite"",""chain"":""ILT"",""rpc"":[""https://net.iolite.io""],""faucets"":[],""nativeCurrency"":{""name"":""IOLite Ether"",""sym"&amp;"bol"":""ILT"",""decimals"":18},""infoURL"":""https://iolite.io"",""shortName"":""ilt"",""chainId"":18289463,""networkId"":18289463},{""name"":""quarkblockchain"",""chain"":""QKI"",""rpc"":[""https://hz.rpc.qkiscan.cn"",""https://jp.rpc.qkiscan.io""],""fau"&amp;"cets"":[],""nativeCurrency"":{""name"":""quarkblockchain Native Token"",""symbol"":""QKI"",""decimals"":18},""infoURL"":""https://quarkblockchain.org/"",""shortName"":""qki"",""chainId"":20181205,""networkId"":20181205},{""name"":""Auxilium Network Mainne"&amp;"t"",""chain"":""AUX"",""rpc"":[""https://rpc.auxilium.global""],""faucets"":[],""nativeCurrency"":{""name"":""Auxilium coin"",""symbol"":""AUX"",""decimals"":18},""infoURL"":""https://auxilium.global"",""shortName"":""auxi"",""chainId"":28945486,""network"&amp;"Id"":28945486,""slip44"":344},{""name"":""Joys Digital Mainnet"",""chain"":""JOYS"",""rpc"":[""https://node.joys.digital""],""faucets"":[],""nativeCurrency"":{""name"":""JOYS"",""symbol"":""JOYS"",""decimals"":18},""infoURL"":""https://joys.digital"",""sh"&amp;"ortName"":""JOYS"",""chainId"":35855456,""networkId"":35855456},{""name"":""Aquachain"",""chain"":""AQUA"",""rpc"":[""https://c.onical.org"",""https://tx.aquacha.in/api""],""faucets"":[""https://aquacha.in/faucet""],""nativeCurrency"":{""name"":""Aquachai"&amp;"n Ether"",""symbol"":""AQUA"",""decimals"":18},""infoURL"":""https://aquachain.github.io"",""shortName"":""aqua"",""chainId"":61717561,""networkId"":61717561,""slip44"":61717561},{""name"":""Joys Digital TestNet"",""chain"":""TOYS"",""rpc"":[""https://toy"&amp;"s.joys.cash/""],""faucets"":[""https://faucet.joys.digital/""],""nativeCurrency"":{""name"":""TOYS"",""symbol"":""TOYS"",""decimals"":18},""infoURL"":""https://joys.digital"",""shortName"":""TOYS"",""chainId"":99415706,""networkId"":99415706},{""name"":"""&amp;"Gather Mainnet Network"",""chain"":""GTH"",""rpc"":[""https://mainnet.gather.network""],""faucets"":[],""nativeCurrency"":{""name"":""Gather"",""symbol"":""GTH"",""decimals"":18},""infoURL"":""https://gather.network"",""shortName"":""GTH"",""chainId"":192"&amp;"837465,""networkId"":192837465,""explorers"":[{""name"":""Blockscout"",""url"":""https://explorer.gather.network"",""standard"":""none""}]},{""name"":""Neon EVM DevNet"",""chain"":""Solana"",""rpc"":[""https://proxy.devnet.neonlabs.org/solana""],""faucets"&amp;""":[""https://neonswap.live/#/get-tokens""],""nativeCurrency"":{""name"":""Neon"",""symbol"":""NEON"",""decimals"":18},""infoURL"":""https://neon-labs.org/"",""shortName"":""neonevm-devnet"",""chainId"":245022926,""networkId"":245022926},{""name"":""Neon "&amp;"EVM MainNet"",""chain"":""Solana"",""rpc"":[""https://proxy.mainnet.neonlabs.org/solana""],""faucets"":[],""nativeCurrency"":{""name"":""Neon"",""symbol"":""NEON"",""decimals"":18},""infoURL"":""https://neon-labs.org/"",""shortName"":""neonevm-mainnet"","&amp;"""chainId"":245022934,""networkId"":245022934},{""name"":""Neon EVM TestNet"",""chain"":""Solana"",""rpc"":[""https://proxy.testnet.neonlabs.org/solana""],""faucets"":[],""nativeCurrency"":{""name"":""Neon"",""symbol"":""NEON"",""decimals"":18},""infoURL"&amp;""":""https://neon-labs.org/"",""shortName"":""neonevm-testnet"",""chainId"":245022940,""networkId"":245022940},{""name"":""OneLedger Mainnet"",""chain"":""OLT"",""icon"":""oneledger"",""rpc"":[""https://mainnet-rpc.oneledger.network""],""faucets"":[],""na"&amp;"tiveCurrency"":{""name"":""OLT"",""symbol"":""OLT"",""decimals"":18},""infoURL"":""https://oneledger.io"",""shortName"":""oneledger"",""chainId"":311752642,""networkId"":311752642,""explorers"":[{""name"":""OneLedger Block Explorer"",""url"":""https://mai"&amp;"nnet-explorer.oneledger.network"",""standard"":""EIP3091""}]},{""name"":""Gather Testnet Network"",""chain"":""GTH"",""rpc"":[""https://testnet.gather.network""],""faucets"":[],""nativeCurrency"":{""name"":""Gather"",""symbol"":""GTH"",""decimals"":18},"""&amp;"infoURL"":""https://gather.network"",""shortName"":""tGTH"",""chainId"":356256156,""networkId"":356256156,""explorers"":[{""name"":""Blockscout"",""url"":""https://testnet-explorer.gather.network"",""standard"":""none""}]},{""name"":""Gather Devnet Networ"&amp;"k"",""chain"":""GTH"",""rpc"":[""https://devnet.gather.network""],""faucets"":[],""nativeCurrency"":{""name"":""Gather"",""symbol"":""GTH"",""decimals"":18},""infoURL"":""https://gather.network"",""shortName"":""dGTH"",""chainId"":486217935,""networkId"":"&amp;"486217935,""explorers"":[{""name"":""Blockscout"",""url"":""https://devnet-explorer.gather.network"",""standard"":""none""}]},{""name"":""IPOS Network"",""chain"":""IPOS"",""rpc"":[""https://rpc.iposlab.com"",""https://rpc2.iposlab.com""],""faucets"":[],"&amp;"""nativeCurrency"":{""name"":""IPOS Network Ether"",""symbol"":""IPOS"",""decimals"":18},""infoURL"":""https://iposlab.com"",""shortName"":""ipos"",""chainId"":1122334455,""networkId"":1122334455},{""name"":""Aurora Mainnet"",""chain"":""NEAR"",""rpc"":["&amp;"""https://mainnet.aurora.dev""],""faucets"":[],""nativeCurrency"":{""name"":""Ether"",""symbol"":""ETH"",""decimals"":18},""infoURL"":""https://aurora.dev"",""shortName"":""aurora"",""chainId"":1313161554,""networkId"":1313161554,""explorers"":[{""name"":"&amp;"""aurorascan.dev"",""url"":""https://aurorascan.dev"",""standard"":""EIP3091""}]},{""name"":""Aurora Testnet"",""chain"":""NEAR"",""rpc"":[""https://testnet.aurora.dev/""],""faucets"":[],""nativeCurrency"":{""name"":""Ether"",""symbol"":""ETH"",""decimals"&amp;""":18},""infoURL"":""https://aurora.dev"",""shortName"":""aurora-testnet"",""chainId"":1313161555,""networkId"":1313161555,""explorers"":[{""name"":""aurorascan.dev"",""url"":""https://testnet.aurorascan.dev"",""standard"":""EIP3091""}]},{""name"":""Auror"&amp;"a Betanet"",""chain"":""NEAR"",""rpc"":[""https://betanet.aurora.dev/""],""faucets"":[],""nativeCurrency"":{""name"":""Ether"",""symbol"":""ETH"",""decimals"":18},""infoURL"":""https://aurora.dev"",""shortName"":""aurora-betanet"",""chainId"":1313161556,"&amp;"""networkId"":1313161556},{""name"":""Harmony Mainnet Shard 0"",""chain"":""Harmony"",""rpc"":[""https://api.harmony.one""],""faucets"":[""https://free-online-app.com/faucet-for-eth-evm-chains/""],""nativeCurrency"":{""name"":""ONE"",""symbol"":""ONE"","""&amp;"decimals"":18},""infoURL"":""https://www.harmony.one/"",""shortName"":""hmy-s0"",""chainId"":1666600000,""networkId"":1666600000,""explorers"":[{""name"":""Harmony Block Explorer"",""url"":""https://explorer.harmony.one"",""standard"":""EIP3091""}]},{""na"&amp;"me"":""Harmony Mainnet Shard 1"",""chain"":""Harmony"",""rpc"":[""https://s1.api.harmony.one""],""faucets"":[],""nativeCurrency"":{""name"":""ONE"",""symbol"":""ONE"",""decimals"":18},""infoURL"":""https://www.harmony.one/"",""shortName"":""hmy-s1"",""cha"&amp;"inId"":1666600001,""networkId"":1666600001},{""name"":""Harmony Mainnet Shard 2"",""chain"":""Harmony"",""rpc"":[""https://s2.api.harmony.one""],""faucets"":[],""nativeCurrency"":{""name"":""ONE"",""symbol"":""ONE"",""decimals"":18},""infoURL"":""https://"&amp;"www.harmony.one/"",""shortName"":""hmy-s2"",""chainId"":1666600002,""networkId"":1666600002},{""name"":""Harmony Mainnet Shard 3"",""chain"":""Harmony"",""rpc"":[""https://s3.api.harmony.one""],""faucets"":[],""nativeCurrency"":{""name"":""ONE"",""symbol"&amp;""":""ONE"",""decimals"":18},""infoURL"":""https://www.harmony.one/"",""shortName"":""hmy-s3"",""chainId"":1666600003,""networkId"":1666600003},{""name"":""Harmony Testnet Shard 0"",""chain"":""Harmony"",""rpc"":[""https://api.s0.b.hmny.io""],""faucets"":["&amp;"""https://faucet.pops.one""],""nativeCurrency"":{""name"":""ONE"",""symbol"":""ONE"",""decimals"":18},""infoURL"":""https://www.harmony.one/"",""shortName"":""hmy-b-s0"",""chainId"":1666700000,""networkId"":1666700000,""explorers"":[{""name"":""Harmony Te"&amp;"stnet Block Explorer"",""url"":""https://explorer.pops.one"",""standard"":""EIP3091""}]},{""name"":""Harmony Testnet Shard 1"",""chain"":""Harmony"",""rpc"":[""https://api.s1.b.hmny.io""],""faucets"":[],""nativeCurrency"":{""name"":""ONE"",""symbol"":""ON"&amp;"E"",""decimals"":18},""infoURL"":""https://www.harmony.one/"",""shortName"":""hmy-b-s1"",""chainId"":1666700001,""networkId"":1666700001},{""name"":""Harmony Testnet Shard 2"",""chain"":""Harmony"",""rpc"":[""https://api.s2.b.hmny.io""],""faucets"":[],""n"&amp;"ativeCurrency"":{""name"":""ONE"",""symbol"":""ONE"",""decimals"":18},""infoURL"":""https://www.harmony.one/"",""shortName"":""hmy-b-s2"",""chainId"":1666700002,""networkId"":1666700002},{""name"":""Harmony Testnet Shard 3"",""chain"":""Harmony"",""rpc"":"&amp;"[""https://api.s3.b.hmny.io""],""faucets"":[],""nativeCurrency"":{""name"":""ONE"",""symbol"":""ONE"",""decimals"":18},""infoURL"":""https://www.harmony.one/"",""shortName"":""hmy-b-s3"",""chainId"":1666700003,""networkId"":1666700003},{""name"":""DataHop"&amp;"per"",""chain"":""HOP"",""rpc"":[""https://23.92.21.121:8545""],""faucets"":[],""nativeCurrency"":{""name"":""DataHoppers"",""symbol"":""HOP"",""decimals"":18},""infoURL"":""https://www.DataHopper.com"",""shortName"":""hop"",""chainId"":2021121117,""netwo"&amp;"rkId"":2021121117},{""name"":""Pirl"",""chain"":""PIRL"",""rpc"":[""https://wallrpc.pirl.io""],""faucets"":[],""nativeCurrency"":{""name"":""Pirl Ether"",""symbol"":""PIRL"",""decimals"":18},""infoURL"":""https://pirl.io"",""shortName"":""pirl"",""chainId"&amp;""":3125659152,""networkId"":3125659152,""slip44"":164},{""name"":""OneLedger Testnet Frankenstein"",""chain"":""OLT"",""icon"":""oneledger"",""rpc"":[""https://frankenstein-rpc.oneledger.network""],""faucets"":[""https://frankenstein-faucet.oneledger.netw"&amp;"ork""],""nativeCurrency"":{""name"":""OLT"",""symbol"":""OLT"",""decimals"":18},""infoURL"":""https://oneledger.io"",""shortName"":""frankenstein"",""chainId"":4216137055,""networkId"":4216137055,""explorers"":[{""name"":""OneLedger Block Explorer"",""url"&amp;""":""https://frankenstein-explorer.oneledger.network"",""standard"":""EIP3091""}]},{""name"":""Palm Testnet"",""chain"":""Palm"",""icon"":""palm"",""rpc"":[""https://palm-testnet.infura.io/v3/{INFURA_API_KEY}""],""faucets"":[],""nativeCurrency"":{""name"""&amp;":""PALM"",""symbol"":""PALM"",""decimals"":18},""infoURL"":""https://palm.io"",""shortName"":""tpalm"",""chainId"":11297108099,""networkId"":11297108099,""explorers"":[{""name"":""Palm Testnet Explorer"",""url"":""https://explorer.palm-uat.xyz"",""standar"&amp;"d"":""EIP3091"",""icon"":""palm""}]},{""name"":""Palm"",""chain"":""Palm"",""icon"":""palm"",""rpc"":[""https://palm-mainnet.infura.io/v3/{INFURA_API_KEY}""],""faucets"":[],""nativeCurrency"":{""name"":""PALM"",""symbol"":""PALM"",""decimals"":18},""infoU"&amp;"RL"":""https://palm.io"",""shortName"":""palm"",""chainId"":11297108109,""networkId"":11297108109,""explorers"":[{""name"":""Palm Explorer"",""url"":""https://explorer.palm.io"",""standard"":""EIP3091"",""icon"":""palm""}]},{""name"":""Ntity Mainnet"",""c"&amp;"hain"":""Ntity"",""rpc"":[""https://rpc.ntity.io""],""faucets"":[],""nativeCurrency"":{""name"":""Ntity"",""symbol"":""NTT"",""decimals"":18},""infoURL"":""https://ntity.io"",""shortName"":""ntt"",""chainId"":197710212030,""networkId"":197710212030,""icon"&amp;""":""ntity"",""explorers"":[{""name"":""Ntity Blockscout"",""url"":""https://blockscout.ntity.io"",""icon"":""ntity"",""standard"":""EIP3091""}]},{""name"":""Haradev Testnet"",""chain"":""Ntity"",""rpc"":[""https://blockchain.haradev.com""],""faucets"":[]"&amp;",""nativeCurrency"":{""name"":""Ntity Haradev"",""symbol"":""NTTH"",""decimals"":18},""infoURL"":""https://ntity.io"",""shortName"":""ntt-haradev"",""chainId"":197710212031,""networkId"":197710212031,""icon"":""ntity"",""explorers"":[{""name"":""Ntity Har"&amp;"adev Blockscout"",""url"":""https://blockscout.haradev.com"",""icon"":""ntity"",""standard"":""EIP3091""}]},{""name"":""Molereum Network"",""chain"":""ETH"",""rpc"":[""https://molereum.jdubedition.com""],""faucets"":[],""nativeCurrency"":{""name"":""Moler"&amp;"eum Ether"",""symbol"":""MOLE"",""decimals"":18},""infoURL"":""https://github.com/Jdubedition/molereum"",""shortName"":""mole"",""chainId"":6022140761023,""networkId"":6022140761023},{""name"":""Godwoken Testnet (V1)"",""chain"":""GWT"",""rpc"":[""https:/"&amp;"/godwoken-testnet-web3-v1-rpc.ckbapp.dev""],""faucets"":[""https://homura.github.io/light-godwoken""],""nativeCurrency"":{""name"":""CKB"",""symbol"":""CKB"",""decimals"":8},""infoURL"":""https://www.nervos.org"",""shortName"":""gw-testnet-v1"",""chainId"&amp;""":868455272153094,""networkId"":868455272153094,""explorers"":[{""name"":""GWScan Block Explorer"",""url"":""https://v1.aggron.gwscan.com"",""standard"":""none""}]}]")</f>
        <v>[{"name":"Ethereum Mainnet","chain":"ETH","icon":"ethereum","rpc":["https://mainnet.infura.io/v3/${INFURA_API_KEY}","wss://mainnet.infura.io/ws/v3/${INFURA_API_KEY}","https://api.mycryptoapi.com/eth","https://cloudflare-eth.com"],"faucets":[],"nativeCurrency":{"name":"Ether","symbol":"ETH","decimals":18},"infoURL":"https://ethereum.org","shortName":"eth","chainId":1,"networkId":1,"slip44":60,"ens":{"registry":"0x00000000000C2E074eC69A0dFb2997BA6C7d2e1e"},"explorers":[{"name":"etherscan","url":"https://etherscan.io","standard":"EIP3091"}]},{"name":"Expanse Network","chain":"EXP","rpc":["https://node.expanse.tech"],"faucets":[],"nativeCurrency":{"name":"Expanse Network Ether","symbol":"EXP","decimals":18},"infoURL":"https://expanse.tech","shortName":"exp","chainId":2,"networkId":1,"slip44":40},{"name":"Ropsten","title":"Ethereum Testnet Ropsten","chain":"ETH","rpc":["https://ropsten.infura.io/v3/${INFURA_API_KEY}","wss://ropsten.infura.io/ws/v3/${INFURA_API_KEY}"],"faucets":["http://fauceth.komputing.org?chain=3&amp;address=${ADDRESS}","https://faucet.ropsten.be?${ADDRESS}"],"nativeCurrency":{"name":"Ropsten Ether","symbol":"ROP","decimals":18},"infoURL":"https://github.com/ethereum/ropsten","shortName":"rop","chainId":3,"networkId":3,"ens":{"registry":"0x112234455c3a32fd11230c42e7bccd4a84e02010"},"explorers":[{"name":"etherscan","url":"https://ropsten.etherscan.io","standard":"EIP3091"}]},{"name":"Rinkeby","title":"Ethereum Testnet Rinkeby","chain":"ETH","rpc":["https://rinkeby.infura.io/v3/${INFURA_API_KEY}","wss://rinkeby.infura.io/ws/v3/${INFURA_API_KEY}"],"faucets":["http://fauceth.komputing.org?chain=4&amp;address=${ADDRESS}","https://faucet.rinkeby.io"],"nativeCurrency":{"name":"Rinkeby Ether","symbol":"RIN","decimals":18},"infoURL":"https://www.rinkeby.io","shortName":"rin","chainId":4,"networkId":4,"ens":{"registry":"0xe7410170f87102df0055eb195163a03b7f2bff4a"},"explorers":[{"name":"etherscan-rinkeby","url":"https://rinkeby.etherscan.io","standard":"EIP3091"}]},{"name":"Görli","title":"Ethereum Testnet Görli","chain":"ETH","rpc":["https://goerli.infura.io/v3/${INFURA_API_KEY}","wss://goerli.infura.io/v3/${INFURA_API_KEY}","https://rpc.goerli.mudit.blog/"],"faucets":["http://fauceth.komputing.org?chain=5&amp;address=${ADDRESS}","https://goerli-faucet.slock.it?address=${ADDRESS}","https://faucet.goerli.mudit.blog"],"nativeCurrency":{"name":"Görli Ether","symbol":"GOR","decimals":18},"infoURL":"https://goerli.net/#about","shortName":"gor","chainId":5,"networkId":5,"ens":{"registry":"0x112234455c3a32fd11230c42e7bccd4a84e02010"},"explorers":[{"name":"etherscan-goerli","url":"https://goerli.etherscan.io","standard":"EIP3091"}]},{"name":"Ethereum Classic Testnet Kotti","chain":"ETC","rpc":["https://www.ethercluster.com/kotti"],"faucets":[],"nativeCurrency":{"name":"Kotti Ether","symbol":"KOT","decimals":18},"infoURL":"https://explorer.jade.builders/?network=kotti","shortName":"kot","chainId":6,"networkId":6},{"name":"ThaiChain","chain":"TCH","rpc":["https://rpc.dome.cloud"],"faucets":[],"nativeCurrency":{"name":"ThaiChain Ether","symbol":"TCH","decimals":18},"infoURL":"https://thaichain.io","shortName":"tch","chainId":7,"networkId":7},{"name":"Ubiq","chain":"UBQ","rpc":["https://rpc.octano.dev","https://pyrus2.ubiqscan.io"],"faucets":[],"nativeCurrency":{"name":"Ubiq Ether","symbol":"UBQ","decimals":18},"infoURL":"https://ubiqsmart.com","shortName":"ubq","chainId":8,"networkId":8,"slip44":108,"explorers":[{"name":"ubiqscan","url":"https://ubiqscan.io","standard":"EIP3091"}]},{"name":"Ubiq Network Testnet","chain":"UBQ","rpc":[],"faucets":[],"nativeCurrency":{"name":"Ubiq Testnet Ether","symbol":"TUBQ","decimals":18},"infoURL":"https://ethersocial.org","shortName":"tubq","chainId":9,"networkId":2},{"name":"Optimism","chain":"ETH","rpc":["https://mainnet.optimism.io/"],"faucets":[],"nativeCurrency":{"name":"Ether","symbol":"ETH","decimals":18},"infoURL":"https://optimism.io","shortName":"oeth","chainId":10,"networkId":10,"explorers":[{"name":"etherscan","url":"https://optimistic.etherscan.io","standard":"none"}]},{"name":"Metadium Mainnet","chain":"META","rpc":["https://api.metadium.com/prod"],"faucets":[],"nativeCurrency":{"name":"Metadium Mainnet Ether","symbol":"META","decimals":18},"infoURL":"https://metadium.com","shortName":"meta","chainId":11,"networkId":11,"slip44":916},{"name":"Metadium Testnet","chain":"META","rpc":["https://api.metadium.com/dev"],"faucets":[],"nativeCurrency":{"name":"Metadium Testnet Ether","symbol":"KAL","decimals":18},"infoURL":"https://metadium.com","shortName":"kal","chainId":12,"networkId":12},{"name":"Diode Testnet Staging","chain":"DIODE","rpc":["https://staging.diode.io:8443/","wss://staging.diode.io:8443/ws"],"faucets":[],"nativeCurrency":{"name":"Staging Diodes","symbol":"sDIODE","decimals":18},"infoURL":"https://diode.io/staging","shortName":"dstg","chainId":13,"networkId":13},{"name":"Flare Mainnet","chain":"FLR","icon":"flare","rpc":[],"faucets":[],"nativeCurrency":{"name":"Spark","symbol":"FLR","decimals":18},"infoURL":"https://flare.xyz","shortName":"flr","chainId":14,"networkId":14},{"name":"Diode Prenet","chain":"DIODE","rpc":["https://prenet.diode.io:8443/","wss://prenet.diode.io:8443/ws"],"faucets":[],"nativeCurrency":{"name":"Diodes","symbol":"DIODE","decimals":18},"infoURL":"https://diode.io/prenet","shortName":"diode","chainId":15,"networkId":15},{"name":"Flare Testnet Coston","chain":"FLR","rpc":["https://coston-api.flare.network/ext/bc/C/rpc"],"faucets":["https://faucet.towolabs.com","https://fauceth.komputing.org?chain=16&amp;address=${ADDRESS}"],"nativeCurrency":{"name":"Coston Spark","symbol":"CFLR","decimals":18},"infoURL":"https://flare.xyz","shortName":"cflr","chainId":16,"networkId":16,"explorers":[{"name":"blockscout","url":"https://coston-explorer.flare.network","standard":"EIP3091"}]},{"name":"ThaiChain 2.0 ThaiFi","chain":"TCH","rpc":["https://rpc.thaifi.com"],"faucets":[],"nativeCurrency":{"name":"Thaifi Ether","symbol":"TFI","decimals":18},"infoURL":"https://exp.thaifi.com","shortName":"tfi","chainId":17,"networkId":17},{"name":"ThunderCore Testnet","chain":"TST","rpc":["https://testnet-rpc.thundercore.com"],"faucets":["https://faucet-testnet.thundercore.com"],"nativeCurrency":{"name":"ThunderCore Testnet Ether","symbol":"TST","decimals":18},"infoURL":"https://thundercore.com","shortName":"TST","chainId":18,"networkId":18,"explorers":[{"name":"ThundercoreTestNetScanner","url":"https://scan-testnet.thundercore.com","standard":"none"}]},{"name":"Songbird Canary-Network","chain":"SGB","icon":"songbird","rpc":["https://songbird.towolabs.com/rpc","https://sgb.ftso.com.au/ext/bc/C/rpc","https://sgb.lightft.so/rpc","https://sgb-rpc.ftso.eu"],"faucets":[],"nativeCurrency":{"name":"Songbird","symbol":"SGB","decimals":18},"infoURL":"https://flare.xyz","shortName":"sgb","chainId":19,"networkId":19,"explorers":[{"name":"blockscout","url":"https://songbird-explorer.flare.network","standard":"EIP3091"}]},{"name":"Elastos Smart Chain","chain":"ETH","rpc":["https://api.elastos.io/eth"],"faucets":["https://faucet.elastos.org/"],"nativeCurrency":{"name":"Elastos","symbol":"ELA","decimals":18},"infoURL":"https://www.elastos.org/","shortName":"elaeth","chainId":20,"networkId":20,"explorers":[{"name":"elastos eth explorer","url":"https://eth.elastos.io","standard":"EIP3091"}]},{"name":"ELA-ETH-Sidechain Testnet","chain":"ETH","rpc":["https://rpc.elaeth.io"],"faucets":["https://faucet.elaeth.io/"],"nativeCurrency":{"name":"Elastos","symbol":"tELA","decimals":18},"infoURL":"https://elaeth.io/","shortName":"elaetht","chainId":21,"networkId":21},{"name":"ELA-DID-Sidechain Mainnet","chain":"ETH","rpc":[],"faucets":[],"nativeCurrency":{"name":"Elastos","symbol":"ELA","decimals":18},"infoURL":"https://www.elastos.org/","shortName":"eladid","chainId":22,"networkId":22},{"name":"ELA-DID-Sidechain Testnet","chain":"ETH","rpc":[],"faucets":[],"nativeCurrency":{"name":"Elastos","symbol":"tELA","decimals":18},"infoURL":"https://elaeth.io/","shortName":"eladidt","chainId":23,"networkId":23},{"name":"Dithereum Mainnet","chain":"DTH","icon":"dithereum","rpc":["https://node-mainnet.dithereum.io"],"faucets":["https://faucet.dithereum.org"],"nativeCurrency":{"name":"Dither","symbol":"DTH","decimals":18},"infoURL":"https://dithereum.org","shortName":"dthmainnet","chainId":24,"networkId":24},{"name":"Cronos Mainnet Beta","chain":"CRO","rpc":["https://evm.cronos.org"],"faucets":[],"nativeCurrency":{"name":"Cronos","symbol":"CRO","decimals":18},"infoURL":"https://cronos.org/","shortName":"cro","chainId":25,"networkId":25,"explorers":[{"name":"Cronos Explorer","url":"https://cronos.org/explorer","standard":"none"}]},{"name":"Genesis L1 testnet","chain":"genesis","rpc":["https://testrpc.genesisl1.org"],"faucets":[],"nativeCurrency":{"name":"L1 testcoin","symbol":"L1test","decimals":18},"infoURL":"https://www.genesisl1.com","shortName":"L1test","chainId":26,"networkId":26,"explorers":[{"name":"Genesis L1 testnet explorer","url":"https://testnet.genesisl1.org","standard":"none"}]},{"name":"ShibaChain","chain":"SHIB","rpc":["https://rpc.shibachain.net"],"faucets":[],"nativeCurrency":{"name":"SHIBA INU COIN","symbol":"SHIB","decimals":18},"infoURL":"https://www.shibachain.net","shortName":"shib","chainId":27,"networkId":27,"explorers":[{"name":"Shiba Explorer","url":"https://exp.shibachain.net","standard":"none"}]},{"name":"Boba Network Rinkeby Testnet","chain":"ETH","rpc":["https://rinkeby.boba.network/"],"faucets":[],"nativeCurrency":{"name":"Ether","symbol":"ETH","decimals":18},"infoURL":"https://boba.network","shortName":"Boba Rinkeby","chainId":28,"networkId":28,"explorers":[{"name":"Blockscout","url":"https://blockexplorer.rinkeby.boba.network","standard":"none"}],"parent":{"type":"L2","chain":"eip155-4","bridges":[{"url":"https://gateway.rinkeby.boba.network"}]}},{"name":"Genesis L1","chain":"genesis","rpc":["https://rpc.genesisl1.org"],"faucets":[],"nativeCurrency":{"name":"L1 coin","symbol":"L1","decimals":18},"infoURL":"https://www.genesisl1.com","shortName":"L1","chainId":29,"networkId":29,"explorers":[{"name":"Genesis L1 blockchain explorer","url":"https://explorer.genesisl1.org","standard":"none"}]},{"name":"RSK Mainnet","chain":"RSK","rpc":["https://public-node.rsk.co","https://mycrypto.rsk.co"],"faucets":["https://free-online-app.com/faucet-for-eth-evm-chains/"],"nativeCurrency":{"name":"RSK Mainnet Ether","symbol":"RBTC","decimals":18},"infoURL":"https://rsk.co","shortName":"rsk","chainId":30,"networkId":30,"slip44":137,"explorers":[{"name":"blockscout","url":"https://explorer.rsk.co","standard":"EIP3091"}]},{"name":"RSK Testnet","chain":"RSK","rpc":["https://public-node.testnet.rsk.co","https://mycrypto.testnet.rsk.co"],"faucets":["https://faucet.testnet.rsk.co"],"nativeCurrency":{"name":"RSK Testnet Ether","symbol":"tRBTC","decimals":18},"infoURL":"https://rsk.co","shortName":"trsk","chainId":31,"networkId":31},{"name":"GoodData Testnet","chain":"GooD","rpc":["https://test2.goodata.io"],"faucets":[],"nativeCurrency":{"name":"GoodData Testnet Ether","symbol":"GooD","decimals":18},"infoURL":"https://www.goodata.org","shortName":"GooDT","chainId":32,"networkId":32},{"name":"GoodData Mainnet","chain":"GooD","rpc":["https://rpc.goodata.io"],"faucets":[],"nativeCurrency":{"name":"GoodData Mainnet Ether","symbol":"GooD","decimals":18},"infoURL":"https://www.goodata.org","shortName":"GooD","chainId":33,"networkId":33},{"name":"Dithereum Testnet","chain":"DTH","icon":"dithereum","rpc":["https://node-testnet.dithereum.io"],"faucets":["https://faucet.dithereum.org"],"nativeCurrency":{"name":"Dither","symbol":"DTH","decimals":18},"infoURL":"https://dithereum.org","shortName":"dth","chainId":34,"networkId":34},{"name":"TBWG Chain","chain":"TBWG","rpc":["https://rpc.tbwg.io"],"faucets":[],"nativeCurrency":{"name":"TBWG Ether","symbol":"TBG","decimals":18},"infoURL":"https://tbwg.io","shortName":"tbwg","chainId":35,"networkId":35},{"name":"Valorbit","chain":"VAL","rpc":["https://rpc.valorbit.com/v2"],"faucets":[],"nativeCurrency":{"name":"Valorbit","symbol":"VAL","decimals":18},"infoURL":"https://valorbit.com","shortName":"val","chainId":38,"networkId":38,"slip44":538},{"name":"Telos EVM Mainnet","chain":"TLOS","rpc":["https://mainnet.telos.net/evm"],"faucets":[],"nativeCurrency":{"name":"Telos","symbol":"TLOS","decimals":18},"infoURL":"https://telos.net","shortName":"Telos EVM","chainId":40,"networkId":40,"explorers":[{"name":"teloscan","url":"https://teloscan.io","standard":"EIP3091"}]},{"name":"Telos EVM Testnet","chain":"TLOS","rpc":["https://testnet.telos.net/evm"],"faucets":["https://app.telos.net/testnet/developers"],"nativeCurrency":{"name":"Telos","symbol":"TLOS","decimals":18},"infoURL":"https://telos.net","shortName":"Telos EVM Testnet","chainId":41,"networkId":41},{"name":"Kovan","title":"Ethereum Testnet Kovan","chain":"ETH","rpc":["https://kovan.poa.network","http://kovan.poa.network:8545","https://kovan.infura.io/v3/${INFURA_API_KEY}","wss://kovan.infura.io/ws/v3/${INFURA_API_KEY}","ws://kovan.poa.network:8546"],"faucets":["http://fauceth.komputing.org?chain=42&amp;address=${ADDRESS}","https://faucet.kovan.network","https://gitter.im/kovan-testnet/faucet"],"nativeCurrency":{"name":"Kovan Ether","symbol":"KOV","decimals":18},"explorers":[{"name":"etherscan","url":"https://kovan.etherscan.io","standard":"EIP3091"}],"infoURL":"https://kovan-testnet.github.io/website","shortName":"kov","chainId":42,"networkId":42},{"name":"Darwinia Pangolin Testnet","chain":"pangolin","rpc":["https://pangolin-rpc.darwinia.network"],"faucets":["https://docs.crab.network/dvm/wallets/dvm-metamask#apply-for-the-test-token"],"nativeCurrency":{"name":"Pangolin Network Native Token\u201d","symbol":"PRING","decimals":18},"infoURL":"https://darwinia.network/","shortName":"pangolin","chainId":43,"networkId":43,"explorers":[{"name":"subscan","url":"https://pangolin.subscan.io","standard":"none"}]},{"name":"Darwinia Crab Network","chain":"crab","rpc":["https://crab-rpc.darwinia.network"],"faucets":[],"nativeCurrency":{"name":"Crab Network Native Token","symbol":"CRAB","decimals":18},"infoURL":"https://crab.network/","shortName":"crab","chainId":44,"networkId":44,"explorers":[{"name":"subscan","url":"https://crab.subscan.io","standard":"none"}]},{"name":"Darwinia Pangoro Testnet","chain":"pangoro","rpc":["http://pangoro-rpc.darwinia.network"],"faucets":[],"nativeCurrency":{"name":"Pangoro Network Native Token\u201d","symbol":"ORING","decimals":18},"infoURL":"https://darwinia.network/","shortName":"pangoro","chainId":45,"networkId":45,"explorers":[{"name":"subscan","url":"https://pangoro.subscan.io","standard":"none"}]},{"name":"XinFin Network Mainnet","chain":"XDC","rpc":["https://rpc.xinfin.network"],"faucets":[],"nativeCurrency":{"name":"XinFin","symbol":"XDC","decimals":18},"infoURL":"https://xinfin.org","shortName":"xdc","chainId":50,"networkId":50},{"name":"XinFin Apothem Testnet","chain":"TXDC","rpc":["https://rpc.apothem.network"],"faucets":[],"nativeCurrency":{"name":"XinFinTest","symbol":"TXDC","decimals":18},"infoURL":"https://xinfin.org","shortName":"TXDC","chainId":51,"networkId":51},{"name":"CoinEx Smart Chain Mainnet","chain":"CSC","rpc":["https://rpc.coinex.net"],"faucets":[],"nativeCurrency":{"name":"CoinEx Chain Native Token","symbol":"cet","decimals":18},"infoURL":"https://www.coinex.org/","shortName":"cet","chainId":52,"networkId":52,"explorers":[{"name":"coinexscan","url":"https://www.coinex.net","standard":"none"}]},{"name":"CoinEx Smart Chain Testnet","chain":"CSC","rpc":["https://testnet-rpc.coinex.net/"],"faucets":[],"nativeCurrency":{"name":"CoinEx Chain Test Native Token","symbol":"cett","decimals":18},"infoURL":"https://www.coinex.org/","shortName":"tcet","chainId":53,"networkId":53,"explorers":[{"name":"coinexscan","url":"https://testnet.coinex.net","standard":"none"}]},{"name":"Openpiece Mainnet","chain":"OPENPIECE","icon":"openpiece","network":"mainnet","rpc":["https://mainnet.openpiece.io"],"faucets":[],"nativeCurrency":{"name":"Belly","symbol":"BELLY","decimals":18},"infoURL":"https://cryptopiece.online","shortName":"OP","chainId":54,"networkId":54,"explorers":[{"name":"Belly Scan","url":"https://bellyscan.com","standard":"none"}]},{"name":"Zyx Mainnet","chain":"ZYX","rpc":["https://rpc-1.zyx.network/","https://rpc-2.zyx.network/","https://rpc-3.zyx.network/","https://rpc-4.zyx.network/","https://rpc-5.zyx.network/","https://rpc-6.zyx.network/"],"faucets":[],"nativeCurrency":{"name":"Zyx","symbol":"ZYX","decimals":18},"infoURL":"https://zyx.network/","shortName":"ZYX","chainId":55,"networkId":55,"explorers":[{"name":"zyxscan","url":"https://zyxscan.com","standard":"none"}]},{"name":"Binance Smart Chain Mainnet","chain":"BSC","rpc":["https://bsc-dataseed1.binance.org","https://bsc-dataseed2.binance.org","https://bsc-dataseed3.binance.org","https://bsc-dataseed4.binance.org","https://bsc-dataseed1.defibit.io","https://bsc-dataseed2.defibit.io","https://bsc-dataseed3.defibit.io","https://bsc-dataseed4.defibit.io","https://bsc-dataseed1.ninicoin.io","https://bsc-dataseed2.ninicoin.io","https://bsc-dataseed3.ninicoin.io","https://bsc-dataseed4.ninicoin.io","wss://bsc-ws-node.nariox.org"],"faucets":["https://free-online-app.com/faucet-for-eth-evm-chains/"],"nativeCurrency":{"name":"Binance Chain Native Token","symbol":"BNB","decimals":18},"infoURL":"https://www.binance.org","shortName":"bnb","chainId":56,"networkId":56,"slip44":714,"explorers":[{"name":"bscscan","url":"https://bscscan.com","standard":"EIP3091"}]},{"name":"Syscoin Mainnet","chain":"SYS","rpc":["https://rpc.syscoin.org","wss://rpc.syscoin.org/wss"],"faucets":["https://faucet.syscoin.org"],"nativeCurrency":{"name":"Syscoin","symbol":"SYS","decimals":18},"infoURL":"https://www.syscoin.org","shortName":"sys","chainId":57,"networkId":57,"explorers":[{"name":"Syscoin Block Explorer","url":"https://explorer.syscoin.org","standard":"EIP3091"}]},{"name":"Ontology Mainnet","chain":"Ontology","rpc":["https://dappnode1.ont.io:20339","https://dappnode2.ont.io:20339","https://dappnode3.ont.io:20339","https://dappnode4.ont.io:20339"],"faucets":[],"nativeCurrency":{"name":"ONG","symbol":"ONG","decimals":9},"infoURL":"https://ont.io/","shortName":"Ontology Mainnet","chainId":58,"networkId":58,"explorers":[{"name":"explorer","url":"https://explorer.ont.io","standard":"EIP3091"}]},{"name":"EOS Mainnet","chain":"EOS","rpc":["https://api.eosargentina.io"],"faucets":[],"nativeCurrency":{"name":"EOS","symbol":"EOS","decimals":18},"infoURL":"https://eoscommunity.org/","shortName":"EOS Mainnet","chainId":59,"networkId":59,"explorers":[{"name":"bloks","url":"https://bloks.eosargentina.io","standard":"EIP3091"}]},{"name":"GoChain","chain":"GO","rpc":["https://rpc.gochain.io"],"faucets":["https://free-online-app.com/faucet-for-eth-evm-chains/"],"nativeCurrency":{"name":"GoChain Ether","symbol":"GO","decimals":18},"infoURL":"https://gochain.io","shortName":"go","chainId":60,"networkId":60,"slip44":6060,"explorers":[{"name":"GoChain Explorer","url":"https://explorer.gochain.io","standard":"EIP3091"}]},{"name":"Ethereum Classic Mainnet","chain":"ETC","rpc":["https://www.ethercluster.com/etc"],"faucets":["https://free-online-app.com/faucet-for-eth-evm-chains/?"],"nativeCurrency":{"name":"Ethereum Classic Ether","symbol":"ETC","decimals":18},"infoURL":"https://ethereumclassic.org","shortName":"etc","chainId":61,"networkId":1,"slip44":61,"explorers":[{"name":"blockscout","url":"https://blockscout.com/etc/mainnet","standard":"none"}]},{"name":"Ethereum Classic Testnet Morden","chain":"ETC","rpc":[],"faucets":[],"nativeCurrency":{"name":"Ethereum Classic Testnet Ether","symbol":"TETC","decimals":18},"infoURL":"https://ethereumclassic.org","shortName":"tetc","chainId":62,"networkId":2},{"name":"Ethereum Classic Testnet Mordor","chain":"ETC","rpc":["https://www.ethercluster.com/mordor"],"faucets":[],"nativeCurrency":{"name":"Mordor Classic Testnet Ether","symbol":"METC","decimals":18},"infoURL":"https://github.com/eth-classic/mordor/","shortName":"metc","chainId":63,"networkId":7},{"name":"Ellaism","chain":"ELLA","rpc":["https://jsonrpc.ellaism.org"],"faucets":[],"nativeCurrency":{"name":"Ellaism Ether","symbol":"ELLA","decimals":18},"infoURL":"https://ellaism.org","shortName":"ella","chainId":64,"networkId":64,"slip44":163},{"name":"OKExChain Testnet","chain":"okexchain","rpc":["https://exchaintestrpc.okex.org"],"faucets":["https://www.okex.com/drawdex"],"nativeCurrency":{"name":"OKExChain Global Utility Token in testnet","symbol":"OKT","decimals":18},"infoURL":"https://www.okex.com/okexchain","shortName":"tokt","chainId":65,"networkId":65,"explorers":[{"name":"OKLink","url":"https://www.oklink.com/okexchain-test","standard":"EIP3091"}]},{"name":"OKXChain Mainnet","chain":"okexchain","rpc":["https://exchainrpc.okex.org"],"faucets":["https://free-online-app.com/faucet-for-eth-evm-chains/?"],"nativeCurrency":{"name":"OKExChain Global Utility Token","symbol":"OKT","decimals":18},"infoURL":"https://www.okex.com/okexchain","shortName":"okt","chainId":66,"networkId":66,"explorers":[{"name":"OKLink","url":"https://www.oklink.com/okexchain","standard":"EIP3091"}]},{"name":"DBChain Testnet","chain":"DBM","rpc":["http://test-rpc.dbmbp.com"],"faucets":[],"nativeCurrency":{"name":"DBChain Testnet","symbol":"DBM","decimals":18},"infoURL":"http://test.dbmbp.com","shortName":"dbm","chainId":67,"networkId":67},{"name":"SoterOne Mainnet","chain":"SOTER","rpc":["https://rpc.soter.one"],"faucets":[],"nativeCurrency":{"name":"SoterOne Mainnet Ether","symbol":"SOTER","decimals":18},"infoURL":"https://www.soterone.com","shortName":"SO1","chainId":68,"networkId":68},{"name":"Optimism Kovan","title":"Optimism Testnet Kovan","chain":"ETH","rpc":["https://kovan.optimism.io/"],"faucets":["http://fauceth.komputing.org?chain=69&amp;address=${ADDRESS}"],"nativeCurrency":{"name":"Kovan Ether","symbol":"KOR","decimals":18},"explorers":[{"name":"etherscan","url":"https://kovan-optimistic.etherscan.io","standard":"EIP3091"}],"infoURL":"https://optimism.io","shortName":"okov","chainId":69,"networkId":69},{"name":"Conflux eSpace (Testnet)","chain":"Conflux","network":"testnet","rpc":["https://evmtestnet.confluxrpc.com"],"faucets":["https://faucet.confluxnetwork.org"],"nativeCurrency":{"name":"CFX","symbol":"CFX","decimals":18},"infoURL":"https://confluxnetwork.org","shortName":"cfxtest","chainId":71,"networkId":71,"icon":"conflux","explorers":[{"name":"Conflux Scan","url":"https://evmtestnet.confluxscan.net","standard":"none"}]},{"name":"IDChain Mainnet","chain":"IDChain","network":"mainnet","rpc":["https://idchain.one/rpc/","wss://idchain.one/ws/"],"faucets":[],"nativeCurrency":{"name":"EIDI","symbol":"EIDI","decimals":18},"infoURL":"https://idchain.one/begin/","shortName":"idchain","chainId":74,"networkId":74,"icon":"idchain","explorers":[{"name":"explorer","url":"https://explorer.idchain.one","icon":"etherscan","standard":"EIP3091"}]},{"name":"Mix","chain":"MIX","rpc":["https://rpc2.mix-blockchain.org:8647"],"faucets":[],"nativeCurrency":{"name":"Mix Ether","symbol":"MIX","decimals":18},"infoURL":"https://mix-blockchain.org","shortName":"mix","chainId":76,"networkId":76,"slip44":76},{"name":"POA Network Sokol","chain":"POA","rpc":["https://sokol.poa.network","wss://sokol.poa.network/wss","ws://sokol.poa.network:8546"],"faucets":["https://faucet.poa.network"],"nativeCurrency":{"name":"POA Sokol Ether","symbol":"SPOA","decimals":18},"infoURL":"https://poa.network","shortName":"spoa","chainId":77,"networkId":77,"explorers":[{"name":"blockscout","url":"https://blockscout.com/poa/sokol","standard":"none"}]},{"name":"PrimusChain mainnet","chain":"PC","rpc":["https://ethnode.primusmoney.com/mainnet"],"faucets":[],"nativeCurrency":{"name":"Primus Ether","symbol":"PETH","decimals":18},"infoURL":"https://primusmoney.com","shortName":"primuschain","chainId":78,"networkId":78},{"name":"GeneChain","chain":"GeneChain","rpc":["https://rpc.genechain.io"],"faucets":[],"nativeCurrency":{"name":"RNA","symbol":"RNA","decimals":18},"infoURL":"https://scan.genechain.io/","shortName":"GeneChain","chainId":80,"networkId":80,"explorers":[{"name":"GeneChain Scan","url":"https://scan.genechain.io","standard":"EIP3091"}]},{"name":"Meter Mainnet","chain":"METER","rpc":["https://rpc.meter.io"],"faucets":["https://faucet.meter.io"],"nativeCurrency":{"name":"Meter","symbol":"MTR","decimals":18},"infoURL":"https://www.meter.io","shortName":"Meter","chainId":82,"networkId":82,"explorers":[{"name":"Meter Mainnet Scan","url":"https://scan.meter.io","standard":"EIP3091"}]},{"name":"Meter Testnet","chain":"METER Testnet","rpc":["https://rpctest.meter.io"],"faucets":["https://faucet-warringstakes.meter.io"],"nativeCurrency":{"name":"Meter","symbol":"MTR","decimals":18},"infoURL":"https://www.meter.io","shortName":"MeterTest","chainId":83,"networkId":83,"explorers":[{"name":"Meter Testnet Scan","url":"https://scan-warringstakes.meter.io","standard":"EIP3091"}]},{"name":"GateChain Testnet","chainId":85,"shortName":"gttest","chain":"GTTEST","networkId":85,"nativeCurrency":{"name":"GateToken","symbol":"GT","decimals":18},"rpc":["https://testnet.gatenode.cc"],"faucets":["https://www.gatescan.org/testnet/faucet"],"explorers":[{"name":"GateScan","url":"https://www.gatescan.org/testnet","standard":"EIP3091"}],"infoURL":"https://www.gatechain.io"},{"name":"GateChain Mainnet","chainId":86,"shortName":"gt","chain":"GT","networkId":86,"nativeCurrency":{"name":"GateToken","symbol":"GT","decimals":18},"rpc":["https://evm.gatenode.cc"],"faucets":["https://www.gatescan.org/faucet"],"explorers":[{"name":"GateScan","url":"https://www.gatescan.org","standard":"EIP3091"}],"infoURL":"https://www.gatechain.io"},{"name":"Nova Network","chain":"NNW","icon":"novanetwork","rpc":["https://connect.novanetwork.io","https://0x57.redjackstudio.com","https://rpc.novanetwork.io:9070"],"faucets":[],"nativeCurrency":{"name":"Supernova","symbol":"SNT","decimals":18},"infoURL":"https://novanetwork.io","shortName":"nnw","chainId":87,"networkId":87,"explorers":[{"name":"novanetwork","url":"https://explorer.novanetwork.io","standard":"EIP3091"}]},{"name":"TomoChain","chain":"TOMO","rpc":["https://rpc.tomochain.com"],"faucets":[],"nativeCurrency":{"name":"TomoChain","symbol":"TOMO","decimals":18},"infoURL":"https://tomochain.com","shortName":"tomo","chainId":88,"networkId":88,"slip44":889},{"name":"TomoChain Testnet","chain":"TOMO","rpc":["https://rpc.testnet.tomochain.com"],"faucets":[],"nativeCurrency":{"name":"TomoChain","symbol":"TOMO","decimals":18},"infoURL":"https://tomochain.com","shortName":"tomot","chainId":89,"networkId":89,"slip44":889},{"name":"Garizon Stage0","chain":"GAR","network":"mainnet","icon":"garizon","rpc":["https://s0.garizon.net/rpc"],"faucets":[],"nativeCurrency":{"name":"Garizon","symbol":"GAR","decimals":18},"infoURL":"https://garizon.com","shortName":"gar-s0","chainId":90,"networkId":90,"explorers":[{"name":"explorer","url":"https://explorer.garizon.com","icon":"garizon","standard":"EIP3091"}]},{"name":"Garizon Stage1","chain":"GAR","network":"mainnet","icon":"garizon","rpc":["https://s1.garizon.net/rpc"],"faucets":[],"nativeCurrency":{"name":"Garizon","symbol":"GAR","decimals":18},"infoURL":"https://garizon.com","shortName":"gar-s1","chainId":91,"networkId":91,"explorers":[{"name":"explorer","url":"https://explorer.garizon.com","icon":"garizon","standard":"EIP3091"}],"parent":{"chain":"eip155-90","type":"shard"}},{"name":"Garizon Stage2","chain":"GAR","network":"mainnet","icon":"garizon","rpc":["https://s2.garizon.net/rpc"],"faucets":[],"nativeCurrency":{"name":"Garizon","symbol":"GAR","decimals":18},"infoURL":"https://garizon.com","shortName":"gar-s2","chainId":92,"networkId":92,"explorers":[{"name":"explorer","url":"https://explorer.garizon.com","icon":"garizon","standard":"EIP3091"}],"parent":{"chain":"eip155-90","type":"shard"}},{"name":"Garizon Stage3","chain":"GAR","network":"mainnet","icon":"garizon","rpc":["https://s3.garizon.net/rpc"],"faucets":[],"nativeCurrency":{"name":"Garizon","symbol":"GAR","decimals":18},"infoURL":"https://garizon.com","shortName":"gar-s3","chainId":93,"networkId":93,"explorers":[{"name":"explorer","url":"https://explorer.garizon.com","icon":"garizon","standard":"EIP3091"}],"parent":{"chain":"eip155-90","type":"shard"}},{"name":"CryptoKylin Testnet","chain":"EOS","rpc":["https://kylin.eosargentina.io"],"faucets":[],"nativeCurrency":{"name":"EOS","symbol":"EOS","decimals":18},"infoURL":"https://www.cryptokylin.io/","shortName":"Kylin Testnet","chainId":95,"networkId":95,"explorers":[{"name":"eosq","url":"https://kylin.eosargentina.io","standard":"EIP3091"}]},{"name":"NEXT Smart Chain","chain":"NSC","rpc":["https://rpc.nextsmartchain.com"],"faucets":["https://faucet.nextsmartchain.com"],"nativeCurrency":{"name":"NEXT","symbol":"NEXT","decimals":18},"infoURL":"https://www.nextsmartchain.com/","shortName":"nsc","chainId":96,"networkId":96,"explorers":[{"name":"Next Smart Chain Explorer","url":"https://explorer.nextsmartchain.com","standard":"none"}]},{"name":"Binance Smart Chain Testnet","chain":"BSC","rpc":["https://data-seed-prebsc-1-s1.binance.org:8545","https://data-seed-prebsc-2-s1.binance.org:8545","https://data-seed-prebsc-1-s2.binance.org:8545","https://data-seed-prebsc-2-s2.binance.org:8545","https://data-seed-prebsc-1-s3.binance.org:8545","https://data-seed-prebsc-2-s3.binance.org:8545"],"faucets":["https://testnet.binance.org/faucet-smart"],"nativeCurrency":{"name":"Binance Chain Native Token","symbol":"tBNB","decimals":18},"infoURL":"https://testnet.binance.org/","shortName":"bnbt","chainId":97,"networkId":97,"explorers":[{"name":"bscscan-testnet","url":"https://testnet.bscscan.com","standard":"EIP3091"}]},{"name":"POA Network Core","chain":"POA","rpc":["https://core.poanetwork.dev","http://core.poanetwork.dev:8545","https://core.poa.network","ws://core.poanetwork.dev:8546"],"faucets":[],"nativeCurrency":{"name":"POA Network Core Ether","symbol":"POA","decimals":18},"infoURL":"https://poa.network","shortName":"poa","chainId":99,"networkId":99,"slip44":178,"explorers":[{"name":"blockscout","url":"https://blockscout.com/poa/core","standard":"none"}]},{"name":"Gnosis Chain (formerly xDai)","chain":"Gnosis","icon":"gnosis","rpc":["https://rpc.gnosischain.com","https://xdai.poanetwork.dev","wss://rpc.gnosischain.com/wss","wss://xdai.poanetwork.dev/wss","http://xdai.poanetwork.dev","https://dai.poa.network","ws://xdai.poanetwork.dev:8546"],"faucets":["https://faucet.gimlu.com/gnosis","https://stakely.io/faucet/gnosis-chain-xdai","https://faucet.prussia.dev/xdai"],"nativeCurrency":{"name":"xDAI","symbol":"xDAI","decimals":18},"infoURL":"https://www.xdaichain.com/","shortName":"gno","chainId":100,"networkId":100,"slip44":700,"explorers":[{"name":"blockscout","url":"https://blockscout.com/xdai/mainnet","icon":"blockscout","standard":"EIP3091"}]},{"name":"EtherInc","chain":"ETI","rpc":["https://api.einc.io/jsonrpc/mainnet"],"faucets":[],"nativeCurrency":{"name":"EtherInc Ether","symbol":"ETI","decimals":18},"infoURL":"https://einc.io","shortName":"eti","chainId":101,"networkId":1,"slip44":464},{"name":"Web3Games Testnet","chain":"Web3Games","icon":"web3games","rpc":["https://testnet.web3games.org/evm"],"faucets":[],"nativeCurrency":{"name":"Web3Games","symbol":"W3G","decimals":18},"infoURL":"https://web3games.org/","shortName":"tw3g","chainId":102,"networkId":102},{"name":"Web3Games Devnet","chain":"Web3Games","icon":"web3games","rpc":["https://devnet.web3games.org/evm"],"faucets":[],"nativeCurrency":{"name":"Web3Games","symbol":"W3G","decimals":18},"infoURL":"https://web3games.org/","shortName":"dw3g","chainId":105,"networkId":105,"explorers":[{"name":"Web3Games Explorer","url":"https://explorer-devnet.web3games.org","standard":"none"}]},{"name":"Velas EVM Mainnet","chain":"Velas","icon":"velas","rpc":["https://evmexplorer.velas.com/rpc","https://explorer.velas.com/rpc"],"faucets":[],"nativeCurrency":{"name":"Velas","symbol":"VLX","decimals":18},"infoURL":"https://velas.com","shortName":"vlx","chainId":106,"networkId":106,"explorers":[{"name":"Velas Explorer","url":"https://evmexplorer.velas.com","standard":"EIP3091"}]},{"name":"Nebula Testnet","chain":"NTN","icon":"nebulatestnet","rpc":["https://testnet.rpc.novanetwork.io:9070"],"faucets":[],"nativeCurrency":{"name":"Nebula X","symbol":"NBX","decimals":18},"infoURL":"https://novanetwork.io","shortName":"ntn","chainId":107,"networkId":107,"explorers":[{"name":"nebulatestnet","url":"https://explorer.novanetwork.io","standard":"EIP3091"}]},{"name":"ThunderCore Mainnet","chain":"TT","rpc":["https://mainnet-rpc.thundercore.com"],"faucets":["https://faucet.thundercore.com"],"nativeCurrency":{"name":"ThunderCore Mainnet Ether","symbol":"TT","decimals":18},"infoURL":"https://thundercore.com","shortName":"TT","chainId":108,"networkId":108,"slip44":1001,"explorers":[{"name":"ThundercoreScan","url":"https://scan.thundercore.com","standard":"none"}]},{"name":"Proton Testnet","chain":"XPR","rpc":["https://protontestnet.greymass.com/"],"faucets":[],"nativeCurrency":{"name":"Proton","symbol":"XPR","decimals":4},"infoURL":"https://protonchain.com","shortName":"xpr","chainId":110,"networkId":110},{"name":"EtherLite Chain","chain":"ETL","rpc":["https://rpc.etherlite.org"],"faucets":["https://etherlite.org/faucets"],"nativeCurrency":{"name":"EtherLite","symbol":"ETL","decimals":18},"infoURL":"https://etherlite.org","shortName":"ETL","chainId":111,"networkId":111,"icon":"etherlite"},{"name":"Fuse Mainnet","chain":"FUSE","rpc":["https://rpc.fuse.io"],"faucets":[],"nativeCurrency":{"name":"Fuse","symbol":"FUSE","decimals":18},"infoURL":"https://fuse.io/","shortName":"fuse","chainId":122,"networkId":122},{"name":"Fuse Sparknet","chain":"fuse","rpc":["https://rpc.fusespark.io"],"faucets":["https://get.fusespark.io"],"nativeCurrency":{"name":"Spark","symbol":"SPARK","decimals":18},"infoURL":"https://docs.fuse.io/general/fuse-network-blockchain/fuse-testnet","shortName":"spark","chainId":123,"networkId":123},{"name":"Decentralized Web Mainnet","shortName":"dwu","chain":"DWU","chainId":124,"networkId":124,"rpc":["https://decentralized-web.tech/dw_rpc.php"],"faucets":[],"infoURL":"https://decentralized-web.tech/dw_chain.php","nativeCurrency":{"name":"Decentralized Web Utility","symbol":"DWU","decimals":18}},{"name":"OYchain Testnet","chain":"OYchain","rpc":["https://rpc.testnet.oychain.io"],"faucets":["https://faucet.oychain.io"],"nativeCurrency":{"name":"OYchain Token","symbol":"OY","decimals":18},"infoURL":"https://www.oychain.io","shortName":"oychain testnet","chainId":125,"networkId":125,"slip44":125,"explorers":[{"name":"OYchain Testnet Explorer","url":"https://explorer.testnet.oychain.io","standard":"none"}]},{"name":"OYchain Mainnet","chain":"OYchain","icon":"oychain","rpc":["https://rpc.mainnet.oychain.io"],"faucets":[],"nativeCurrency":{"name":"OYchain Token","symbol":"OY","decimals":18},"infoURL":"https://www.oychain.io","shortName":"oychain mainnet","chainId":126,"networkId":126,"slip44":126,"explorers":[{"name":"OYchain Mainnet Explorer","url":"https://explorer.oychain.io","standard":"none"}]},{"name":"Factory 127 Mainnet","chain":"FETH","rpc":[],"faucets":[],"nativeCurrency":{"name":"Factory 127 Token","symbol":"FETH","decimals":18},"infoURL":"https://www.factory127.com","shortName":"feth","chainId":127,"networkId":127,"slip44":127},{"name":"Huobi ECO Chain Mainnet","chain":"Heco","rpc":["https://http-mainnet.hecochain.com","wss://ws-mainnet.hecochain.com"],"faucets":["https://free-online-app.com/faucet-for-eth-evm-chains/"],"nativeCurrency":{"name":"Huobi ECO Chain Native Token","symbol":"HT","decimals":18},"infoURL":"https://www.hecochain.com","shortName":"heco","chainId":128,"networkId":128,"slip44":1010,"explorers":[{"name":"hecoinfo","url":"https://hecoinfo.com","standard":"EIP3091"}]},{"name":"Polygon Mainnet","chain":"Polygon","rpc":["https://polygon-rpc.com/","https://rpc-mainnet.matic.network","https://matic-mainnet.chainstacklabs.com","https://rpc-mainnet.maticvigil.com","https://rpc-mainnet.matic.quiknode.pro","https://matic-mainnet-full-rpc.bwarelabs.com"],"faucets":[],"nativeCurrency":{"name":"MATIC","symbol":"MATIC","decimals":18},"infoURL":"https://polygon.technology/","shortName":"MATIC","chainId":137,"networkId":137,"slip44":966,"explorers":[{"name":"polygonscan","url":"https://polygonscan.com","standard":"EIP3091"}]},{"name":"Openpiece Testnet","chain":"OPENPIECE","icon":"openpiece","network":"testnet","rpc":["https://testnet.openpiece.io"],"faucets":[],"nativeCurrency":{"name":"Belly","symbol":"BELLY","decimals":18},"infoURL":"https://cryptopiece.online","shortName":"OPtest","chainId":141,"networkId":141,"explorers":[{"name":"Belly Scan","url":"https://testnet.bellyscan.com","standard":"none"}]},{"name":"DAX CHAIN","chain":"DAX","rpc":["https://rpc.prodax.io"],"faucets":[],"nativeCurrency":{"name":"Prodax","symbol":"DAX","decimals":18},"infoURL":"https://prodax.io/","shortName":"dax","chainId":142,"networkId":142},{"name":"Lightstreams Testnet","chain":"PHT","rpc":["https://node.sirius.lightstreams.io"],"faucets":["https://discuss.lightstreams.network/t/request-test-tokens"],"nativeCurrency":{"name":"Lightstreams PHT","symbol":"PHT","decimals":18},"infoURL":"https://explorer.sirius.lightstreams.io","shortName":"tpht","chainId":162,"networkId":162},{"name":"Lightstreams Mainnet","chain":"PHT","rpc":["https://node.mainnet.lightstreams.io"],"faucets":[],"nativeCurrency":{"name":"Lightstreams PHT","symbol":"PHT","decimals":18},"infoURL":"https://explorer.lightstreams.io","shortName":"pht","chainId":163,"networkId":163},{"name":"AIOZ Network","chain":"AIOZ","network":"mainnet","icon":"aioz","rpc":["https://eth-dataseed.aioz.network"],"faucets":[],"nativeCurrency":{"name":"AIOZ","symbol":"AIOZ","decimals":18},"infoURL":"https://aioz.network","shortName":"aioz","chainId":168,"networkId":168,"slip44":60,"explorers":[{"name":"AIOZ Network Explorer","url":"https://explorer.aioz.network","standard":"EIP3091"}]},{"name":"HOO Smart Chain Testnet","chain":"ETH","rpc":["https://http-testnet.hoosmartchain.com"],"faucets":["https://faucet-testnet.hscscan.com/"],"nativeCurrency":{"name":"HOO","symbol":"HOO","decimals":18},"infoURL":"https://www.hoosmartchain.com","shortName":"hoosmartchain","chainId":170,"networkId":170},{"name":"Latam-Blockchain Resil Testnet","chain":"Resil","rpc":["https://rpc.latam-blockchain.com","wss://ws.latam-blockchain.com"],"faucets":["https://faucet.latam-blockchain.com"],"nativeCurrency":{"name":"Latam-Blockchain Resil Test Native Token","symbol":"usd","decimals":18},"infoURL":"https://latam-blockchain.com","shortName":"resil","chainId":172,"networkId":172},{"name":"Seele Mainnet","chain":"Seele","rpc":["https://rpc.seelen.pro/"],"faucets":[],"nativeCurrency":{"name":"Seele","symbol":"Seele","decimals":18},"infoURL":"https://seelen.pro/","shortName":"Seele","chainId":186,"networkId":186,"explorers":[{"name":"seeleview","url":"https://seeleview.net","standard":"none"}]},{"name":"BMC Mainnet","chain":"BMC","rpc":["https://mainnet.bmcchain.com/"],"faucets":[],"nativeCurrency":{"name":"BTM","symbol":"BTM","decimals":18},"infoURL":"https://bmc.bytom.io/","shortName":"BMC","chainId":188,"networkId":188,"explorers":[{"name":"Blockmeta","url":"https://bmc.blockmeta.com","standard":"none"}]},{"name":"BMC Testnet","chain":"BMC","rpc":["https://testnet.bmcchain.com"],"faucets":[],"nativeCurrency":{"name":"BTM","symbol":"BTM","decimals":18},"infoURL":"https://bmc.bytom.io/","shortName":"BMCT","chainId":189,"networkId":189,"explorers":[{"name":"Blockmeta","url":"https://bmctestnet.blockmeta.com","standard":"none"}]},{"name":"BitTorrent Chain Mainnet","chain":"BTTC","rpc":["https://rpc.bittorrentchain.io/"],"faucets":[],"nativeCurrency":{"name":"BitTorrent","symbol":"BTT","decimals":18},"infoURL":"https://bittorrentchain.io/","shortName":"BTT","chainId":199,"networkId":199,"explorers":[{"name":"bttcscan","url":"https://scan.bittorrentchain.io","standard":"none"}]},{"name":"Arbitrum on xDai","chain":"AOX","rpc":["https://arbitrum.xdaichain.com/"],"faucets":[],"nativeCurrency":{"name":"xDAI","symbol":"xDAI","decimals":18},"infoURL":"https://xdaichain.com","shortName":"aox","chainId":200,"networkId":200,"explorers":[{"name":"blockscout","url":"https://blockscout.com/xdai/arbitrum","standard":"EIP3091"}],"parent":{"chain":"eip155-100","type":"L2"}},{"name":"Freight Trust Network","chain":"EDI","rpc":["http://13.57.207.168:3435","https://app.freighttrust.net/ftn/${API_KEY}"],"faucets":["http://faucet.freight.sh"],"nativeCurrency":{"name":"Freight Trust Native","symbol":"0xF","decimals":18},"infoURL":"https://freighttrust.com","shortName":"EDI","chainId":211,"networkId":0},{"name":"SoterOne Mainnet old","chain":"SOTER","rpc":["https://rpc.soter.one"],"faucets":[],"nativeCurrency":{"name":"SoterOne Mainnet Ether","symbol":"SOTER","decimals":18},"infoURL":"https://www.soterone.com","shortName":"SO1-old","chainId":218,"networkId":218,"deprecated":true},{"name":"Permission","chain":"ASK","rpc":["https://blockchain-api-mainnet.permission.io/rpc"],"faucets":[],"nativeCurrency":{"name":"ASK","symbol":"ASK","decimals":18},"infoURL":"https://permission.io/","shortName":"ASK","chainId":222,"networkId":2221,"slip44":2221},{"name":"LACHAIN Mainnet","chain":"LA","icon":"lachain","rpc":["https://rpc-mainnet.lachain.io"],"faucets":[],"nativeCurrency":{"name":"LA","symbol":"LA","decimals":18},"infoURL":"https://lachain.io","shortName":"LA","chainId":225,"networkId":225,"explorers":[{"name":"blockscout","url":"https://scan.lachain.io","standard":"EIP3091"}]},{"name":"LACHAIN Testnet","chain":"TLA","icon":"lachain","rpc":["https://rpc-testnet.lachain.io"],"faucets":[],"nativeCurrency":{"name":"TLA","symbol":"TLA","decimals":18},"infoURL":"https://lachain.io","shortName":"TLA","chainId":226,"networkId":226,"explorers":[{"name":"blockscout","url":"https://scan-test.lachain.io","standard":"EIP3091"}]},{"name":"Energy Web Chain","chain":"Energy Web Chain","rpc":["https://rpc.energyweb.org","wss://rpc.energyweb.org/ws"],"faucets":["https://faucet.carbonswap.exchange","https://free-online-app.com/faucet-for-eth-evm-chains/"],"nativeCurrency":{"name":"Energy Web Token","symbol":"EWT","decimals":18},"infoURL":"https://energyweb.org","shortName":"ewt","chainId":246,"networkId":246,"slip44":246,"explorers":[{"name":"blockscout","url":"https://explorer.energyweb.org","standard":"none"}]},{"name":"Fantom Opera","chain":"FTM","rpc":["https://rpc.ftm.tools"],"faucets":["https://free-online-app.com/faucet-for-eth-evm-chains/"],"nativeCurrency":{"name":"Fantom","symbol":"FTM","decimals":18},"infoURL":"https://fantom.foundation","shortName":"ftm","chainId":250,"networkId":250,"icon":"fantom","explorers":[{"name":"ftmscan","url":"https://ftmscan.com","icon":"ftmscan","standard":"EIP3091"}]},{"name":"Huobi ECO Chain Testnet","chain":"Heco","rpc":["https://http-testnet.hecochain.com","wss://ws-testnet.hecochain.com"],"faucets":["https://scan-testnet.hecochain.com/faucet"],"nativeCurrency":{"name":"Huobi ECO Chain Test Native Token","symbol":"htt","decimals":18},"infoURL":"https://testnet.hecoinfo.com","shortName":"hecot","chainId":256,"networkId":256},{"name":"Setheum","chain":"Setheum","rpc":[],"faucets":[],"nativeCurrency":{"name":"Setheum","symbol":"SETM","decimals":18},"infoURL":"https://setheum.xyz","shortName":"setm","chainId":258,"networkId":258},{"name":"SUR Blockchain Network","chain":"SUR","rpc":["https://sur.nilin.org"],"faucets":[],"nativeCurrency":{"name":"Suren","symbol":"SRN","decimals":18},"infoURL":"https://surnet.org","shortName":"SUR","chainId":262,"networkId":1,"icon":"SUR","explorers":[{"name":"Surnet Explorer","url":"https://explorer.surnet.org","icon":"SUR","standard":"EIP3091"}]},{"name":"High Performance Blockchain","chain":"HPB","rpc":["https://hpbnode.com","wss://ws.hpbnode.com"],"faucets":["https://myhpbwallet.com/"],"nativeCurrency":{"name":"High Performance Blockchain Ether","symbol":"HPB","decimals":18},"infoURL":"https://hpb.io","shortName":"hpb","chainId":269,"networkId":269,"slip44":269,"explorers":[{"name":"hscan","url":"https://hscan.org","standard":"EIP3091"}]},{"name":"Boba Network","chain":"ETH","rpc":["https://mainnet.boba.network/"],"faucets":[],"nativeCurrency":{"name":"Ether","symbol":"ETH","decimals":18},"infoURL":"https://boba.network","shortName":"Boba","chainId":288,"networkId":288,"explorers":[{"name":"Blockscout","url":"https://blockexplorer.boba.network","standard":"none"}],"parent":{"type":"L2","chain":"eip155-1","bridges":[{"url":"https://gateway.boba.network"}]}},{"name":"KCC Mainnet","chain":"KCC","rpc":["https://rpc-mainnet.kcc.network","wss://rpc-ws-mainnet.kcc.network"],"faucets":[],"nativeCurrency":{"name":"KuCoin Token","symbol":"KCS","decimals":18},"infoURL":"https://kcc.io","shortName":"kcs","chainId":321,"networkId":1,"explorers":[{"name":"KCC Explorer","url":"https://explorer.kcc.io/en","standard":"EIP3091"}]},{"name":"KCC Testnet","chain":"KCC","rpc":["https://rpc-testnet.kcc.network","wss://rpc-ws-testnet.kcc.network"],"faucets":["https://faucet-testnet.kcc.network"],"nativeCurrency":{"name":"KuCoin Testnet Token","symbol":"tKCS","decimals":18},"infoURL":"https://scan-testnet.kcc.network","shortName":"kcst","chainId":322,"networkId":322,"explorers":[{"name":"kcc-scan","url":"https://scan-testnet.kcc.network","standard":"EIP3091"}]},{"name":"Web3Q Mainnet","chain":"Web3Q","rpc":["https://mainnet.web3q.io:8545"],"faucets":[],"nativeCurrency":{"name":"Web3Q","symbol":"W3Q","decimals":18},"infoURL":"https://web3q.io/home.w3q/","shortName":"w3q","chainId":333,"networkId":333,"explorers":[{"name":"w3q-mainnet","url":"https://explorer.mainnet.web3q.io","standard":"EIP3091"}]},{"name":"DFK Chain Test","chain":"DFK","icon":"dfk","network":"testnet","rpc":["https://subnets.avax.network/defi-kingdoms/dfk-chain-testnet/rpc"],"faucets":[],"nativeCurrency":{"name":"Jewel","symbol":"JEWEL","decimals":18},"infoURL":"https://defikingdoms.com","shortName":"DFKTEST","chainId":335,"networkId":335,"explorers":[{"name":"ethernal","url":"https://explorer-test.dfkchain.com","icon":"ethereum","standard":"none"}]},{"name":"Shiden","chain":"SDN","rpc":["https://rpc.shiden.astar.network:8545","wss://shiden.api.onfinality.io/public-ws"],"faucets":[],"nativeCurrency":{"name":"Shiden","symbol":"SDN","decimals":18},"infoURL":"https://shiden.astar.network/","shortName":"sdn","chainId":336,"networkId":336,"explorers":[{"name":"subscan","url":"https://shiden.subscan.io","standard":"none"}]},{"name":"Cronos Testnet","chain":"CRO","rpc":["https://cronos-testnet-3.crypto.org:8545","wss://cronos-testnet-3.crypto.org:8546"],"faucets":["https://cronos.crypto.org/faucet"],"nativeCurrency":{"name":"Crypto.org Test Coin","symbol":"TCRO","decimals":18},"infoURL":"https://cronos.crypto.org","shortName":"tcro","chainId":338,"networkId":338,"explorers":[{"name":"Cronos Testnet Explorer","url":"https://cronos.crypto.org/explorer/testnet3","standard":"none"}]},{"name":"Theta Mainnet","chain":"Theta","rpc":["https://eth-rpc-api.thetatoken.org/rpc"],"faucets":[],"nativeCurrency":{"name":"Theta Fuel","symbol":"TFUEL","decimals":18},"infoURL":"https://www.thetatoken.org/","shortName":"theta-mainnet","chainId":361,"networkId":361,"explorers":[{"name":"Theta Mainnet Explorer","url":"https://explorer.thetatoken.org","standard":"EIP3091"}]},{"name":"Theta Sapphire Testnet","chain":"Theta","rpc":["https://eth-rpc-api-sapphire.thetatoken.org/rpc"],"faucets":[],"nativeCurrency":{"name":"Theta Fuel","symbol":"TFUEL","decimals":18},"infoURL":"https://www.thetatoken.org/","shortName":"theta-sapphire","chainId":363,"networkId":363,"explorers":[{"name":"Theta Sapphire Testnet Explorer","url":"https://guardian-testnet-sapphire-explorer.thetatoken.org","standard":"EIP3091"}]},{"name":"Theta Amber Testnet","chain":"Theta","rpc":["https://eth-rpc-api-amber.thetatoken.org/rpc"],"faucets":[],"nativeCurrency":{"name":"Theta Fuel","symbol":"TFUEL","decimals":18},"infoURL":"https://www.thetatoken.org/","shortName":"theta-amber","chainId":364,"networkId":364,"explorers":[{"name":"Theta Amber Testnet Explorer","url":"https://guardian-testnet-amber-explorer.thetatoken.org","standard":"EIP3091"}]},{"name":"Theta Testnet","chain":"Theta","rpc":["https://eth-rpc-api-testnet.thetatoken.org/rpc"],"faucets":[],"nativeCurrency":{"name":"Theta Fuel","symbol":"TFUEL","decimals":18},"infoURL":"https://www.thetatoken.org/","shortName":"theta-testnet","chainId":365,"networkId":365,"explorers":[{"name":"Theta Testnet Explorer","url":"https://testnet-explorer.thetatoken.org","standard":"EIP3091"}]},{"name":"PulseChain Mainnet","shortName":"pls","chain":"PLS","chainId":369,"networkId":369,"infoURL":"https://pulsechain.com/","rpc":["https://rpc.mainnet.pulsechain.com/","wss://rpc.mainnet.pulsechain.com/"],"faucets":[],"nativeCurrency":{"name":"Pulse","symbol":"PLS","decimals":18}},{"name":"Lisinski","chain":"CRO","rpc":["https://rpc-bitfalls1.lisinski.online"],"faucets":["https://pipa.lisinski.online"],"nativeCurrency":{"name":"Lisinski Ether","symbol":"LISINSKI","decimals":18},"infoURL":"https://lisinski.online","shortName":"lisinski","chainId":385,"networkId":385},{"name":"Optimistic Ethereum Testnet Goerli","chain":"ETH","rpc":["https://goerli.optimism.io/"],"faucets":[],"nativeCurrency":{"name":"Görli Ether","symbol":"GOR","decimals":18},"infoURL":"https://optimism.io","shortName":"ogor","chainId":420,"networkId":420},{"name":"Rupaya","chain":"RUPX","rpc":[],"faucets":[],"nativeCurrency":{"name":"Rupaya","symbol":"RUPX","decimals":18},"infoURL":"https://www.rupx.io","shortName":"rupx","chainId":499,"networkId":499,"slip44":499},{"name":"Double-A Chain Mainnet","chain":"AAC","rpc":["https://rpc.acuteangle.com"],"faucets":[],"nativeCurrency":{"name":"Acuteangle Native Token","symbol":"AAC","decimals":18},"infoURL":"https://www.acuteangle.com/","shortName":"aac","chainId":512,"networkId":512,"slip44":1512,"explorers":[{"name":"aacscan","url":"https://scan.acuteangle.com","standard":"EIP3091"}],"icon":"aac"},{"name":"Double-A Chain Testnet","chain":"AAC","icon":"aac","rpc":["https://rpc-testnet.acuteangle.com"],"faucets":["https://scan-testnet.acuteangle.com/faucet"],"nativeCurrency":{"name":"Acuteangle Native Token","symbol":"AAC","decimals":18},"infoURL":"https://www.acuteangle.com/","shortName":"aact","chainId":513,"networkId":513,"explorers":[{"name":"aacscan-testnet","url":"https://scan-testnet.acuteangle.com","standard":"EIP3091"}]},{"name":"Vela1 Chain Mainnet","chain":"VELA1","rpc":["https://rpc.velaverse.io"],"faucets":[],"nativeCurrency":{"name":"CLASS COIN","symbol":"CLASS","decimals":18},"infoURL":"https://velaverse.io","shortName":"CLASS","chainId":555,"networkId":555,"explorers":[{"name":"Vela1 Chain Mainnet Explorer","url":"https://exp.velaverse.io","standard":"EIP3091"}]},{"name":"Tao Network","chain":"TAO","rpc":["https://rpc.testnet.tao.network","http://rpc.testnet.tao.network:8545","https://rpc.tao.network","wss://rpc.tao.network"],"faucets":[],"nativeCurrency":{"name":"Tao","symbol":"TAO","decimals":18},"infoURL":"https://tao.network","shortName":"tao","chainId":558,"networkId":558},{"name":"Metis Stardust Testnet","chain":"ETH","rpc":["https://stardust.metis.io/?owner=588"],"faucets":[],"nativeCurrency":{"name":"tMetis","symbol":"METIS","decimals":18},"infoURL":"https://www.metis.io","shortName":"metis-stardust","chainId":588,"networkId":588,"explorers":[{"name":"blockscout","url":"https://stardust-explorer.metis.io","standard":"EIP3091"}],"parent":{"type":"L2","chain":"eip155-4","bridges":[{"url":"https://bridge.metis.io"}]}},{"name":"Acala Mandala Testnet","chain":"mACA","rpc":[],"faucets":[],"nativeCurrency":{"name":"Acala Mandala Token","symbol":"mACA","decimals":18},"infoURL":"https://acala.network","shortName":"maca","chainId":595,"networkId":595},{"name":"Meshnyan testnet","chain":"MeshTestChain","rpc":[],"faucets":[],"nativeCurrency":{"name":"Meshnyan Testnet Native Token","symbol":"MESHT","decimals":18},"infoURL":"","shortName":"mesh-chain-testnet","chainId":600,"networkId":600},{"name":"Pixie Chain Testnet","chain":"PixieChain","rpc":["https://http-testnet.chain.pixie.xyz","wss://ws-testnet.chain.pixie.xyz"],"faucets":["https://chain.pixie.xyz/faucet"],"nativeCurrency":{"name":"Pixie Chain Testnet Native Token","symbol":"PCTT","decimals":18},"infoURL":"https://scan-testnet.chain.pixie.xyz","shortName":"pixie-chain-testnet","chainId":666,"networkId":666},{"name":"Karura Network","chain":"KAR","rpc":[],"faucets":[],"nativeCurrency":{"name":"Karura Token","symbol":"KAR","decimals":18},"infoURL":"https://karura.network","shortName":"kar","chainId":686,"networkId":686,"slip44":686},{"name":"BlockChain Station Mainnet","chain":"BCS","rpc":["https://rpc-mainnet.bcsdev.io","wss://rpc-ws-mainnet.bcsdev.io"],"faucets":[],"nativeCurrency":{"name":"BCS Token","symbol":"BCS","decimals":18},"infoURL":"https://blockchainstation.io","shortName":"bcs","chainId":707,"networkId":707,"explorers":[{"name":"BlockChain Station Explorer","url":"https://explorer.bcsdev.io","standard":"EIP3091"}]},{"name":"BlockChain Station Testnet","chain":"BCS","rpc":["https://rpc-testnet.bcsdev.io","wss://rpc-ws-testnet.bcsdev.io"],"faucets":["https://faucet.bcsdev.io"],"nativeCurrency":{"name":"BCS Testnet Token","symbol":"tBCS","decimals":18},"infoURL":"https://blockchainstation.io","shortName":"tbcs","chainId":708,"networkId":708,"explorers":[{"name":"BlockChain Station Explorer","url":"https://testnet.bcsdev.io","standard":"EIP3091"}]},{"name":"Factory 127 Testnet","chain":"FETH","rpc":[],"faucets":[],"nativeCurrency":{"name":"Factory 127 Token","symbol":"FETH","decimals":18},"infoURL":"https://www.factory127.com","shortName":"tfeth","chainId":721,"networkId":721,"slip44":721},{"name":"cheapETH","chain":"cheapETH","rpc":["https://node.cheapeth.org/rpc"],"faucets":[],"nativeCurrency":{"name":"cTH","symbol":"cTH","decimals":18},"infoURL":"https://cheapeth.org/","shortName":"cth","chainId":777,"networkId":777},{"name":"Acala Network","chain":"ACA","rpc":[],"faucets":[],"nativeCurrency":{"name":"Acala Token","symbol":"ACA","decimals":18},"infoURL":"https://acala.network","shortName":"aca","chainId":787,"networkId":787,"slip44":787},{"name":"Aerochain Testnet","chain":"Aerochain","network":"testnet","rpc":["https://testnet-rpc.aerochain.id/"],"faucets":["https://faucet.aerochain.id/"],"nativeCurrency":{"name":"Aerochain Testnet","symbol":"TAero","decimals":18},"infoURL":"https://aerochaincoin.org/","shortName":"taero","chainId":788,"networkId":788,"explorers":[{"name":"aeroscan","url":"https://testnet.aeroscan.id","standard":"EIP3091"}]},{"name":"Haic","chain":"Haic","rpc":["https://orig.haichain.io/"],"faucets":[],"nativeCurrency":{"name":"Haicoin","symbol":"HAIC","decimals":18},"infoURL":"https://www.haichain.io/","shortName":"haic","chainId":803,"networkId":803},{"name":"Callisto Mainnet","chain":"CLO","rpc":["https://clo-geth.0xinfra.com"],"faucets":[],"nativeCurrency":{"name":"Callisto Mainnet Ether","symbol":"CLO","decimals":18},"infoURL":"https://callisto.network","shortName":"clo","chainId":820,"networkId":1,"slip44":820},{"name":"Callisto Testnet","chain":"CLO","rpc":[],"faucets":[],"nativeCurrency":{"name":"Callisto Testnet Ether","symbol":"TCLO","decimals":18},"infoURL":"https://callisto.network","shortName":"tclo","chainId":821,"networkId":2},{"name":"Ambros Chain Mainnet","chain":"ambroschain","rpc":["https://mainnet.ambroschain.com"],"faucets":[],"nativeCurrency":{"name":"AMBROS","symbol":"AMBR","decimals":18},"infoURL":"https://bcmhunt.com/","shortName":"ambros","chainId":880,"networkId":880,"explorers":[{"name":"Ambros Chain Explorer","url":"https://explorer.ambroschain.com","standard":"none"}]},{"name":"Wanchain","chain":"WAN","rpc":["https://gwan-ssl.wandevs.org:56891/"],"faucets":[],"nativeCurrency":{"name":"Wancoin","symbol":"WAN","decimals":18},"infoURL":"https://www.wanscan.org","shortName":"wan","chainId":888,"networkId":888,"slip44":5718350},{"name":"Garizon Testnet Stage0","chain":"GAR","network":"testnet","icon":"garizon","rpc":["https://s0-testnet.garizon.net/rpc"],"faucets":["https://faucet-testnet.garizon.com"],"nativeCurrency":{"name":"Garizon","symbol":"GAR","decimals":18},"infoURL":"https://garizon.com","shortName":"gar-test-s0","chainId":900,"networkId":900,"explorers":[{"name":"explorer","url":"https://explorer-testnet.garizon.com","icon":"garizon","standard":"EIP3091"}]},{"name":"Garizon Testnet Stage1","chain":"GAR","network":"testnet","icon":"garizon","rpc":["https://s1-testnet.garizon.net/rpc"],"faucets":["https://faucet-testnet.garizon.com"],"nativeCurrency":{"name":"Garizon","symbol":"GAR","decimals":18},"infoURL":"https://garizon.com","shortName":"gar-test-s1","chainId":901,"networkId":901,"explorers":[{"name":"explorer","url":"https://explorer-testnet.garizon.com","icon":"garizon","standard":"EIP3091"}],"parent":{"chain":"eip155-900","type":"shard"}},{"name":"Garizon Testnet Stage2","chain":"GAR","network":"testnet","icon":"garizon","rpc":["https://s2-testnet.garizon.net/rpc"],"faucets":["https://faucet-testnet.garizon.com"],"nativeCurrency":{"name":"Garizon","symbol":"GAR","decimals":18},"infoURL":"https://garizon.com","shortName":"gar-test-s2","chainId":902,"networkId":902,"explorers":[{"name":"explorer","url":"https://explorer-testnet.garizon.com","icon":"garizon","standard":"EIP3091"}],"parent":{"chain":"eip155-900","type":"shard"}},{"name":"Garizon Testnet Stage3","chain":"GAR","network":"testnet","icon":"garizon","rpc":["https://s3-testnet.garizon.net/rpc"],"faucets":["https://faucet-testnet.garizon.com"],"nativeCurrency":{"name":"Garizon","symbol":"GAR","decimals":18},"infoURL":"https://garizon.com","shortName":"gar-test-s3","chainId":903,"networkId":903,"explorers":[{"name":"explorer","url":"https://explorer-testnet.garizon.com","icon":"garizon","standard":"EIP3091"}],"parent":{"chain":"eip155-900","type":"shard"}},{"name":"PulseChain Testnet","shortName":"tpls","chain":"tPLS","chainId":940,"networkId":940,"infoURL":"https://pulsechain.com/","rpc":["https://rpc.v2.testnet.pulsechain.com/","wss://rpc.v2.testnet.pulsechain.com/"],"faucets":["https://faucet.v2.testnet.pulsechain.com/"],"nativeCurrency":{"name":"Test Pulse","symbol":"tPLS","decimals":18}},{"name":"PulseChain Testnet v2b","shortName":"t2bpls","chain":"t2bPLS","network":"testnet-2b","chainId":941,"networkId":941,"infoURL":"https://pulsechain.com/","rpc":["https://rpc.v2b.testnet.pulsechain.com/","wss://rpc.v2b.testnet.pulsechain.com/"],"faucets":["https://faucet.v2b.testnet.pulsechain.com/"],"nativeCurrency":{"name":"Test Pulse","symbol":"tPLS","decimals":18}},{"name":"PulseChain Testnet v3","shortName":"t3pls","chain":"t3PLS","network":"testnet-3","chainId":942,"networkId":942,"infoURL":"https://pulsechain.com/","rpc":["https://rpc.v3.testnet.pulsechain.com/","wss://rpc.v3.testnet.pulsechain.com/"],"faucets":["https://faucet.v3.testnet.pulsechain.com/"],"nativeCurrency":{"name":"Test Pulse","symbol":"tPLS","decimals":18}},{"name":"Nepal Blockchain Network","chain":"YETI","rpc":["https://api.nepalblockchain.dev","https://api.nepalblockchain.network"],"faucets":["https://faucet.nepalblockchain.network"],"nativeCurrency":{"name":"Nepal Blockchain Network Ether","symbol":"YETI","decimals":18},"infoURL":"https://nepalblockchain.network","shortName":"yeti","chainId":977,"networkId":977},{"name":"Lucky Network","chain":"LN","rpc":["https://rpc.luckynetwork.org","wss://ws.lnscan.org","https://rpc.lnscan.org"],"faucets":[],"nativeCurrency":{"name":"Lucky","symbol":"L99","decimals":18},"infoURL":"https://luckynetwork.org","shortName":"ln","chainId":998,"networkId":998,"icon":"lucky","explorers":[{"name":"blockscout","url":"https://explorer.luckynetwork.org","standard":"none"},{"name":"expedition","url":"https://lnscan.org","standard":"none"}]},{"name":"Wanchain Testnet","chain":"WAN","rpc":["https://gwan-ssl.wandevs.org:46891/"],"faucets":[],"nativeCurrency":{"name":"Wancoin","symbol":"WAN","decimals":18},"infoURL":"https://testnet.wanscan.org","shortName":"twan","chainId":999,"networkId":999},{"name":"Klaytn Testnet Baobab","chain":"KLAY","rpc":["https://api.baobab.klaytn.net:8651"],"faucets":["https://baobab.wallet.klaytn.com/access?next=faucet"],"nativeCurrency":{"name":"KLAY","symbol":"KLAY","decimals":18},"infoURL":"https://www.klaytn.com/","shortName":"Baobab","chainId":1001,"networkId":1001},{"name":"Newton Testnet","chain":"NEW","rpc":["https://rpc1.newchain.newtonproject.org"],"faucets":[],"nativeCurrency":{"name":"Newton","symbol":"NEW","decimals":18},"infoURL":"https://www.newtonproject.org/","shortName":"tnew","chainId":1007,"networkId":1007},{"name":"Evrice Network","chain":"EVC","rpc":["https://meta.evrice.com"],"faucets":[],"nativeCurrency":{"name":"Evrice","symbol":"EVC","decimals":18},"infoURL":"https://evrice.com","shortName":"EVC","chainId":1010,"networkId":1010,"slip44":1020},{"name":"Newton","chain":"NEW","rpc":["https://global.rpc.mainnet.newtonproject.org"],"faucets":[],"nativeCurrency":{"name":"Newton","symbol":"NEW","decimals":18},"infoURL":"https://www.newtonproject.org/","shortName":"new","chainId":1012,"networkId":1012},{"name":"Sakura","chain":"Sakura","rpc":[],"faucets":[],"nativeCurrency":{"name":"Sakura","symbol":"SKU","decimals":18},"infoURL":"https://clover.finance/sakura","shortName":"sku","chainId":1022,"networkId":1022},{"name":"Clover Testnet","chain":"Clover","rpc":[],"faucets":[],"nativeCurrency":{"name":"Clover","symbol":"CLV","decimals":18},"infoURL":"https://clover.finance","shortName":"tclv","chainId":1023,"networkId":1023},{"name":"Clover Mainnet","chain":"Clover","rpc":["https://rpc-ivy.clover.finance","https://rpc-ivy-2.clover.finance","https://rpc-ivy-3.clover.finance"],"faucets":[],"nativeCurrency":{"name":"Clover","symbol":"CLV","decimals":18},"infoURL":"https://clover.finance","shortName":"clv","chainId":1024,"networkId":1024},{"name":"BitTorrent Chain Testnet","chain":"BTTC","rpc":["https://testrpc.bittorrentchain.io/"],"faucets":[],"nativeCurrency":{"name":"BitTorrent","symbol":"BTT","decimals":18},"infoURL":"https://bittorrentchain.io/","shortName":"tbtt","chainId":1028,"networkId":1028,"explorers":[{"name":"testbttcscan","url":"https://testscan.bittorrentchain.io","standard":"none"}]},{"name":"Conflux eSpace","chain":"Conflux","network":"mainnet","rpc":["https://evm.confluxrpc.com"],"faucets":[],"nativeCurrency":{"name":"CFX","symbol":"CFX","decimals":18},"infoURL":"https://confluxnetwork.org","shortName":"cfx","chainId":1030,"networkId":1030,"icon":"conflux","explorers":[{"name":"Conflux Scan","url":"https://evm.confluxscan.net","standard":"none"}]},{"name":"Metis Andromeda Mainnet","chain":"ETH","rpc":["https://andromeda.metis.io/?owner=1088"],"faucets":[],"nativeCurrency":{"name":"Metis","symbol":"METIS","decimals":18},"infoURL":"https://www.metis.io","shortName":"metis-andromeda","chainId":1088,"networkId":1088,"explorers":[{"name":"blockscout","url":"https://andromeda-explorer.metis.io","standard":"EIP3091"}],"parent":{"type":"L2","chain":"eip155-1","bridges":[{"url":"https://bridge.metis.io"}]}},{"name":"MathChain","chain":"MATH","rpc":["https://mathchain-asia.maiziqianbao.net/rpc","https://mathchain-us.maiziqianbao.net/rpc"],"faucets":[],"nativeCurrency":{"name":"MathChain","symbol":"MATH","decimals":18},"infoURL":"https://mathchain.org","shortName":"MATH","chainId":1139,"networkId":1139},{"name":"MathChain Testnet","chain":"MATH","rpc":["https://galois-hk.maiziqianbao.net/rpc"],"faucets":["https://scan.boka.network/#/Galois/faucet"],"nativeCurrency":{"name":"MathChain","symbol":"MATH","decimals":18},"infoURL":"https://mathchain.org","shortName":"tMATH","chainId":1140,"networkId":1140},{"name":"Iora Chain","chain":"IORA","network":"iorachain","icon":"iorachain","rpc":["https://dataseed.iorachain.com"],"faucets":[],"nativeCurrency":{"name":"Iora","symbol":"IORA","decimals":18},"infoURL":"https://iorachain.com","shortName":"iora","chainId":1197,"networkId":1197,"explorers":[{"name":"ioraexplorer","url":"https://explorer.iorachain.com","standard":"EIP3091"}]},{"name":"Evanesco Testnet","chain":"Evanesco Testnet","network":"avis","rpc":["https://seed5.evanesco.org:8547"],"faucets":[],"nativeCurrency":{"name":"AVIS","symbol":"AVIS","decimals":18},"infoURL":"https://evanesco.org/","shortName":"avis","chainId":1201,"networkId":1201},{"name":"World Trade Technical Chain Mainnet","chain":"WTT","rpc":["https://rpc.cadaut.com","wss://rpc.cadaut.com/ws"],"faucets":[],"nativeCurrency":{"name":"World Trade Token","symbol":"WTT","decimals":18},"infoURL":"http://www.cadaut.com","shortName":"wtt","chainId":1202,"networkId":2048,"explorers":[{"name":"WTTScout","url":"https://explorer.cadaut.com","standard":"EIP3091"}]},{"name":"Popcateum Mainnet","chain":"POPCATEUM","rpc":["https://dataseed.popcateum.org"],"faucets":[],"nativeCurrency":{"name":"Popcat","symbol":"POP","decimals":18},"infoURL":"https://popcateum.org","shortName":"popcat","chainId":1213,"networkId":1213,"explorers":[{"name":"popcateum explorer","url":"https://explorer.popcateum.org","standard":"none"}]},{"name":"EnterChain Mainnet","chain":"ENTER","network":"mainnet","rpc":["https://tapi.entercoin.net/"],"faucets":[],"nativeCurrency":{"name":"EnterCoin","symbol":"ENTER","decimals":18},"infoURL":"https://entercoin.net","shortName":"enter","chainId":1214,"networkId":1214,"icon":"enter","explorers":[{"name":"Enter Explorer - Expenter","url":"https://explorer.entercoin.net","icon":"enter","standard":"EIP3091"}]},{"name":"HALO Mainnet","chain":"HALO","rpc":["https://nodes.halo.land"],"faucets":[],"nativeCurrency":{"name":"HALO","symbol":"HO","decimals":18},"infoURL":"https://halo.land/#/","shortName":"HO","chainId":1280,"networkId":1280,"explorers":[{"name":"HALOexplorer","url":"https://browser.halo.land","standard":"none"}]},{"name":"Moonbeam","chain":"MOON","rpc":["https://rpc.api.moonbeam.network","wss://wss.api.moonbeam.network"],"faucets":[],"nativeCurrency":{"name":"Glimmer","symbol":"GLMR","decimals":18},"infoURL":"https://moonbeam.network/networks/moonbeam/","shortName":"mbeam","chainId":1284,"networkId":1284,"explorers":[{"name":"moonscan","url":"https://moonbeam.moonscan.io","standard":"none"}]},{"name":"Moonriver","chain":"MOON","rpc":["https://rpc.api.moonriver.moonbeam.network","wss://wss.api.moonriver.moonbeam.network"],"faucets":[],"nativeCurrency":{"name":"Moonriver","symbol":"MOVR","decimals":18},"infoURL":"https://moonbeam.network/networks/moonriver/","shortName":"mriver","chainId":1285,"networkId":1285,"explorers":[{"name":"moonscan","url":"https://moonriver.moonscan.io","standard":"none"}]},{"name":"Moonrock old","chain":"MOON","rpc":[],"faucets":[],"nativeCurrency":{"name":"Rocs","symbol":"ROC","decimals":18},"infoURL":"","shortName":"mrock-old","chainId":1286,"networkId":1286,"deprecated":true},{"name":"Moonbase Alpha","chain":"MOON","rpc":["https://rpc.api.moonbase.moonbeam.network","wss://wss.api.moonbase.moonbeam.network"],"faucets":[],"nativeCurrency":{"name":"Dev","symbol":"DEV","decimals":18},"infoURL":"https://docs.moonbeam.network/networks/testnet/","shortName":"mbase","chainId":1287,"networkId":1287,"explorers":[{"name":"moonscan","url":"https://moonbase.moonscan.io","standard":"none"}]},{"name":"Moonrock","chain":"MOON","rpc":["https://rpc.api.moonrock.moonbeam.network","wss://wss.api.moonrock.moonbeam.network"],"faucets":[],"nativeCurrency":{"name":"Rocs","symbol":"ROC","decimals":18},"infoURL":"https://docs.moonbeam.network/learn/platform/networks/overview/","shortName":"mrock","chainId":1288,"networkId":1288},{"name":"CENNZnet Azalea","chain":"CENNZnet","network":"azalea","rpc":["https://cennznet.unfrastructure.io/public"],"faucets":[],"nativeCurrency":{"name":"CPAY","symbol":"CPAY","decimals":18},"infoURL":"https://cennz.net","shortName":"cennz-a","chainId":1337,"networkId":1337,"icon":"cennz","explorers":[{"name":"UNcover","url":"https://uncoverexplorer.com","standard":"none"}]},{"name":"Catecoin Chain Mainnet","chain":"Catechain","rpc":["https://send.catechain.com"],"faucets":[],"nativeCurrency":{"name":"Catecoin","symbol":"CATE","decimals":18},"infoURL":"https://catechain.com","shortName":"cate","chainId":1618,"networkId":1618},{"name":"Atheios","chain":"ATH","rpc":["https://wallet.atheios.com:8797"],"faucets":[],"nativeCurrency":{"name":"Atheios Ether","symbol":"ATH","decimals":18},"infoURL":"https://atheios.com","shortName":"ath","chainId":1620,"networkId":11235813,"slip44":1620},{"name":"Btachain","chain":"btachain","rpc":["https://dataseed1.btachain.com/"],"faucets":[],"nativeCurrency":{"name":"Bitcoin Asset","symbol":"BTA","decimals":18},"infoURL":"https://bitcoinasset.io/","shortName":"bta","chainId":1657,"networkId":1657},{"name":"LUDAN Mainnet","chain":"LUDAN","rpc":["http://rpc.ludan.org:55001/"],"faucets":[],"nativeCurrency":{"name":"LUDAN","symbol":"LUDAN","decimals":18},"infoURL":"https://www.ludan.org/","shortName":"LUDAN","icon":"ludan","chainId":1688,"networkId":1688},{"name":"Teslafunds","chain":"TSF","rpc":["https://tsfapi.europool.me"],"faucets":[],"nativeCurrency":{"name":"Teslafunds Ether","symbol":"TSF","decimals":18},"infoURL":"https://teslafunds.io","shortName":"tsf","chainId":1856,"networkId":1},{"name":"BON Network","chain":"BON","network":"testnet","rpc":["http://8.210.150.70:8545"],"faucets":[],"nativeCurrency":{"name":"BOYACoin","symbol":"BOY","decimals":18},"infoURL":"https://boyanet.org","shortName":"boya","chainId":1898,"networkId":1,"explorers":[{"name":"explorer","url":"https://explorer.boyanet.org:4001","standard":"EIP3091"}]},{"name":"EtherGem","chain":"EGEM","rpc":["https://jsonrpc.egem.io/custom"],"faucets":[],"nativeCurrency":{"name":"EtherGem Ether","symbol":"EGEM","decimals":18},"infoURL":"https://egem.io","shortName":"egem","chainId":1987,"networkId":1987,"slip44":1987},{"name":"Milkomeda C1 Mainnet","chain":"milkAda","icon":"milkomeda","network":"mainnet","rpc":["https://rpc-mainnet-cardano-evm.c1.milkomeda.com","wss://rpc-mainnet-cardano-evm.c1.milkomeda.com"],"faucets":[],"nativeCurrency":{"name":"milkAda","symbol":"milkAda","decimals":18},"infoURL":"https://milkomeda.com","shortName":"milkAda","chainId":2001,"networkId":2001,"explorers":[{"name":"Blockscout","url":"https://explorer-mainnet-cardano-evm.c1.milkomeda.com","standard":"none"}]},{"name":"420coin","chain":"420","rpc":[],"faucets":[],"nativeCurrency":{"name":"Fourtwenty","symbol":"420","decimals":18},"infoURL":"https://420integrated.com","shortName":"420","chainId":2020,"networkId":2020},{"name":"Edgeware Mainnet","chain":"EDG","rpc":["https://mainnet1.edgewa.re"],"faucets":[],"nativeCurrency":{"name":"Edge","symbol":"EDG","decimals":18},"infoURL":"http://edgewa.re","shortName":"edg","chainId":2021,"networkId":2021},{"name":"Beresheet Testnet","chain":"EDG","rpc":["https://beresheet1.edgewa.re"],"faucets":[],"nativeCurrency":{"name":"Testnet Edge","symbol":"tEDG","decimals":18},"infoURL":"http://edgewa.re","shortName":"edgt","chainId":2022,"networkId":2022},{"name":"Rangers Protocol Mainnet","chain":"Rangers","icon":"rangers","rpc":["https://mainnet.rangersprotocol.com/api/jsonrpc"],"faucets":[],"nativeCurrency":{"name":"Rangers Protocol Gas","symbol":"RPG","decimals":18},"infoURL":"https://rangersprotocol.com","shortName":"rpg","chainId":2025,"networkId":2025,"slip44":1008,"explorers":[{"name":"rangersscan","url":"https://scan.rangersprotocol.com","standard":"none"}]},{"name":"Ecoball Mainnet","chain":"ECO","rpc":["https://api.ecoball.org/ecoball/"],"faucets":[],"nativeCurrency":{"name":"Ecoball Coin","symbol":"ECO","decimals":18},"infoURL":"https://ecoball.org","shortName":"eco","chainId":2100,"networkId":2100,"explorers":[{"name":"Ecoball Explorer","url":"https://scan.ecoball.org","standard":"EIP3091"}]},{"name":"Ecoball Testnet Espuma","chain":"ECO","rpc":["https://api.ecoball.org/espuma/"],"faucets":[],"nativeCurrency":{"name":"Espuma Coin","symbol":"ECO","decimals":18},"infoURL":"https://ecoball.org","shortName":"esp","chainId":2101,"networkId":2101,"explorers":[{"name":"Ecoball Testnet Explorer","url":"https://espuma-scan.ecoball.org","standard":"EIP3091"}]},{"name":"Evanesco Mainnet","chain":"EVA","network":"mainnet","rpc":["https://seed4.evanesco.org:8546"],"faucets":[],"nativeCurrency":{"name":"EVA","symbol":"EVA","decimals":18},"infoURL":"https://evanesco.org/","shortName":"evanesco","chainId":2213,"networkId":2213,"icon":"evanesco","explorers":[{"name":"Evanesco Explorer","url":"https://explorer.evanesco.org","standard":"none"}]},{"name":"Kava EVM Testnet","chain":"KAVA","network":"testnet","rpc":["https://evm.evm-alpha.kava.io","wss://evm-ws.evm-alpha.kava.io"],"faucets":["https://faucet.kava.io"],"nativeCurrency":{"name":"Kava","symbol":"KAVA","decimals":18},"infoURL":"https://www.kava.io","shortName":"kava","chainId":2221,"networkId":2221,"icon":"kava","explorers":[{"name":"Kava Testnet Explorer","url":"https://explorer.evm-alpha.kava.io","standard":"EIP3091","icon":"kava"}]},{"name":"Kortho Mainnet","chain":"Kortho Chain","rpc":["https://www.kortho-chain.com"],"faucets":[],"nativeCurrency":{"name":"KorthoChain","symbol":"KTO","decimals":11},"infoURL":"https://www.kortho.io/","shortName":"ktoc","chainId":2559,"networkId":2559},{"name":"CENNZnet Rata","chain":"CENNZnet","network":"rata","rpc":["https://rata.centrality.me/public"],"faucets":["https://app-faucet.centrality.me"],"nativeCurrency":{"name":"CPAY","symbol":"CPAY","decimals":18},"infoURL":"https://cennz.net","shortName":"cennz-r","chainId":3000,"networkId":3000,"icon":"cennz"},{"name":"CENNZnet Nikau","chain":"CENNZnet","network":"nikau","rpc":["https://nikau.centrality.me/public"],"faucets":["https://app-faucet.centrality.me"],"nativeCurrency":{"name":"CPAY","symbol":"CPAY","decimals":18},"infoURL":"https://cennz.net","shortName":"cennz-n","chainId":3001,"networkId":3001,"icon":"cennz","explorers":[{"name":"UNcover","url":"https://www.uncoverexplorer.com/?network=Nikau","standard":"none"}]},{"name":"ZCore Testnet","chain":"Beach","icon":"zcore","rpc":["https://rpc-testnet.zcore.cash"],"faucets":["https://faucet.zcore.cash"],"nativeCurrency":{"name":"ZCore","symbol":"ZCR","decimals":18},"infoURL":"https://zcore.cash","shortName":"zcrbeach","chainId":3331,"networkId":3331},{"name":"Web3Q Testnet","chain":"Web3Q","rpc":["https://testnet.web3q.io:8545"],"faucets":[],"nativeCurrency":{"name":"Web3Q","symbol":"W3Q","decimals":18},"infoURL":"https://testnet.web3q.io/home.w3q/","shortName":"w3q-t","chainId":3333,"networkId":3333,"explorers":[{"name":"w3q-testnet","url":"https://explorer.testnet.web3q.io","standard":"EIP3091"}]},{"name":"Web3Q Galileo","chain":"Web3Q","rpc":["https://galileo.web3q.io:8545"],"faucets":[],"nativeCurrency":{"name":"Web3Q","symbol":"W3Q","decimals":18},"infoURL":"https://galileo.web3q.io/home.w3q/","shortName":"w3q-g","chainId":3334,"networkId":3334,"explorers":[{"name":"w3q-galileo","url":"https://explorer.galileo.web3q.io","standard":"EIP3091"}]},{"name":"Paribu Net Mainnet","chain":"PRB","network":"Paribu Net","rpc":["https://rpc.paribu.network"],"faucets":[],"nativeCurrency":{"name":"PRB","symbol":"PRB","decimals":18},"infoURL":"https://net.paribu.com","shortName":"prb","chainId":3400,"networkId":3400,"icon":"prb","explorers":[{"name":"Paribu Net Explorer","url":"https://explorer.paribu.network","icon":"explorer","standard":"EIP3091"}]},{"name":"Paribu Net Testnet","chain":"PRB","network":"Paribu Net","rpc":["https://rpc.testnet.paribuscan.com"],"faucets":["https://faucet.paribuscan.com"],"nativeCurrency":{"name":"PRB","symbol":"PRB","decimals":18},"infoURL":"https://net.paribu.com","shortName":"prbtestnet","chainId":3500,"networkId":3500,"icon":"prb","explorers":[{"name":"Paribu Net Testnet Explorer","url":"https://testnet.paribuscan.com","icon":"explorer","standard":"EIP3091"}]},{"name":"Bittex Mainnet","chain":"BTX","rpc":["https://rpc1.bittexscan.info","https://rpc2.bittexscan.info"],"faucets":[],"nativeCurrency":{"name":"Bittex","symbol":"BTX","decimals":18},"infoURL":"https://bittexscan.com","shortName":"btx","chainId":3690,"networkId":3690,"icon":"ethereum","explorers":[{"name":"bittexscan","url":"https://bittexscan.com","icon":"etherscan","standard":"EIP3091"}]},{"name":"DYNO Mainnet","chain":"DYNO","rpc":["https://api.dynoprotocol.com"],"faucets":["https://faucet.dynoscan.io"],"nativeCurrency":{"name":"DYNO Token","symbol":"DYNO","decimals":18},"infoURL":"https://dynoprotocol.com","shortName":"dyno","chainId":3966,"networkId":3966,"explorers":[{"name":"DYNO Explorer","url":"https://dynoscan.io","standard":"EIP3091"}]},{"name":"DYNO Testnet","chain":"DYNO","rpc":["https://tapi.dynoprotocol.com"],"faucets":["https://faucet.dynoscan.io"],"nativeCurrency":{"name":"DYNO Token","symbol":"tDYNO","decimals":18},"infoURL":"https://dynoprotocol.com","shortName":"tdyno","chainId":3967,"networkId":3967,"explorers":[{"name":"DYNO Explorer","url":"https://testnet.dynoscan.io","standard":"EIP3091"}]},{"name":"Fantom Testnet","chain":"FTM","rpc":["https://rpc.testnet.fantom.network"],"faucets":["https://faucet.fantom.network"],"nativeCurrency":{"name":"Fantom","symbol":"FTM","decimals":18},"infoURL":"https://docs.fantom.foundation/quick-start/short-guide#fantom-testnet","shortName":"tftm","chainId":4002,"networkId":4002,"icon":"fantom","explorers":[{"name":"ftmscan","url":"https://testnet.ftmscan.com","icon":"ftmscan","standard":"EIP3091"}]},{"name":"AIOZ Network Testnet","chain":"AIOZ","network":"testnet","icon":"aioz","rpc":["https://eth-ds.testnet.aioz.network"],"faucets":[],"nativeCurrency":{"name":"testAIOZ","symbol":"AIOZ","decimals":18},"infoURL":"https://aioz.network","shortName":"aioz-testnet","chainId":4102,"networkId":4102,"slip44":60,"explorers":[{"name":"AIOZ Network Testnet Explorer","url":"https://testnet.explorer.aioz.network","standard":"EIP3091"}]},{"name":"IoTeX Network Mainnet","chain":"iotex.io","rpc":["https://babel-api.mainnet.iotex.io"],"faucets":[],"nativeCurrency":{"name":"IoTeX","symbol":"IOTX","decimals":18},"infoURL":"https://iotex.io","shortName":"iotex-mainnet","chainId":4689,"networkId":4689,"explorers":[{"name":"iotexscan","url":"https://iotexscan.io","standard":"EIP3091"}]},{"name":"IoTeX Network Testnet","chain":"iotex.io","rpc":["https://babel-api.testnet.iotex.io"],"faucets":["https://faucet.iotex.io/"],"nativeCurrency":{"name":"IoTeX","symbol":"IOTX","decimals":18},"infoURL":"https://iotex.io","shortName":"iotex-testnet","chainId":4690,"networkId":4690,"explorers":[{"name":"testnet iotexscan","url":"https://testnet.iotexscan.io","standard":"EIP3091"}]},{"name":"Venidium Testnet","chain":"XVM","rpc":["https://rpc-evm-testnet.venidium.io"],"faucets":[],"nativeCurrency":{"name":"Venidium","symbol":"XVM","decimals":18},"infoURL":"https://venidium.io","shortName":"xvm","chainId":4918,"networkId":4918,"explorers":[{"name":"Venidium EVM Testnet Explorer","url":"https://evm-testnet.venidiumexplorer.com","standard":"EIP3091"}]},{"name":"EraSwap Mainnet","chain":"ESN","icon":"eraswap","rpc":["https://mainnet.eraswap.network","https://rpc-mumbai.mainnet.eraswap.network"],"faucets":[],"nativeCurrency":{"name":"EraSwap","symbol":"ES","decimals":18},"infoURL":"https://eraswap.info/","shortName":"es","chainId":5197,"networkId":5197},{"name":"Uzmi Network Mainnet","chain":"UZMI","rpc":["https://network.uzmigames.com.br/"],"faucets":[],"nativeCurrency":{"name":"UZMI","symbol":"UZMI","decimals":18},"infoURL":"https://uzmigames.com.br/","shortName":"UZMI","chainId":5315,"networkId":5315},{"name":"Syscoin Tanenbaum Testnet","chain":"SYS","rpc":["https://rpc.tanenbaum.io","wss://rpc.tanenbaum.io/wss"],"faucets":["https://faucet.tanenbaum.io"],"nativeCurrency":{"name":"Testnet Syscoin","symbol":"tSYS","decimals":18},"infoURL":"https://syscoin.org","shortName":"tsys","chainId":5700,"networkId":5700,"explorers":[{"name":"Syscoin Testnet Block Explorer","url":"https://tanenbaum.io","standard":"EIP3091"}]},{"name":"Digest Swarm Chain","chain":"DSC","icon":"swarmchain","rpc":["https://rpc.digestgroup.ltd"],"faucets":[],"nativeCurrency":{"name":"DigestCoin","symbol":"DGCC","decimals":18},"infoURL":"https://digestgroup.ltd","shortName":"dgcc","chainId":5777,"networkId":5777,"explorers":[{"name":"swarmexplorer","url":"https://explorer.digestgroup.ltd","standard":"EIP3091"}]},{"name":"Ontology Testnet","chain":"Ontology","rpc":["https://polaris1.ont.io:20339","https://polaris2.ont.io:20339","https://polaris3.ont.io:20339","https://polaris4.ont.io:20339"],"faucets":["https://developer.ont.io/"],"nativeCurrency":{"name":"ONG","symbol":"ONG","decimals":9},"infoURL":"https://ont.io/","shortName":"Ontology Testnet","chainId":5851,"networkId":5851,"explorers":[{"name":"explorer","url":"https://explorer.ont.io/testnet","standard":"EIP3091"}]},{"name":"Wegochain Rubidium Mainnet","chain":"RBD","rpc":["https://proxy.wegochain.io","http://wallet.wegochain.io:7764"],"faucets":[],"nativeCurrency":{"name":"Rubid","symbol":"RBD","decimals":18},"infoURL":"https://www.wegochain.io","shortName":"rbd","chainId":5869,"networkId":5869,"explorers":[{"name":"wegoscan2","url":"https://scan2.wegochain.io","standard":"EIP3091"}]},{"name":"Pixie Chain Mainnet","chain":"PixieChain","rpc":["https://http-mainnet.chain.pixie.xyz","wss://ws-mainnet.chain.pixie.xyz"],"faucets":[],"nativeCurrency":{"name":"Pixie Chain Native Token","symbol":"PIX","decimals":18},"infoURL":"https://chain.pixie.xyz","shortName":"pixie-chain","chainId":6626,"networkId":6626,"explorers":[{"name":"blockscout","url":"https://scan.chain.pixie.xyz","standard":"none"}]},{"name":"Shyft Mainnet","chain":"SHYFT","icon":"shyft","rpc":["https://rpc.shyft.network/"],"faucets":[],"nativeCurrency":{"name":"Shyft","symbol":"SHYFT","decimals":18},"infoURL":"https://shyft.network","shortName":"shyft","chainId":7341,"networkId":7341,"slip44":2147490989,"explorers":[{"name":"Shyft BX","url":"https://bx.shyft.network","standard":"EIP3091"}]},{"name":"Hazlor Testnet","chain":"SCAS","rpc":["https://hatlas.rpc.hazlor.com:8545","wss://hatlas.rpc.hazlor.com:8546"],"faucets":["https://faucet.hazlor.com"],"nativeCurrency":{"name":"Hazlor Test Coin","symbol":"TSCAS","decimals":18},"infoURL":"https://hazlor.com","shortName":"tscas","chainId":7878,"networkId":7878,"explorers":[{"name":"Hazlor Testnet Explorer","url":"https://explorer.hazlor.com","standard":"none"}]},{"name":"Teleport","chain":"Teleport","rpc":["https://evm-rpc.teleport.network"],"faucets":[],"nativeCurrency":{"name":"Tele","symbol":"TELE","decimals":18},"infoURL":"https://teleport.network","shortName":"teleport","chainId":8000,"networkId":8000,"icon":"teleport","explorers":[{"name":"Teleport EVM Explorer (Blockscout)","url":"https://evm-explorer.teleport.network","standard":"none","icon":"teleport"},{"name":"Teleport Cosmos Explorer (Big Dipper)","url":"https://explorer.teleport.network","standard":"none","icon":"teleport"}]},{"name":"Teleport Testnet","chain":"Teleport","rpc":["https://evm-rpc.testnet.teleport.network"],"faucets":["https://chain-docs.teleport.network/testnet/faucet.html"],"nativeCurrency":{"name":"Tele","symbol":"TELE","decimals":18},"infoURL":"https://teleport.network","shortName":"teleport-testnet","chainId":8001,"networkId":8001,"icon":"teleport","explorers":[{"name":"Teleport EVM Explorer (Blockscout)","url":"https://evm-explorer.testnet.teleport.network","standard":"none","icon":"teleport"},{"name":"Teleport Cosmos Explorer (Big Dipper)","url":"https://explorer.testnet.teleport.network","standard":"none","icon":"teleport"}]},{"name":"MDGL Testnet","chain":"MDGL","rpc":["https://testnet.mdgl.io"],"faucets":[],"nativeCurrency":{"name":"MDGL Token","symbol":"MDGLT","decimals":18},"infoURL":"https://mdgl.io","shortName":"mdgl","chainId":8029,"networkId":8029},{"name":"GeneChain Adenine Testnet","chain":"GeneChain","rpc":["https://rpc-testnet.genechain.io"],"faucets":["https://faucet.genechain.io"],"nativeCurrency":{"name":"Testnet RNA","symbol":"tRNA","decimals":18},"infoURL":"https://scan-testnet.genechain.io/","shortName":"GeneChainAdn","chainId":8080,"networkId":8080,"explorers":[{"name":"GeneChain Adenine Testnet Scan","url":"https://scan-testnet.genechain.io","standard":"EIP3091"}]},{"name":"Klaytn Mainnet Cypress","chain":"KLAY","rpc":["https://public-node-api.klaytnapi.com/v1/cypress"],"faucets":[],"nativeCurrency":{"name":"KLAY","symbol":"KLAY","decimals":18},"infoURL":"https://www.klaytn.com/","shortName":"Cypress","chainId":8217,"networkId":8217,"slip44":8217,"explorers":[{"name":"Klaytnscope","url":"https://scope.klaytn.com","standard":"none"}]},{"name":"KorthoTest","chain":"Kortho","rpc":["https://www.krotho-test.net"],"faucets":[],"nativeCurrency":{"name":"Kortho Test","symbol":"KTO","decimals":11},"infoURL":"https://www.kortho.io/","shortName":"Kortho","chainId":8285,"networkId":8285},{"name":"TOOL Global Mainnet","chain":"OLO","rpc":["https://mainnet-web3.wolot.io"],"faucets":[],"nativeCurrency":{"name":"TOOL Global","symbol":"OLO","decimals":18},"infoURL":"https://ibdt.io","shortName":"olo","chainId":8723,"networkId":8723,"slip44":479,"explorers":[{"name":"OLO Block Explorer","url":"https://www.olo.network","standard":"EIP3091"}]},{"name":"TOOL Global Testnet","chain":"OLO","rpc":["https://testnet-web3.wolot.io"],"faucets":["https://testnet-explorer.wolot.io"],"nativeCurrency":{"name":"TOOL Global","symbol":"OLO","decimals":18},"infoURL":"https://testnet-explorer.wolot.io","shortName":"tolo","chainId":8724,"networkId":8724,"slip44":479},{"name":"Ambros Chain Testnet","chain":"ambroschain","rpc":["https://testnet.ambroschain.com"],"faucets":[],"nativeCurrency":{"name":"AMBROS","symbol":"AMBR","decimals":18},"infoURL":"https://bcmhunt.com/","shortName":"ambrostestnet","chainId":8888,"networkId":8888,"explorers":[{"name":"Ambros Chain Explorer","url":"https://testexplorer.ambroschain.com","standard":"none"}]},{"name":"bloxberg","chain":"bloxberg","rpc":["https://core.bloxberg.org"],"faucets":["https://faucet.bloxberg.org/"],"nativeCurrency":{"name":"BERG","symbol":"U+25B3","decimals":18},"infoURL":"https://bloxberg.org","shortName":"berg","chainId":8995,"networkId":8995},{"name":"Evmos Testnet","chain":"Evmos","rpc":["https://evmos-archive-testnet.api.bdnodes.net:8545"],"faucets":["https://faucet.evmos.dev"],"nativeCurrency":{"name":"test-Evmos","symbol":"tEVMOS","decimals":18},"infoURL":"https://evmos.org","shortName":"evmos-testnet","chainId":9000,"networkId":9000,"icon":"evmos","explorers":[{"name":"Evmos EVM Explorer (Blockscout)","url":"https://evm.evmos.dev","standard":"none","icon":"evmos"},{"name":"Evmos Cosmos Explorer","url":"https://explorer.evmos.dev","standard":"none","icon":"evmos"}]},{"name":"Evmos","chain":"Evmos","rpc":["https://eth.bd.evmos.org:8545"],"faucets":[],"nativeCurrency":{"name":"Evmos","symbol":"EVMOS","decimals":18},"infoURL":"https://evmos.org","shortName":"evmos","chainId":9001,"networkId":9001,"icon":"evmos","explorers":[{"name":"Evmos EVM Explorer (Blockscout)","url":"https://evm.evmos.org","standard":"none","icon":"evmos"},{"name":"Evmos Cosmos Explorer (Mintscan)","url":"https://www.mintscan.io/evmos","standard":"none","icon":"evmos"}]},{"name":"Genesis Coin","chain":"Genesis","rpc":["https://genesis-gn.com","wss://genesis-gn.com"],"faucets":[],"nativeCurrency":{"name":"GN Coin","symbol":"GNC","decimals":18},"infoURL":"https://genesis-gn.com","shortName":"GENEC","chainId":9100,"networkId":9100},{"name":"Rangers Protocol Testnet Robin","chain":"Rangers","icon":"rangers","rpc":["https://robin.rangersprotocol.com/api/jsonrpc"],"faucets":["https://robin-faucet.rangersprotocol.com"],"nativeCurrency":{"name":"Rangers Protocol Gas","symbol":"tRPG","decimals":18},"infoURL":"https://rangersprotocol.com","shortName":"trpg","chainId":9527,"networkId":9527,"explorers":[{"name":"rangersscan-robin","url":"https://robin-rangersscan.rangersprotocol.com","standard":"none"}]},{"name":"myOwn Testnet","chain":"myOwn","rpc":["https://geth.dev.bccloud.net"],"faucets":[],"nativeCurrency":{"name":"MYN","symbol":"MYN","decimals":18},"infoURL":"https://docs.bccloud.net/","shortName":"myn","chainId":9999,"networkId":9999},{"name":"Smart Bitcoin Cash","chain":"smartBCH","rpc":["https://smartbch.greyh.at","https://rpc-mainnet.smartbch.org","https://smartbch.fountainhead.cash/mainnet","https://smartbch.devops.cash/mainnet"],"faucets":[],"nativeCurrency":{"name":"Bitcoin Cash","symbol":"BCH","decimals":18},"infoURL":"https://smartbch.org/","shortName":"smartbch","chainId":10000,"networkId":10000},{"name":"Smart Bitcoin Cash Testnet","chain":"smartBCHTest","rpc":["https://rpc-testnet.smartbch.org","https://smartbch.devops.cash/testnet"],"faucets":[],"nativeCurrency":{"name":"Bitcoin Cash Test Token","symbol":"BCHT","decimals":18},"infoURL":"http://smartbch.org/","shortName":"smartbchtest","chainId":10001,"networkId":10001},{"name":"Blockchain Genesis Mainnet","chain":"GEN","rpc":["https://eu.mainnet.xixoio.com","https://us.mainnet.xixoio.com","https://asia.mainnet.xixoio.com"],"faucets":[],"nativeCurrency":{"name":"GEN","symbol":"GEN","decimals":18},"infoURL":"https://www.xixoio.com/","shortName":"GEN","chainId":10101,"networkId":10101},{"name":"CryptoCoinPay","chain":"CCP","rpc":["http://node106.cryptocoinpay.info:8545","ws://node106.cryptocoinpay.info:8546"],"faucets":[],"icon":"ccp","nativeCurrency":{"name":"CryptoCoinPay","symbol":"CCP","decimals":18},"infoURL":"https://www.cryptocoinpay.co","shortName":"CCP","chainId":10823,"networkId":10823,"explorers":[{"name":"CCP Explorer","url":"https://cryptocoinpay.info","standard":"EIP3091"}]},{"name":"WAGMI","chain":"WAGMI","icon":"wagmi","rpc":["https://subnets.avax.network/wagmi/wagmi-chain-testnet/rpc"],"faucets":["https://faucet.trywagmi.xyz"],"nativeCurrency":{"name":"WAGMI","symbol":"WGM","decimals":18},"infoURL":"https://trywagmi.xyz","shortName":"WAGMI","chainId":11111,"networkId":11111,"explorers":[{"name":"WAGMI Explorer","url":"https://subnets.avax.network/wagmi/wagmi-chain-testnet/explorer","standard":"EIP3091"}]},{"name":"Shyft Testnet","chain":"SHYFTT","icon":"shyft","rpc":["https://rpc.testnet.shyft.network/"],"faucets":[],"nativeCurrency":{"name":"Shyft Test Token","symbol":"SHYFTT","decimals":18},"infoURL":"https://shyft.network","shortName":"shyftt","chainId":11437,"networkId":11437,"explorers":[{"name":"Shyft Testnet BX","url":"https://bx.testnet.shyft.network","standard":"EIP3091"}]},{"name":"Singularity ZERO Testnet","chain":"ZERO","rpc":["https://betaenv.singularity.gold:18545"],"faucets":["https://nft.singularity.gold"],"nativeCurrency":{"name":"ZERO","symbol":"tZERO","decimals":18},"infoURL":"https://www.singularity.gold","shortName":"tZERO","chainId":12051,"networkId":12051,"explorers":[{"name":"zeroscan","url":"https://betaenv.singularity.gold:18002","standard":"EIP3091"}]},{"name":"Singularity ZERO Mainnet","chain":"ZERO","rpc":["https://zerorpc.singularity.gold"],"faucets":["https://zeroscan.singularity.gold"],"nativeCurrency":{"name":"ZERO","symbol":"ZERO","decimals":18},"infoURL":"https://www.singularity.gold","shortName":"ZERO","chainId":12052,"networkId":12052,"slip44":621,"explorers":[{"name":"zeroscan","url":"https://zeroscan.singularity.gold","standard":"EIP3091"}]},{"name":"Phoenix Mainnet","chain":"Phoenix","network":"mainnet","rpc":["https://rpc.phoenixplorer.com/"],"faucets":[],"nativeCurrency":{"name":"Phoenix","symbol":"PHX","decimals":18},"infoURL":"https://cryptophoenix.org/phoenix","shortName":"Phoenix","chainId":13381,"networkId":13381,"icon":"phoenix","explorers":[{"name":"phoenixplorer","url":"https://phoenixplorer.com","icon":"phoenixplorer","standard":"EIP3091"}]},{"name":"MetaDot Mainnet","chain":"MTT","rpc":["https://mainnet.metadot.network"],"faucets":[],"nativeCurrency":{"name":"MetaDot Token","symbol":"MTT","decimals":18},"infoURL":"https://metadot.network","shortName":"mtt","chainId":16000,"networkId":16000},{"name":"MetaDot Testnet","chain":"MTTTest","rpc":["https://testnet.metadot.network"],"faucets":["https://faucet.metadot.network/"],"nativeCurrency":{"name":"MetaDot Token TestNet","symbol":"MTT-test","decimals":18},"infoURL":"https://metadot.network","shortName":"mtttest","chainId":16001,"networkId":16001},{"name":"BTCIX Network","chain":"BTCIX","rpc":["https://seed.btcix.org/rpc"],"faucets":[],"nativeCurrency":{"name":"BTCIX Network","symbol":"BTCIX","decimals":18},"infoURL":"https://bitcolojix.org","shortName":"btcix","chainId":19845,"networkId":19845,"explorers":[{"name":"BTCIXScan","url":"https://btcixscan.com","standard":"none"}]},{"name":"omChain Mainnet","chain":"OML","icon":"omlira","rpc":["https://seed.omlira.com"],"faucets":[],"nativeCurrency":{"name":"Omlira","symbol":"OML","decimals":18},"infoURL":"https://omlira.com","shortName":"oml","chainId":21816,"networkId":21816,"explorers":[{"name":"omChain Explorer","url":"https://explorer.omlira.com","standard":"EIP3091"}]},{"name":"Webchain","chain":"WEB","rpc":["https://node1.webchain.network"],"faucets":[],"nativeCurrency":{"name":"Webchain Ether","symbol":"WEB","decimals":18},"infoURL":"https://webchain.network","shortName":"web","chainId":24484,"networkId":37129,"slip44":227},{"name":"MintMe.com Coin","chain":"MINTME","rpc":["https://node1.mintme.com"],"faucets":[],"nativeCurrency":{"name":"MintMe.com Coin","symbol":"MINTME","decimals":18},"infoURL":"https://www.mintme.com","shortName":"mintme","chainId":24734,"networkId":37480},{"name":"Ethersocial Network","chain":"ESN","rpc":["https://api.esn.gonspool.com"],"faucets":[],"nativeCurrency":{"name":"Ethersocial Network Ether","symbol":"ESN","decimals":18},"infoURL":"https://ethersocial.org","shortName":"esn","chainId":31102,"networkId":1,"slip44":31102},{"name":"GoChain Testnet","chain":"GO","rpc":["https://testnet-rpc.gochain.io"],"faucets":[],"nativeCurrency":{"name":"GoChain Coin","symbol":"GO","decimals":18},"infoURL":"https://gochain.io","shortName":"got","chainId":31337,"networkId":31337,"slip44":6060,"explorers":[{"name":"GoChain Testnet Explorer","url":"https://testnet-explorer.gochain.io","standard":"EIP3091"}]},{"name":"Fusion Mainnet","chain":"FSN","rpc":["https://mainnet.anyswap.exchange","https://fsn.dev/api"],"faucets":[],"nativeCurrency":{"name":"Fusion","symbol":"FSN","decimals":18},"infoURL":"https://www.fusion.org/","shortName":"fsn","chainId":32659,"networkId":32659},{"name":"Energi Mainnet","chain":"NRG","rpc":["https://nodeapi.energi.network"],"faucets":[],"nativeCurrency":{"name":"Energi","symbol":"NRG","decimals":18},"infoURL":"https://www.energi.world/","shortName":"nrg","chainId":39797,"networkId":39797,"slip44":39797},{"name":"pegglecoin","chain":"42069","rpc":[],"faucets":[],"nativeCurrency":{"name":"pegglecoin","symbol":"peggle","decimals":18},"infoURL":"https://teampeggle.com","shortName":"PC","chainId":42069,"networkId":42069},{"name":"Arbitrum One","chainId":42161,"shortName":"arb1","chain":"ETH","networkId":42161,"nativeCurrency":{"name":"Ether","symbol":"ETH","decimals":18},"rpc":["https://arbitrum-mainnet.infura.io/v3/${INFURA_API_KEY}","https://arb-mainnet.g.alchemy.com/v2/${ALCHEMY_API_KEY}","https://arb1.arbitrum.io/rpc","wss://arb1.arbitrum.io/ws"],"faucets":[],"explorers":[{"name":"Arbiscan","url":"https://arbiscan.io","standard":"EIP3091"},{"name":"Arbitrum Explorer","url":"https://explorer.arbitrum.io","standard":"EIP3091"}],"infoURL":"https://arbitrum.io","parent":{"type":"L2","chain":"eip155-1","bridges":[{"url":"https://bridge.arbitrum.io"}]}},{"name":"Celo Mainnet","chainId":42220,"shortName":"CELO","chain":"CELO","networkId":42220,"nativeCurrency":{"name":"CELO","symbol":"CELO","decimals":18},"rpc":["https://forno.celo.org","wss://forno.celo.org/ws"],"faucets":["https://free-online-app.com/faucet-for-eth-evm-chains/"],"infoURL":"https://docs.celo.org/","explorers":[{"name":"blockscout","url":"https://explorer.celo.org","standard":"none"}]},{"name":"Emerald Paratime Testnet","chain":"Emerald","icon":"oasis","rpc":["https://testnet.emerald.oasis.dev/","wss://testnet.emerald.oasis.dev/ws"],"faucets":[],"nativeCurrency":{"name":"Emerald Rose","symbol":"ROSE","decimals":18},"infoURL":"https://docs.oasis.dev/general/developer-resources/overview","shortName":"emerald","chainId":42261,"networkId":42261,"explorers":[{"name":"Emerald Paratime Testnet Explorer","url":"https://testnet.explorer.emerald.oasis.dev","standard":"EIP3091"}]},{"name":"Emerald Paratime Mainnet","chain":"Emerald","icon":"oasis","rpc":["https://emerald.oasis.dev","wss://emerald.oasis.dev/ws"],"faucets":[],"nativeCurrency":{"name":"Emerald Rose","symbol":"ROSE","decimals":18},"infoURL":"https://docs.oasis.dev/general/developer-resources/overview","shortName":"oasis","chainId":42262,"networkId":42262,"explorers":[{"name":"Emerald Paratime Mainnet Explorer","url":"https://explorer.emerald.oasis.dev","standard":"EIP3091"}]},{"name":"Athereum","chain":"ATH","rpc":["https://ava.network:21015/ext/evm/rpc"],"faucets":["http://athfaucet.ava.network//?address=${ADDRESS}"],"nativeCurrency":{"name":"Athereum Ether","symbol":"ATH","decimals":18},"infoURL":"https://athereum.ava.network","shortName":"avaeth","chainId":43110,"networkId":43110},{"name":"Avalanche Fuji Testnet","chain":"AVAX","rpc":["https://api.avax-test.network/ext/bc/C/rpc"],"faucets":["https://faucet.avax-test.network/"],"nativeCurrency":{"name":"Avalanche","symbol":"AVAX","decimals":18},"infoURL":"https://cchain.explorer.avax-test.network","shortName":"Fuji","chainId":43113,"networkId":1,"explorers":[{"name":"snowtrace","url":"https://testnet.snowtrace.io","standard":"EIP3091"}]},{"name":"Avalanche C-Chain","chain":"AVAX","rpc":["https://api.avax.network/ext/bc/C/rpc"],"faucets":["https://free-online-app.com/faucet-for-eth-evm-chains/"],"nativeCurrency":{"name":"Avalanche","symbol":"AVAX","decimals":18},"infoURL":"https://www.avax.network/","shortName":"Avalanche","chainId":43114,"networkId":43114,"slip44":9005,"explorers":[{"name":"snowtrace","url":"https://snowtrace.io","standard":"EIP3091"}]},{"name":"Celo Alfajores Testnet","chainId":44787,"shortName":"ALFA","chain":"CELO","networkId":44787,"nativeCurrency":{"name":"CELO","symbol":"CELO","decimals":18},"rpc":["https://alfajores-forno.celo-testnet.org","wss://alfajores-forno.celo-testnet.org/ws"],"faucets":["https://celo.org/developers/faucet","https://cauldron.pretoriaresearchlab.io/alfajores-faucet"],"infoURL":"https://docs.celo.org/"},{"name":"Autobahn Network","chain":"BNB","network":"mainnet","rpc":["https://rpc.autobahn.network"],"faucets":[],"nativeCurrency":{"name":"BNB","symbol":"BNB","decimals":18},"infoURL":"https://autobahn.network","shortName":"autobahn","chainId":45000,"networkId":45000,"icon":"autobahn","explorers":[{"name":"autobahn explorer","url":"https://explorer.autobahn.network","icon":"autobahn","standard":"EIP3091"}]},{"name":"REI Network","chain":"REI","rpc":["https://rpc.rei.network","wss://rpc.rei.network"],"faucets":[],"nativeCurrency":{"name":"REI","symbol":"REI","decimals":18},"infoURL":"https://rei.network/","shortName":"REI","chainId":47805,"networkId":47805,"explorers":[{"name":"rei-scan","url":"https://scan.rei.network","standard":"none"}]},{"name":"Energi Testnet","chain":"NRG","rpc":["https://nodeapi.test.energi.network"],"faucets":[],"nativeCurrency":{"name":"Energi","symbol":"NRG","decimals":18},"infoURL":"https://www.energi.world/","shortName":"tnrg","chainId":49797,"networkId":49797,"slip44":49797},{"name":"DFK Chain","chain":"DFK","icon":"dfk","network":"mainnet","rpc":["https://subnets.avax.network/defi-kingdoms/dfk-chain/rpc"],"faucets":[],"nativeCurrency":{"name":"Jewel","symbol":"JEWEL","decimals":18},"infoURL":"https://defikingdoms.com","shortName":"DFK","chainId":53935,"networkId":53935,"explorers":[{"name":"ethernal","url":"https://explorer.dfkchain.com","icon":"ethereum","standard":"none"}]},{"name":"REI Chain Mainnet","chain":"REI","icon":"reichain","rpc":["https://rei-rpc.moonrhythm.io"],"faucets":["http://kururu.finance/faucet?chainId=55555"],"nativeCurrency":{"name":"Rei","symbol":"REI","decimals":18},"infoURL":"https://reichain.io","shortName":"rei","chainId":55555,"networkId":55555,"explorers":[{"name":"reiscan","url":"https://reiscan.com","standard":"EIP3091"}]},{"name":"REI Chain Testnet","chain":"REI","icon":"reichain","rpc":["https://rei-testnet-rpc.moonrhythm.io"],"faucets":["http://kururu.finance/faucet?chainId=55556"],"nativeCurrency":{"name":"tRei","symbol":"tREI","decimals":18},"infoURL":"https://reichain.io","shortName":"trei","chainId":55556,"networkId":55556,"explorers":[{"name":"reiscan","url":"https://testnet.reiscan.com","standard":"EIP3091"}]},{"name":"Thinkium Testnet Chain 0","chain":"Thinkium","rpc":["https://test.thinkiumrpc.net/"],"faucets":["https://www.thinkiumdev.net/faucet"],"nativeCurrency":{"name":"TKM","symbol":"TKM","decimals":18},"infoURL":"https://thinkium.net/","shortName":"TKM-test0","chainId":60000,"networkId":60000,"explorers":[{"name":"thinkiumscan","url":"https://test0.thinkiumscan.net","standard":"EIP3091"}]},{"name":"Thinkium Testnet Chain 1","chain":"Thinkium","rpc":["https://test1.thinkiumrpc.net/"],"faucets":["https://www.thinkiumdev.net/faucet"],"nativeCurrency":{"name":"TKM","symbol":"TKM","decimals":18},"infoURL":"https://thinkium.net/","shortName":"TKM-test1","chainId":60001,"networkId":60001,"explorers":[{"name":"thinkiumscan","url":"https://test1.thinkiumscan.net","standard":"EIP3091"}]},{"name":"Thinkium Testnet Chain 2","chain":"Thinkium","rpc":["https://test2.thinkiumrpc.net/"],"faucets":["https://www.thinkiumdev.net/faucet"],"nativeCurrency":{"name":"TKM","symbol":"TKM","decimals":18},"infoURL":"https://thinkium.net/","shortName":"TKM-test2","chainId":60002,"networkId":60002,"explorers":[{"name":"thinkiumscan","url":"https://test2.thinkiumscan.net","standard":"EIP3091"}]},{"name":"Thinkium Testnet Chain 103","chain":"Thinkium","rpc":["https://test103.thinkiumrpc.net/"],"faucets":["https://www.thinkiumdev.net/faucet"],"nativeCurrency":{"name":"TKM","symbol":"TKM","decimals":18},"infoURL":"https://thinkium.net/","shortName":"TKM-test103","chainId":60103,"networkId":60103,"explorers":[{"name":"thinkiumscan","url":"https://test103.thinkiumscan.net","standard":"EIP3091"}]},{"name":"Celo Baklava Testnet","chainId":62320,"shortName":"BKLV","chain":"CELO","networkId":62320,"nativeCurrency":{"name":"CELO","symbol":"CELO","decimals":18},"rpc":["https://baklava-forno.celo-testnet.org"],"faucets":["https://docs.google.com/forms/d/e/1FAIpQLSdfr1BwUTYepVmmvfVUDRCwALejZ-TUva2YujNpvrEmPAX2pg/viewform","https://cauldron.pretoriaresearchlab.io/baklava-faucet"],"infoURL":"https://docs.celo.org/"},{"name":"eCredits Mainnet","chain":"ECS","network":"mainnet","rpc":["https://rpc.ecredits.com"],"faucets":[],"nativeCurrency":{"name":"eCredits","symbol":"ECS","decimals":18},"infoURL":"https://ecredits.com","shortName":"ecs","chainId":63000,"networkId":63000,"explorers":[{"name":"eCredits MainNet Explorer","url":"https://explorer.ecredits.com","standard":"EIP3091"}]},{"name":"eCredits Testnet","chain":"ECS","network":"testnet","rpc":["https://rpc.tst.ecredits.com"],"faucets":["https://faucet.tst.ecredits.com"],"nativeCurrency":{"name":"eCredits","symbol":"ECS","decimals":18},"infoURL":"https://ecredits.com","shortName":"ecs-testnet","chainId":63001,"networkId":63001,"explorers":[{"name":"eCredits TestNet Explorer","url":"https://explorer.tst.ecredits.com","standard":"EIP3091"}]},{"name":"Thinkium Mainnet Chain 0","chain":"Thinkium","rpc":["https://proxy.thinkiumrpc.net/"],"faucets":[],"nativeCurrency":{"name":"TKM","symbol":"TKM","decimals":18},"infoURL":"https://thinkium.net/","shortName":"TKM0","chainId":70000,"networkId":70000,"explorers":[{"name":"thinkiumscan","url":"https://chain0.thinkiumscan.net","standard":"EIP3091"}]},{"name":"Thinkium Mainnet Chain 1","chain":"Thinkium","rpc":["https://proxy1.thinkiumrpc.net/"],"faucets":[],"nativeCurrency":{"name":"TKM","symbol":"TKM","decimals":18},"infoURL":"https://thinkium.net/","shortName":"TKM1","chainId":70001,"networkId":70001,"explorers":[{"name":"thinkiumscan","url":"https://chain1.thinkiumscan.net","standard":"EIP3091"}]},{"name":"Thinkium Mainnet Chain 2","chain":"Thinkium","rpc":["https://proxy2.thinkiumrpc.net/"],"faucets":[],"nativeCurrency":{"name":"TKM","symbol":"TKM","decimals":18},"infoURL":"https://thinkium.net/","shortName":"TKM2","chainId":70002,"networkId":70002,"explorers":[{"name":"thinkiumscan","url":"https://chain2.thinkiumscan.net","standard":"EIP3091"}]},{"name":"Thinkium Mainnet Chain 103","chain":"Thinkium","rpc":["https://proxy103.thinkiumrpc.net/"],"faucets":[],"nativeCurrency":{"name":"TKM","symbol":"TKM","decimals":18},"infoURL":"https://thinkium.net/","shortName":"TKM103","chainId":70103,"networkId":70103,"explorers":[{"name":"thinkiumscan","url":"https://chain103.thinkiumscan.net","standard":"EIP3091"}]},{"name":"Polyjuice Testnet","chain":"CKB","icon":"polyjuice","rpc":["https://godwoken-testnet-web3-rpc.ckbapp.dev","ws://godwoken-testnet-web3-rpc.ckbapp.dev/ws"],"faucets":["https://faucet.nervos.org/"],"nativeCurrency":{"name":"CKB","symbol":"CKB","decimals":8},"infoURL":"https://github.com/nervosnetwork/godwoken","shortName":"ckb","chainId":71393,"networkId":1},{"name":"Energy Web Volta Testnet","chain":"Volta","rpc":["https://volta-rpc.energyweb.org","wss://volta-rpc.energyweb.org/ws"],"faucets":["https://voltafaucet.energyweb.org"],"nativeCurrency":{"name":"Volta Token","symbol":"VT","decimals":18},"infoURL":"https://energyweb.org","shortName":"vt","chainId":73799,"networkId":73799},{"name":"Firenze test network","chain":"ETH","rpc":["https://ethnode.primusmoney.com/firenze"],"faucets":[],"nativeCurrency":{"name":"Firenze Ether","symbol":"FIN","decimals":18},"infoURL":"https://primusmoney.com","shortName":"firenze","chainId":78110,"networkId":78110},{"name":"Mumbai","title":"Polygon Testnet Mumbai","chain":"Polygon","rpc":["https://matic-mumbai.chainstacklabs.com","https://rpc-mumbai.maticvigil.com","https://matic-testnet-archive-rpc.bwarelabs.com"],"faucets":["https://faucet.polygon.technology/"],"nativeCurrency":{"name":"MATIC","symbol":"MATIC","decimals":18},"infoURL":"https://polygon.technology/","shortName":"maticmum","chainId":80001,"networkId":80001,"explorers":[{"name":"polygonscan","url":"https://mumbai.polygonscan.com","standard":"EIP3091"}]},{"name":"UB Smart Chain(testnet)","chain":"USC","network":"testnet","rpc":["https://testnet.rpc.uschain.network"],"faucets":[],"nativeCurrency":{"name":"UBC","symbol":"UBC","decimals":18},"infoURL":"https://www.ubchain.site","shortName":"usctest","chainId":99998,"networkId":99998},{"name":"UB Smart Chain","chain":"USC","network":"mainnet","rpc":["https://rpc.uschain.network"],"faucets":[],"nativeCurrency":{"name":"UBC","symbol":"UBC","decimals":18},"infoURL":"https://www.ubchain.site/","shortName":"usc","chainId":99999,"networkId":99999},{"name":"QuarkChain Mainnet Root","chain":"QuarkChain","rpc":["http://jrpc.mainnet.quarkchain.io:38391/"],"faucets":[],"nativeCurrency":{"name":"QKC","symbol":"QKC","decimals":18},"infoURL":"https://www.quarkchain.io/","shortName":"qkc-r","chainId":100000,"networkId":100000},{"name":"QuarkChain Mainnet Shard 0","chain":"QuarkChain","rpc":["https://mainnet-s0-ethapi.quarkchain.io","http://eth-jrpc.mainnet.quarkchain.io:39000/"],"faucets":[],"nativeCurrency":{"name":"QKC","symbol":"QKC","decimals":18},"infoURL":"https://www.quarkchain.io/","shortName":"qkc-s0","chainId":100001,"networkId":100001,"parent":{"chain":"eip155-100000","type":"shard"},"explorers":[{"name":"quarkchain-mainnet","url":"https://mainnet.quarkchain.io/0","standard":"EIP3091"}]},{"name":"QuarkChain Mainnet Shard 1","chain":"QuarkChain","rpc":["https://mainnet-s1-ethapi.quarkchain.io","http://eth-jrpc.mainnet.quarkchain.io:39001/"],"faucets":[],"nativeCurrency":{"name":"QKC","symbol":"QKC","decimals":18},"infoURL":"https://www.quarkchain.io/","shortName":"qkc-s1","chainId":100002,"networkId":100002,"parent":{"chain":"eip155-100000","type":"shard"},"explorers":[{"name":"quarkchain-mainnet","url":"https://mainnet.quarkchain.io/1","standard":"EIP3091"}]},{"name":"QuarkChain Mainnet Shard 2","chain":"QuarkChain","rpc":["https://mainnet-s2-ethapi.quarkchain.io","http://eth-jrpc.mainnet.quarkchain.io:39002/"],"faucets":[],"nativeCurrency":{"name":"QKC","symbol":"QKC","decimals":18},"infoURL":"https://www.quarkchain.io/","shortName":"qkc-s2","chainId":100003,"networkId":100003,"parent":{"chain":"eip155-100000","type":"shard"},"explorers":[{"name":"quarkchain-mainnet","url":"https://mainnet.quarkchain.io/2","standard":"EIP3091"}]},{"name":"QuarkChain Mainnet Shard 3","chain":"QuarkChain","rpc":["https://mainnet-s3-ethapi.quarkchain.io","http://eth-jrpc.mainnet.quarkchain.io:39003/"],"faucets":[],"nativeCurrency":{"name":"QKC","symbol":"QKC","decimals":18},"infoURL":"https://www.quarkchain.io/","shortName":"qkc-s3","chainId":100004,"networkId":100004,"parent":{"chain":"eip155-100000","type":"shard"},"explorers":[{"name":"quarkchain-mainnet","url":"https://mainnet.quarkchain.io/3","standard":"EIP3091"}]},{"name":"QuarkChain Mainnet Shard 4","chain":"QuarkChain","rpc":["https://mainnet-s4-ethapi.quarkchain.io","http://eth-jrpc.mainnet.quarkchain.io:39004/"],"faucets":[],"nativeCurrency":{"name":"QKC","symbol":"QKC","decimals":18},"infoURL":"https://www.quarkchain.io/","shortName":"qkc-s4","chainId":100005,"networkId":100005,"parent":{"chain":"eip155-100000","type":"shard"},"explorers":[{"name":"quarkchain-mainnet","url":"https://mainnet.quarkchain.io/4","standard":"EIP3091"}]},{"name":"QuarkChain Mainnet Shard 5","chain":"QuarkChain","rpc":["https://mainnet-s5-ethapi.quarkchain.io","http://eth-jrpc.mainnet.quarkchain.io:39005/"],"faucets":[],"nativeCurrency":{"name":"QKC","symbol":"QKC","decimals":18},"infoURL":"https://www.quarkchain.io/","shortName":"qkc-s5","chainId":100006,"networkId":100006,"parent":{"chain":"eip155-100000","type":"shard"},"explorers":[{"name":"quarkchain-mainnet","url":"https://mainnet.quarkchain.io/5","standard":"EIP3091"}]},{"name":"QuarkChain Mainnet Shard 6","chain":"QuarkChain","rpc":["https://mainnet-s6-ethapi.quarkchain.io","http://eth-jrpc.mainnet.quarkchain.io:39006/"],"faucets":[],"nativeCurrency":{"name":"QKC","symbol":"QKC","decimals":18},"infoURL":"https://www.quarkchain.io/","shortName":"qkc-s6","chainId":100007,"networkId":100007,"parent":{"chain":"eip155-100000","type":"shard"},"explorers":[{"name":"quarkchain-mainnet","url":"https://mainnet.quarkchain.io/6","standard":"EIP3091"}]},{"name":"QuarkChain Mainnet Shard 7","chain":"QuarkChain","rpc":["https://mainnet-s7-ethapi.quarkchain.io","http://eth-jrpc.mainnet.quarkchain.io:39007/"],"faucets":[],"nativeCurrency":{"name":"QKC","symbol":"QKC","decimals":18},"infoURL":"https://www.quarkchain.io/","shortName":"qkc-s7","chainId":100008,"networkId":100008,"parent":{"chain":"eip155-100000","type":"shard"},"explorers":[{"name":"quarkchain-mainnet","url":"https://mainnet.quarkchain.io/7","standard":"EIP3091"}]},{"name":"BROChain Mainnet","chain":"BRO","network":"mainnet","rpc":["https://rpc.brochain.org","http://rpc.brochain.org","https://rpc.brochain.org/mainnet","http://rpc.brochain.org/mainnet"],"faucets":[],"nativeCurrency":{"name":"Brother","symbol":"BRO","decimals":18},"infoURL":"https://brochain.org","shortName":"bro","chainId":108801,"networkId":108801,"explorers":[{"name":"BROChain Explorer","url":"https://explorer.brochain.org","standard":"EIP3091"}]},{"name":"QuarkChain Devnet Root","chain":"QuarkChain","rpc":["http://jrpc.devnet.quarkchain.io:38391/"],"faucets":[],"nativeCurrency":{"name":"QKC","symbol":"QKC","decimals":18},"infoURL":"https://www.quarkchain.io/","shortName":"qkc-d-r","chainId":110000,"networkId":110000},{"name":"QuarkChain Devnet Shard 0","chain":"QuarkChain","rpc":["https://devnet-s0-ethapi.quarkchain.io","http://eth-jrpc.devnet.quarkchain.io:39900/"],"faucets":[],"nativeCurrency":{"name":"QKC","symbol":"QKC","decimals":18},"infoURL":"https://www.quarkchain.io/","shortName":"qkc-d-s0","chainId":110001,"networkId":110001,"parent":{"chain":"eip155-110000","type":"shard"},"explorers":[{"name":"quarkchain-devnet","url":"https://devnet.quarkchain.io/0","standard":"EIP3091"}]},{"name":"QuarkChain Devnet Shard 1","chain":"QuarkChain","rpc":["https://devnet-s1-ethapi.quarkchain.io","http://eth-jrpc.devnet.quarkchain.io:39901/"],"faucets":[],"nativeCurrency":{"name":"QKC","symbol":"QKC","decimals":18},"infoURL":"https://www.quarkchain.io/","shortName":"qkc-d-s1","chainId":110002,"networkId":110002,"parent":{"chain":"eip155-110000","type":"shard"},"explorers":[{"name":"quarkchain-devnet","url":"https://devnet.quarkchain.io/1","standard":"EIP3091"}]},{"name":"QuarkChain Devnet Shard 2","chain":"QuarkChain","rpc":["https://devnet-s2-ethapi.quarkchain.io","http://eth-jrpc.devnet.quarkchain.io:39902/"],"faucets":[],"nativeCurrency":{"name":"QKC","symbol":"QKC","decimals":18},"infoURL":"https://www.quarkchain.io/","shortName":"qkc-d-s2","chainId":110003,"networkId":110003,"parent":{"chain":"eip155-110000","type":"shard"},"explorers":[{"name":"quarkchain-devnet","url":"https://devnet.quarkchain.io/2","standard":"EIP3091"}]},{"name":"QuarkChain Devnet Shard 3","chain":"QuarkChain","rpc":["https://devnet-s3-ethapi.quarkchain.io","http://eth-jrpc.devnet.quarkchain.io:39903/"],"faucets":[],"nativeCurrency":{"name":"QKC","symbol":"QKC","decimals":18},"infoURL":"https://www.quarkchain.io/","shortName":"qkc-d-s3","chainId":110004,"networkId":110004,"parent":{"chain":"eip155-110000","type":"shard"},"explorers":[{"name":"quarkchain-devnet","url":"https://devnet.quarkchain.io/3","standard":"EIP3091"}]},{"name":"QuarkChain Devnet Shard 4","chain":"QuarkChain","rpc":["https://devnet-s4-ethapi.quarkchain.io","http://eth-jrpc.devnet.quarkchain.io:39904/"],"faucets":[],"nativeCurrency":{"name":"QKC","symbol":"QKC","decimals":18},"infoURL":"https://www.quarkchain.io/","shortName":"qkc-d-s4","chainId":110005,"networkId":110005,"parent":{"chain":"eip155-110000","type":"shard"},"explorers":[{"name":"quarkchain-devnet","url":"https://devnet.quarkchain.io/4","standard":"EIP3091"}]},{"name":"QuarkChain Devnet Shard 5","chain":"QuarkChain","rpc":["https://devnet-s5-ethapi.quarkchain.io","http://eth-jrpc.devnet.quarkchain.io:39905/"],"faucets":[],"nativeCurrency":{"name":"QKC","symbol":"QKC","decimals":18},"infoURL":"https://www.quarkchain.io/","shortName":"qkc-d-s5","chainId":110006,"networkId":110006,"parent":{"chain":"eip155-110000","type":"shard"},"explorers":[{"name":"quarkchain-devnet","url":"https://devnet.quarkchain.io/5","standard":"EIP3091"}]},{"name":"QuarkChain Devnet Shard 6","chain":"QuarkChain","rpc":["https://devnet-s6-ethapi.quarkchain.io","http://eth-jrpc.devnet.quarkchain.io:39906/"],"faucets":[],"nativeCurrency":{"name":"QKC","symbol":"QKC","decimals":18},"infoURL":"https://www.quarkchain.io/","shortName":"qkc-d-s6","chainId":110007,"networkId":110007,"parent":{"chain":"eip155-110000","type":"shard"},"explorers":[{"name":"quarkchain-devnet","url":"https://devnet.quarkchain.io/6","standard":"EIP3091"}]},{"name":"QuarkChain Devnet Shard 7","chain":"QuarkChain","rpc":["https://devnet-s7-ethapi.quarkchain.io","http://eth-jrpc.devnet.quarkchain.io:39907/"],"faucets":[],"nativeCurrency":{"name":"QKC","symbol":"QKC","decimals":18},"infoURL":"https://www.quarkchain.io/","shortName":"qkc-d-s7","chainId":110008,"networkId":110008,"parent":{"chain":"eip155-110000","type":"shard"},"explorers":[{"name":"quarkchain-devnet","url":"https://devnet.quarkchain.io/7","standard":"EIP3091"}]},{"name":"Milkomeda C1 Testnet","chain":"milkTAda","icon":"milkomeda","network":"testnet","rpc":["https://rpc-devnet-cardano-evm.c1.milkomeda.com","wss://rpc-devnet-cardano-evm.c1.milkomeda.com"],"faucets":[],"nativeCurrency":{"name":"milkTAda","symbol":"milkTAda","decimals":18},"infoURL":"https://milkomeda.com","shortName":"milkTAda","chainId":200101,"networkId":200101,"explorers":[{"name":"Blockscout","url":"https://explorer-devnet-cardano-evm.c1.milkomeda.com","standard":"none"}]},{"name":"Akroma","chain":"AKA","rpc":["https://remote.akroma.io"],"faucets":[],"nativeCurrency":{"name":"Akroma Ether","symbol":"AKA","decimals":18},"infoURL":"https://akroma.io","shortName":"aka","chainId":200625,"networkId":200625,"slip44":200625},{"name":"Alaya Mainnet","chain":"Alaya","rpc":["https://openapi.alaya.network/rpc","wss://openapi.alaya.network/ws"],"faucets":[],"nativeCurrency":{"name":"ATP","symbol":"atp","decimals":18},"infoURL":"https://www.alaya.network/","shortName":"alaya","chainId":201018,"networkId":1,"icon":"alaya","explorers":[{"name":"alaya explorer","url":"https://scan.alaya.network","standard":"none"}]},{"name":"Alaya Dev Testnet","chain":"Alaya","rpc":["https://devnetopenapi.alaya.network/rpc","wss://devnetopenapi.alaya.network/ws"],"faucets":["https://faucet.alaya.network/faucet/?id=f93426c0887f11eb83b900163e06151c"],"nativeCurrency":{"name":"ATP","symbol":"atp","decimals":18},"infoURL":"https://www.alaya.network/","shortName":"alayadev","chainId":201030,"networkId":1,"icon":"alaya","explorers":[{"name":"alaya explorer","url":"https://devnetscan.alaya.network","standard":"none"}]},{"name":"PlatON Mainnet","chain":"PlatON","network":"mainnet","rpc":["https://openapi.platon.network/rpc","wss://openapi.platon.network/ws"],"faucets":[],"nativeCurrency":{"name":"LAT","symbol":"lat","decimals":18},"infoURL":"https://www.platon.network","shortName":"platon","chainId":210425,"networkId":1,"icon":"platon","explorers":[{"name":"PlatON explorer","url":"https://scan.platon.network","standard":"none"}]},{"name":"Haymo Testnet","chain":"tHYM","network":"testnet","rpc":["https://testnet1.haymo.network"],"faucets":[],"nativeCurrency":{"name":"HAYMO","symbol":"HYM","decimals":18},"infoURL":"https://haymoswap.web.app/","shortName":"hym","chainId":234666,"networkId":234666},{"name":"ARTIS sigma1","chain":"ARTIS","rpc":["https://rpc.sigma1.artis.network"],"faucets":[],"nativeCurrency":{"name":"ARTIS sigma1 Ether","symbol":"ATS","decimals":18},"infoURL":"https://artis.eco","shortName":"ats","chainId":246529,"networkId":246529,"slip44":246529},{"name":"ARTIS Testnet tau1","chain":"ARTIS","rpc":["https://rpc.tau1.artis.network"],"faucets":[],"nativeCurrency":{"name":"ARTIS tau1 Ether","symbol":"tATS","decimals":18},"infoURL":"https://artis.network","shortName":"atstau","chainId":246785,"networkId":246785},{"name":"Social Smart Chain Mainnet","chain":"SoChain","rpc":["https://socialsmartchain.digitalnext.business"],"faucets":[],"nativeCurrency":{"name":"SoChain","symbol":"$OC","decimals":18},"infoURL":"https://digitalnext.business/SocialSmartChain","shortName":"SoChain","chainId":281121,"networkId":281121,"explorers":[]},{"name":"Polis Testnet","chain":"Sparta","icon":"polis","rpc":["https://sparta-rpc.polis.tech"],"faucets":["https://faucet.polis.tech"],"nativeCurrency":{"name":"tPolis","symbol":"tPOLIS","decimals":18},"infoURL":"https://polis.tech","shortName":"sparta","chainId":333888,"networkId":333888},{"name":"Polis Mainnet","chain":"Olympus","icon":"polis","rpc":["https://rpc.polis.tech"],"faucets":["https://faucet.polis.tech"],"nativeCurrency":{"name":"Polis","symbol":"POLIS","decimals":18},"infoURL":"https://polis.tech","shortName":"olympus","chainId":333999,"networkId":333999},{"name":"Arbitrum Rinkeby","title":"Arbitrum Testnet Rinkeby","chainId":421611,"shortName":"arb-rinkeby","chain":"ETH","networkId":421611,"nativeCurrency":{"name":"Arbitrum Rinkeby Ether","symbol":"ARETH","decimals":18},"rpc":["https://rinkeby.arbitrum.io/rpc","wss://rinkeby.arbitrum.io/ws"],"faucets":["http://fauceth.komputing.org?chain=421611&amp;address=${ADDRESS}"],"infoURL":"https://arbitrum.io","explorers":[{"name":"arbitrum-rinkeby","url":"https://rinkeby-explorer.arbitrum.io","standard":"EIP3091"}],"parent":{"type":"L2","chain":"eip155-4","bridges":[{"url":"https://bridge.arbitrum.io"}]}},{"name":"Weelink Testnet","chain":"WLK","rpc":["https://weelinknode1c.gw002.oneitfarm.com"],"faucets":["https://faucet.weelink.gw002.oneitfarm.com"],"nativeCurrency":{"name":"Weelink Chain Token","symbol":"tWLK","decimals":18},"infoURL":"https://weelink.cloud","shortName":"wlkt","chainId":444900,"networkId":444900,"explorers":[{"name":"weelink-testnet","url":"https://weelink.cloud/#/blockView/overview","standard":"none"}]},{"name":"Vision - Vpioneer Test Chain","chain":"Vision-Vpioneer","rpc":["https://vpioneer.infragrid.v.network/ethereum/compatible"],"faucets":["https://vpioneerfaucet.visionscan.org"],"nativeCurrency":{"name":"VS","symbol":"VS","decimals":18},"infoURL":"https://visionscan.org","shortName":"vpioneer","chainId":666666,"networkId":666666,"slip44":60},{"name":"Vision - Mainnet","chain":"Vision","rpc":["https://infragrid.v.network/ethereum/compatible"],"faucets":[],"nativeCurrency":{"name":"VS","symbol":"VS","decimals":18},"infoURL":"https://www.v.network","explorers":[{"name":"Visionscan","url":"https://www.visionscan.org","standard":"EIP3091"}],"shortName":"vision","chainId":888888,"networkId":888888,"slip44":60},{"name":"Eluvio Content Fabric","chain":"Eluvio","rpc":["https://host-76-74-28-226.contentfabric.io/eth/","https://host-76-74-28-232.contentfabric.io/eth/","https://host-76-74-29-2.contentfabric.io/eth/","https://host-76-74-29-8.contentfabric.io/eth/","https://host-76-74-29-34.contentfabric.io/eth/","https://host-76-74-29-35.contentfabric.io/eth/","https://host-154-14-211-98.contentfabric.io/eth/","https://host-154-14-192-66.contentfabric.io/eth/","https://host-60-240-133-202.contentfabric.io/eth/","https://host-64-235-250-98.contentfabric.io/eth/"],"faucets":[],"nativeCurrency":{"name":"ELV","symbol":"ELV","decimals":18},"infoURL":"https://eluv.io","shortName":"elv","chainId":955305,"networkId":955305,"slip44":1011,"explorers":[{"name":"blockscout","url":"https://explorer.eluv.io","standard":"EIP3091"}]},{"name":"Etho Protocol","chain":"ETHO","rpc":["https://rpc.ethoprotocol.com"],"faucets":[],"nativeCurrency":{"name":"Etho Protocol","symbol":"ETHO","decimals":18},"infoURL":"https://ethoprotocol.com","shortName":"etho","chainId":1313114,"networkId":1313114,"slip44":1313114,"explorers":[{"name":"blockscout","url":"https://explorer.ethoprotocol.com","standard":"none"}]},{"name":"Xerom","chain":"XERO","rpc":["https://rpc.xerom.org"],"faucets":[],"nativeCurrency":{"name":"Xerom Ether","symbol":"XERO","decimals":18},"infoURL":"https://xerom.org","shortName":"xero","chainId":1313500,"networkId":1313500},{"name":"Kintsugi","title":"Kintsugi merge testnet","chain":"ETH","rpc":["https://rpc.kintsugi.themerge.dev"],"faucets":["http://fauceth.komputing.org?chain=1337702&amp;address=${ADDRESS}","https://faucet.kintsugi.themerge.dev"],"nativeCurrency":{"name":"kintsugi Ethere","symbol":"kiETH","decimals":18},"infoURL":"https://kintsugi.themerge.dev/","shortName":"kintsugi","chainId":1337702,"networkId":1337702,"explorers":[{"name":"kintsugi explorer","url":"https://explorer.kintsugi.themerge.dev","standard":"EIP3091"}]},{"name":"PlatON Dev Testnet","chain":"PlatON","rpc":["https://devnetopenapi.platon.network/rpc","wss://devnetopenapi.platon.network/ws"],"faucets":["https://faucet.platon.network/faucet/?id=e5d32df10aee11ec911142010a667c03"],"nativeCurrency":{"name":"LAT","symbol":"lat","decimals":18},"infoURL":"https://www.platon.network","shortName":"platondev","chainId":2203181,"networkId":1,"icon":"platon","explorers":[{"name":"PlatON explorer","url":"https://devnetscan.platon.network","standard":"none"}]},{"name":"Musicoin","chain":"MUSIC","rpc":["https://mewapi.musicoin.tw"],"faucets":[],"nativeCurrency":{"name":"Musicoin","symbol":"MUSIC","decimals":18},"infoURL":"https://musicoin.tw","shortName":"music","chainId":7762959,"networkId":7762959,"slip44":184},{"name":"Sepolia","title":"Ethereum Testnet Sepolia","chain":"ETH","rpc":[],"faucets":["http://fauceth.komputing.org?chain=11155111&amp;address=${ADDRESS}"],"nativeCurrency":{"name":"Sepolia Ether","symbol":"SEP","decimals":18},"infoURL":"https://sepolia.otterscan.io","shortName":"sep","chainId":11155111,"networkId":11155111,"explorers":[{"name":"otterscan-sepolia","url":"https://sepolia.otterscan.io","standard":"EIP3091"}]},{"name":"PepChain Churchill","chain":"PEP","rpc":["https://churchill-rpc.pepchain.io"],"faucets":[],"nativeCurrency":{"name":"PepChain Churchill Ether","symbol":"TPEP","decimals":18},"infoURL":"https://pepchain.io","shortName":"tpep","chainId":13371337,"networkId":13371337},{"name":"IOLite","chain":"ILT","rpc":["https://net.iolite.io"],"faucets":[],"nativeCurrency":{"name":"IOLite Ether","symbol":"ILT","decimals":18},"infoURL":"https://iolite.io","shortName":"ilt","chainId":18289463,"networkId":18289463},{"name":"quarkblockchain","chain":"QKI","rpc":["https://hz.rpc.qkiscan.cn","https://jp.rpc.qkiscan.io"],"faucets":[],"nativeCurrency":{"name":"quarkblockchain Native Token","symbol":"QKI","decimals":18},"infoURL":"https://quarkblockchain.org/","shortName":"qki","chainId":20181205,"networkId":20181205},{"name":"Auxilium Network Mainnet","chain":"AUX","rpc":["https://rpc.auxilium.global"],"faucets":[],"nativeCurrency":{"name":"Auxilium coin","symbol":"AUX","decimals":18},"infoURL":"https://auxilium.global","shortName":"auxi","chainId":28945486,"networkId":28945486,"slip44":344},{"name":"Joys Digital Mainnet","chain":"JOYS","rpc":["https://node.joys.digital"],"faucets":[],"nativeCurrency":{"name":"JOYS","symbol":"JOYS","decimals":18},"infoURL":"https://joys.digital","shortName":"JOYS","chainId":35855456,"networkId":35855456},{"name":"Aquachain","chain":"AQUA","rpc":["https://c.onical.org","https://tx.aquacha.in/api"],"faucets":["https://aquacha.in/faucet"],"nativeCurrency":{"name":"Aquachain Ether","symbol":"AQUA","decimals":18},"infoURL":"https://aquachain.github.io","shortName":"aqua","chainId":61717561,"networkId":61717561,"slip44":61717561},{"name":"Joys Digital TestNet","chain":"TOYS","rpc":["https://toys.joys.cash/"],"faucets":["https://faucet.joys.digital/"],"nativeCurrency":{"name":"TOYS","symbol":"TOYS","decimals":18},"infoURL":"https://joys.digital","shortName":"TOYS","chainId":99415706,"networkId":99415706},{"name":"Gather Mainnet Network","chain":"GTH","rpc":["https://mainnet.gather.network"],"faucets":[],"nativeCurrency":{"name":"Gather","symbol":"GTH","decimals":18},"infoURL":"https://gather.network","shortName":"GTH","chainId":192837465,"networkId":192837465,"explorers":[{"name":"Blockscout","url":"https://explorer.gather.network","standard":"none"}]},{"name":"Neon EVM DevNet","chain":"Solana","rpc":["https://proxy.devnet.neonlabs.org/solana"],"faucets":["https://neonswap.live/#/get-tokens"],"nativeCurrency":{"name":"Neon","symbol":"NEON","decimals":18},"infoURL":"https://neon-labs.org/","shortName":"neonevm-devnet","chainId":245022926,"networkId":245022926},{"name":"Neon EVM MainNet","chain":"Solana","rpc":["https://proxy.mainnet.neonlabs.org/solana"],"faucets":[],"nativeCurrency":{"name":"Neon","symbol":"NEON","decimals":18},"infoURL":"https://neon-labs.org/","shortName":"neonevm-mainnet","chainId":245022934,"networkId":245022934},{"name":"Neon EVM TestNet","chain":"Solana","rpc":["https://proxy.testnet.neonlabs.org/solana"],"faucets":[],"nativeCurrency":{"name":"Neon","symbol":"NEON","decimals":18},"infoURL":"https://neon-labs.org/","shortName":"neonevm-testnet","chainId":245022940,"networkId":245022940},{"name":"OneLedger Mainnet","chain":"OLT","icon":"oneledger","rpc":["https://mainnet-rpc.oneledger.network"],"faucets":[],"nativeCurrency":{"name":"OLT","symbol":"OLT","decimals":18},"infoURL":"https://oneledger.io","shortName":"oneledger","chainId":311752642,"networkId":311752642,"explorers":[{"name":"OneLedger Block Explorer","url":"https://mainnet-explorer.oneledger.network","standard":"EIP3091"}]},{"name":"Gather Testnet Network","chain":"GTH","rpc":["https://testnet.gather.network"],"faucets":[],"nativeCurrency":{"name":"Gather","symbol":"GTH","decimals":18},"infoURL":"https://gather.network","shortName":"tGTH","chainId":356256156,"networkId":356256156,"explorers":[{"name":"Blockscout","url":"https://testnet-explorer.gather.network","standard":"none"}]},{"name":"Gather Devnet Network","chain":"GTH","rpc":["https://devnet.gather.network"],"faucets":[],"nativeCurrency":{"name":"Gather","symbol":"GTH","decimals":18},"infoURL":"https://gather.network","shortName":"dGTH","chainId":486217935,"networkId":486217935,"explorers":[{"name":"Blockscout","url":"https://devnet-explorer.gather.network","standard":"none"}]},{"name":"IPOS Network","chain":"IPOS","rpc":["https://rpc.iposlab.com","https://rpc2.iposlab.com"],"faucets":[],"nativeCurrency":{"name":"IPOS Network Ether","symbol":"IPOS","decimals":18},"infoURL":"https://iposlab.com","shortName":"ipos","chainId":1122334455,"networkId":1122334455},{"name":"Aurora Mainnet","chain":"NEAR","rpc":["https://mainnet.aurora.dev"],"faucets":[],"nativeCurrency":{"name":"Ether","symbol":"ETH","decimals":18},"infoURL":"https://aurora.dev","shortName":"aurora","chainId":1313161554,"networkId":1313161554,"explorers":[{"name":"aurorascan.dev","url":"https://aurorascan.dev","standard":"EIP3091"}]},{"name":"Aurora Testnet","chain":"NEAR","rpc":["https://testnet.aurora.dev/"],"faucets":[],"nativeCurrency":{"name":"Ether","symbol":"ETH","decimals":18},"infoURL":"https://aurora.dev","shortName":"aurora-testnet","chainId":1313161555,"networkId":1313161555,"explorers":[{"name":"aurorascan.dev","url":"https://testnet.aurorascan.dev","standard":"EIP3091"}]},{"name":"Aurora Betanet","chain":"NEAR","rpc":["https://betanet.aurora.dev/"],"faucets":[],"nativeCurrency":{"name":"Ether","symbol":"ETH","decimals":18},"infoURL":"https://aurora.dev","shortName":"aurora-betanet","chainId":1313161556,"networkId":1313161556},{"name":"Harmony Mainnet Shard 0","chain":"Harmony","rpc":["https://api.harmony.one"],"faucets":["https://free-online-app.com/faucet-for-eth-evm-chains/"],"nativeCurrency":{"name":"ONE","symbol":"ONE","decimals":18},"infoURL":"https://www.harmony.one/","shortName":"hmy-s0","chainId":1666600000,"networkId":1666600000,"explorers":[{"name":"Harmony Block Explorer","url":"https://explorer.harmony.one","standard":"EIP3091"}]},{"name":"Harmony Mainnet Shard 1","chain":"Harmony","rpc":["https://s1.api.harmony.one"],"faucets":[],"nativeCurrency":{"name":"ONE","symbol":"ONE","decimals":18},"infoURL":"https://www.harmony.one/","shortName":"hmy-s1","chainId":1666600001,"networkId":1666600001},{"name":"Harmony Mainnet Shard 2","chain":"Harmony","rpc":["https://s2.api.harmony.one"],"faucets":[],"nativeCurrency":{"name":"ONE","symbol":"ONE","decimals":18},"infoURL":"https://www.harmony.one/","shortName":"hmy-s2","chainId":1666600002,"networkId":1666600002},{"name":"Harmony Mainnet Shard 3","chain":"Harmony","rpc":["https://s3.api.harmony.one"],"faucets":[],"nativeCurrency":{"name":"ONE","symbol":"ONE","decimals":18},"infoURL":"https://www.harmony.one/","shortName":"hmy-s3","chainId":1666600003,"networkId":1666600003},{"name":"Harmony Testnet Shard 0","chain":"Harmony","rpc":["https://api.s0.b.hmny.io"],"faucets":["https://faucet.pops.one"],"nativeCurrency":{"name":"ONE","symbol":"ONE","decimals":18},"infoURL":"https://www.harmony.one/","shortName":"hmy-b-s0","chainId":1666700000,"networkId":1666700000,"explorers":[{"name":"Harmony Testnet Block Explorer","url":"https://explorer.pops.one","standard":"EIP3091"}]},{"name":"Harmony Testnet Shard 1","chain":"Harmony","rpc":["https://api.s1.b.hmny.io"],"faucets":[],"nativeCurrency":{"name":"ONE","symbol":"ONE","decimals":18},"infoURL":"https://www.harmony.one/","shortName":"hmy-b-s1","chainId":1666700001,"networkId":1666700001},{"name":"Harmony Testnet Shard 2","chain":"Harmony","rpc":["https://api.s2.b.hmny.io"],"faucets":[],"nativeCurrency":{"name":"ONE","symbol":"ONE","decimals":18},"infoURL":"https://www.harmony.one/","shortName":"hmy-b-s2","chainId":1666700002,"networkId":1666700002},{"name":"Harmony Testnet Shard 3","chain":"Harmony","rpc":["https://api.s3.b.hmny.io"],"faucets":[],"nativeCurrency":{"name":"ONE","symbol":"ONE","decimals":18},"infoURL":"https://www.harmony.one/","shortName":"hmy-b-s3","chainId":1666700003,"networkId":1666700003},{"name":"DataHopper","chain":"HOP","rpc":["https://23.92.21.121:8545"],"faucets":[],"nativeCurrency":{"name":"DataHoppers","symbol":"HOP","decimals":18},"infoURL":"https://www.DataHopper.com","shortName":"hop","chainId":2021121117,"networkId":2021121117},{"name":"Pirl","chain":"PIRL","rpc":["https://wallrpc.pirl.io"],"faucets":[],"nativeCurrency":{"name":"Pirl Ether","symbol":"PIRL","decimals":18},"infoURL":"https://pirl.io","shortName":"pirl","chainId":3125659152,"networkId":3125659152,"slip44":164},{"name":"OneLedger Testnet Frankenstein","chain":"OLT","icon":"oneledger","rpc":["https://frankenstein-rpc.oneledger.network"],"faucets":["https://frankenstein-faucet.oneledger.network"],"nativeCurrency":{"name":"OLT","symbol":"OLT","decimals":18},"infoURL":"https://oneledger.io","shortName":"frankenstein","chainId":4216137055,"networkId":4216137055,"explorers":[{"name":"OneLedger Block Explorer","url":"https://frankenstein-explorer.oneledger.network","standard":"EIP3091"}]},{"name":"Palm Testnet","chain":"Palm","icon":"palm","rpc":["https://palm-testnet.infura.io/v3/{INFURA_API_KEY}"],"faucets":[],"nativeCurrency":{"name":"PALM","symbol":"PALM","decimals":18},"infoURL":"https://palm.io","shortName":"tpalm","chainId":11297108099,"networkId":11297108099,"explorers":[{"name":"Palm Testnet Explorer","url":"https://explorer.palm-uat.xyz","standard":"EIP3091","icon":"palm"}]},{"name":"Palm","chain":"Palm","icon":"palm","rpc":["https://palm-mainnet.infura.io/v3/{INFURA_API_KEY}"],"faucets":[],"nativeCurrency":{"name":"PALM","symbol":"PALM","decimals":18},"infoURL":"https://palm.io","shortName":"palm","chainId":11297108109,"networkId":11297108109,"explorers":[{"name":"Palm Explorer","url":"https://explorer.palm.io","standard":"EIP3091","icon":"palm"}]},{"name":"Ntity Mainnet","chain":"Ntity","rpc":["https://rpc.ntity.io"],"faucets":[],"nativeCurrency":{"name":"Ntity","symbol":"NTT","decimals":18},"infoURL":"https://ntity.io","shortName":"ntt","chainId":197710212030,"networkId":197710212030,"icon":"ntity","explorers":[{"name":"Ntity Blockscout","url":"https://blockscout.ntity.io","icon":"ntity","standard":"EIP3091"}]},{"name":"Haradev Testnet","chain":"Ntity","rpc":["https://blockchain.haradev.com"],"faucets":[],"nativeCurrency":{"name":"Ntity Haradev","symbol":"NTTH","decimals":18},"infoURL":"https://ntity.io","shortName":"ntt-haradev","chainId":197710212031,"networkId":197710212031,"icon":"ntity","explorers":[{"name":"Ntity Haradev Blockscout","url":"https://blockscout.haradev.com","icon":"ntity","standard":"EIP3091"}]},{"name":"Molereum Network","chain":"ETH","rpc":["https://molereum.jdubedition.com"],"faucets":[],"nativeCurrency":{"name":"Molereum Ether","symbol":"MOLE","decimals":18},"infoURL":"https://github.com/Jdubedition/molereum","shortName":"mole","chainId":6022140761023,"networkId":6022140761023},{"name":"Godwoken Testnet (V1)","chain":"GWT","rpc":["https://godwoken-testnet-web3-v1-rpc.ckbapp.dev"],"faucets":["https://homura.github.io/light-godwoken"],"nativeCurrency":{"name":"CKB","symbol":"CKB","decimals":8},"infoURL":"https://www.nervos.org","shortName":"gw-testnet-v1","chainId":868455272153094,"networkId":868455272153094,"explorers":[{"name":"GWScan Block Explorer","url":"https://v1.aggron.gwscan.com","standard":"none"}]}]</v>
      </c>
    </row>
    <row r="154">
      <c r="A154" s="2" t="str">
        <f>IFERROR(__xludf.DUMMYFUNCTION("""COMPUTED_VALUE"""),"dcmp")</f>
        <v>dcmp</v>
      </c>
      <c r="B154" s="3" t="str">
        <f>IFERROR(__xludf.DUMMYFUNCTION("""COMPUTED_VALUE"""),"https://github.com/bermufine/dcmp")</f>
        <v>https://github.com/bermufine/dcmp</v>
      </c>
      <c r="C154" s="2">
        <f>IFERROR(__xludf.DUMMYFUNCTION("""COMPUTED_VALUE"""),57.0)</f>
        <v>57</v>
      </c>
      <c r="D154" s="2" t="str">
        <f>IFERROR(__xludf.DUMMYFUNCTION("""COMPUTED_VALUE"""),"Não especificada")</f>
        <v>Não especificada</v>
      </c>
      <c r="E154" s="2" t="str">
        <f>IFERROR(__xludf.DUMMYFUNCTION("""COMPUTED_VALUE"""),"{""categories"":[{""name"":""Movies"",""videos"":[{""description"":""La Radio-Télévision nationale congolaise est créée en 1945. Elle prend le nom de « Office zaïrois de radiodiffusion et de télévision (OZRT) » à l'époque du Zaïre de 1971 à 1997, elle éta"&amp;"it d'ailleurs la seule agence zaïroise à diffuser sur les ondes hertziennes depuis la loi de 1972. Elle a pris son nom actuel le 17 mai 1997, à la suite de l'arrivée au pouvoir d'AFDL, le parti de Laurent-Désiré Kabila."",""sources"":[""http://178.33.237."&amp;"146/rtnc1.m3u8""],""subtitle"":""By Radio Télévision Nationale Congolaise"",""thumb"":""https://od.lk/s/M18yNDU0Njk2MjZf/RTNC.jpegg"",""title"":""RTNC""},{""description"":""Tele Congo est une chaine nationale du congo brazza en diffusant des emissions, in"&amp;"formations, sports,  theatres, musique et autres...."",""sources"":[""https://stream.mmsiptv.com/droid/rtnc/playlist.m3u8""],""subtitle"":""By Channel"",""thumb"":""https://od.lk/s/M18yNTkxODYwMjFf/telecongo.jpg"",""title"":""TELE CONGO TV / BRAZZAVILLE"""&amp;"},{""description"":""Bein Sports 1 est une chaine televisee sportives"",""sources"":[""https://stream.mmsiptv.com/droid/bein1/playlist.m3u8""],""subtitle"":""By Channel"",""thumb"":""https://od.lk/s/M18yNTkxODU4MzBf/beinone.png"",""title"":""BEIN SPORT 1 "&amp;"/ SPORTS""},{""description"":""Bein Sport 2 est une chaine televisee sportives"",""sources"":[""https://stream.mmsiptv.com/droid/bein2/playlist.m3u8""],""subtitle"":""By Channel"",""thumb"":""https://od.lk/s/M18yNTkxODU4MThf/beintwo.png"",""title"":""BEIN"&amp;" SPORT 2  / SPORTS""},{""description"":""Bein Sport 3 est une chaine televisee sportives"",""sources"":[""https://stream.mmsiptv.com/droid/bein3/playlist.m3u8""],""subtitle"":""By Channel"",""thumb"":""https://od.lk/s/M18yNTkxODU4MDZf/beintree.png"",""tit"&amp;"le"":""BEIN SPORTS 3 / SPORTS""},{""description"":""La Radio-Télévision nationale congolaise est créée en 1945. Elle prend le nom de « Office zaïrois de radiodiffusion et de télévision (OZRT) » à l'époque du Zaïre de 1971 à 1997, elle était d'ailleurs la "&amp;"seule agence zaïroise à diffuser sur les ondes hertziennes depuis la loi de 1972. Elle a pris son nom actuel le 17 mai 1997, à la suite de l'arrivée au pouvoir d'AFDL, le parti de Laurent-Désiré Kabila."",""sources"":[""https://stream.mmsiptv.com/droid/rt"&amp;"nc/playlist.m3u8""],""subtitle"":""By Radio Télévision Nationale Congolaise"",""https://od.lk/s/M18yNDU0Nzc4NDZf/rtnc3.png"",""title"":""RTNC 1 / RDC (lien2)""},{""description"":""Canal Plus Sports 1 est une chaine televisee sportives"",""sources"":[""htt"&amp;"ps://stream.mmsiptv.com/droid/cpsport/playlist.m3u8""],""subtitle"":""By Channel"",""thumb"":""https://od.lk/s/M18yNTkxODczMzhf/canalsport.png"",""title"":""CANAL +  1 / SPORTS""},{""description"":""Canal Plus Sports 2 est une chaine televisee sportives."&amp;""",""sources"":[""https://stream.mmsiptv.com/droid/cplus/playlist.m3u8""],""subtitle"":""By Channel"",""thumb"":""https://od.lk/s/M18yNTkxODczMzlf/canalsporttwoo.jpg"",""title"":""CANAL +  2 / SPORTS""},{""description"":""RMC 1 est une chaine televisee sp"&amp;"ortuive"",""sources"":[""https://stream.mmsiptv.com/droid/rmc1/playlist.m3u8""],""subtitle"":""By Channel"",""thumb"":""https://od.lk/s/M18yNTkxODc2MjBf/rmcone.png"",""title"":""RMC 1 / SPORTS""},{""description"":""RMC 2 est une chaine televisee sportuive"&amp;""",""sources"":[""https://stream.mmsiptv.com/droid/rmc2/playlist.m3u8""],""subtitle"":""By Channel"",""thumb"":""https://od.lk/s/M18yNTkxODc2MzVf/rmctwo.png"",""title"":""RMC 2 / SPORTS""},{""description"":""RMC 3 est une chaine televisee sportuive"",""so"&amp;"urces"":[""https://stream.mmsiptv.com/droid/rmc3/playlist.m3u8""],""subtitle"":""By Channel"",""thumb"":""https://od.lk/s/M18yNTkxODc2NDVf/rmctree.png"",""title"":""RMC 3 / SPORTS""},{""description"":""RMC 4 est une chaine televisee sportuive"",""sources"&amp;""":[""https://stream.mmsiptv.com/droid/rmc4/playlist.m3u8""],""subtitle"":""By Channel"",""thumb"":""https://od.lk/s/M18yNTkxODc2NTFf/rmcfour.png"",""title"":""RMC 4 / SPORTS""},{""description"":""EuroSports 1 est une chaine televisee sportives"",""source"&amp;"s"":[""https://stream.mmsiptv.com/droid/eurosport2/playlist.m3u""],""subtitle"":""By Channel"",""thumb"":""https://od.lk/s/M18yNTkxODgxOTlf/eurone.png"",""title"":""EUROSPORTS 1 / SPORTS""},{""description"":""EuroSports 2 est une chaine televisee sportive"&amp;"s"",""sources"":[""https://stream.mmsiptv.com/droid/eurosport1/playlist.m3u8""],""subtitle"":""By Channel"",""thumb"":""https://od.lk/s/M18yNTkxODgxNTdf/eurotwo.jpg"",""title"":""EUROSPORTS 2 / SPORTS""},{""description"":""EuroSports 3 est une chaine tele"&amp;"visee sportives"",""sources"":[""http://stream.tvtap.live:8081/live/eurosport1.stream/playlist.m3u8""],""subtitle"":""By Channel"",""thumb"":""https://od.lk/s/M18yNTkxODgxODJf/eurotree.jpg"",""title"":""EUROSPORTS 3 / SPORTS""},{""description"":""EuroSpor"&amp;"ts 4 est une chaine televisee sportives"",""sources"":[""http://stream.tvtap.live:8081/live/es-eurosport2.stream/playlist.m3u8""],""subtitle"":""By Channel"",""https://od.lk/s/M18yNTkxODgxMzJf/eurofour.png"",""title"":""EUROSPORTS 4 / SPORTS""},{""descrip"&amp;"tion"":""L'Equipe est une chaine televisee sportives emettant en France"",""sources"":[""https://stream.mmsiptv.com/droid/equipe/playlist.m3u8""],""subtitle"":""By Channel"",""thumb"":""https://od.lk/s/M18yNTkxODg0ODhf/equipe.png"",""title"":""L'EQUIPE TV"&amp;" / SPORTS""},{""description"":""Sky Sport est une chaine televisee sportives"",""sources"":[""http://stream.tvtap.live:8081/live/skysports-premier-league.stream/playlist.m3u8""],""subtitle"":""By Channel"",""thumb"":""https://od.lk/s/M18yNTkxODg2MjNf/skys"&amp;"port.jpg"",""title"":""SKY SPORTS / SPORTS""},{""description"":""Azam Sports 1 Tanzanie est l'une des chaines privées que l'on retrouve en tanzanie, possédant des émissions Sportives variées"",""sources"":[""https://1446000130.rsc.cdn77.org/1446000130/ind"&amp;"ex.m3u8""],""subtitle"":""By Channel"",""thumb"":""https://od.lk/s/M18yNDg1NzQwMjJf/azam.jpg"",""title"":""AZAM SPORTS / TANZANIA""},{""description"":""ADSPORTS 1 est une chaine televisee sportives emettant a Dubai"",""sources"":[""http://admdn1.cdn.mango"&amp;"molo.com/adsports1/smil:adsports1.stream.smil/playlist.m3u8""],""subtitle"":""By Channel"",""thumb"":""https://od.lk/s/M18yNTkxODg4OTlf/adone.jpg"",""title"":""ADSPORTS 1 / SPORTS""},{""description"":""ADSPORTS 2 est une chaine televisee sportives emettan"&amp;"t a Dubai"",""sources"":[""http://admdn5.cdn.mangomolo.com/adsports2/smil:adsports2.stream.smil/playlist.m3u8""],""subtitle"":""By Channel"",""thumb"":""https://od.lk/s/M18yNTkxODg5MjFf/adtwo.jpg"",""title"":""ADSPORTS 2 / SPORTS""},{""description"":""ADS"&amp;"PORTS 3 est une chaine televisee sportives emettant a Dubai"",""sources"":[""http://admdn3.cdn.mangomolo.com/adsports3/smil:adsports3.stream.smil/playlist.m3u8""],""subtitle"":""By Channel"",""thumb"":""https://od.lk/s/M18yNTkxODg5NTBf/adtree.jpg"",""titl"&amp;"e"":""ADSPORTS 3 / SPORTS""},{""description"":""MAV TV est une chaine televisee sportives emettant a Dubai"",""sources"":[""https://mavtv-mavtvglobal-1-gb.samsung.wurl.com/manifest/playlist.m3u8""],""subtitle"":""By Channel"",""thumb"":""https://od.lk/s/M"&amp;"18yNTkxODkzNTZf/mavtv.png"",""title"":""MAV TV / SPORTS""},{""description"":""NollyWood TV est une chaine televisee qui diffuse que des film et series  Africains surtout beaucoup plus nigerians"",""sources"":[""https://stream.mmsiptv.com/droid/nollywoodfr"&amp;"/playlist.m3u8""],""subtitle"":""By Channel"",""thumb"":""https://od.lk/s/M18yNTkxODk3MDhf/nollywood.jpg"",""title"":""NOLLYWOOD TV / NOVELAS""},{""description"":""AfricaWood TV est une chaine televisee qui diffuse que des film et series  Africains surtou"&amp;"t beaucoup plus nigerians"",""sources"":[""https://stream.mmsiptv.com/droid/africawood/playlist.m3u8""],""subtitle"":""By Channel"",""thumb"":""https://od.lk/s/M18yNDg1Nzc2ODJf/vision4.jpg"",""title"":""AFRICAWOOD TV / NOVELAS""},{""description"":""NOVELA"&amp;"S  TV 1 est une chaine televisee qui diffuse que des series mexicaines, bresiliens, phillipinesn et autres...."",""sources"":[""https://stream.mmsiptv.com/droid/novelas/playlist.m3u8""],""subtitle"":""By Channel"",""thumb"":""https://od.lk/s/M18yNTkxOTAwM"&amp;"DFf/novelasone.jpg"",""title"":""NOVELAS TV 1 / SERIE""},{""description"":""RTI 2 est une chaine televisee ivoiriens qui diffuse que des informations, musiques, series mexicaines, bresiliens, phillipinesn et autres...."",""sources"":[""https://stream.mmsi"&amp;"ptv.com/droid/rti2/playlist.m3u8""],""subtitle"":""By Channel"",""thumb"":""https://od.lk/s/M18yNTkxODU4NDdf/rtid.jpg"",""title"":""RTI 2 / COTE D'IVOIRE""},{""description"":""NOVELAS TV est la chaine qui diffuset des Series Mexicaines, Philipiennes et Br"&amp;"esiliennes...."",""sources"":[""https://stormcast-telenovelatv-1-fr.samsung.wurl.com/manifest/playlist.m3u8""],""subtitle"":""By Channel"",""thumb"":""https://od.lk/s/M18yNTQyMjA4MDVf/novelastv.jpg"",""title"":""NOVELAS TV{""description"":""NW INFOS est l"&amp;"a chaine du togo en diffusant des Informations Emissions et autres...."",""sources"":[""https://hls.newworldtv.com/nw-info/video/live_1024x576.m3u8""],""subtitle"":""By Channel"",""thumb"":""https://od.lk/s/M18yNTQyMjY0NzNf/nwInfos.jpg"",""title"":""NW IN"&amp;"FOS TV / TOGO""},{""description"":""NW Muzik est la chaine du togo en diffusant des musiques Africaine et autres...."",""sources"":[""https://hls.newworldtv.com/nw-muzik/video/live_1024x576.m3u8""],""subtitle"":""By Channel"",""thumb"":""https://od.lk/s/M"&amp;"18yNTQyMjY0NTZf/nwMuzik.webp"",""title"":""NW MUZIK TV / TOGO""},{""description"":""Al Hadath est la chaine du Lybie en diffusant des Emissions ainsi que des infos, musique et autres...."",""sources"":[""https://master.starmena-cloud.com/hls/hd.m3u8""],"""&amp;"subtitle"":""By Channel"",""thumb"":""https://od.lk/s/M18yNTQyMjcxNDBf/alhad.png"",""title"":""AL HADATH TV / LYBIE""},{""description"":""Vox Of Africa est la chaine des americains qui emette a Brazzaville en diffusant des informations et autres...."",""s"&amp;"ources"":[""https://voa-lh.akamaihd.net/i/voa_mpls_tvmc3_3@320295/master.m3u8""],""subtitle"":""By Channel"",""thumb"":""https://od.lk/s/M18yNTQyMjY1NDFf/VOX_AFRICA.jpg"",""title"":""VOX OF AFRICA TV""},{""description"":""Resurrection TV est l'une des cha"&amp;"ines privées Chretienne que l'on retrouve dans la ville d'ACCRA, possédant des émissions variées"",""sources"":[""http://rtmp.ottdemo.rrsat.com/rrsatrtv1/rrsatrtvmulti.smil/chunklist.m3u8""],""subtitle"":""By Channel"",""thumb"":""https://od.lk/s/M18yNDg1"&amp;"NzczODRf/mychannel.jpg"",""title"":""RESURRECTION TV / GHANA""},{""description"":""CDIRECT TV est la chaîne une chaîne généraliste présente une vitrine positive du Congo, conçoit des programmes inédits et innovants qui s'adressent aux congolais résidents,"&amp;" la diaspora congolaise, ainsi qu'à l'ensemble des africains francophones à travers le monde entier. Sa ligne éditoriale est axée sur les deux Congo décomplexé, un Congo qui va de l'avant et gagne !."",""sources"":[""http://cms-streamaniak.top/Cdirect/CDI"&amp;"RECT/index.m3u8""],""subtitle"":""By Channel"",""thumb"":""https://cdirect.tv/assets/img/logo-cdirect.ico"",""title"":""CDIRECT TV / Kinshasa-Brazzaville""},{""description"":""DBM TV ou digital black Music est une Chaîne TV à thématique musicale, DBM a po"&amp;"ur vocation de révéler et promouvoir la musique Afro Urbaine, qu’elle soit d’Afrique ou d’ailleurs info@dbm-tv.com. ."",""sources"":[""https://dbmtv.vedge.infomaniak.com/livecast/smil:dbmtv.smil/manifest.m3u8""],""subtitle"":""By Channel"",""thumb"":""htt"&amp;"ps://www.dbm-tv.fr/wp-content/uploads/2017/12/logo-dbm.png"",""title"":""DBM TV / Music ""},{""description"":""La LUMIÈRE, ministère Chrétien pour annoncer l’évangile de Jésus Christ partout dans le monde, toucher changer et sauver des vies par la puissan"&amp;"ce de la parole de DIEU avec des enseignements prédications adorations louanges partages de prières, d’exhortations et de témoignages"",""sources"":[""https://video1.getstreamhosting.com:1936/8248/8248/playlist.m3u8""],""subtitle"":""By Channel"",""thumb"&amp;""":""https://cdn.shortpixel.ai/client/q_glossy,ret_img,w_124,h_124/https://telepack.net/wp-content/uploads/2020/05/lumiere-tv.png"",""title"":""La Lumiere TV / Gospel""},{""description"":""La Télévision Togolaise (TVT) est le nom de l'unique chaîne de tél"&amp;"évision publique togolaise, Crée depuis 1979."",""sources"":[""http://54.38.92.12/tvt.m3u8""],""subtitle"":""By Google"",""thumb"":""https://amp.live-tv-channels.org/pt-data/uploads/logo/tg-tv.jpg"",""title"":""Télévision Togolais""},{""description"":""CR"&amp;"TV est un service de radio et de télévision contrôlé par le gouvernement au Cameroun. Cela a commencé sous le nom de Cameroon Television (CTV) et a ensuite fusionné avec le service de radio pour devenir CRTV. Il couvre l'ensemble des dix régions du Camero"&amp;"un, ce qui en fait le diffuseur indomptable parmi plusieurs chaînes de télévision privées du pays. Sa couverture des événements est généralement considérée comme pro-gouvernementale. Les programmes de la CRTV comprennent des documentaires, des magazines, "&amp;"des analyses d'actualités et des séries importées d'Asie et du Brésil.."",""sources"":[""http://178.33.237.146/crtv.m3u8""],""subtitle"":""By Channel"",""thumb"":""http://www.cameroonconcordnews.com/wp-content/uploads/2018/03/CRTV-new.jpg"",""title"":""Ca"&amp;"meroune Radio Télévision""},{""description"":""Impact TV c'est une premiere Chaine televisee chretienne diffusant au Burkina-Fasso sur satelite innauguree le 07/03/2008 par Marie Sophie."",""sources"":[""https://edge10.vedge.infomaniak.com/livecast/impact"&amp;"tele/chunklist_w973675047.m3u8""],""subtitle"":""By Channel"",""thumb"":""https://i1.wp.com/www.livetvliveradio.com/wp-content/uploads/2017/07/impact-tv.jpg?fit=259%2C194"",""title"":""Impact TV / Burkina Fasso""},{""description"":""Kigali Channel 2 ( Là "&amp;"pour vous) est une chaine televisee Rwandaise emmetant a Kigali. KC2 se diversite par sa diffusion des emitions exceptionnelle ainsi que des films nouveautes et plein d'autres."",""sources"":[""https://5c46fa289c89f.streamlock.net/kc2/kc2/chunklist.m3u8"""&amp;"],""subtitle"":""By Channel"",""thumb"":""https://encrypted-tbn0.gstatic.com/images?q=tbn%3AANd9GcQfQjI8jUhMPReWg0MOdw1xpAAXMP7YAuZKBg&amp;usqp=CAU"",""title"":""KC2 TV / Rwanda""},{""description"":""Equinox est une chaîne de télévision basée au Cameroun. Peu"&amp;" de temps après son lancement, il est devenu l'un des critiques les plus virulents du régime de Paul Biya. La station était connue pour avoir diffusé des images en direct d'une manifestation politique contre le changement constitutionnel au Cameroun qui f"&amp;"avorisait le maintien au pouvoir du président Biya après 2011, alors qu'il lui était interdit par la Constitution de se présenter à nouveau. La télévision appartient au magnat des affaires de la région ouest du Cameroun, Severin Tchounke, qui possède égal"&amp;"ement un quotidien critique, La Nouvelle Expression."",""sources"":[""http://178.33.237.146/equinoxetv.m3u8""],""subtitle"":""By Channel"",""thumb"":""https://camer-press.com/wp-content/uploads/2020/04/Equinoxe-Tv.jpg"",""title"":""Equinoxetv""},{""descri"&amp;"ption"":""Rwanda Télévision (RTV) est la premiere chaîne public du Rwanda qui fournit des informations et des divertissements quotidiens au public rwandais en trois langues: anglais, français et kinyarwanda géré par l'industrie de la télévision rwandaise "&amp;", mais ce derniere est composée de 12 chaînes de télévision dont 84% télévisions sont détenues par des privés (10 sur 12) tandis que 8% appartiennent respectivement à des organisations publiques et religieuses. L'Agence nationale de radiodiffusion rwandai"&amp;"se."",""sources"":[""https://5c46fa289c89f.streamlock.net/rtv/rtv/playlist.m3u8""],""subtitle"":""By Channel"",""thumb"":""https://maps.prodafrica.com/wp-content/uploads/2020/03/10191_RBA_002.png"",""title"":""RTV""},{""description"":""IBN TV est un radio"&amp;"diffuseur islamique de télévision et de radio qui transmet IBN TV et Radio Maarifa de Dar es Salaam et Tanga respectivement. Il a été crée sous la direction de la Fondation Al Itrah et a été diffusé officiellement depuis Mars 2003. IBN TV est un média pri"&amp;"vé qui a commencé après la libéralisation de l’industrie des médias en Tanzanie. IBN TV est la première chaîne islamique en Tanzanie. Il couvre presque toute la région de Dar es Salaam, Tanga, Arusha et Mwanza. IBN TV diffuse en quatre langues différentes"&amp;", à savoir l’anglais, le swahili, le gujarati et l’ourdou."",""sources"":[""http://138.68.138.119:8080/low/5a8993709ea19/index.m3u8""],""subtitle"":""By Channel"",""thumb"":""http://www.alitrah.co.tz/wp-content/uploads/sites/3/2015/10/ibntvafrica.png"","""&amp;"title"":""IBN TV""},{""description"":""RTB est une chaîne de télévision publique générale dirigée par l’Établissement public d’État. Son siège social est situé dans la capitale du Burkina Faso, à Ouagadougou. Il est diffusé en direct à la télévision terre"&amp;"stre et sur Internet. Cette chaîne africaine diffuse des nouvelles télévisées en Français. Mais en général, les flashs de nouvelles sont dans la langue nationale comme Lobiri, Bwamu, Gulmancéma ainsi que Bissa. RTB offre un programme avec de nombreux maga"&amp;"zines sur le sport, l’économie, la culture, la santé et la jeunesse."",""sources"":[""https://edge8.vedge.infomaniak.com/livecast/ik:rtbtvlive1/manifest.m3u8""],""subtitle"":""By Channel"",""thumb"":""https://upload.wikimedia.org/wikipedia/en/c/c0/RTB_Suk"&amp;"maindera.png"",""title"":""Radio Television Burkina Fasso""},{""description"":""Eri-TV est une chaîne de télévision érythréenne appartenant à l'État. Basée dans la capitale du pays, Asmara, elle diffuse 24 heures sur 24. La station propose des bulletins d"&amp;"'information 24 heures sur 24, des émissions-débats et des programmes culturels et éducatifs. Eri-TV a une large base d'audience en dehors de l'Érythrée, que la chaîne publique reconnaît et utilise pour communiquer avec les Érythréens vivant à l'étranger."&amp;" Le réseau compte environ 1 à 2 millions de téléspectateurs par semaine. Eri-TV reconnaît la culture minoritaire érythréenne et a largement adopté un partage de temps égal entre chacune des langues parlées du pays."",""sources"":[""http://217.182.137.206/"&amp;"eri.m3u8""],""subtitle"":""By Channel"",""thumb"":""https://eri.tv/images/eri-tv-live.png"",""title"":""ERITRIE TV""},{""description"":""Créée au Sénégal par le GROUPE D-MEDIA, SENTV, 1ère Chaîne Urbaine au Sénégal, consacre sa programmation au traitement"&amp;" de l'actualité nationale et internationale et à la culture urbaine sénégalaise et africaine en générale. Elle émet sur hertzien depuis 2009 et est désormais disponible sur satellite via le bouquet Canal + Afrique et les bouquets IPTV à l'international. U"&amp;"ne chaîne généraliste et orientée urbaine, constituant ainsi une offre originale et unique au Sénégal. Une part importante de ses programmes est constituée par des rendez-vous d’actualité sur une rythmique quotidienne et des émissions phares orientées Soc"&amp;"iété et Divertissement."",""sources"":[""http://46.105.114.82/tfm_senegal.m3u8""],""subtitle"":""By Channel"",""thumb"":""https://www.xalat.info/wp-content/uploads/2019/02/maxresdefault-2.jpg"",""title"":""SENEGAL TV""},{""description"":""RTB diffuse des "&amp;"emissions ainsi que les Sports, Musique, Culture et Films d'Action."",""sources"":[""http://46.105.114.82/rtb1.m3u8""],""subtitle"":""By Channel"",""thumb"":""https://live-tv-channels.org/pt-data/uploads/logo/bf-rtb-tv-8682.jpg"",""title"":""RTB""},{""des"&amp;"cription"":""LEEEKO est un ensemble de médias web radio et tv, créé le 1er Decembre 2016 par Serges OLUBI, passionné de musiques. LEEEKO diffuse une diversité des musique telsque: Rhumba, Zouk, Ndombolo, Rnb, Classic, Jazz et autres à travers l'Afrique."""&amp;",""sources"":[""http://livetvsteam.com:1935/leeeko/leeeko/chunklist.m3u8""],""subtitle"":""By Channel"",""thumb"":""https://is2-ssl.mzstatic.com/image/thumb/Purple113/v4/c9/76/95/c9769524-8604-49ac-108e-efca1d025a99/source/512x512bb.jpg"",""title"":""LEEK"&amp;"O MUSIQUE TV""},{""description"":""La Radio Télévision Guinéenne (RTG), l’un des premiers organes de presse public du pays, est absente dans plusieurs villes de l’intérieur du pays. Et ce après 42 ans depuis sa création. Par endroits, les signaux de la RT"&amp;"G sont totalement absents depuis plusieurs années. Par contre, dans certaines préfectures, malgré la réception des signaux, faute d’énergie, les populations sont privées des émissions de la RTG, a-t-on constaté."",""sources"":[""http://178.33.237.146/rtg."&amp;"m3u8""],""subtitle"":""By Blender Channel"",""thumb"":""http://maliactu.info/wp-content/uploads/2019/08/rtg-radio-television-guineenne.png"",""title"":""Radio Television Guinéenne ""},{""description"":""MTA Africa 1 (anciennement MTA Africa) est la quatri"&amp;"ème chaîne de télévision par satellite du réseau MTA International. Il a été lancé début août 2016, diffusant spécifiquement pour les téléspectateurs africains, à travers l'Afrique et l'Europe. La chaîne a été créée sous les auspices de Mirza Masroor Ahma"&amp;"d, le chef spirituel de la communauté musulmane Ahmadiyya. MTA Africa est géré et financé volontairement par les Ahmadis."",""sources"":[""https://ooyalahd2-f.akamaihd.net/i/mtaengaudio_delivery@138280/index_3000_av-p.m3u8""],""subtitle"":""By Blender Cha"&amp;"nnel"",""thumb"":""https://pbs.twimg.com/profile_images/950498775893774338/XKhzDO2.jpg"",""title"":""MTA AFRICA""},{""description"":""L’Office de Radiodiffusion et Télévision du Bénin (ORTB) est le service public de l’audiovisuel du Bénin. C’est un établi"&amp;"ssement public à caractères social, culturel et scientifique doté de la personnalité morale et de l’autonomie financière. ORTB, pas sans vous !/ Tél: +229 21 30 00 48/ Whatsapp: +229 69 70 55 55/ Email: contact@ortb.bj"",""sources"":[""http://51.77.223.83"&amp;"/ortb.m3u8""],""subtitle"":""By Channel"",""thumb"":""https://www.lavoixduconsommateur.org/images/services/1533219563.jpg"",""title"":""ORTB / Bénin""},{""description"":""Dream Channel est une chaine télévisée ematant au cameroune qui diffuse de la musiqu"&amp;"e de toutes tendances."",""sources"":[""http://connectiktv.ddns.net:5000/dreamchannel/dreamchannel/chunklist.m3u8""],""subtitle"":""By Channel"",""thumb"":""https://connectik.tv/wp-content/uploads/2019/06/c1b45634-2f8c-47e7-8849-e6d7ea620465-300x169.jpg"""&amp;",""title"":""DREAM CHANNEL TV / Cameroune""},{""description"":""Canal Algérie est la deuxième chaîne de télévision nationale grand public algérienne. La chaîne fait partie du groupe EPTV qui comprend également TV1, TV3, TV4, TV5, TV6 et TV7. C'est une cha"&amp;"îne francophone. La chaîne diffuse ses programmes 24h / 24 et 7j / 7 via différentes plateformes et partout dans le monde."",""sources"":[""http://46.105.114.82/canal_algerie.m3u8""],""subtitle"":""By Channel"",""thumb"":""https://upload.wikimedia.org/wik"&amp;"ipedia/commons/thumb/2/22/Logo_Canal_Algerie.svg/800px-Logo_Canal_Algerie.svg.png"",""title"":""Canal Algerie""},{""description"":""Radio Télévision Sénegalaise est une station de radio diffusée sur le réseau de Radiodiffusion Télévision Sénégalaise (RTS1"&amp;" HD) de Dakar, au Sénégal, fournissant des informations, des sports, des débats, des émissions en direct et des informations sur la culture ainsi que la musique."",""sources"":[""http://46.105.114.82/rts1.m3u8""],""subtitle"":""By Channel"",""thumb"":""ht"&amp;"tps://lh3.googleusercontent.com/VZyPxURRRo-C0lEWHggT8C-dDJvFNFTVxKrn1yKUNROoT85XnOl9VcmM5HFzyRDwvgs"",""title"":""Radio Télévision Sénegalaise 1 HD""},{""description"":""Kalsan est une chaîne de télévision Somalienne dont le siège est à Londres. Elle a co"&amp;"mmencé à diffuser en 2013. La chaîne est axée sur les Somaliens. La programmation est principalement axée sur les actualités et les divertissements."",""sources"":[""http://cdn.mediavisionuae.com:1935/live/kalsantv.stream/chunklist.m3u8""],""subtitle"":"""&amp;"By Channel"",""thumb"":""https://xogdoonnews.net/wp-content/uploads/2017/11/kalsan-tv.jpg"",""title"":""KALSAN TV / Somalie""},{""description"":""One Africa Television est une chaine de television namibien crée en 2003 et couvrant à l'origine uniquement W"&amp;"indhoek, Rehoboth et Okahandja, One Africa Television a connu une croissance significative, avec son signal diffusé via 29 émetteurs analogiques à travers la Namibie. En 2013, One Africa Television a rejoint l'ère numérique, et la chaîne est depuis dispon"&amp;"ible sur le réseau de télévision numérique terrestre de la Namibian Broadcasting Corporation (Channel 301) ainsi que sur la plateforme DStv Namibia de MultiChoice (Channel 284) ainsi que sur le réseau numérique terrestre GoTV de MultiChoice. Président du "&amp;"groupe d'Africa Television, Paul van Schalkwyk, a été tué dans un accident d'avion le 10 mars 2014."",""sources"":[""https://za-tv2a-wowza-origin02.akamaized.net/oneafrica/smil:oneafrica/playlist.m3u8""],""subtitle"":""By Channel"",""thumb"":""https://new"&amp;"eralive.na/uploads/2016/11/Untitled-1.jpg"",""title"":""ONE AFRICA TV / Namibia""},{""description"":""VISION4 TV est une chaine television panafricanisme Camerounais crée en 2008. qui diffuse des Émissions hauts de gamme telsque : Afro Café, Matinale info"&amp;"s, le journal d'afrique, tour d'horizon, journal de 12, women's story, The 6h00 pm news, Let's talk, Meeting point le grand live, le grand journal de 20h, santé spirituelle, sport time, Arrêt majeur, Au cœur du mystère, parole d'artistes, Femme attitude, "&amp;"Panafritude, Rendez-vous santé, afro zik, Club d'élites, Plateau du Jaguar, Dimanche bonheur, face aux dinosaures. Vision 4 Le Groupe Anecdote Vision 4 TV, Satelite FM, Africa Express Siège social : Yaoundé - Cameroun (Nsam) Secrétariat PDG : Tel : +237 2"&amp;"42 71 88 13 / Fax : +237 222 31 67 81 Service de l'information : Tel : +237 242 71 87 68 Yaoundé Centre B.P 25070 Cameroun"",""sources"":[""http://cdnamd-hls-globecast.akamaized.net/live/ramdisk/vision4/hls_video/index.m3u8""],""subtitle"":""By Channel"","&amp;"""thumb"":""https://upload.wikimedia.org/wikipedia/commons/thumb/9/94/Vision_4.jpg/600px-Vision_4.jpg"",""title"":""VISION 4""},{""description"":""Nago TV is a Haitian television channel 100% devoted to music videos(Compass, Rap Creole, Racine)."",""sourc"&amp;"es"":[""http://haititivi.com:8088/haititv/tele6NY/index.m3u8""],""subtitle"":""By Channel"",""thumb"":""https://lh3.googleusercontent.com/GdAVtX7AU8834RaKoUC4c3itv2A_R1k8XATBf26G_IgQKnvxEtAew0cJOr_kWOpWkpY"",""title"":""NAGO TV / Haiti""},{""description"""&amp;":""Lagos Television has been a trail blazer right from inception. Apart from being the first TV station outside the NTA family, the station took the Nigerian TV industry by storm in the early 80s with the introduction of a 60-hour non stop weekend from 7p"&amp;"m on Fridays till 7am on Mondays. The then Lagos weekend Television was the first marathon TV station in Africa. It’s unprecedented public approval transformed TV viewership especially within the Lagos precinct and brought a change in the call sign LTV/LW"&amp;"T."",""sources"":[""http://185.105.4.193:1935/ltv/myStream/playlist.m3u8""],""subtitle"":""By Channel"",""thumb"":""https://www.lagostelevision.com/wp-content/uploads/2015/10/logo.png"",""title"":""Lagos Television""},{""description"":""Emmanuel TV is the"&amp;" television station of The Synagogue, Church Of All Nations, broadcasting 24/7 around the globe via satellite and on the internet. The purpose of Emmanuel TV is to preach the Good News to all mankind. That is what we are born for, living for and what we s"&amp;"hall die for. Emmanuel TV is committed to changing lives, changing nations and changing the whole world through the Gospel of our Lord Jesus Christ. Jesus Christ is the inspiration behind Emmanuel TV; as such, God’s purpose is our purpose."",""sources"":["&amp;"""https://api.new.livestream.com/accounts/23202872/events/7200883/live.m3u8""],""subtitle"":""By Channel"",""thumb"":""https://scoan-website-emmanueltv.netdna-ssl.com/wp-content/blogs.dir/12/files/2016/09/emmanuel_tv_icon.png"",""title"":""Emmanuel TV""},"&amp;"{""description"":""Addis TV is a City Channel based in Addis Ababa, Ethiopia, which broadcasts News and Programs 24/7."",""sources"":[""https://rrsatrtmp.tulix.tv/addis1/addis1multi.smil/playlist.m3u8""],""subtitle"":""By Channel"",""thumb"":""https://et."&amp;"heytv.org/wp-content/uploads/2019/04/Addis-webtvonlive-com.jpg"",""title"":""Addis TV / Ethiopia""},{""description"":""Resurrection TV is a Christian based station aimed at uplifting your soul with an unadulterated word of God. it ensures a distinction be"&amp;"tween sin and righteousness."",""sources"":[""http://rtmp.ottdemo.rrsat.com/rrsatrtv1/rrsatrtvmulti.smil/chunklist.m3u8""],""subtitle"":""By Channel"",""thumb"":""https://i.pinimg.com/564x/9e/f5/ae/9ef5aeb5c1ddd05a20d27faaf5d9b931.jpg"",""title"":""Résurr"&amp;"ection TV/ Ghana""},{""description"":""CTV frique est une television camerounaise basee a yaounde."",""sources"":[""http://connectiktv.ddns.me:8080/ctv-africa/index.m3u8""],""subtitle"":""By Channel"",""thumb"":""http://connectik.tv/wp-content/uploads/202"&amp;"0/01/CTV-1-300x212.jpeg"",""title"":""CTV AFRICA""},{""description"":""BEL TV est une station de télévision haïtienne qui diffuse sur le web via diverses plateformes et par câble. Notre vision est de créer une télévision standard dont la qualité du progra"&amp;"mme est aussi instructive que divertissante. À cote de cette vision, BEL TV s’est fixé pour mission de promouvoir la Culture haïtienne, à savoir le Cinéma, la musique, la littérature et bien plus encore, ce à travers la Caraïbe et le monde entier. BEL TV "&amp;"c’est une toute autre façon de faire la télé."",""sources"":[""http://connectiktv.ddns.me:8080/afriqueplustv/index.m3u8""],""subtitle"":""By Channel"",""thumb"":""http://connectik.tv/wp-content/uploads/2019/07/NEW-LOGO0047_00000_00000-300x169.png"",""titl"&amp;"e"":""AFRICA PLUS TV ""},{""description"":""1 ok."",""sources"":[""http://connectiktv.ddns.me:8080/mygospel/index.m3u8""],""subtitle"":""By Channel"",""thumb"":""http://connectik.tv/wp-content/uploads/2020/05/mygospel-300x140.png"",""title"":""MY GOSPEL T"&amp;"V""},{""description"":""2 ok."",""sources"":[""http://connectiktv.ddns.me:8080/media-prime/index.m3u8""],""subtitle"":""By Channel"",""thumb"":""http://connectik.tv/wp-content/uploads/2020/05/myprime15-300x140.png"",""title"":""MEDIA PRIME TV""},{""descri"&amp;"ption"":""3 ok."",""sources"":[""http://connectiktv.ddns.me:8080/mymusic/index.m3u8""],""subtitle"":""By Channel"",""thumb"":""http://connectik.tv/wp-content/uploads/2020/05/mymusic1.png"",""title"":""MY MUSIC TV ""},{""description"":""4 ok."",""sources"""&amp;":[""http://connectiktv.ddns.me:8080/mymovie-en/index.m3u8""],""subtitle"":""By Channel"",""thumb"":""http://connectik.tv/wp-content/uploads/2020/05/myenglish-300x140.png"",""title"":""MY MOVIE TV / English""},{""description"":""5 ok."",""sources"":[""http"&amp;"://connectiktv.ddns.me:8080/mymovie-fr/index.m3u8""],""subtitle"":""By Channel"",""thumb"":""http://connectik.tv/wp-content/uploads/2020/05/myfresh-300x140.png"",""title"":""MY MOVIE TV / Francais""},{""description"":""6 ok"",""sources"":[""http://connect"&amp;"iktv.ddns.me:8080/bikutsitv/index.m3u8""],""subtitle"":""By Channel"",""thumb"":""http://connectik.tv/wp-content/uploads/2019/09/bikutsi-300x63.jpeg"",""title"":""BIKUTSI TV""},{""description"":""7 ok."",""sources"":[""http://connectiktv.ddns.me:8080/cam1"&amp;"0tv/index.m3u8""],""subtitle"":""By Channel"",""thumb"":""http://connectik.tv/wp-content/uploads/2020/07/CAM10-REVUE.jpg"",""title"":""CAM 10 TV / Cameroune""},{""description"":""8 ok."",""sources"":[""http://connectiktv.ddns.me:8080/leadergospel/index.m3"&amp;"u8""],""subtitle"":""By Channel"",""thumb"":""http://connectik.tv/wp-content/uploads/2020/05/leader-cable.jpg"",""title"":""LEADER GOSPEL TV / Religion""},{""description"":""9 ok."",""sources"":[""http://connectiktv.ddns.me:8080/vstv/index.m3u8""],""subti"&amp;"tle"":""By Channel"",""thumb"":""http://connectik.tv/wp-content/uploads/2020/05/VS-TV-300x168.jpg"",""title"":""VS tv""},{""description"":""10 0k."",""sources"":[""http://connectiktv.ddns.me:8080/mytv/index.m3u8""],""subtitle"":""By Channel"",""thumb"":"""&amp;"http://connectik.tv/wp-content/uploads/2019/04/mytv-channel-hd-300x169.jpg"",""title"":""MY TV CHANNEL""},{""description"":""Radio Tele Puissance est une chaine chrétienne qui diffuse en direct des programmes chrétien avec des vidéos et des films Gospel d"&amp;"e premier ordre, des documentaires. radio Tele Puissance est une station très divertissante.."",""sources"":[""https://video1.getstreamhosting.com:1936/8560/8560/chunklist.m3u8""],""subtitle"":""By Channel"",""thumb"":""https://radioendirect.net/assets/im"&amp;"ages/radio/item/119251.jpg"",""title"":""Radio Tele Puissance""},{""description"":""Christ live est une chaine télévision de divertissement chrétienne disponible sur le satellite."",""sources"":[""https://raw.githubusercontent.com/exodiver/IPTV/master/M3U"&amp;"8/Token/Cliv.m3u8""],""subtitle"":""By Channel"",""thumb"":""http://www.centraltv.fr/wp-content/uploads/christ-tv_logo.jpg"",""title"":""CHRIST TV / Religion""},{""description"":""QTV Gambia is the First Private Television Station"",""sources"":[""https:/"&amp;"/player.qtv.gm/hls/live.stream.m3u8""],""subtitle"":""By Channel"",""thumb"":""https://standard.gm/wp-content/uploads/2020/08/QTV-696x495.jpg"",""title"":""QTV / Gambia""},{""description"":""TVM International, or TVM Internacional, is the international ch"&amp;"annel of Mozambique's national TV broadcaster, Televisão de Moçambique (TVM), broadcasting for 24 hours per day. The channel will showcase local programming featuring Mozambican culture, tourism and sports."",""sources"":[""http://196.28.226.121:1935/live"&amp;"/smil:Channel2.smil/chunklist_b714000_slpor.m3u8""],""subtitle"":""By Channel"",""thumb"":""https://clubofmozambique.com/wp-content/uploads/2020/03/tvmint.rm.jpg"",""title"":""TVM Internacional""},{""description"":""K24 TV est une chaine de télévision gén"&amp;"éraliste Kényane fondée en 2007 basé à Longonot Place, P. O. Box 49640 Kijabe St Tél : +254 20 2124801. K24 TV diffuse sur la télévision terrestre et en streaming sur Dailymotion et sur son site internet.."",""sources"":[""https://raw.githubusercontent.co"&amp;"m/exodiver/IPTV/master/M3U8/Token/K24.m3u8""],""subtitle"":""By Channel"",""thumb"":""http://www.centraltv.fr/wp-content/uploads/k24-tv_logo.jpg"",""title"":""K24 TV / Kenya""},{""description"":""Afrobeat tv is a division of kaycee records .Kaycee Records"&amp;" is an independent record label established in the United Kingdom, and Nigeria Owned by Kennedy Kesidi Richard from Oguta in Imo State Nigeria .Afro beat tv is the new musical innovation to promote African art and and as a platform to promote and create a"&amp;"wareness for up coming African artist all around the globe"",""sources"":[""http://connectiktv.ddns.net:8080/afrobit/index.m3u8""],""subtitle"":""By Channel"",""thumb"":""http://connectik.tv/wp-content/uploads/2019/05/AFROBIT-png-300x168.png"",""title"":"&amp;"""AFROBITS / Music""},{""description"":""Dunamis International Gospel Centre (DIGC) Jos Central is a powerfully anointed church, where God's Presence and power are saving, healing and restoring human destinies and dignities! Located in Alheri, Jos, Platea"&amp;"u State with HQT in Abuja Nigeria. Dunamis (Doo'na-mis) is the Greek word that means POWER."",""sources"":[""https://christianworld.ashttp9.visionip.tv/live/visiontvuk-religion-dunamistv-SD/chunklist.m3u8""],""subtitle"":""By Channel"",""thumb"":""https:/"&amp;"/live-tv-channels.org/pt-data/uploads/logo/ng-dunamis-tv-2163-300x225.jpg"",""title"":""DUNAMIS TV / Religion""},{""description"":""France tv sport, c’est d’abord l’actualité de TOUS les sports. De l’analyse en temps réel, du live ou encore des replays vi"&amp;"déo sont disponibles à tout moment. Enrichissez votre expérience et plongez au cœur de l'actualité du sport."",""sources"":[""https://streamserv.mytvchain.com/sportenfrance/SP1564435593_720p/playlist.m3u8""],""subtitle"":""By Channel"",""thumb"":""https:/"&amp;"/liberador.net/media/images/FranceTv_Sport.max-640x640.jpg"",""title"":""SPORTS FRANCE TV""},{""description"":""Darut Tarbiyah La télévision en direct du Réseau islamique de Trinité-et-Tobago Chaîne de télévision religieuse / Darut Tarbiyah Le Réseau isla"&amp;"mique (T.I.N.) est une chaîne de télévision câblée locale de Trinité-et-Tobago diffusant des programmes islamiques. La station est transportée sur le canal 96 ou 116 sur le système de câble Flow Trinidad. DARUT TARBIYAH - LE RÉSEAU ISLAMIQUE. Darut Tarbiy"&amp;"ah Drive, Ramgoolie Trace North, Cunupia, Trinidad Antilles. Tél: (868) 693-1722, 693-1393"",""sources"":[""http://162.244.81.145:2215/live/livestream/playlist.m3u8""],""subtitle"":""By Channel"",""thumb"":""http://theislamicnetwork.org/wp-content/uploads"&amp;"/musicpro/bd-uploads/logo_logo_TIN-Logo-White-Text.png"",""title"":""THE ISLAMIC NETWORK""},{""description"":""D Sports HD est une chaine qui se fcalise sur les Sports en General : WWE, BOX, Football: Ligue brésilienne, Super League chinoise, Ligue portug"&amp;"aise, Major League Soccer (USA) Courses hippiques: courses quotidiennes diffusées en direct du Royaume-Uni et d'Irlande Golf: British Open (The Open Championship), US Open, PGA Championship, LPGA Motorsports: NASCAR, Championnat du Monde de Rallycross FIA"&amp;" Rugby: 6 Nations Rugby Cyclisme: Tour de France (propriété d'Eurosport)."",""sources"":[""http://jiocgehub.jio.ril.com/Dsports_HD/Dsports_HD.m3u8?fluxustv.m3u8""],""subtitle"":""By Channel"",""thumb"":""https://kccl.tv/sites/default/files/dsportjpg.jpg"""&amp;",""title"":""D Sports TV""},{""description"":""Africa Sports TV est la première chaîne francophone d’information en continue de sport en Afrique. C’est un média fédérateur des sports africains. On parle de compétition locales, des ligues nationales sur to"&amp;"utes les disciplines du continent, dont le basketball, le football, la lutte… Il y aura beaucoup de lutte, qui prend un essor important sur le continent. Il y a tout un lobby autour de la lutte. Africa Sports TV est disponible Sur Le Canal 56 de la BbOX –"&amp;" Sur Le Canal 614 du Bouquet Africain Max de TV ORANGE."",""sources"":[""https://strhls.streamakaci.tv/str_africasportstv_africasportstv/str_africasportstv_multi/str_africasportstv_africasportstv/str_africasportstv_player_1080p/chunks.m3u8""],""subtitle"""&amp;":""By Channel"",""thumb"":""https://pbs.twimg.com/profile_images/1215646342812401668/SOnvVloX_400x400.jpg"",""title"":""Africa Sports TV""},{""description"":""Real Madrid TV est une chaîne de télévision numérique gratuite, exploitée par le Real Madrid, sp"&amp;"écialisée dans le club de football espagnol. La chaîne est disponible en espagnol et en anglais. Il est situé à Ciudad Real Madrid à Valdebebas (Madrid), le centre de formation du Real Madrid."",""sources"":[""http://rmtv24hweblive-lh.akamaihd.net/i/rmtv2"&amp;"4hwebes_1@300661/index_3_av-b.m3u8""],""subtitle"":""By Channel"",""thumb"":""https://files.cults3d.com/uploaders/13539675/illustration-file/9c08780f-eb52-427b-aad7-b0a8c0fb83a1/real_madrid_ref1_large.JPG"",""title"":""Real Madrid TV""},{""description"":"&amp;"""Real Madrid Club de Fútbol, ce qui signifie Royal Madrid Football Club), communément appelé Real Madrid, est un club de football professionnel espagnol basé à Madrid. Fondé le 6 mars 1902 sous le nom de Madrid Football Club, le club porte traditionnelle"&amp;"ment un maillot blanc à domicile depuis sa création. Le mot réel est espagnol pour royal et a été accordé au club par le roi Alfonso XIII en 1920 avec la couronne royale dans l'emblème. L'équipe a disputé ses matchs à domicile dans le stade Santiago Berna"&amp;"béu d'une capacité de 81 044 places au centre-ville de Madrid depuis 1947."",""sources"":[""http://rmtv24hweblive-lh.akamaihd.net/i/rmtv24hweben_1@300662/master.m3u8""],""subtitle"":""By Channel"",""thumb"":""https://i.pinimg.com/564x/e4/de/18/e4de1869c0e"&amp;"ba3beab9ffc9d01660e65.jpg"",""title"":""Real Madrid TV""},{""description"":"" EPT SPORTS HD est la nouvelle chaîne exclusivement sportive de l’audiovisuel public, ERT Sports HD, sa première officielle à 06h00 le matin du samedi 9 février 2019."",""sources"&amp;""":[""https://ert-live.siliconweb.com/media/ert_sports/ert_sportshigh.m3u8""],""subtitle"":""By Channel"",""thumb"":""https://png.pngitem.com/pimgs/s/681-6814150_ert-sports-hd-logo-ert-sports-hd-hd.png"",""title"":""EPT Sports HD""},{""description"":""Spo"&amp;"rts Tonight Live, branded simply as Sports Tonight, was a British television show and channel, owned by VISION247 based in Central London. It was launched online on 29 August 2011."",""sources"":[""http://sports.ashttp9.visionip.tv/live/visiontvuk-sports-"&amp;"sportstonightlive-hsslive-25f-4x3-SD/chunklist.m3u8""],""subtitle"":""By Channel"",""thumb"":""https://embeddedplayer.visionip.tv/portals/Sports_Tonight_Live/Sports_Tonight_Live/overlay_logos/Sports%20Tonight%20Live-plBackground-1308.png"",""title"":""Spo"&amp;"rts Tonight""},{""description"":""Arryadia HD TV est une chaîne sportive de télévision publique marocaine. Il fait partie du groupe public SNRT avec Al Aoula, Athaqafia, Al Maghribia, Assadissa, Aflam TV, Tamazight TV et Laayoune TV. La chaîne a été lancé"&amp;"e le 16 septembre 2006. Arryadia est le diffuseur officiel de la ligue marocaine Botola."",""sources"":[""http://cdn-hls.globecast.tv/live/ramdisk/arriadia/hls_snrt/index.m3u8""],""subtitle"":""By Channel"",""thumb"":""https://4.bp.blogspot.com/-lnh_8LWuX"&amp;"aw/WZ09LDkMsZI/AAAAAAAAEeI/9FKtxdQjbl4UVqmZjqN4R-fE9uOLG2ccQCLcBGAs/s1600/FB_IMG_1503465850383.jpg"",""title"":""Arryadia TV / Maroc""},{""description"":""Assadissa TV est une chaîne de télévision publique marocaine dédiée aux affaires religieuses. Il fai"&amp;"t partie du groupe public SNRT avec Al Aoula, Arryadia, Athaqafia, Al Maghribia, Aflam TV, Tamazight TV et Laayoune TV. La chaîne a été lancée le 3 novembre 2005. Outre les lectures du Coran, il existe également des programmes de services religieux, de dé"&amp;"bats et de documentaires. Il est diffusé tous les jours de 2h00 à 23h00. Le samedi, il est de 6h00 à 21h00."",""sources"":[""http://cdn-hls.globecast.tv/live/ramdisk/assadissa/hls_snrt/index.m3u8""],""subtitle"":""By Channel"",""thumb"":""https://upload.w"&amp;"ikimedia.org/wikipedia/commons/7/7e/Assadissa.png"",""title"":""Assadissa TV/ Maroc""},{""description"":""Al Aoula, anciennement appelée TVM (Télévision marocaine, arabe: ??????? ????????), est la première chaîne de télévision publique marocaine. Il fait "&amp;"partie du groupe public SNRT avec Arryadia, Athaqafia, Al Maghribia, Assadissa, Aflam TV, Tamazight TV et Laayoune TV. Le réseau diffuse des programmes en arabe, berbère, français et espagnol. Son siège est situé à Rabat. Lancé en 1962, Al Aoula a été le "&amp;"premier réseau de télévision à produire et à diffuser ses propres programmes dans le pays. En 1962, il a commencé des émissions en couleur."",""sources"":[""http://cdn-hls.globecast.tv/live/ramdisk/al_aoula_inter/hls_snrt/index.m3u8""],""subtitle"":""By C"&amp;"hannel"",""thumb"":""https://live.staticflickr.com/1853/44065447112_7a93bb434f.jpg"",""title"":""Al Aoula TV/ Maroc""},{""description"":""2M TV est une chaîne de télévision marocaine gratuite. Il a été créé par le conglomérat royal, ONA, avant d'être en p"&amp;"artie vendu à l'État marocain. 20,7% de 2M appartiennent à la société holding de Mohammed VI SNI. Alors qu'environ 60% sont contrôlés par l'État marocain. Il est basé à Casablanca. Il est disponible gratuitement localement sur signal numérique avec une co"&amp;"uverture sur tout le Maroc et sur la télévision par satellite via Globecast, Nilesat et Arabsat. 2M propose des services en arabe, français et berbère."",""sources"":[""https://cdnamd-hls-globecast.akamaized.net/live/ramdisk/2m_monde/hls_video_ts/2m_monde"&amp;".m3u8""],""subtitle"":""By Channel"",""thumb"":""https://caidal.ma/wp-content/uploads/2019/04/ob_febd69_2-m-maroc-en-ligne.jpg"",""title"":""2M TV / Maroc""},{""description"":""La chaîne Al Magharibia diffuse des programmes politiques, sociaux et économiq"&amp;"ues depuis sa base privée de Londres. La chaîne est diffusée en arabe et s'adresse aux pays du Mahgreb, l'Algérie en particulier. Le ton d'Al Magharibia est fermement basé sur un discours politique et idéologique. Le ton d'Al Magharibia est fermement basé"&amp;" sur un discours politique et idéologique."",""sources"":[""https://cdnamd-hls-globecast.akamaized.net/live/ramdisk/al_maghribia_snrt/hls_snrt/index.m3u8""],""subtitle"":""By Channel"",""thumb"":""https://cdn.sat.tv/wp-content/uploads/2016/05/SNRT-AlMaghr"&amp;"ibia.png"",""title"":""Al maghribia TV / Maroc""},{""description"":""Athaqafia TV est une chaîne gratuite disponible sur le satellite Hotbird et propose une gamme de programmes allant des documentaires et des programmes éducatifs ainsi que de la musique, "&amp;"des dessins animés et des divertissements familiaux. La chaîne s'adresse principalement aux familles et est diffusée principalement en arabe mais parfois en langue française et berbère. La chaîne a été créée par la société de production marocaine apparten"&amp;"ant à l'État, SNRT."",""sources"":[""http://cdn-hls.globecast.tv/live/ramdisk/arrabiaa/hls_snrt/index.m3u8""],""subtitle"":""By Channel"",""thumb"":""https://cdn.sat.tv/wp-content/uploads/2016/05/SNRTAThaqafia.png"",""title"":""Athaqafia TV / Maroc""},{"""&amp;"description"":""Tele Maroc est la nouvelle chaîne satellitaire généraliste marocaine créée par rachid Niny. Siège à Madrid. « C’est donc une chaéne de télévision légalement espagnole avec un contenu marocain."",""sources"":[""https://api.new.livestream.co"&amp;"m/accounts/27130247/events/8196478/live.m3u8""],""subtitle"":""By Channel"",""thumb"":""https://i.pinimg.com/564x/9e/1d/b5/9e1db51201d4debce634f6e8b44a2424.jpg"",""title"":""Tele Maroc""},{""description"":""Tamazinght TV est une chaîne de télévision publi"&amp;"que marocaine créée le 6 janvier 2010, propriété de la Société nationale de radiodiffusion et de télévision. La chaîne a pour objectif la promotion et la préservation de la culture amazighe au Maroc et dans la région de l'Afrique du Nord. en langue berbèr"&amp;"e. 70% en tashelhit, tarifit et tamazight (les 3 variantes du berbère du Maroc), le reste en arabe."",""sources"":[""https://cdnamd-hls-globecast.akamaized.net/live/ramdisk/tamazight_tv8_snrt/hls_snrt/index.m3u8""],""subtitle"":""By Channel"",""thumb"":"""&amp;"http://hub.tv-ark.org.uk/images/International/international_images/morocco_images/tamazight/Tamazight_TV_ident4_060912a.jpg"",""title"":""Tamazight TV / Maroc""},{""description"":""EMCI TV est une chaîne de télévision chrétienne évangélique francophone. L"&amp;"es studios de la chaîne se trouvent dans la ville de Québec, Canada. Le contenu de la programmation est assez varié et provient de divers pays francophones d’Afrique, d’Europe et d’Amérique. Des clips musicaux, des enseignements bibliques, des prédication"&amp;"s, la Bible en vidéo, des temps de prière, des reportages, des documentaires, des films ainsi que des séries y sont présentés."",""sources"":[""https://emci-fr-hls.akamaized.net/hls/live/2007265/emcifrhls/index.m3u8""],""subtitle"":""By Channel"",""thumb"&amp;""":""https://www.enseignemoi-files.com/site/view/images/dyn-cache/pages/image/img/23/62/1522940482_236277_1200x630x1.f.jpg?v=2018021301"",""title"":""EMCI TV / Religion""},{""description"":""CIS TV est une chaine tv guinéen consacré au sport et à la cultu"&amp;"re. basée à Conakry, fondé en 2016 par Mamadou Antonio Souaré. CIS TV est diffuse via le satellite Fréquence Tv 3689: Symbole 1083: Satelite eutelsat 10a ZONES DE DIFFUSION : tiers d'Afrique."",""sources"":[""http://51.81.109.113:1935/CDNLIVE/CISTV/playli"&amp;"st.m3u8""],""subtitle"":""By Channel"",""thumb"":""https://www.senegal7.com/wp-content/uploads/2019/03/f9180cb9286c49c4f3a6c793798b9ddf.png"",""title"":""CIS TV / Guinee""},{""description"":""Faso TV est une initiative de Magic Communication et Médias, un"&amp;"e société à responsabilité limitée basée à Ouagadougou, capitale du Burkina Faso. C’est une chaîne de télévision en ligne destinée à l’événementiel. Nous entendons par événementiel toutes manifestations ou activités à caractère culturel, économique, éduca"&amp;"tif ou sportif dont l’objectif est de susciter la mobilisation, l’adhésion, l’engouement de la population ou d’un public cible au plan local, national ou international. Autrement dit, notre stratégie éditoriale consiste à faire la promotion de toutes acti"&amp;"vités qui contribuent au développement socio-économique et culturel, à l’éducation, au divertissement et au bien être de la population burkinabé et de sa diaspora."",""sources"":[""https://playtv4kpro.com:5443/LiveApp/streams/163893638025530331068059.m3u8"&amp;"""],""subtitle"":""By Channel"",""thumb"":""https://fasotv.net/wp-content/uploads/2019/10/logo-final-sans-slogan.png"",""title"":""FASO TV / Burkina Fasso ""},{""description"":""Plex tv une chaîne généraliste spécialisé dans la retransmissions des événeme"&amp;"nt. émission et qui diffuse aussi des films, musiques, divertissement, sport, magasine etc et une multitude de programme en haute définition."",""sources"":[""http://connectiktv.ddns.net:5000/plextv/@plextv/playlist.m3u8""],""subtitle"":""By Channel"",""t"&amp;"humb"":""https://www.lifetimepremiumaccounts.com/wp-content/uploads/2019/03/plex-logo.jpg"",""title"":""PLEX TV / ""},{""description"":""PLAY TV est une chaine de télévision musicale Camerounaise basée à Yaoundé, elle diffuse un programme 100% musicale la"&amp;" musique d’ici et d’ailleurs en haute définition.."",""sources"":[""http://connectiktv.ddns.net:5000/playtv/@playtv/playlist.m3u8""],""subtitle"":""By Channel"",""thumb"":""http://connectik.tv/wp-content/uploads/2019/04/logo-play-tv-300x113.jpg"",""title"&amp;""":""PLAT TV / Cameroune ""},{""description"":""TVR Rennes 35 Bretagne est une chaîne de télévision locale née en mars 1987 sous le nom de TV Rennes. TVR Rennes 35 Bretagne fut inaugurée à son lancement par le président de la République, elle fut la premi"&amp;"ère télévision locale créée en France elle est diffusée Canal 35 sur la TNT / Canal 30 sur Orange, Freebox et BBox / Canal 95 sur Numéricable et en direct streaming sur son site Internet."",""sources"":[""https://streamtv.cdn.dvmr.fr/TVR/ngrp:tvr.stream_a"&amp;"ll/master.m3u8""],""subtitle"":""By Channel"",""thumb"":""https://w0.pngwave.com/png/890/19/tvr-tv-rennes-35-logo-television-channel-tvr-t350-png-clip-art.png"",""title"":""Rennes TV / France Sports ""},{""description"":""Chaîne franco-marocaine basée à T"&amp;"anger et destinée au Maghreb. Programmation culturelle avec information, reportages et documentaires. En arabe et en Français. Fin 2010, elle a également commencé à diffuser à la télévision analogique terrestre au Maroc, en plus de la télévision numérique"&amp;" par satellite. Il a été rebaptisé Medi 1 TV."",""sources"":[""http://streaming.medi1tv.com/live/Medi1tvmaghreb.sdp/chunklist.m3u8""],""subtitle"":""By Channel"",""thumb"":""http://www.logotypes101.com/logos/807/C85CC3231EAD10CEC61C182C7DED072D/medi1tvlog"&amp;"o.png"",""title"":""Medi 1 TV / Maroc""},{""description"":""M24 Television est la chaîne d’info en continu de l’agence marocaine de presse (MAP). Une chaîne qui couvre l’actualité marocaine et internationale. Une chaîne fidèle aux valeurs de la MAP qui es"&amp;"t le premier producteur d'information au Maroc. Le fil de la MAP se décline en cinq langues : Arabe, Amazighe, Français, Anglais et Espagnol. la MAP présente dans toutes les régions du Royaume et dans les cinq continents, elle fournit tous les médias en i"&amp;"nformations, reportages, analyses et portraits."",""sources"":[""https://www.m24tv.ma/live/smil:OutStream1.smil/chunklist.m3u8""],""subtitle"":""By Channel"",""thumb"":""https://is5-ssl.mzstatic.com/image/thumb/Purple114/v4/e4/c6/3e/e4c63e4e-b8ff-a14e-cac"&amp;"d-3593f09c1f78/source/512x512bb.jpg"",""title"":""M24 TV / Maroc""},{""description"":""La chaîne Al Magharibia diffuse des programmes politiques, sociaux et économiques depuis sa base privée de Londres. La chaîne est diffusée en arabe et s'adresse aux pay"&amp;"s du Mahgreb, l'Algérie en particulier. Le ton d'Al Magharibia est fermement basé sur un discours politique et idéologique. Le ton d'Al Magharibia est fermement basé sur un discours politique et idéologique."",""sources"":[""https://cdnamd-hls-globecast.a"&amp;"kamaized.net/live/ramdisk/al_maghribia_snrt/hls_snrt/index.m3u8""],""subtitle"":""By Channel"",""thumb"":""https://cdn.sat.tv/wp-content/uploads/2016/05/SNRT-AlMaghribia.png"",""title"":""Al maghribia TV / Maroc""},{""description"":""Athaqafia TV est une "&amp;"chaîne gratuite disponible sur le satellite Hotbird et propose une gamme de programmes allant des documentaires et des programmes éducatifs ainsi que de la musique, des dessins animés et des divertissements familiaux. La chaîne s'adresse principalement au"&amp;"x familles et est diffusée principalement en arabe mais parfois en langue française et berbère. La chaîne a été créée par la société de production marocaine appartenant à l'État, SNRT."",""sources"":[""http://cdn-hls.globecast.tv/live/ramdisk/arrabiaa/hls"&amp;"_snrt/index.m3u8""],""subtitle"":""By Channel"",""thumb"":""https://cdn.sat.tv/wp-content/uploads/2016/05/SNRTAThaqafia.png"",""title"":""Athaqafia TV / Maroc""},{""description"":""Al-Fath channel is the property of Sheikh Ahmed Awad Abdo, and is consider"&amp;"ed the satellite channel of the Islamic religious channels that follow the Sunnah, and offers a series of programs interpretation for the Quran Al-Kareem, and many true prophetic and the CEO is Prof. Ahmed Abdou Awad, the Islamic Scholar."",""sources"":["&amp;"""https://svs.itworkscdn.net/alfatehlive/fatehtv/playlist.m3u8""],""subtitle"":""By Channel"",""thumb"":""https://live-tv-channels.org/pt-data/uploads/logo/eg-alfath-tv.jpg"",""title"":""Al Fath TV / Egypte""},{""description"":""Al Hayah started broadcast"&amp;"ing in 2008 during the last years of Mubarak's rule, which saw a revival in the ownership of the media. It was founded by businessman El Sayed El Badawi as part of Al Hayah Channels Network. El Badawi assumed the presidency of the Wafd Party from May 2010"&amp;" until March 2018. El Badawi is one of the businessmen who played political roles in addition to owning media outlets, such as Al Dostor (link to profile). "",""sources"":[""http://media.islamexplained.com:1935/live/_definst_mp4:ahme.stream_360p/playlist."&amp;"m3u8""],""subtitle"":""By Channel"",""thumb"":""https://i.pinimg.com/474x/76/1a/a4/761aa46eb54c24d21ca5866f21442426.jpg"",""title"":""Al hayat TV / Maroc""},{""description"":""The El Sharq channel broadcasts Various programs, from Egypt country in the Ara"&amp;"bic language, last updated time on March 25, 2016. El Sharq which considered to view as a Free to air satellite TV channel."",""sources"":[""https://mn-nl.mncdn.com/elsharq_live/live/playlist.m3u8""],""subtitle"":""By Channel"",""thumb"":""https://egytvs."&amp;"com/wp-content/uploads/2014/06/al-sharq-200x75.jpg"",""title"":""Al sharq TV / Maroc""},{""description"":""Guinée TV1 est une chaine de télévision généraliste Guinéenne basée à Conakry. Elle diffuse de la musique des informations des documentaires. des pr"&amp;"ogrammes religieux et autre."",""sources"":[""https://playtv4kpro.com:5443/LiveApp/streams/664825404798849938149128.m3u8""],""subtitle"":""By Channel"",""thumb"":""https://gtv1love.com/wp-content/uploads/2019/10/logo4.png"",""title"":""GUINEE TV / Guinee "&amp;"""},{""description"":""Inooro TV chaînes de télévision généraliste Kényane en langue Kikuyu lancé le 26 octobre 2015. Elle diffuse 24 heures sur 24. Inooro TV est une chaine du groupe Royal Media Services (RMS)."",""sources"":[""https://vidcdn.vidgyor.com"&amp;"/inoorotv-origin/liveabr/playlist.m3u8""],""subtitle"":""By Channel"",""thumb"":""https://royalmedia.s3.amazonaws.com/wp-content/uploads/2019/10/inoorotv.jpg"",""title"":""INOORO TV / Kenya ""},{""description"":""Citizen TV Kenya est une station nationale"&amp;" Kényane détenue par Royal Media Services Ltd.Elle diffuse principalement en anglais et en swahili. Elle a été lancé en 1999 et relancé en Juin 2006 c’est la station de télévision avec la plus forte croissance au Kenya avec un fort accent sur ??la program"&amp;"mation locale Basé au Communication Centre,Maalim Juma Road,Off Dennis Pritt Road, Nairobi, 7498-00300."",""sources"":[""https://vidcdn.vidgyor.com/citizentv-origin/liveabr/playlist.m3u8""],""subtitle"":""By Channel"",""thumb"":""https://www.innocirc.com/"&amp;"wp-content/uploads/2017/07/citizen.jpg"",""title"":""CITIZEN TV / Kenya ""},{""description"":""RTJ TV ( Radio Télévision Jeune ) est une chaine de télévision culturel Sénégalaise. Elle diffuse des programme de divertissement( WatZapp le Zapping), Musique "&amp;"(playlist Mix Afro Mix Zouk Mix Hip Hop Musique sénégalaise), bien être, documentaire, Émission éducatif qui consiste à joindre l’utile à l’agréable à travers l'éducation des enfants, interviews ect."",""sources"":[""http://public.acangroup.org:1935/outpu"&amp;"t/rtjtv.stream/playlist.m3u8""],""subtitle"":""By Channel"",""thumb"":""http://rtjtv.com/images/rtjtv.png"",""title"":""RTJ TV / Senegal""},{""description"":""Mouride tv est une chaine de télévision généraliste sénégalaise basé à touba, Senegal. Mouride t"&amp;"v c’est la télévision base au coeur des événement mourides magal, thiante, wakhtane, khassaide, kourel en direct.."",""sources"":[""http://51.81.109.113:1935/Livemouridetv/mouridetv/playlist.m3u8""],""subtitle"":""By Channel"",""thumb"":""https://live-tv-"&amp;"channels.org/pt-data/uploads/logo/sn-mouride-tv.jpg"",""title"":""MOURIDE TV / Senegal""},{""description"":""ANN TV est une chaîne d’Informations générales et de Divertissement. Elle est produite par JUUF COMMUNICATION et diffusée sur le site d’informatio"&amp;"ns générales multimédia ANN. La plateforme ANN comporte un journal en ligne (ANN), une WebRadio (ANN FM) et une WebTV (ANN TV)."",""sources"":[""http://vod.acangroup.org:1935/output/anntv.stream/playlist.m3u8""],""subtitle"":""By Channel"",""thumb"":""htt"&amp;"ps://an-news.com/wp-content/uploads/2019/05/aan.png"",""title"":""ANN TV / Senegal""},{""description"":""Louga TV est une chaine culturelle et religieuse Senegalaise qui se veut attractive et objective. En temps réel, elle produit des vidéos de qualité qu"&amp;"i tiennent compte de la spécificité de l’information et de la crédibilité de ses sources. Également, l’équipe technique et rédactionnelle est constituée de techniciens chevronnés aux compétences avérées. Dans son approche des enjeux de l’information capit"&amp;"ale, la chaine louga tv offre des vidéos qui informent, forment et transforment le citoyen dans l’approche de son monde en devenir.."",""sources"":[""http://ira.dyndns.tv:8080/live/louga/CAnhiMtR6C/1708.m3u8""],""subtitle"":""By Channel"",""thumb"":""http"&amp;"s://i.ytimg.com/vi/3Gnt2_SndXw/maxresdefault.jpg"",""title"":""LOUGA TV / Senegal""},{""description"":""Dieu TV est une chaine de télévision généraliste chrétienne pour la Francophonie.Elle proclame la Bonne Nouvelle du Salut en Jésus-Christ pour atteindr"&amp;"e les 400 millions de Francophones dans le monde. Fondée en 2007. Dieu TV diffuse sur le Satellite Eutelsat 5WA (Europe et Afrique du Nord), et le Satellite Amos 5 et en streaming sur son site interne"",""sources"":[""https://katapy.hs.llnwd.net/dieutvwza"&amp;"1/DIEUTVLIVE/smil:dieutv.smil/playlist.m3u8""],""subtitle"":""By Channel"",""thumb"":""https://live-tv-channels.org/pt-data/uploads/logo/fr-dieu-tv.jpg"",""title"":""DIEU TV / Religion ""},{""description"":""Radio Télévision Hirondelle : La nouvelle coule"&amp;"ur du Sud. Elle diffuse des émissions pour divers catégories nouvelles locales, nationales et internationales le sport du monde Entier la musique et videos clips Promotions des artistes Locaux."",""sources"":[""http://play.acwstream.com:2000/live/acw_01/i"&amp;"ndex.m3u8""],""subtitle"":""By Channel"",""thumb"":""https://radiotelehirondelle.com/wp-content/uploads/2020/08/logo.png"",""title"":""HIRONDELLE TV""},{""description"":""BEL TV est une station de télévision haïtienne qui diffuse sur le web via diverses p"&amp;"lateformes et par câble. Notre vision est de créer une télévision standard dont la qualité du programme est aussi instructive que divertissante. À cote de cette vision, BEL TV s’est fixé pour mission de promouvoir la Culture haïtienne, à savoir le Cinéma,"&amp;" la musique, la littérature et bien plus encore, ce à travers la Caraïbe et le monde entier. BEL TV c’est une toute autre façon de faire la télé."",""sources"":[""https://hbiptv.live/player/sakchotv/index.m3u8""],""subtitle"":""By Channel"",""thumb"":""ht"&amp;"tps://image.roku.com/developer_channels/prod/1de97a21d9bd773a115a5467974be0b859d1157256316bd1e72ed48965c0191a.png"",""title"":""BEL TV / Haiti ""},{""description"":""The Middle East Broadcasting Center (MBC) Group is the first private free-to-air satellit"&amp;"e broadcasting company in the Arab World. It was launched in London in 1991 and later moved to its headquarters in Dubai in 2002. MBC Group provides multiple channels of information, interaction and entertainment. MBC Group includes 10 television channels"&amp;": MBC1 (general family entertainment via terrestrial), MBC2 and MBC MAX (24-hour movies), MBC3 (children’s entertainment), MBC4 (entertainment for new Arab women via terrestrial)."",""sources"":[""https://shls-masr-prod.shahid.net/masr-prod.m3u8""],""subt"&amp;"itle"":""By Channel"",""thumb"":""https://upload.wikimedia.org/wikipedia/commons/7/7c/MBC_Masr_Logo.png"",""title"":""MBC MSR 1 / Egypte""},{""description"":""The Middle East Broadcasting Center (MBC) Group is the first private free-to-air satellite broad"&amp;"casting company in the Arab World. It was launched in London in 1991 and later moved to its headquarters in Dubai in 2002. MBC Group provides multiple channels of information, interaction and entertainment. MBC Group includes 10 television channels: MBC1 "&amp;"(general family entertainment via terrestrial), MBC2 and MBC MAX (24-hour movies), MBC3 (children’s entertainment), MBC4 (entertainment for new Arab women via terrestrial)."",""sources"":[""https://shls-masr2-prod.shahid.net/masr2-prod.m3u8""],""subtitle"&amp;""":""By Channel"",""thumb"":""https://i.pinimg.com/564x/01/3c/21/013c218c3ce9b3cfc883bdcdb121e5e6.jpg"",""title"":""MBC MSR 2 / Egypte""},{""description"":""Mekameleen TV is an Egyptian opposition TV Channel. It is based in Istanbul. It's known to be supp"&amp;"ortive of the Muslim Brotherhood"",""sources"":[""https://mn-nl.mncdn.com/mekameleen/smil:mekameleentv.smil/playlist.m3u8""],""subtitle"":""By Channel"",""thumb"":""https://i.pinimg.com/564x/12/5b/1f/125b1febb8ada3a4f83475c2643adeb7.jpg"",""title"":""Meka"&amp;"meleen TV / Egypte""},{""description"":""The Kingdome Sat is television from Egypte founded in 2009 by Dr. Michael Yousef, the KingdomSat channel aims to introduce written teachings from the East and West to complement the vision given by God to the loss "&amp;"of the faraway and to encourage believers in the Middle East and North Africa region."",""sources"":[""https://bcovlive-a.akamaihd.net/87f7c114719b4646b7c4263c26515cf3/eu-central-1/6008340466001/profile_0/chunklist.m3u8""],""subtitle"":""By Channel"",""th"&amp;"umb"":""https://live-tv-channels.org/pt-data/uploads/logo/eg-kingdom-sat-channe.jpg"",""title"":""The Kingdom Sat TV / Egypt""},{""description"":""D5 TV Music est une nouvelle chaîne de télévision musicale internationale, elle est dédiée aux musiques et a"&amp;"ux cultures urbaines du monde entier (Rap, R&amp;B, Hip-Hop, Pop, Rai, Naija, Olschool etc.) ciblant un public très large. D5Music entend devenir la chaîne référence musicale des 5 continents"",""sources"":[""https://www.rti.ci/direct_rti2.html""],""subtitle"&amp;""":""By Channel"",""thumb"":""https://d5music.tv/wp-content/uploads/2020/07/cropped-LOGO-D5-MUSIC-BLANCROUGE_carre-192x192.png"",""title"":""RTI 2 TV""},{""description"":""A2iTV la chaine 100% immigration Senegalais, qui est née de la synergie de personne"&amp;"s qui ont décidé d’ unir leur force, leur compétence et leur ressources matérielles et financiéres pour participer avec l’aide des nouvelles technologies à informer sur l’ immigration ."",""sources"":[""http://51.158.31.93:1935/a2itv/myStream/playlist.m3u"&amp;"8""],""subtitle"":""By Channel"",""thumb"":""http://www.centraltv.fr/wp-content/uploads/A2itv_logo.jpg"",""title"":""A2i TV / Senegal""},{""description"":""A2i music est une chaine culturelle destinée à la Diaspora avec des programmes musicales et des dra"&amp;"matiques. A2i music couvre aussi les autres parties du monde, notament les Etats Unis, le Canada, l’Asie, etc. à travers les boitiers Roku fournis par AfricaAstv, Acantv, My African pack de Invevo et Sénégal."",""sources"":[""http://51.158.31.93:1935/a2it"&amp;"vtwo/myStream/playlist.m3u8""],""subtitle"":""By Channel"",""thumb"":""http://www.centraltv.fr/wp-content/uploads/a2i-music_logo.jpg"",""title"":""A2i TV / Music ""},{""description"":""A2i tv Relegion est une chaine culturelle destinée à la Diasporat sene"&amp;"galais avec des programme chretiens."",""sources"":[""http://51.158.31.93:1935/a2itvthree/myStream/playlist.m3u8""],""subtitle"":""By Channel"",""thumb"":""https://lh3.googleusercontent.com/wwumXcAbY83D0q-NgUv2veS-p54FJTq6LAvsPRwYwWo-70ggeDkCM1VdhqhibRQNk"&amp;"4o=s180-rw"",""title"":""A2i TV / Religion ""},{""description"":""Love World Plus TV is your Christian faith and lifestyle channel destined to bring a new level of dynamism into Christian television programming through satellite and the internet. The reac"&amp;"h of LoveWorld Plus is limitless."",""sources"":[""http://hls.live.metacdn.com/2450C7/bedkcjfty/lwplus_628.m3u8""],""subtitle"":""By Channel"",""thumb"":""https://d3c5pcohbexzc4.cloudfront.net/videos/thumbs/be214-loveworldplus.jpg"",""title"":""Love World"&amp;" Plus TV""},{""description"":""A2i naija est une nouvelle chaîne de télévision musicale internationale, elle est dédiée aux musiques et aux cultures urbaines du monde entier (Rap, R&amp;B, Hip-Hop, Pop, Rai, Naija, Olschool etc.) ciblant un public très large."&amp;" D5Music entend devenir la chaîne référence musicale des 5 continents"",""sources"":[""http://51.158.31.93:1935/devtv/myStream/playlist.m3u8""],""subtitle"":""By Channel"",""thumb"":""https://image.winudf.com/v2/image/YTVjZW50cy5hMmlfc2NyZWVuXzVfMTUxNTk5N"&amp;"TEyNl8wNTQ/screen-5.jpg?fakeurl=1&amp;type=.jpg"",""title"":""A2i / naija Music""},{""description"":""BOK TV is an online and public access variety show and the show's log line what would happen if In Living Color and The Daily Show had a bastard child! BOKTV"&amp;" is what would happen and he show is split into segments: MONOLOGUE, SKETCH, ROUND TABLE, COMMERCIAL, BLACK TWITTER. create a platform of discourse that encourages exchange as opposed to polarity, and to showcase the talents of the host and other cast mem"&amp;"bers."",""sources"":[""http://boktv.interworks.in:1935/live/boktv/playlist.m3u8""],""subtitle"":""By Channel"",""thumb"":""https://bokradio.co.za/wp-content/uploads/2017/07/button_cameratv.jpg"",""title"":""BOK TV""},{""description"":""Salt TV is a Christ"&amp;"ian television channel station from Uganda. Salt TV is based in Kampala. Matthew 5:13-16 (NKJV) Believers Are Salt and Light 13 You are the salt of the earth, but if the salt loses its flavor, how shall it be seasoned? It is then good for nothing but to b"&amp;"e thrown out and trampled underfoot by men."",""sources"":[""http://dcunilive38-lh.akamaihd.net/i/dclive_1@692676/index_150_av-p.m3u8""],""subtitle"":""By Channel"",""thumb"":""https://www.saltmedia.ug/images/NOV/SALT-TV.jpg"",""title"":""Salt TV/ Uganda"&amp;"""},{""description"":""TFM is Senegal’s privately-owned television channel.Owned by Senegalese musician Youssou N Dour, who owns a major media group in Dakar."",""sources"":[""http://46.105.114.82/tfm_senegal.m3u8""],""subtitle"":""By Channel"",""thumb"":"&amp;"""https://3.bp.blogspot.com/-eyo4UyKqjlI/WWTobvXxLqI/AAAAAAAAB_g/BFn1KiR6vcYQMilgX4nWhGJHbHMEP_l0ACLcBGAs/s1600/tfm%2Bsenegal.png"",""title"":""TFM TV/ Senegal""},{""description"":""Africa tv1 est une télévision africaine qui travaille pour aider les peup"&amp;"les a se communiquer avec DIEU et surtout sensibiliser les Africains musulmans de partout."",""sources"":[""http://africatv.live.net.sa:1935/live/africatv/playlist.m3u8""],""subtitle"":""By Channel"",""thumb"":""http://www.africagroup.tv/img/bgTV1.png"","&amp;"""title"":""Africa TV 1""},{""description"":""Africa tv2 est une télévision africaine qui travaille pour aider les peuples a se communiquer avec DIEU et surtout sensibiliser les Africains musulmans de partout."",""sources"":[""http://africatv.live.net.sa:"&amp;"1935/live/africatv2/playlist.m3u8""],""subtitle"":""By Channel"",""thumb"":""http://www.africagroup.tv/img/bgTV2.png"",""title"":""Africa TV 2""},{""description"":""Africa tv3 est une télévision africaine qui travaille pour aider les peuples a se communiq"&amp;"uer avec DIEU et surtout sensibiliser les Africains de langue haoussa."",""sources"":[""http://africatv.live.net.sa:1935/live/africatv3/playlist.m3u8""],""subtitle"":""By Channel"",""thumb"":""https://www.africagroup.tv/img/bgTV3.png"",""title"":""Africa "&amp;"TV 3""},{""description"":""La télévision nationale tunisienne 1 est la chaîne publique nationale tunisienne. Il a été officiellement lancé le 31 mai 1966, mais diffuse des programmes pilotes de manière irrégulière depuis octobre 1965, puis régulièrement d"&amp;"epuis janvier 1966 et s’appelle la radio et la télévision tunisienne (ATT). Elle est devenue Channel 7 en 1992 et Tunisia 7 en 1997, mais elle est restée une filiale de la Société tunisienne de radio et de télévision jusqu’en 2008, a conservé le siège qu’"&amp;"elle partageait et la Société tunisienne de télévision avec ses chaînes de télévision nationales tunisiennes et La Tunisie 21 plus tard connue sous le nom de Télévision nationale tunisienne 2 est devenue son nouveau siège. Après le déclenchement de la rév"&amp;"olution populaire tunisienne et la défection de zine El Abidine Ben Ali du pays, il est devenu Télévision nationale tunisienne."",""sources"":[""http://54.36.122.126/tunisie1.m3u8""],""subtitle"":""By Channel."",""thumb"":""https://www.histoiredesfax.com/"&amp;"wp-content/uploads/2015/11/Television-nationale-watania.jpg"",""title"":""TUNISIA 1""},{""description"":""Sahel TV est la plateforme unique, ouverte à la société civile, aux citoyens et à l'autorité locale de la ville et de sa région pour leur permettre d"&amp;"e s’exprimer librement, proposer leurs idées et accéder à toutes les informations économiques, environnementale, culturelle, sportive. Vos idées et vos propositions sont les bienvenues."",""sources"":[""http://142.44.214.231:1935/saheltv/myStream/playlist"&amp;".m3u8""],""subtitle"":""By Channel"",""thumb"":""https://mobiletv.mobibase.com/html/logo/hd/channel_ld_747.png"",""title"":""SAHEL TV / Tunisie""},{""description"":""NIGERIA TELEVISION AUTORTEAutorité a commencé sous le nom de Western Nigerian Television "&amp;"Services (WNTV), qui a transmis ses premiers signaux au peuple nigérian et à toute l'Afrique le 31 octobre 1959. Au début de 1962, les trois gouvernements régionaux qui existaient au Nigéria avaient mis en place le Service de télévision nigérian (NTS). Té"&amp;"lévision ont été créés et en 1976, l'Autorité de la télévision nigériane est née en tant que seule entité responsable de Diffusion télévisée au Nigéria."",""sources"":[""http://54.38.93.93/nta.m3u8""],""subtitle"":""By Channel"",""thumb"":""https://static"&amp;".squarespace.com/static/53d2a092e4b0125510bfe57d/53d2a2c6e4b018cd23e33d7b/53d2a2c6e4b018cd23e33f6f/1362042333867/1000w/nta.jpg"",""title"":""NTA TV / Nigeria""},{""description"":""ESPACE TV est une télévision basée à Conakry dans la commune de Matoto Kond"&amp;"eboungny au bord de l'autoroute Fidèle Castro (République de Guinée). La télé diffuse des informations du pays et du monde en temps réel. Des magazines axés sur les réalités des terroirs et des séries de divertissement. Détenue par le groupe Hadafo Médias"&amp;", cette chaîne est la première du pays en terme d'audience; selon le rapport de Stat view international en 2019."",""sources"":[""http://46.105.114.82/espacetv.m3u8""],""subtitle"":""By Channel"",""thumb"":""https://lh3.googleusercontent.com/ric-bS2gzvt-U"&amp;"yrhBIEdWENN9U-fL9Bnlhv12GEYSzSkZFWEIr7hc74k83kfLPqZDk0"",""title"":""Espace TV / Guinée""},{""description"":"" Movies Now is an Indian high-definition television channel featuring Hollywood films. It was launched on 19 December 2010 with a picture quality"&amp;" of 1080i and 5.1 surround sound. The channel is owned by The Times Group. It has exclusive content licensing from films produced or distributed by MGM and has content licensing from Universal Studios, Walt Disney Studios, Marvel Studios, 20th Century Stu"&amp;"dios, Warner Bros and Paramount Pictures."",""sources"":[""https://timesnow.airtel.tv/live/MN_pull/master.m3u8""],""subtitle"":""By Channel"",""thumb"":""https://upload.wikimedia.org/wikipedia/en/4/49/Movies_Now_logo.png"",""title"":""Movies Now HD""},{"""&amp;"description"":""Tunisie Immobilier TV, la première chaîne de l’immobilier en Tunisie Vous présente toutes les semaines, les actualités immobilières et économiques en Tunisie et dans le monde à travers des reportages.contact; E-mail:tunisieimmob@planet.tn/"&amp;" Tel:(+216) 71 894500."",""sources"":[""https://5ac31d8a4c9af.streamlock.net/tunimmob/myStream/chunklist.m3u8""],""subtitle"":""By Channel"",""thumb"":""https://i2.wp.com/www.tunisieimmobiliertv.net/wp-content/uploads/2016/10/fb.jpg?fit=1024%2C500&amp;ssl=1"""&amp;",""title"":""Tunisie Immobilier TV""}]}]}")</f>
        <v>{"categories":[{"name":"Movies","videos":[{"description":"La Radio-Télévision nationale congolaise est créée en 1945. Elle prend le nom de « Office zaïrois de radiodiffusion et de télévision (OZRT) » à l'époque du Zaïre de 1971 à 1997, elle était d'ailleurs la seule agence zaïroise à diffuser sur les ondes hertziennes depuis la loi de 1972. Elle a pris son nom actuel le 17 mai 1997, à la suite de l'arrivée au pouvoir d'AFDL, le parti de Laurent-Désiré Kabila.","sources":["http://178.33.237.146/rtnc1.m3u8"],"subtitle":"By Radio Télévision Nationale Congolaise","thumb":"https://od.lk/s/M18yNDU0Njk2MjZf/RTNC.jpegg","title":"RTNC"},{"description":"Tele Congo est une chaine nationale du congo brazza en diffusant des emissions, informations, sports,  theatres, musique et autres....","sources":["https://stream.mmsiptv.com/droid/rtnc/playlist.m3u8"],"subtitle":"By Channel","thumb":"https://od.lk/s/M18yNTkxODYwMjFf/telecongo.jpg","title":"TELE CONGO TV / BRAZZAVILLE"},{"description":"Bein Sports 1 est une chaine televisee sportives","sources":["https://stream.mmsiptv.com/droid/bein1/playlist.m3u8"],"subtitle":"By Channel","thumb":"https://od.lk/s/M18yNTkxODU4MzBf/beinone.png","title":"BEIN SPORT 1 / SPORTS"},{"description":"Bein Sport 2 est une chaine televisee sportives","sources":["https://stream.mmsiptv.com/droid/bein2/playlist.m3u8"],"subtitle":"By Channel","thumb":"https://od.lk/s/M18yNTkxODU4MThf/beintwo.png","title":"BEIN SPORT 2  / SPORTS"},{"description":"Bein Sport 3 est une chaine televisee sportives","sources":["https://stream.mmsiptv.com/droid/bein3/playlist.m3u8"],"subtitle":"By Channel","thumb":"https://od.lk/s/M18yNTkxODU4MDZf/beintree.png","title":"BEIN SPORTS 3 / SPORTS"},{"description":"La Radio-Télévision nationale congolaise est créée en 1945. Elle prend le nom de « Office zaïrois de radiodiffusion et de télévision (OZRT) » à l'époque du Zaïre de 1971 à 1997, elle était d'ailleurs la seule agence zaïroise à diffuser sur les ondes hertziennes depuis la loi de 1972. Elle a pris son nom actuel le 17 mai 1997, à la suite de l'arrivée au pouvoir d'AFDL, le parti de Laurent-Désiré Kabila.","sources":["https://stream.mmsiptv.com/droid/rtnc/playlist.m3u8"],"subtitle":"By Radio Télévision Nationale Congolaise","https://od.lk/s/M18yNDU0Nzc4NDZf/rtnc3.png","title":"RTNC 1 / RDC (lien2)"},{"description":"Canal Plus Sports 1 est une chaine televisee sportives","sources":["https://stream.mmsiptv.com/droid/cpsport/playlist.m3u8"],"subtitle":"By Channel","thumb":"https://od.lk/s/M18yNTkxODczMzhf/canalsport.png","title":"CANAL +  1 / SPORTS"},{"description":"Canal Plus Sports 2 est une chaine televisee sportives.","sources":["https://stream.mmsiptv.com/droid/cplus/playlist.m3u8"],"subtitle":"By Channel","thumb":"https://od.lk/s/M18yNTkxODczMzlf/canalsporttwoo.jpg","title":"CANAL +  2 / SPORTS"},{"description":"RMC 1 est une chaine televisee sportuive","sources":["https://stream.mmsiptv.com/droid/rmc1/playlist.m3u8"],"subtitle":"By Channel","thumb":"https://od.lk/s/M18yNTkxODc2MjBf/rmcone.png","title":"RMC 1 / SPORTS"},{"description":"RMC 2 est une chaine televisee sportuive","sources":["https://stream.mmsiptv.com/droid/rmc2/playlist.m3u8"],"subtitle":"By Channel","thumb":"https://od.lk/s/M18yNTkxODc2MzVf/rmctwo.png","title":"RMC 2 / SPORTS"},{"description":"RMC 3 est une chaine televisee sportuive","sources":["https://stream.mmsiptv.com/droid/rmc3/playlist.m3u8"],"subtitle":"By Channel","thumb":"https://od.lk/s/M18yNTkxODc2NDVf/rmctree.png","title":"RMC 3 / SPORTS"},{"description":"RMC 4 est une chaine televisee sportuive","sources":["https://stream.mmsiptv.com/droid/rmc4/playlist.m3u8"],"subtitle":"By Channel","thumb":"https://od.lk/s/M18yNTkxODc2NTFf/rmcfour.png","title":"RMC 4 / SPORTS"},{"description":"EuroSports 1 est une chaine televisee sportives","sources":["https://stream.mmsiptv.com/droid/eurosport2/playlist.m3u"],"subtitle":"By Channel","thumb":"https://od.lk/s/M18yNTkxODgxOTlf/eurone.png","title":"EUROSPORTS 1 / SPORTS"},{"description":"EuroSports 2 est une chaine televisee sportives","sources":["https://stream.mmsiptv.com/droid/eurosport1/playlist.m3u8"],"subtitle":"By Channel","thumb":"https://od.lk/s/M18yNTkxODgxNTdf/eurotwo.jpg","title":"EUROSPORTS 2 / SPORTS"},{"description":"EuroSports 3 est une chaine televisee sportives","sources":["http://stream.tvtap.live:8081/live/eurosport1.stream/playlist.m3u8"],"subtitle":"By Channel","thumb":"https://od.lk/s/M18yNTkxODgxODJf/eurotree.jpg","title":"EUROSPORTS 3 / SPORTS"},{"description":"EuroSports 4 est une chaine televisee sportives","sources":["http://stream.tvtap.live:8081/live/es-eurosport2.stream/playlist.m3u8"],"subtitle":"By Channel","https://od.lk/s/M18yNTkxODgxMzJf/eurofour.png","title":"EUROSPORTS 4 / SPORTS"},{"description":"L'Equipe est une chaine televisee sportives emettant en France","sources":["https://stream.mmsiptv.com/droid/equipe/playlist.m3u8"],"subtitle":"By Channel","thumb":"https://od.lk/s/M18yNTkxODg0ODhf/equipe.png","title":"L'EQUIPE TV / SPORTS"},{"description":"Sky Sport est une chaine televisee sportives","sources":["http://stream.tvtap.live:8081/live/skysports-premier-league.stream/playlist.m3u8"],"subtitle":"By Channel","thumb":"https://od.lk/s/M18yNTkxODg2MjNf/skysport.jpg","title":"SKY SPORTS / SPORTS"},{"description":"Azam Sports 1 Tanzanie est l'une des chaines privées que l'on retrouve en tanzanie, possédant des émissions Sportives variées","sources":["https://1446000130.rsc.cdn77.org/1446000130/index.m3u8"],"subtitle":"By Channel","thumb":"https://od.lk/s/M18yNDg1NzQwMjJf/azam.jpg","title":"AZAM SPORTS / TANZANIA"},{"description":"ADSPORTS 1 est une chaine televisee sportives emettant a Dubai","sources":["http://admdn1.cdn.mangomolo.com/adsports1/smil:adsports1.stream.smil/playlist.m3u8"],"subtitle":"By Channel","thumb":"https://od.lk/s/M18yNTkxODg4OTlf/adone.jpg","title":"ADSPORTS 1 / SPORTS"},{"description":"ADSPORTS 2 est une chaine televisee sportives emettant a Dubai","sources":["http://admdn5.cdn.mangomolo.com/adsports2/smil:adsports2.stream.smil/playlist.m3u8"],"subtitle":"By Channel","thumb":"https://od.lk/s/M18yNTkxODg5MjFf/adtwo.jpg","title":"ADSPORTS 2 / SPORTS"},{"description":"ADSPORTS 3 est une chaine televisee sportives emettant a Dubai","sources":["http://admdn3.cdn.mangomolo.com/adsports3/smil:adsports3.stream.smil/playlist.m3u8"],"subtitle":"By Channel","thumb":"https://od.lk/s/M18yNTkxODg5NTBf/adtree.jpg","title":"ADSPORTS 3 / SPORTS"},{"description":"MAV TV est une chaine televisee sportives emettant a Dubai","sources":["https://mavtv-mavtvglobal-1-gb.samsung.wurl.com/manifest/playlist.m3u8"],"subtitle":"By Channel","thumb":"https://od.lk/s/M18yNTkxODkzNTZf/mavtv.png","title":"MAV TV / SPORTS"},{"description":"NollyWood TV est une chaine televisee qui diffuse que des film et series  Africains surtout beaucoup plus nigerians","sources":["https://stream.mmsiptv.com/droid/nollywoodfr/playlist.m3u8"],"subtitle":"By Channel","thumb":"https://od.lk/s/M18yNTkxODk3MDhf/nollywood.jpg","title":"NOLLYWOOD TV / NOVELAS"},{"description":"AfricaWood TV est une chaine televisee qui diffuse que des film et series  Africains surtout beaucoup plus nigerians","sources":["https://stream.mmsiptv.com/droid/africawood/playlist.m3u8"],"subtitle":"By Channel","thumb":"https://od.lk/s/M18yNDg1Nzc2ODJf/vision4.jpg","title":"AFRICAWOOD TV / NOVELAS"},{"description":"NOVELAS  TV 1 est une chaine televisee qui diffuse que des series mexicaines, bresiliens, phillipinesn et autres....","sources":["https://stream.mmsiptv.com/droid/novelas/playlist.m3u8"],"subtitle":"By Channel","thumb":"https://od.lk/s/M18yNTkxOTAwMDFf/novelasone.jpg","title":"NOVELAS TV 1 / SERIE"},{"description":"RTI 2 est une chaine televisee ivoiriens qui diffuse que des informations, musiques, series mexicaines, bresiliens, phillipinesn et autres....","sources":["https://stream.mmsiptv.com/droid/rti2/playlist.m3u8"],"subtitle":"By Channel","thumb":"https://od.lk/s/M18yNTkxODU4NDdf/rtid.jpg","title":"RTI 2 / COTE D'IVOIRE"},{"description":"NOVELAS TV est la chaine qui diffuset des Series Mexicaines, Philipiennes et Bresiliennes....","sources":["https://stormcast-telenovelatv-1-fr.samsung.wurl.com/manifest/playlist.m3u8"],"subtitle":"By Channel","thumb":"https://od.lk/s/M18yNTQyMjA4MDVf/novelastv.jpg","title":"NOVELAS TV{"description":"NW INFOS est la chaine du togo en diffusant des Informations Emissions et autres....","sources":["https://hls.newworldtv.com/nw-info/video/live_1024x576.m3u8"],"subtitle":"By Channel","thumb":"https://od.lk/s/M18yNTQyMjY0NzNf/nwInfos.jpg","title":"NW INFOS TV / TOGO"},{"description":"NW Muzik est la chaine du togo en diffusant des musiques Africaine et autres....","sources":["https://hls.newworldtv.com/nw-muzik/video/live_1024x576.m3u8"],"subtitle":"By Channel","thumb":"https://od.lk/s/M18yNTQyMjY0NTZf/nwMuzik.webp","title":"NW MUZIK TV / TOGO"},{"description":"Al Hadath est la chaine du Lybie en diffusant des Emissions ainsi que des infos, musique et autres....","sources":["https://master.starmena-cloud.com/hls/hd.m3u8"],"subtitle":"By Channel","thumb":"https://od.lk/s/M18yNTQyMjcxNDBf/alhad.png","title":"AL HADATH TV / LYBIE"},{"description":"Vox Of Africa est la chaine des americains qui emette a Brazzaville en diffusant des informations et autres....","sources":["https://voa-lh.akamaihd.net/i/voa_mpls_tvmc3_3@320295/master.m3u8"],"subtitle":"By Channel","thumb":"https://od.lk/s/M18yNTQyMjY1NDFf/VOX_AFRICA.jpg","title":"VOX OF AFRICA TV"},{"description":"Resurrection TV est l'une des chaines privées Chretienne que l'on retrouve dans la ville d'ACCRA, possédant des émissions variées","sources":["http://rtmp.ottdemo.rrsat.com/rrsatrtv1/rrsatrtvmulti.smil/chunklist.m3u8"],"subtitle":"By Channel","thumb":"https://od.lk/s/M18yNDg1NzczODRf/mychannel.jpg","title":"RESURRECTION TV / GHANA"},{"description":"CDIRECT TV est la chaîne une chaîne généraliste présente une vitrine positive du Congo, conçoit des programmes inédits et innovants qui s'adressent aux congolais résidents, la diaspora congolaise, ainsi qu'à l'ensemble des africains francophones à travers le monde entier. Sa ligne éditoriale est axée sur les deux Congo décomplexé, un Congo qui va de l'avant et gagne !.","sources":["http://cms-streamaniak.top/Cdirect/CDIRECT/index.m3u8"],"subtitle":"By Channel","thumb":"https://cdirect.tv/assets/img/logo-cdirect.ico","title":"CDIRECT TV / Kinshasa-Brazzaville"},{"description":"DBM TV ou digital black Music est une Chaîne TV à thématique musicale, DBM a pour vocation de révéler et promouvoir la musique Afro Urbaine, qu’elle soit d’Afrique ou d’ailleurs info@dbm-tv.com. .","sources":["https://dbmtv.vedge.infomaniak.com/livecast/smil:dbmtv.smil/manifest.m3u8"],"subtitle":"By Channel","thumb":"https://www.dbm-tv.fr/wp-content/uploads/2017/12/logo-dbm.png","title":"DBM TV / Music "},{"description":"La LUMIÈRE, ministère Chrétien pour annoncer l’évangile de Jésus Christ partout dans le monde, toucher changer et sauver des vies par la puissance de la parole de DIEU avec des enseignements prédications adorations louanges partages de prières, d’exhortations et de témoignages","sources":["https://video1.getstreamhosting.com:1936/8248/8248/playlist.m3u8"],"subtitle":"By Channel","thumb":"https://cdn.shortpixel.ai/client/q_glossy,ret_img,w_124,h_124/https://telepack.net/wp-content/uploads/2020/05/lumiere-tv.png","title":"La Lumiere TV / Gospel"},{"description":"La Télévision Togolaise (TVT) est le nom de l'unique chaîne de télévision publique togolaise, Crée depuis 1979.","sources":["http://54.38.92.12/tvt.m3u8"],"subtitle":"By Google","thumb":"https://amp.live-tv-channels.org/pt-data/uploads/logo/tg-tv.jpg","title":"Télévision Togolais"},{"description":"CRTV est un service de radio et de télévision contrôlé par le gouvernement au Cameroun. Cela a commencé sous le nom de Cameroon Television (CTV) et a ensuite fusionné avec le service de radio pour devenir CRTV. Il couvre l'ensemble des dix régions du Cameroun, ce qui en fait le diffuseur indomptable parmi plusieurs chaînes de télévision privées du pays. Sa couverture des événements est généralement considérée comme pro-gouvernementale. Les programmes de la CRTV comprennent des documentaires, des magazines, des analyses d'actualités et des séries importées d'Asie et du Brésil..","sources":["http://178.33.237.146/crtv.m3u8"],"subtitle":"By Channel","thumb":"http://www.cameroonconcordnews.com/wp-content/uploads/2018/03/CRTV-new.jpg","title":"Cameroune Radio Télévision"},{"description":"Impact TV c'est une premiere Chaine televisee chretienne diffusant au Burkina-Fasso sur satelite innauguree le 07/03/2008 par Marie Sophie.","sources":["https://edge10.vedge.infomaniak.com/livecast/impacttele/chunklist_w973675047.m3u8"],"subtitle":"By Channel","thumb":"https://i1.wp.com/www.livetvliveradio.com/wp-content/uploads/2017/07/impact-tv.jpg?fit=259%2C194","title":"Impact TV / Burkina Fasso"},{"description":"Kigali Channel 2 ( Là pour vous) est une chaine televisee Rwandaise emmetant a Kigali. KC2 se diversite par sa diffusion des emitions exceptionnelle ainsi que des films nouveautes et plein d'autres.","sources":["https://5c46fa289c89f.streamlock.net/kc2/kc2/chunklist.m3u8"],"subtitle":"By Channel","thumb":"https://encrypted-tbn0.gstatic.com/images?q=tbn%3AANd9GcQfQjI8jUhMPReWg0MOdw1xpAAXMP7YAuZKBg&amp;usqp=CAU","title":"KC2 TV / Rwanda"},{"description":"Equinox est une chaîne de télévision basée au Cameroun. Peu de temps après son lancement, il est devenu l'un des critiques les plus virulents du régime de Paul Biya. La station était connue pour avoir diffusé des images en direct d'une manifestation politique contre le changement constitutionnel au Cameroun qui favorisait le maintien au pouvoir du président Biya après 2011, alors qu'il lui était interdit par la Constitution de se présenter à nouveau. La télévision appartient au magnat des affaires de la région ouest du Cameroun, Severin Tchounke, qui possède également un quotidien critique, La Nouvelle Expression.","sources":["http://178.33.237.146/equinoxetv.m3u8"],"subtitle":"By Channel","thumb":"https://camer-press.com/wp-content/uploads/2020/04/Equinoxe-Tv.jpg","title":"Equinoxetv"},{"description":"Rwanda Télévision (RTV) est la premiere chaîne public du Rwanda qui fournit des informations et des divertissements quotidiens au public rwandais en trois langues: anglais, français et kinyarwanda géré par l'industrie de la télévision rwandaise , mais ce derniere est composée de 12 chaînes de télévision dont 84% télévisions sont détenues par des privés (10 sur 12) tandis que 8% appartiennent respectivement à des organisations publiques et religieuses. L'Agence nationale de radiodiffusion rwandaise.","sources":["https://5c46fa289c89f.streamlock.net/rtv/rtv/playlist.m3u8"],"subtitle":"By Channel","thumb":"https://maps.prodafrica.com/wp-content/uploads/2020/03/10191_RBA_002.png","title":"RTV"},{"description":"IBN TV est un radiodiffuseur islamique de télévision et de radio qui transmet IBN TV et Radio Maarifa de Dar es Salaam et Tanga respectivement. Il a été crée sous la direction de la Fondation Al Itrah et a été diffusé officiellement depuis Mars 2003. IBN TV est un média privé qui a commencé après la libéralisation de l’industrie des médias en Tanzanie. IBN TV est la première chaîne islamique en Tanzanie. Il couvre presque toute la région de Dar es Salaam, Tanga, Arusha et Mwanza. IBN TV diffuse en quatre langues différentes, à savoir l’anglais, le swahili, le gujarati et l’ourdou.","sources":["http://138.68.138.119:8080/low/5a8993709ea19/index.m3u8"],"subtitle":"By Channel","thumb":"http://www.alitrah.co.tz/wp-content/uploads/sites/3/2015/10/ibntvafrica.png","title":"IBN TV"},{"description":"RTB est une chaîne de télévision publique générale dirigée par l’Établissement public d’État. Son siège social est situé dans la capitale du Burkina Faso, à Ouagadougou. Il est diffusé en direct à la télévision terrestre et sur Internet. Cette chaîne africaine diffuse des nouvelles télévisées en Français. Mais en général, les flashs de nouvelles sont dans la langue nationale comme Lobiri, Bwamu, Gulmancéma ainsi que Bissa. RTB offre un programme avec de nombreux magazines sur le sport, l’économie, la culture, la santé et la jeunesse.","sources":["https://edge8.vedge.infomaniak.com/livecast/ik:rtbtvlive1/manifest.m3u8"],"subtitle":"By Channel","thumb":"https://upload.wikimedia.org/wikipedia/en/c/c0/RTB_Sukmaindera.png","title":"Radio Television Burkina Fasso"},{"description":"Eri-TV est une chaîne de télévision érythréenne appartenant à l'État. Basée dans la capitale du pays, Asmara, elle diffuse 24 heures sur 24. La station propose des bulletins d'information 24 heures sur 24, des émissions-débats et des programmes culturels et éducatifs. Eri-TV a une large base d'audience en dehors de l'Érythrée, que la chaîne publique reconnaît et utilise pour communiquer avec les Érythréens vivant à l'étranger. Le réseau compte environ 1 à 2 millions de téléspectateurs par semaine. Eri-TV reconnaît la culture minoritaire érythréenne et a largement adopté un partage de temps égal entre chacune des langues parlées du pays.","sources":["http://217.182.137.206/eri.m3u8"],"subtitle":"By Channel","thumb":"https://eri.tv/images/eri-tv-live.png","title":"ERITRIE TV"},{"description":"Créée au Sénégal par le GROUPE D-MEDIA, SENTV, 1ère Chaîne Urbaine au Sénégal, consacre sa programmation au traitement de l'actualité nationale et internationale et à la culture urbaine sénégalaise et africaine en générale. Elle émet sur hertzien depuis 2009 et est désormais disponible sur satellite via le bouquet Canal + Afrique et les bouquets IPTV à l'international. Une chaîne généraliste et orientée urbaine, constituant ainsi une offre originale et unique au Sénégal. Une part importante de ses programmes est constituée par des rendez-vous d’actualité sur une rythmique quotidienne et des émissions phares orientées Société et Divertissement.","sources":["http://46.105.114.82/tfm_senegal.m3u8"],"subtitle":"By Channel","thumb":"https://www.xalat.info/wp-content/uploads/2019/02/maxresdefault-2.jpg","title":"SENEGAL TV"},{"description":"RTB diffuse des emissions ainsi que les Sports, Musique, Culture et Films d'Action.","sources":["http://46.105.114.82/rtb1.m3u8"],"subtitle":"By Channel","thumb":"https://live-tv-channels.org/pt-data/uploads/logo/bf-rtb-tv-8682.jpg","title":"RTB"},{"description":"LEEEKO est un ensemble de médias web radio et tv, créé le 1er Decembre 2016 par Serges OLUBI, passionné de musiques. LEEEKO diffuse une diversité des musique telsque: Rhumba, Zouk, Ndombolo, Rnb, Classic, Jazz et autres à travers l'Afrique.","sources":["http://livetvsteam.com:1935/leeeko/leeeko/chunklist.m3u8"],"subtitle":"By Channel","thumb":"https://is2-ssl.mzstatic.com/image/thumb/Purple113/v4/c9/76/95/c9769524-8604-49ac-108e-efca1d025a99/source/512x512bb.jpg","title":"LEEKO MUSIQUE TV"},{"description":"La Radio Télévision Guinéenne (RTG), l’un des premiers organes de presse public du pays, est absente dans plusieurs villes de l’intérieur du pays. Et ce après 42 ans depuis sa création. Par endroits, les signaux de la RTG sont totalement absents depuis plusieurs années. Par contre, dans certaines préfectures, malgré la réception des signaux, faute d’énergie, les populations sont privées des émissions de la RTG, a-t-on constaté.","sources":["http://178.33.237.146/rtg.m3u8"],"subtitle":"By Blender Channel","thumb":"http://maliactu.info/wp-content/uploads/2019/08/rtg-radio-television-guineenne.png","title":"Radio Television Guinéenne "},{"description":"MTA Africa 1 (anciennement MTA Africa) est la quatrième chaîne de télévision par satellite du réseau MTA International. Il a été lancé début août 2016, diffusant spécifiquement pour les téléspectateurs africains, à travers l'Afrique et l'Europe. La chaîne a été créée sous les auspices de Mirza Masroor Ahmad, le chef spirituel de la communauté musulmane Ahmadiyya. MTA Africa est géré et financé volontairement par les Ahmadis.","sources":["https://ooyalahd2-f.akamaihd.net/i/mtaengaudio_delivery@138280/index_3000_av-p.m3u8"],"subtitle":"By Blender Channel","thumb":"https://pbs.twimg.com/profile_images/950498775893774338/XKhzDO2.jpg","title":"MTA AFRICA"},{"description":"L’Office de Radiodiffusion et Télévision du Bénin (ORTB) est le service public de l’audiovisuel du Bénin. C’est un établissement public à caractères social, culturel et scientifique doté de la personnalité morale et de l’autonomie financière. ORTB, pas sans vous !/ Tél: +229 21 30 00 48/ Whatsapp: +229 69 70 55 55/ Email: contact@ortb.bj","sources":["http://51.77.223.83/ortb.m3u8"],"subtitle":"By Channel","thumb":"https://www.lavoixduconsommateur.org/images/services/1533219563.jpg","title":"ORTB / Bénin"},{"description":"Dream Channel est une chaine télévisée ematant au cameroune qui diffuse de la musique de toutes tendances.","sources":["http://connectiktv.ddns.net:5000/dreamchannel/dreamchannel/chunklist.m3u8"],"subtitle":"By Channel","thumb":"https://connectik.tv/wp-content/uploads/2019/06/c1b45634-2f8c-47e7-8849-e6d7ea620465-300x169.jpg","title":"DREAM CHANNEL TV / Cameroune"},{"description":"Canal Algérie est la deuxième chaîne de télévision nationale grand public algérienne. La chaîne fait partie du groupe EPTV qui comprend également TV1, TV3, TV4, TV5, TV6 et TV7. C'est une chaîne francophone. La chaîne diffuse ses programmes 24h / 24 et 7j / 7 via différentes plateformes et partout dans le monde.","sources":["http://46.105.114.82/canal_algerie.m3u8"],"subtitle":"By Channel","thumb":"https://upload.wikimedia.org/wikipedia/commons/thumb/2/22/Logo_Canal_Algerie.svg/800px-Logo_Canal_Algerie.svg.png","title":"Canal Algerie"},{"description":"Radio Télévision Sénegalaise est une station de radio diffusée sur le réseau de Radiodiffusion Télévision Sénégalaise (RTS1 HD) de Dakar, au Sénégal, fournissant des informations, des sports, des débats, des émissions en direct et des informations sur la culture ainsi que la musique.","sources":["http://46.105.114.82/rts1.m3u8"],"subtitle":"By Channel","thumb":"https://lh3.googleusercontent.com/VZyPxURRRo-C0lEWHggT8C-dDJvFNFTVxKrn1yKUNROoT85XnOl9VcmM5HFzyRDwvgs","title":"Radio Télévision Sénegalaise 1 HD"},{"description":"Kalsan est une chaîne de télévision Somalienne dont le siège est à Londres. Elle a commencé à diffuser en 2013. La chaîne est axée sur les Somaliens. La programmation est principalement axée sur les actualités et les divertissements.","sources":["http://cdn.mediavisionuae.com:1935/live/kalsantv.stream/chunklist.m3u8"],"subtitle":"By Channel","thumb":"https://xogdoonnews.net/wp-content/uploads/2017/11/kalsan-tv.jpg","title":"KALSAN TV / Somalie"},{"description":"One Africa Television est une chaine de television namibien crée en 2003 et couvrant à l'origine uniquement Windhoek, Rehoboth et Okahandja, One Africa Television a connu une croissance significative, avec son signal diffusé via 29 émetteurs analogiques à travers la Namibie. En 2013, One Africa Television a rejoint l'ère numérique, et la chaîne est depuis disponible sur le réseau de télévision numérique terrestre de la Namibian Broadcasting Corporation (Channel 301) ainsi que sur la plateforme DStv Namibia de MultiChoice (Channel 284) ainsi que sur le réseau numérique terrestre GoTV de MultiChoice. Président du groupe d'Africa Television, Paul van Schalkwyk, a été tué dans un accident d'avion le 10 mars 2014.","sources":["https://za-tv2a-wowza-origin02.akamaized.net/oneafrica/smil:oneafrica/playlist.m3u8"],"subtitle":"By Channel","thumb":"https://neweralive.na/uploads/2016/11/Untitled-1.jpg","title":"ONE AFRICA TV / Namibia"},{"description":"VISION4 TV est une chaine television panafricanisme Camerounais crée en 2008. qui diffuse des Émissions hauts de gamme telsque : Afro Café, Matinale infos, le journal d'afrique, tour d'horizon, journal de 12, women's story, The 6h00 pm news, Let's talk, Meeting point le grand live, le grand journal de 20h, santé spirituelle, sport time, Arrêt majeur, Au cœur du mystère, parole d'artistes, Femme attitude, Panafritude, Rendez-vous santé, afro zik, Club d'élites, Plateau du Jaguar, Dimanche bonheur, face aux dinosaures. Vision 4 Le Groupe Anecdote Vision 4 TV, Satelite FM, Africa Express Siège social : Yaoundé - Cameroun (Nsam) Secrétariat PDG : Tel : +237 242 71 88 13 / Fax : +237 222 31 67 81 Service de l'information : Tel : +237 242 71 87 68 Yaoundé Centre B.P 25070 Cameroun","sources":["http://cdnamd-hls-globecast.akamaized.net/live/ramdisk/vision4/hls_video/index.m3u8"],"subtitle":"By Channel","thumb":"https://upload.wikimedia.org/wikipedia/commons/thumb/9/94/Vision_4.jpg/600px-Vision_4.jpg","title":"VISION 4"},{"description":"Nago TV is a Haitian television channel 100% devoted to music videos(Compass, Rap Creole, Racine).","sources":["http://haititivi.com:8088/haititv/tele6NY/index.m3u8"],"subtitle":"By Channel","thumb":"https://lh3.googleusercontent.com/GdAVtX7AU8834RaKoUC4c3itv2A_R1k8XATBf26G_IgQKnvxEtAew0cJOr_kWOpWkpY","title":"NAGO TV / Haiti"},{"description":"Lagos Television has been a trail blazer right from inception. Apart from being the first TV station outside the NTA family, the station took the Nigerian TV industry by storm in the early 80s with the introduction of a 60-hour non stop weekend from 7pm on Fridays till 7am on Mondays. The then Lagos weekend Television was the first marathon TV station in Africa. It’s unprecedented public approval transformed TV viewership especially within the Lagos precinct and brought a change in the call sign LTV/LWT.","sources":["http://185.105.4.193:1935/ltv/myStream/playlist.m3u8"],"subtitle":"By Channel","thumb":"https://www.lagostelevision.com/wp-content/uploads/2015/10/logo.png","title":"Lagos Television"},{"description":"Emmanuel TV is the television station of The Synagogue, Church Of All Nations, broadcasting 24/7 around the globe via satellite and on the internet. The purpose of Emmanuel TV is to preach the Good News to all mankind. That is what we are born for, living for and what we shall die for. Emmanuel TV is committed to changing lives, changing nations and changing the whole world through the Gospel of our Lord Jesus Christ. Jesus Christ is the inspiration behind Emmanuel TV; as such, God’s purpose is our purpose.","sources":["https://api.new.livestream.com/accounts/23202872/events/7200883/live.m3u8"],"subtitle":"By Channel","thumb":"https://scoan-website-emmanueltv.netdna-ssl.com/wp-content/blogs.dir/12/files/2016/09/emmanuel_tv_icon.png","title":"Emmanuel TV"},{"description":"Addis TV is a City Channel based in Addis Ababa, Ethiopia, which broadcasts News and Programs 24/7.","sources":["https://rrsatrtmp.tulix.tv/addis1/addis1multi.smil/playlist.m3u8"],"subtitle":"By Channel","thumb":"https://et.heytv.org/wp-content/uploads/2019/04/Addis-webtvonlive-com.jpg","title":"Addis TV / Ethiopia"},{"description":"Resurrection TV is a Christian based station aimed at uplifting your soul with an unadulterated word of God. it ensures a distinction between sin and righteousness.","sources":["http://rtmp.ottdemo.rrsat.com/rrsatrtv1/rrsatrtvmulti.smil/chunklist.m3u8"],"subtitle":"By Channel","thumb":"https://i.pinimg.com/564x/9e/f5/ae/9ef5aeb5c1ddd05a20d27faaf5d9b931.jpg","title":"Résurrection TV/ Ghana"},{"description":"CTV frique est une television camerounaise basee a yaounde.","sources":["http://connectiktv.ddns.me:8080/ctv-africa/index.m3u8"],"subtitle":"By Channel","thumb":"http://connectik.tv/wp-content/uploads/2020/01/CTV-1-300x212.jpeg","title":"CTV AFRICA"},{"description":"BEL TV est une station de télévision haïtienne qui diffuse sur le web via diverses plateformes et par câble. Notre vision est de créer une télévision standard dont la qualité du programme est aussi instructive que divertissante. À cote de cette vision, BEL TV s’est fixé pour mission de promouvoir la Culture haïtienne, à savoir le Cinéma, la musique, la littérature et bien plus encore, ce à travers la Caraïbe et le monde entier. BEL TV c’est une toute autre façon de faire la télé.","sources":["http://connectiktv.ddns.me:8080/afriqueplustv/index.m3u8"],"subtitle":"By Channel","thumb":"http://connectik.tv/wp-content/uploads/2019/07/NEW-LOGO0047_00000_00000-300x169.png","title":"AFRICA PLUS TV "},{"description":"1 ok.","sources":["http://connectiktv.ddns.me:8080/mygospel/index.m3u8"],"subtitle":"By Channel","thumb":"http://connectik.tv/wp-content/uploads/2020/05/mygospel-300x140.png","title":"MY GOSPEL TV"},{"description":"2 ok.","sources":["http://connectiktv.ddns.me:8080/media-prime/index.m3u8"],"subtitle":"By Channel","thumb":"http://connectik.tv/wp-content/uploads/2020/05/myprime15-300x140.png","title":"MEDIA PRIME TV"},{"description":"3 ok.","sources":["http://connectiktv.ddns.me:8080/mymusic/index.m3u8"],"subtitle":"By Channel","thumb":"http://connectik.tv/wp-content/uploads/2020/05/mymusic1.png","title":"MY MUSIC TV "},{"description":"4 ok.","sources":["http://connectiktv.ddns.me:8080/mymovie-en/index.m3u8"],"subtitle":"By Channel","thumb":"http://connectik.tv/wp-content/uploads/2020/05/myenglish-300x140.png","title":"MY MOVIE TV / English"},{"description":"5 ok.","sources":["http://connectiktv.ddns.me:8080/mymovie-fr/index.m3u8"],"subtitle":"By Channel","thumb":"http://connectik.tv/wp-content/uploads/2020/05/myfresh-300x140.png","title":"MY MOVIE TV / Francais"},{"description":"6 ok","sources":["http://connectiktv.ddns.me:8080/bikutsitv/index.m3u8"],"subtitle":"By Channel","thumb":"http://connectik.tv/wp-content/uploads/2019/09/bikutsi-300x63.jpeg","title":"BIKUTSI TV"},{"description":"7 ok.","sources":["http://connectiktv.ddns.me:8080/cam10tv/index.m3u8"],"subtitle":"By Channel","thumb":"http://connectik.tv/wp-content/uploads/2020/07/CAM10-REVUE.jpg","title":"CAM 10 TV / Cameroune"},{"description":"8 ok.","sources":["http://connectiktv.ddns.me:8080/leadergospel/index.m3u8"],"subtitle":"By Channel","thumb":"http://connectik.tv/wp-content/uploads/2020/05/leader-cable.jpg","title":"LEADER GOSPEL TV / Religion"},{"description":"9 ok.","sources":["http://connectiktv.ddns.me:8080/vstv/index.m3u8"],"subtitle":"By Channel","thumb":"http://connectik.tv/wp-content/uploads/2020/05/VS-TV-300x168.jpg","title":"VS tv"},{"description":"10 0k.","sources":["http://connectiktv.ddns.me:8080/mytv/index.m3u8"],"subtitle":"By Channel","thumb":"http://connectik.tv/wp-content/uploads/2019/04/mytv-channel-hd-300x169.jpg","title":"MY TV CHANNEL"},{"description":"Radio Tele Puissance est une chaine chrétienne qui diffuse en direct des programmes chrétien avec des vidéos et des films Gospel de premier ordre, des documentaires. radio Tele Puissance est une station très divertissante..","sources":["https://video1.getstreamhosting.com:1936/8560/8560/chunklist.m3u8"],"subtitle":"By Channel","thumb":"https://radioendirect.net/assets/images/radio/item/119251.jpg","title":"Radio Tele Puissance"},{"description":"Christ live est une chaine télévision de divertissement chrétienne disponible sur le satellite.","sources":["https://raw.githubusercontent.com/exodiver/IPTV/master/M3U8/Token/Cliv.m3u8"],"subtitle":"By Channel","thumb":"http://www.centraltv.fr/wp-content/uploads/christ-tv_logo.jpg","title":"CHRIST TV / Religion"},{"description":"QTV Gambia is the First Private Television Station","sources":["https://player.qtv.gm/hls/live.stream.m3u8"],"subtitle":"By Channel","thumb":"https://standard.gm/wp-content/uploads/2020/08/QTV-696x495.jpg","title":"QTV / Gambia"},{"description":"TVM International, or TVM Internacional, is the international channel of Mozambique's national TV broadcaster, Televisão de Moçambique (TVM), broadcasting for 24 hours per day. The channel will showcase local programming featuring Mozambican culture, tourism and sports.","sources":["http://196.28.226.121:1935/live/smil:Channel2.smil/chunklist_b714000_slpor.m3u8"],"subtitle":"By Channel","thumb":"https://clubofmozambique.com/wp-content/uploads/2020/03/tvmint.rm.jpg","title":"TVM Internacional"},{"description":"K24 TV est une chaine de télévision généraliste Kényane fondée en 2007 basé à Longonot Place, P. O. Box 49640 Kijabe St Tél : +254 20 2124801. K24 TV diffuse sur la télévision terrestre et en streaming sur Dailymotion et sur son site internet..","sources":["https://raw.githubusercontent.com/exodiver/IPTV/master/M3U8/Token/K24.m3u8"],"subtitle":"By Channel","thumb":"http://www.centraltv.fr/wp-content/uploads/k24-tv_logo.jpg","title":"K24 TV / Kenya"},{"description":"Afrobeat tv is a division of kaycee records .Kaycee Records is an independent record label established in the United Kingdom, and Nigeria Owned by Kennedy Kesidi Richard from Oguta in Imo State Nigeria .Afro beat tv is the new musical innovation to promote African art and and as a platform to promote and create awareness for up coming African artist all around the globe","sources":["http://connectiktv.ddns.net:8080/afrobit/index.m3u8"],"subtitle":"By Channel","thumb":"http://connectik.tv/wp-content/uploads/2019/05/AFROBIT-png-300x168.png","title":"AFROBITS / Music"},{"description":"Dunamis International Gospel Centre (DIGC) Jos Central is a powerfully anointed church, where God's Presence and power are saving, healing and restoring human destinies and dignities! Located in Alheri, Jos, Plateau State with HQT in Abuja Nigeria. Dunamis (Doo'na-mis) is the Greek word that means POWER.","sources":["https://christianworld.ashttp9.visionip.tv/live/visiontvuk-religion-dunamistv-SD/chunklist.m3u8"],"subtitle":"By Channel","thumb":"https://live-tv-channels.org/pt-data/uploads/logo/ng-dunamis-tv-2163-300x225.jpg","title":"DUNAMIS TV / Religion"},{"description":"France tv sport, c’est d’abord l’actualité de TOUS les sports. De l’analyse en temps réel, du live ou encore des replays vidéo sont disponibles à tout moment. Enrichissez votre expérience et plongez au cœur de l'actualité du sport.","sources":["https://streamserv.mytvchain.com/sportenfrance/SP1564435593_720p/playlist.m3u8"],"subtitle":"By Channel","thumb":"https://liberador.net/media/images/FranceTv_Sport.max-640x640.jpg","title":"SPORTS FRANCE TV"},{"description":"Darut Tarbiyah La télévision en direct du Réseau islamique de Trinité-et-Tobago Chaîne de télévision religieuse / Darut Tarbiyah Le Réseau islamique (T.I.N.) est une chaîne de télévision câblée locale de Trinité-et-Tobago diffusant des programmes islamiques. La station est transportée sur le canal 96 ou 116 sur le système de câble Flow Trinidad. DARUT TARBIYAH - LE RÉSEAU ISLAMIQUE. Darut Tarbiyah Drive, Ramgoolie Trace North, Cunupia, Trinidad Antilles. Tél: (868) 693-1722, 693-1393","sources":["http://162.244.81.145:2215/live/livestream/playlist.m3u8"],"subtitle":"By Channel","thumb":"http://theislamicnetwork.org/wp-content/uploads/musicpro/bd-uploads/logo_logo_TIN-Logo-White-Text.png","title":"THE ISLAMIC NETWORK"},{"description":"D Sports HD est une chaine qui se fcalise sur les Sports en General : WWE, BOX, Football: Ligue brésilienne, Super League chinoise, Ligue portugaise, Major League Soccer (USA) Courses hippiques: courses quotidiennes diffusées en direct du Royaume-Uni et d'Irlande Golf: British Open (The Open Championship), US Open, PGA Championship, LPGA Motorsports: NASCAR, Championnat du Monde de Rallycross FIA Rugby: 6 Nations Rugby Cyclisme: Tour de France (propriété d'Eurosport).","sources":["http://jiocgehub.jio.ril.com/Dsports_HD/Dsports_HD.m3u8?fluxustv.m3u8"],"subtitle":"By Channel","thumb":"https://kccl.tv/sites/default/files/dsportjpg.jpg","title":"D Sports TV"},{"description":"Africa Sports TV est la première chaîne francophone d’information en continue de sport en Afrique. C’est un média fédérateur des sports africains. On parle de compétition locales, des ligues nationales sur toutes les disciplines du continent, dont le basketball, le football, la lutte… Il y aura beaucoup de lutte, qui prend un essor important sur le continent. Il y a tout un lobby autour de la lutte. Africa Sports TV est disponible Sur Le Canal 56 de la BbOX – Sur Le Canal 614 du Bouquet Africain Max de TV ORANGE.","sources":["https://strhls.streamakaci.tv/str_africasportstv_africasportstv/str_africasportstv_multi/str_africasportstv_africasportstv/str_africasportstv_player_1080p/chunks.m3u8"],"subtitle":"By Channel","thumb":"https://pbs.twimg.com/profile_images/1215646342812401668/SOnvVloX_400x400.jpg","title":"Africa Sports TV"},{"description":"Real Madrid TV est une chaîne de télévision numérique gratuite, exploitée par le Real Madrid, spécialisée dans le club de football espagnol. La chaîne est disponible en espagnol et en anglais. Il est situé à Ciudad Real Madrid à Valdebebas (Madrid), le centre de formation du Real Madrid.","sources":["http://rmtv24hweblive-lh.akamaihd.net/i/rmtv24hwebes_1@300661/index_3_av-b.m3u8"],"subtitle":"By Channel","thumb":"https://files.cults3d.com/uploaders/13539675/illustration-file/9c08780f-eb52-427b-aad7-b0a8c0fb83a1/real_madrid_ref1_large.JPG","title":"Real Madrid TV"},{"description":"Real Madrid Club de Fútbol, ce qui signifie Royal Madrid Football Club), communément appelé Real Madrid, est un club de football professionnel espagnol basé à Madrid. Fondé le 6 mars 1902 sous le nom de Madrid Football Club, le club porte traditionnellement un maillot blanc à domicile depuis sa création. Le mot réel est espagnol pour royal et a été accordé au club par le roi Alfonso XIII en 1920 avec la couronne royale dans l'emblème. L'équipe a disputé ses matchs à domicile dans le stade Santiago Bernabéu d'une capacité de 81 044 places au centre-ville de Madrid depuis 1947.","sources":["http://rmtv24hweblive-lh.akamaihd.net/i/rmtv24hweben_1@300662/master.m3u8"],"subtitle":"By Channel","thumb":"https://i.pinimg.com/564x/e4/de/18/e4de1869c0eba3beab9ffc9d01660e65.jpg","title":"Real Madrid TV"},{"description":" EPT SPORTS HD est la nouvelle chaîne exclusivement sportive de l’audiovisuel public, ERT Sports HD, sa première officielle à 06h00 le matin du samedi 9 février 2019.","sources":["https://ert-live.siliconweb.com/media/ert_sports/ert_sportshigh.m3u8"],"subtitle":"By Channel","thumb":"https://png.pngitem.com/pimgs/s/681-6814150_ert-sports-hd-logo-ert-sports-hd-hd.png","title":"EPT Sports HD"},{"description":"Sports Tonight Live, branded simply as Sports Tonight, was a British television show and channel, owned by VISION247 based in Central London. It was launched online on 29 August 2011.","sources":["http://sports.ashttp9.visionip.tv/live/visiontvuk-sports-sportstonightlive-hsslive-25f-4x3-SD/chunklist.m3u8"],"subtitle":"By Channel","thumb":"https://embeddedplayer.visionip.tv/portals/Sports_Tonight_Live/Sports_Tonight_Live/overlay_logos/Sports%20Tonight%20Live-plBackground-1308.png","title":"Sports Tonight"},{"description":"Arryadia HD TV est une chaîne sportive de télévision publique marocaine. Il fait partie du groupe public SNRT avec Al Aoula, Athaqafia, Al Maghribia, Assadissa, Aflam TV, Tamazight TV et Laayoune TV. La chaîne a été lancée le 16 septembre 2006. Arryadia est le diffuseur officiel de la ligue marocaine Botola.","sources":["http://cdn-hls.globecast.tv/live/ramdisk/arriadia/hls_snrt/index.m3u8"],"subtitle":"By Channel","thumb":"https://4.bp.blogspot.com/-lnh_8LWuXaw/WZ09LDkMsZI/AAAAAAAAEeI/9FKtxdQjbl4UVqmZjqN4R-fE9uOLG2ccQCLcBGAs/s1600/FB_IMG_1503465850383.jpg","title":"Arryadia TV / Maroc"},{"description":"Assadissa TV est une chaîne de télévision publique marocaine dédiée aux affaires religieuses. Il fait partie du groupe public SNRT avec Al Aoula, Arryadia, Athaqafia, Al Maghribia, Aflam TV, Tamazight TV et Laayoune TV. La chaîne a été lancée le 3 novembre 2005. Outre les lectures du Coran, il existe également des programmes de services religieux, de débats et de documentaires. Il est diffusé tous les jours de 2h00 à 23h00. Le samedi, il est de 6h00 à 21h00.","sources":["http://cdn-hls.globecast.tv/live/ramdisk/assadissa/hls_snrt/index.m3u8"],"subtitle":"By Channel","thumb":"https://upload.wikimedia.org/wikipedia/commons/7/7e/Assadissa.png","title":"Assadissa TV/ Maroc"},{"description":"Al Aoula, anciennement appelée TVM (Télévision marocaine, arabe: ??????? ????????), est la première chaîne de télévision publique marocaine. Il fait partie du groupe public SNRT avec Arryadia, Athaqafia, Al Maghribia, Assadissa, Aflam TV, Tamazight TV et Laayoune TV. Le réseau diffuse des programmes en arabe, berbère, français et espagnol. Son siège est situé à Rabat. Lancé en 1962, Al Aoula a été le premier réseau de télévision à produire et à diffuser ses propres programmes dans le pays. En 1962, il a commencé des émissions en couleur.","sources":["http://cdn-hls.globecast.tv/live/ramdisk/al_aoula_inter/hls_snrt/index.m3u8"],"subtitle":"By Channel","thumb":"https://live.staticflickr.com/1853/44065447112_7a93bb434f.jpg","title":"Al Aoula TV/ Maroc"},{"description":"2M TV est une chaîne de télévision marocaine gratuite. Il a été créé par le conglomérat royal, ONA, avant d'être en partie vendu à l'État marocain. 20,7% de 2M appartiennent à la société holding de Mohammed VI SNI. Alors qu'environ 60% sont contrôlés par l'État marocain. Il est basé à Casablanca. Il est disponible gratuitement localement sur signal numérique avec une couverture sur tout le Maroc et sur la télévision par satellite via Globecast, Nilesat et Arabsat. 2M propose des services en arabe, français et berbère.","sources":["https://cdnamd-hls-globecast.akamaized.net/live/ramdisk/2m_monde/hls_video_ts/2m_monde.m3u8"],"subtitle":"By Channel","thumb":"https://caidal.ma/wp-content/uploads/2019/04/ob_febd69_2-m-maroc-en-ligne.jpg","title":"2M TV / Maroc"},{"description":"La chaîne Al Magharibia diffuse des programmes politiques, sociaux et économiques depuis sa base privée de Londres. La chaîne est diffusée en arabe et s'adresse aux pays du Mahgreb, l'Algérie en particulier. Le ton d'Al Magharibia est fermement basé sur un discours politique et idéologique. Le ton d'Al Magharibia est fermement basé sur un discours politique et idéologique.","sources":["https://cdnamd-hls-globecast.akamaized.net/live/ramdisk/al_maghribia_snrt/hls_snrt/index.m3u8"],"subtitle":"By Channel","thumb":"https://cdn.sat.tv/wp-content/uploads/2016/05/SNRT-AlMaghribia.png","title":"Al maghribia TV / Maroc"},{"description":"Athaqafia TV est une chaîne gratuite disponible sur le satellite Hotbird et propose une gamme de programmes allant des documentaires et des programmes éducatifs ainsi que de la musique, des dessins animés et des divertissements familiaux. La chaîne s'adresse principalement aux familles et est diffusée principalement en arabe mais parfois en langue française et berbère. La chaîne a été créée par la société de production marocaine appartenant à l'État, SNRT.","sources":["http://cdn-hls.globecast.tv/live/ramdisk/arrabiaa/hls_snrt/index.m3u8"],"subtitle":"By Channel","thumb":"https://cdn.sat.tv/wp-content/uploads/2016/05/SNRTAThaqafia.png","title":"Athaqafia TV / Maroc"},{"description":"Tele Maroc est la nouvelle chaîne satellitaire généraliste marocaine créée par rachid Niny. Siège à Madrid. « C’est donc une chaéne de télévision légalement espagnole avec un contenu marocain.","sources":["https://api.new.livestream.com/accounts/27130247/events/8196478/live.m3u8"],"subtitle":"By Channel","thumb":"https://i.pinimg.com/564x/9e/1d/b5/9e1db51201d4debce634f6e8b44a2424.jpg","title":"Tele Maroc"},{"description":"Tamazinght TV est une chaîne de télévision publique marocaine créée le 6 janvier 2010, propriété de la Société nationale de radiodiffusion et de télévision. La chaîne a pour objectif la promotion et la préservation de la culture amazighe au Maroc et dans la région de l'Afrique du Nord. en langue berbère. 70% en tashelhit, tarifit et tamazight (les 3 variantes du berbère du Maroc), le reste en arabe.","sources":["https://cdnamd-hls-globecast.akamaized.net/live/ramdisk/tamazight_tv8_snrt/hls_snrt/index.m3u8"],"subtitle":"By Channel","thumb":"http://hub.tv-ark.org.uk/images/International/international_images/morocco_images/tamazight/Tamazight_TV_ident4_060912a.jpg","title":"Tamazight TV / Maroc"},{"description":"EMCI TV est une chaîne de télévision chrétienne évangélique francophone. Les studios de la chaîne se trouvent dans la ville de Québec, Canada. Le contenu de la programmation est assez varié et provient de divers pays francophones d’Afrique, d’Europe et d’Amérique. Des clips musicaux, des enseignements bibliques, des prédications, la Bible en vidéo, des temps de prière, des reportages, des documentaires, des films ainsi que des séries y sont présentés.","sources":["https://emci-fr-hls.akamaized.net/hls/live/2007265/emcifrhls/index.m3u8"],"subtitle":"By Channel","thumb":"https://www.enseignemoi-files.com/site/view/images/dyn-cache/pages/image/img/23/62/1522940482_236277_1200x630x1.f.jpg?v=2018021301","title":"EMCI TV / Religion"},{"description":"CIS TV est une chaine tv guinéen consacré au sport et à la culture. basée à Conakry, fondé en 2016 par Mamadou Antonio Souaré. CIS TV est diffuse via le satellite Fréquence Tv 3689: Symbole 1083: Satelite eutelsat 10a ZONES DE DIFFUSION : tiers d'Afrique.","sources":["http://51.81.109.113:1935/CDNLIVE/CISTV/playlist.m3u8"],"subtitle":"By Channel","thumb":"https://www.senegal7.com/wp-content/uploads/2019/03/f9180cb9286c49c4f3a6c793798b9ddf.png","title":"CIS TV / Guinee"},{"description":"Faso TV est une initiative de Magic Communication et Médias, une société à responsabilité limitée basée à Ouagadougou, capitale du Burkina Faso. C’est une chaîne de télévision en ligne destinée à l’événementiel. Nous entendons par événementiel toutes manifestations ou activités à caractère culturel, économique, éducatif ou sportif dont l’objectif est de susciter la mobilisation, l’adhésion, l’engouement de la population ou d’un public cible au plan local, national ou international. Autrement dit, notre stratégie éditoriale consiste à faire la promotion de toutes activités qui contribuent au développement socio-économique et culturel, à l’éducation, au divertissement et au bien être de la population burkinabé et de sa diaspora.","sources":["https://playtv4kpro.com:5443/LiveApp/streams/163893638025530331068059.m3u8"],"subtitle":"By Channel","thumb":"https://fasotv.net/wp-content/uploads/2019/10/logo-final-sans-slogan.png","title":"FASO TV / Burkina Fasso "},{"description":"Plex tv une chaîne généraliste spécialisé dans la retransmissions des événement. émission et qui diffuse aussi des films, musiques, divertissement, sport, magasine etc et une multitude de programme en haute définition.","sources":["http://connectiktv.ddns.net:5000/plextv/@plextv/playlist.m3u8"],"subtitle":"By Channel","thumb":"https://www.lifetimepremiumaccounts.com/wp-content/uploads/2019/03/plex-logo.jpg","title":"PLEX TV / "},{"description":"PLAY TV est une chaine de télévision musicale Camerounaise basée à Yaoundé, elle diffuse un programme 100% musicale la musique d’ici et d’ailleurs en haute définition..","sources":["http://connectiktv.ddns.net:5000/playtv/@playtv/playlist.m3u8"],"subtitle":"By Channel","thumb":"http://connectik.tv/wp-content/uploads/2019/04/logo-play-tv-300x113.jpg","title":"PLAT TV / Cameroune "},{"description":"TVR Rennes 35 Bretagne est une chaîne de télévision locale née en mars 1987 sous le nom de TV Rennes. TVR Rennes 35 Bretagne fut inaugurée à son lancement par le président de la République, elle fut la première télévision locale créée en France elle est diffusée Canal 35 sur la TNT / Canal 30 sur Orange, Freebox et BBox / Canal 95 sur Numéricable et en direct streaming sur son site Internet.","sources":["https://streamtv.cdn.dvmr.fr/TVR/ngrp:tvr.stream_all/master.m3u8"],"subtitle":"By Channel","thumb":"https://w0.pngwave.com/png/890/19/tvr-tv-rennes-35-logo-television-channel-tvr-t350-png-clip-art.png","title":"Rennes TV / France Sports "},{"description":"Chaîne franco-marocaine basée à Tanger et destinée au Maghreb. Programmation culturelle avec information, reportages et documentaires. En arabe et en Français. Fin 2010, elle a également commencé à diffuser à la télévision analogique terrestre au Maroc, en plus de la télévision numérique par satellite. Il a été rebaptisé Medi 1 TV.","sources":["http://streaming.medi1tv.com/live/Medi1tvmaghreb.sdp/chunklist.m3u8"],"subtitle":"By Channel","thumb":"http://www.logotypes101.com/logos/807/C85CC3231EAD10CEC61C182C7DED072D/medi1tvlogo.png","title":"Medi 1 TV / Maroc"},{"description":"M24 Television est la chaîne d’info en continu de l’agence marocaine de presse (MAP). Une chaîne qui couvre l’actualité marocaine et internationale. Une chaîne fidèle aux valeurs de la MAP qui est le premier producteur d'information au Maroc. Le fil de la MAP se décline en cinq langues : Arabe, Amazighe, Français, Anglais et Espagnol. la MAP présente dans toutes les régions du Royaume et dans les cinq continents, elle fournit tous les médias en informations, reportages, analyses et portraits.","sources":["https://www.m24tv.ma/live/smil:OutStream1.smil/chunklist.m3u8"],"subtitle":"By Channel","thumb":"https://is5-ssl.mzstatic.com/image/thumb/Purple114/v4/e4/c6/3e/e4c63e4e-b8ff-a14e-cacd-3593f09c1f78/source/512x512bb.jpg","title":"M24 TV / Maroc"},{"description":"La chaîne Al Magharibia diffuse des programmes politiques, sociaux et économiques depuis sa base privée de Londres. La chaîne est diffusée en arabe et s'adresse aux pays du Mahgreb, l'Algérie en particulier. Le ton d'Al Magharibia est fermement basé sur un discours politique et idéologique. Le ton d'Al Magharibia est fermement basé sur un discours politique et idéologique.","sources":["https://cdnamd-hls-globecast.akamaized.net/live/ramdisk/al_maghribia_snrt/hls_snrt/index.m3u8"],"subtitle":"By Channel","thumb":"https://cdn.sat.tv/wp-content/uploads/2016/05/SNRT-AlMaghribia.png","title":"Al maghribia TV / Maroc"},{"description":"Athaqafia TV est une chaîne gratuite disponible sur le satellite Hotbird et propose une gamme de programmes allant des documentaires et des programmes éducatifs ainsi que de la musique, des dessins animés et des divertissements familiaux. La chaîne s'adresse principalement aux familles et est diffusée principalement en arabe mais parfois en langue française et berbère. La chaîne a été créée par la société de production marocaine appartenant à l'État, SNRT.","sources":["http://cdn-hls.globecast.tv/live/ramdisk/arrabiaa/hls_snrt/index.m3u8"],"subtitle":"By Channel","thumb":"https://cdn.sat.tv/wp-content/uploads/2016/05/SNRTAThaqafia.png","title":"Athaqafia TV / Maroc"},{"description":"Al-Fath channel is the property of Sheikh Ahmed Awad Abdo, and is considered the satellite channel of the Islamic religious channels that follow the Sunnah, and offers a series of programs interpretation for the Quran Al-Kareem, and many true prophetic and the CEO is Prof. Ahmed Abdou Awad, the Islamic Scholar.","sources":["https://svs.itworkscdn.net/alfatehlive/fatehtv/playlist.m3u8"],"subtitle":"By Channel","thumb":"https://live-tv-channels.org/pt-data/uploads/logo/eg-alfath-tv.jpg","title":"Al Fath TV / Egypte"},{"description":"Al Hayah started broadcasting in 2008 during the last years of Mubarak's rule, which saw a revival in the ownership of the media. It was founded by businessman El Sayed El Badawi as part of Al Hayah Channels Network. El Badawi assumed the presidency of the Wafd Party from May 2010 until March 2018. El Badawi is one of the businessmen who played political roles in addition to owning media outlets, such as Al Dostor (link to profile). ","sources":["http://media.islamexplained.com:1935/live/_definst_mp4:ahme.stream_360p/playlist.m3u8"],"subtitle":"By Channel","thumb":"https://i.pinimg.com/474x/76/1a/a4/761aa46eb54c24d21ca5866f21442426.jpg","title":"Al hayat TV / Maroc"},{"description":"The El Sharq channel broadcasts Various programs, from Egypt country in the Arabic language, last updated time on March 25, 2016. El Sharq which considered to view as a Free to air satellite TV channel.","sources":["https://mn-nl.mncdn.com/elsharq_live/live/playlist.m3u8"],"subtitle":"By Channel","thumb":"https://egytvs.com/wp-content/uploads/2014/06/al-sharq-200x75.jpg","title":"Al sharq TV / Maroc"},{"description":"Guinée TV1 est une chaine de télévision généraliste Guinéenne basée à Conakry. Elle diffuse de la musique des informations des documentaires. des programmes religieux et autre.","sources":["https://playtv4kpro.com:5443/LiveApp/streams/664825404798849938149128.m3u8"],"subtitle":"By Channel","thumb":"https://gtv1love.com/wp-content/uploads/2019/10/logo4.png","title":"GUINEE TV / Guinee "},{"description":"Inooro TV chaînes de télévision généraliste Kényane en langue Kikuyu lancé le 26 octobre 2015. Elle diffuse 24 heures sur 24. Inooro TV est une chaine du groupe Royal Media Services (RMS).","sources":["https://vidcdn.vidgyor.com/inoorotv-origin/liveabr/playlist.m3u8"],"subtitle":"By Channel","thumb":"https://royalmedia.s3.amazonaws.com/wp-content/uploads/2019/10/inoorotv.jpg","title":"INOORO TV / Kenya "},{"description":"Citizen TV Kenya est une station nationale Kényane détenue par Royal Media Services Ltd.Elle diffuse principalement en anglais et en swahili. Elle a été lancé en 1999 et relancé en Juin 2006 c’est la station de télévision avec la plus forte croissance au Kenya avec un fort accent sur ??la programmation locale Basé au Communication Centre,Maalim Juma Road,Off Dennis Pritt Road, Nairobi, 7498-00300.","sources":["https://vidcdn.vidgyor.com/citizentv-origin/liveabr/playlist.m3u8"],"subtitle":"By Channel","thumb":"https://www.innocirc.com/wp-content/uploads/2017/07/citizen.jpg","title":"CITIZEN TV / Kenya "},{"description":"RTJ TV ( Radio Télévision Jeune ) est une chaine de télévision culturel Sénégalaise. Elle diffuse des programme de divertissement( WatZapp le Zapping), Musique (playlist Mix Afro Mix Zouk Mix Hip Hop Musique sénégalaise), bien être, documentaire, Émission éducatif qui consiste à joindre l’utile à l’agréable à travers l'éducation des enfants, interviews ect.","sources":["http://public.acangroup.org:1935/output/rtjtv.stream/playlist.m3u8"],"subtitle":"By Channel","thumb":"http://rtjtv.com/images/rtjtv.png","title":"RTJ TV / Senegal"},{"description":"Mouride tv est une chaine de télévision généraliste sénégalaise basé à touba, Senegal. Mouride tv c’est la télévision base au coeur des événement mourides magal, thiante, wakhtane, khassaide, kourel en direct..","sources":["http://51.81.109.113:1935/Livemouridetv/mouridetv/playlist.m3u8"],"subtitle":"By Channel","thumb":"https://live-tv-channels.org/pt-data/uploads/logo/sn-mouride-tv.jpg","title":"MOURIDE TV / Senegal"},{"description":"ANN TV est une chaîne d’Informations générales et de Divertissement. Elle est produite par JUUF COMMUNICATION et diffusée sur le site d’informations générales multimédia ANN. La plateforme ANN comporte un journal en ligne (ANN), une WebRadio (ANN FM) et une WebTV (ANN TV).","sources":["http://vod.acangroup.org:1935/output/anntv.stream/playlist.m3u8"],"subtitle":"By Channel","thumb":"https://an-news.com/wp-content/uploads/2019/05/aan.png","title":"ANN TV / Senegal"},{"description":"Louga TV est une chaine culturelle et religieuse Senegalaise qui se veut attractive et objective. En temps réel, elle produit des vidéos de qualité qui tiennent compte de la spécificité de l’information et de la crédibilité de ses sources. Également, l’équipe technique et rédactionnelle est constituée de techniciens chevronnés aux compétences avérées. Dans son approche des enjeux de l’information capitale, la chaine louga tv offre des vidéos qui informent, forment et transforment le citoyen dans l’approche de son monde en devenir..","sources":["http://ira.dyndns.tv:8080/live/louga/CAnhiMtR6C/1708.m3u8"],"subtitle":"By Channel","thumb":"https://i.ytimg.com/vi/3Gnt2_SndXw/maxresdefault.jpg","title":"LOUGA TV / Senegal"},{"description":"Dieu TV est une chaine de télévision généraliste chrétienne pour la Francophonie.Elle proclame la Bonne Nouvelle du Salut en Jésus-Christ pour atteindre les 400 millions de Francophones dans le monde. Fondée en 2007. Dieu TV diffuse sur le Satellite Eutelsat 5WA (Europe et Afrique du Nord), et le Satellite Amos 5 et en streaming sur son site interne","sources":["https://katapy.hs.llnwd.net/dieutvwza1/DIEUTVLIVE/smil:dieutv.smil/playlist.m3u8"],"subtitle":"By Channel","thumb":"https://live-tv-channels.org/pt-data/uploads/logo/fr-dieu-tv.jpg","title":"DIEU TV / Religion "},{"description":"Radio Télévision Hirondelle : La nouvelle couleur du Sud. Elle diffuse des émissions pour divers catégories nouvelles locales, nationales et internationales le sport du monde Entier la musique et videos clips Promotions des artistes Locaux.","sources":["http://play.acwstream.com:2000/live/acw_01/index.m3u8"],"subtitle":"By Channel","thumb":"https://radiotelehirondelle.com/wp-content/uploads/2020/08/logo.png","title":"HIRONDELLE TV"},{"description":"BEL TV est une station de télévision haïtienne qui diffuse sur le web via diverses plateformes et par câble. Notre vision est de créer une télévision standard dont la qualité du programme est aussi instructive que divertissante. À cote de cette vision, BEL TV s’est fixé pour mission de promouvoir la Culture haïtienne, à savoir le Cinéma, la musique, la littérature et bien plus encore, ce à travers la Caraïbe et le monde entier. BEL TV c’est une toute autre façon de faire la télé.","sources":["https://hbiptv.live/player/sakchotv/index.m3u8"],"subtitle":"By Channel","thumb":"https://image.roku.com/developer_channels/prod/1de97a21d9bd773a115a5467974be0b859d1157256316bd1e72ed48965c0191a.png","title":"BEL TV / Haiti "},{"description":"The Middle East Broadcasting Center (MBC) Group is the first private free-to-air satellite broadcasting company in the Arab World. It was launched in London in 1991 and later moved to its headquarters in Dubai in 2002. MBC Group provides multiple channels of information, interaction and entertainment. MBC Group includes 10 television channels: MBC1 (general family entertainment via terrestrial), MBC2 and MBC MAX (24-hour movies), MBC3 (children’s entertainment), MBC4 (entertainment for new Arab women via terrestrial).","sources":["https://shls-masr-prod.shahid.net/masr-prod.m3u8"],"subtitle":"By Channel","thumb":"https://upload.wikimedia.org/wikipedia/commons/7/7c/MBC_Masr_Logo.png","title":"MBC MSR 1 / Egypte"},{"description":"The Middle East Broadcasting Center (MBC) Group is the first private free-to-air satellite broadcasting company in the Arab World. It was launched in London in 1991 and later moved to its headquarters in Dubai in 2002. MBC Group provides multiple channels of information, interaction and entertainment. MBC Group includes 10 television channels: MBC1 (general family entertainment via terrestrial), MBC2 and MBC MAX (24-hour movies), MBC3 (children’s entertainment), MBC4 (entertainment for new Arab women via terrestrial).","sources":["https://shls-masr2-prod.shahid.net/masr2-prod.m3u8"],"subtitle":"By Channel","thumb":"https://i.pinimg.com/564x/01/3c/21/013c218c3ce9b3cfc883bdcdb121e5e6.jpg","title":"MBC MSR 2 / Egypte"},{"description":"Mekameleen TV is an Egyptian opposition TV Channel. It is based in Istanbul. It's known to be supportive of the Muslim Brotherhood","sources":["https://mn-nl.mncdn.com/mekameleen/smil:mekameleentv.smil/playlist.m3u8"],"subtitle":"By Channel","thumb":"https://i.pinimg.com/564x/12/5b/1f/125b1febb8ada3a4f83475c2643adeb7.jpg","title":"Mekameleen TV / Egypte"},{"description":"The Kingdome Sat is television from Egypte founded in 2009 by Dr. Michael Yousef, the KingdomSat channel aims to introduce written teachings from the East and West to complement the vision given by God to the loss of the faraway and to encourage believers in the Middle East and North Africa region.","sources":["https://bcovlive-a.akamaihd.net/87f7c114719b4646b7c4263c26515cf3/eu-central-1/6008340466001/profile_0/chunklist.m3u8"],"subtitle":"By Channel","thumb":"https://live-tv-channels.org/pt-data/uploads/logo/eg-kingdom-sat-channe.jpg","title":"The Kingdom Sat TV / Egypt"},{"description":"D5 TV Music est une nouvelle chaîne de télévision musicale internationale, elle est dédiée aux musiques et aux cultures urbaines du monde entier (Rap, R&amp;B, Hip-Hop, Pop, Rai, Naija, Olschool etc.) ciblant un public très large. D5Music entend devenir la chaîne référence musicale des 5 continents","sources":["https://www.rti.ci/direct_rti2.html"],"subtitle":"By Channel","thumb":"https://d5music.tv/wp-content/uploads/2020/07/cropped-LOGO-D5-MUSIC-BLANCROUGE_carre-192x192.png","title":"RTI 2 TV"},{"description":"A2iTV la chaine 100% immigration Senegalais, qui est née de la synergie de personnes qui ont décidé d’ unir leur force, leur compétence et leur ressources matérielles et financiéres pour participer avec l’aide des nouvelles technologies à informer sur l’ immigration .","sources":["http://51.158.31.93:1935/a2itv/myStream/playlist.m3u8"],"subtitle":"By Channel","thumb":"http://www.centraltv.fr/wp-content/uploads/A2itv_logo.jpg","title":"A2i TV / Senegal"},{"description":"A2i music est une chaine culturelle destinée à la Diaspora avec des programmes musicales et des dramatiques. A2i music couvre aussi les autres parties du monde, notament les Etats Unis, le Canada, l’Asie, etc. à travers les boitiers Roku fournis par AfricaAstv, Acantv, My African pack de Invevo et Sénégal.","sources":["http://51.158.31.93:1935/a2itvtwo/myStream/playlist.m3u8"],"subtitle":"By Channel","thumb":"http://www.centraltv.fr/wp-content/uploads/a2i-music_logo.jpg","title":"A2i TV / Music "},{"description":"A2i tv Relegion est une chaine culturelle destinée à la Diasporat senegalais avec des programme chretiens.","sources":["http://51.158.31.93:1935/a2itvthree/myStream/playlist.m3u8"],"subtitle":"By Channel","thumb":"https://lh3.googleusercontent.com/wwumXcAbY83D0q-NgUv2veS-p54FJTq6LAvsPRwYwWo-70ggeDkCM1VdhqhibRQNk4o=s180-rw","title":"A2i TV / Religion "},{"description":"Love World Plus TV is your Christian faith and lifestyle channel destined to bring a new level of dynamism into Christian television programming through satellite and the internet. The reach of LoveWorld Plus is limitless.","sources":["http://hls.live.metacdn.com/2450C7/bedkcjfty/lwplus_628.m3u8"],"subtitle":"By Channel","thumb":"https://d3c5pcohbexzc4.cloudfront.net/videos/thumbs/be214-loveworldplus.jpg","title":"Love World Plus TV"},{"description":"A2i naija est une nouvelle chaîne de télévision musicale internationale, elle est dédiée aux musiques et aux cultures urbaines du monde entier (Rap, R&amp;B, Hip-Hop, Pop, Rai, Naija, Olschool etc.) ciblant un public très large. D5Music entend devenir la chaîne référence musicale des 5 continents","sources":["http://51.158.31.93:1935/devtv/myStream/playlist.m3u8"],"subtitle":"By Channel","thumb":"https://image.winudf.com/v2/image/YTVjZW50cy5hMmlfc2NyZWVuXzVfMTUxNTk5NTEyNl8wNTQ/screen-5.jpg?fakeurl=1&amp;type=.jpg","title":"A2i / naija Music"},{"description":"BOK TV is an online and public access variety show and the show's log line what would happen if In Living Color and The Daily Show had a bastard child! BOKTV is what would happen and he show is split into segments: MONOLOGUE, SKETCH, ROUND TABLE, COMMERCIAL, BLACK TWITTER. create a platform of discourse that encourages exchange as opposed to polarity, and to showcase the talents of the host and other cast members.","sources":["http://boktv.interworks.in:1935/live/boktv/playlist.m3u8"],"subtitle":"By Channel","thumb":"https://bokradio.co.za/wp-content/uploads/2017/07/button_cameratv.jpg","title":"BOK TV"},{"description":"Salt TV is a Christian television channel station from Uganda. Salt TV is based in Kampala. Matthew 5:13-16 (NKJV) Believers Are Salt and Light 13 You are the salt of the earth, but if the salt loses its flavor, how shall it be seasoned? It is then good for nothing but to be thrown out and trampled underfoot by men.","sources":["http://dcunilive38-lh.akamaihd.net/i/dclive_1@692676/index_150_av-p.m3u8"],"subtitle":"By Channel","thumb":"https://www.saltmedia.ug/images/NOV/SALT-TV.jpg","title":"Salt TV/ Uganda"},{"description":"TFM is Senegal’s privately-owned television channel.Owned by Senegalese musician Youssou N Dour, who owns a major media group in Dakar.","sources":["http://46.105.114.82/tfm_senegal.m3u8"],"subtitle":"By Channel","thumb":"https://3.bp.blogspot.com/-eyo4UyKqjlI/WWTobvXxLqI/AAAAAAAAB_g/BFn1KiR6vcYQMilgX4nWhGJHbHMEP_l0ACLcBGAs/s1600/tfm%2Bsenegal.png","title":"TFM TV/ Senegal"},{"description":"Africa tv1 est une télévision africaine qui travaille pour aider les peuples a se communiquer avec DIEU et surtout sensibiliser les Africains musulmans de partout.","sources":["http://africatv.live.net.sa:1935/live/africatv/playlist.m3u8"],"subtitle":"By Channel","thumb":"http://www.africagroup.tv/img/bgTV1.png","title":"Africa TV 1"},{"description":"Africa tv2 est une télévision africaine qui travaille pour aider les peuples a se communiquer avec DIEU et surtout sensibiliser les Africains musulmans de partout.","sources":["http://africatv.live.net.sa:1935/live/africatv2/playlist.m3u8"],"subtitle":"By Channel","thumb":"http://www.africagroup.tv/img/bgTV2.png","title":"Africa TV 2"},{"description":"Africa tv3 est une télévision africaine qui travaille pour aider les peuples a se communiquer avec DIEU et surtout sensibiliser les Africains de langue haoussa.","sources":["http://africatv.live.net.sa:1935/live/africatv3/playlist.m3u8"],"subtitle":"By Channel","thumb":"https://www.africagroup.tv/img/bgTV3.png","title":"Africa TV 3"},{"description":"La télévision nationale tunisienne 1 est la chaîne publique nationale tunisienne. Il a été officiellement lancé le 31 mai 1966, mais diffuse des programmes pilotes de manière irrégulière depuis octobre 1965, puis régulièrement depuis janvier 1966 et s’appelle la radio et la télévision tunisienne (ATT). Elle est devenue Channel 7 en 1992 et Tunisia 7 en 1997, mais elle est restée une filiale de la Société tunisienne de radio et de télévision jusqu’en 2008, a conservé le siège qu’elle partageait et la Société tunisienne de télévision avec ses chaînes de télévision nationales tunisiennes et La Tunisie 21 plus tard connue sous le nom de Télévision nationale tunisienne 2 est devenue son nouveau siège. Après le déclenchement de la révolution populaire tunisienne et la défection de zine El Abidine Ben Ali du pays, il est devenu Télévision nationale tunisienne.","sources":["http://54.36.122.126/tunisie1.m3u8"],"subtitle":"By Channel.","thumb":"https://www.histoiredesfax.com/wp-content/uploads/2015/11/Television-nationale-watania.jpg","title":"TUNISIA 1"},{"description":"Sahel TV est la plateforme unique, ouverte à la société civile, aux citoyens et à l'autorité locale de la ville et de sa région pour leur permettre de s’exprimer librement, proposer leurs idées et accéder à toutes les informations économiques, environnementale, culturelle, sportive. Vos idées et vos propositions sont les bienvenues.","sources":["http://142.44.214.231:1935/saheltv/myStream/playlist.m3u8"],"subtitle":"By Channel","thumb":"https://mobiletv.mobibase.com/html/logo/hd/channel_ld_747.png","title":"SAHEL TV / Tunisie"},{"description":"NIGERIA TELEVISION AUTORTEAutorité a commencé sous le nom de Western Nigerian Television Services (WNTV), qui a transmis ses premiers signaux au peuple nigérian et à toute l'Afrique le 31 octobre 1959. Au début de 1962, les trois gouvernements régionaux qui existaient au Nigéria avaient mis en place le Service de télévision nigérian (NTS). Télévision ont été créés et en 1976, l'Autorité de la télévision nigériane est née en tant que seule entité responsable de Diffusion télévisée au Nigéria.","sources":["http://54.38.93.93/nta.m3u8"],"subtitle":"By Channel","thumb":"https://static.squarespace.com/static/53d2a092e4b0125510bfe57d/53d2a2c6e4b018cd23e33d7b/53d2a2c6e4b018cd23e33f6f/1362042333867/1000w/nta.jpg","title":"NTA TV / Nigeria"},{"description":"ESPACE TV est une télévision basée à Conakry dans la commune de Matoto Kondeboungny au bord de l'autoroute Fidèle Castro (République de Guinée). La télé diffuse des informations du pays et du monde en temps réel. Des magazines axés sur les réalités des terroirs et des séries de divertissement. Détenue par le groupe Hadafo Médias, cette chaîne est la première du pays en terme d'audience; selon le rapport de Stat view international en 2019.","sources":["http://46.105.114.82/espacetv.m3u8"],"subtitle":"By Channel","thumb":"https://lh3.googleusercontent.com/ric-bS2gzvt-UyrhBIEdWENN9U-fL9Bnlhv12GEYSzSkZFWEIr7hc74k83kfLPqZDk0","title":"Espace TV / Guinée"},{"description":" Movies Now is an Indian high-definition television channel featuring Hollywood films. It was launched on 19 December 2010 with a picture quality of 1080i and 5.1 surround sound. The channel is owned by The Times Group. It has exclusive content licensing from films produced or distributed by MGM and has content licensing from Universal Studios, Walt Disney Studios, Marvel Studios, 20th Century Studios, Warner Bros and Paramount Pictures.","sources":["https://timesnow.airtel.tv/live/MN_pull/master.m3u8"],"subtitle":"By Channel","thumb":"https://upload.wikimedia.org/wikipedia/en/4/49/Movies_Now_logo.png","title":"Movies Now HD"},{"description":"Tunisie Immobilier TV, la première chaîne de l’immobilier en Tunisie Vous présente toutes les semaines, les actualités immobilières et économiques en Tunisie et dans le monde à travers des reportages.contact; E-mail:tunisieimmob@planet.tn/ Tel:(+216) 71 894500.","sources":["https://5ac31d8a4c9af.streamlock.net/tunimmob/myStream/chunklist.m3u8"],"subtitle":"By Channel","thumb":"https://i2.wp.com/www.tunisieimmobiliertv.net/wp-content/uploads/2016/10/fb.jpg?fit=1024%2C500&amp;ssl=1","title":"Tunisie Immobilier TV"}]}]}</v>
      </c>
    </row>
    <row r="155">
      <c r="A155" s="2" t="str">
        <f>IFERROR(__xludf.DUMMYFUNCTION("""COMPUTED_VALUE"""),"Dissonity")</f>
        <v>Dissonity</v>
      </c>
      <c r="B155" s="3" t="str">
        <f>IFERROR(__xludf.DUMMYFUNCTION("""COMPUTED_VALUE"""),"https://github.com/Furnyr/Dissonity")</f>
        <v>https://github.com/Furnyr/Dissonity</v>
      </c>
      <c r="C155" s="2">
        <f>IFERROR(__xludf.DUMMYFUNCTION("""COMPUTED_VALUE"""),56.0)</f>
        <v>56</v>
      </c>
      <c r="D155" s="2" t="str">
        <f>IFERROR(__xludf.DUMMYFUNCTION("""COMPUTED_VALUE"""),"C#")</f>
        <v>C#</v>
      </c>
      <c r="E155" s="2" t="str">
        <f>IFERROR(__xludf.DUMMYFUNCTION("""COMPUTED_VALUE"""),"Open-source C# Unity implementation of the Discord Embedded App SDK")</f>
        <v>Open-source C# Unity implementation of the Discord Embedded App SDK</v>
      </c>
    </row>
    <row r="156">
      <c r="A156" s="2" t="str">
        <f>IFERROR(__xludf.DUMMYFUNCTION("""COMPUTED_VALUE"""),"Dissonity")</f>
        <v>Dissonity</v>
      </c>
      <c r="B156" s="3" t="str">
        <f>IFERROR(__xludf.DUMMYFUNCTION("""COMPUTED_VALUE"""),"https://github.com/Furnyr/Dissonity")</f>
        <v>https://github.com/Furnyr/Dissonity</v>
      </c>
      <c r="C156" s="2">
        <f>IFERROR(__xludf.DUMMYFUNCTION("""COMPUTED_VALUE"""),56.0)</f>
        <v>56</v>
      </c>
      <c r="D156" s="2" t="str">
        <f>IFERROR(__xludf.DUMMYFUNCTION("""COMPUTED_VALUE"""),"C#")</f>
        <v>C#</v>
      </c>
      <c r="E156" s="2" t="str">
        <f>IFERROR(__xludf.DUMMYFUNCTION("""COMPUTED_VALUE"""),"Open-source C# Unity implementation of the Discord Embedded App SDK")</f>
        <v>Open-source C# Unity implementation of the Discord Embedded App SDK</v>
      </c>
    </row>
    <row r="157">
      <c r="A157" s="2" t="str">
        <f>IFERROR(__xludf.DUMMYFUNCTION("""COMPUTED_VALUE"""),"python-dlipower")</f>
        <v>python-dlipower</v>
      </c>
      <c r="B157" s="3" t="str">
        <f>IFERROR(__xludf.DUMMYFUNCTION("""COMPUTED_VALUE"""),"https://github.com/dwighthubbard/python-dlipower")</f>
        <v>https://github.com/dwighthubbard/python-dlipower</v>
      </c>
      <c r="C157" s="2">
        <f>IFERROR(__xludf.DUMMYFUNCTION("""COMPUTED_VALUE"""),56.0)</f>
        <v>56</v>
      </c>
      <c r="D157" s="2" t="str">
        <f>IFERROR(__xludf.DUMMYFUNCTION("""COMPUTED_VALUE"""),"Python")</f>
        <v>Python</v>
      </c>
      <c r="E157" s="2" t="str">
        <f>IFERROR(__xludf.DUMMYFUNCTION("""COMPUTED_VALUE"""),"Python modules to manage Digital Loggers Web Power Switch")</f>
        <v>Python modules to manage Digital Loggers Web Power Switch</v>
      </c>
    </row>
    <row r="158">
      <c r="A158" s="2" t="str">
        <f>IFERROR(__xludf.DUMMYFUNCTION("""COMPUTED_VALUE"""),"thunderbit")</f>
        <v>thunderbit</v>
      </c>
      <c r="B158" s="3" t="str">
        <f>IFERROR(__xludf.DUMMYFUNCTION("""COMPUTED_VALUE"""),"https://github.com/thunderbit/thunderbit")</f>
        <v>https://github.com/thunderbit/thunderbit</v>
      </c>
      <c r="C158" s="2">
        <f>IFERROR(__xludf.DUMMYFUNCTION("""COMPUTED_VALUE"""),56.0)</f>
        <v>56</v>
      </c>
      <c r="D158" s="2" t="str">
        <f>IFERROR(__xludf.DUMMYFUNCTION("""COMPUTED_VALUE"""),"Java")</f>
        <v>Java</v>
      </c>
      <c r="E158" s="2" t="str">
        <f>IFERROR(__xludf.DUMMYFUNCTION("""COMPUTED_VALUE"""),"A web application for digital assets management.")</f>
        <v>A web application for digital assets management.</v>
      </c>
    </row>
    <row r="159">
      <c r="A159" s="2" t="str">
        <f>IFERROR(__xludf.DUMMYFUNCTION("""COMPUTED_VALUE"""),"Certificate-Locker-Management")</f>
        <v>Certificate-Locker-Management</v>
      </c>
      <c r="B159" s="3" t="str">
        <f>IFERROR(__xludf.DUMMYFUNCTION("""COMPUTED_VALUE"""),"https://github.com/thinakaranmanokaran/Certificate-Locker-Management")</f>
        <v>https://github.com/thinakaranmanokaran/Certificate-Locker-Management</v>
      </c>
      <c r="C159" s="2">
        <f>IFERROR(__xludf.DUMMYFUNCTION("""COMPUTED_VALUE"""),55.0)</f>
        <v>55</v>
      </c>
      <c r="D159" s="2" t="str">
        <f>IFERROR(__xludf.DUMMYFUNCTION("""COMPUTED_VALUE"""),"CSS")</f>
        <v>CSS</v>
      </c>
      <c r="E159" s="2" t="str">
        <f>IFERROR(__xludf.DUMMYFUNCTION("""COMPUTED_VALUE"""),"A secure web app 💻 for storing and managing certificates 🏅, built using PHP for the frontend and Python for backend encryption 🔐. Ensures safe storage of digital certificates, with features like password protection and file encryption 🔒.")</f>
        <v>A secure web app 💻 for storing and managing certificates 🏅, built using PHP for the frontend and Python for backend encryption 🔐. Ensures safe storage of digital certificates, with features like password protection and file encryption 🔒.</v>
      </c>
    </row>
    <row r="160">
      <c r="A160" s="2" t="str">
        <f>IFERROR(__xludf.DUMMYFUNCTION("""COMPUTED_VALUE"""),"hello-world")</f>
        <v>hello-world</v>
      </c>
      <c r="B160" s="3" t="str">
        <f>IFERROR(__xludf.DUMMYFUNCTION("""COMPUTED_VALUE"""),"https://github.com/Juneau-Empire/hello-world")</f>
        <v>https://github.com/Juneau-Empire/hello-world</v>
      </c>
      <c r="C160" s="2">
        <f>IFERROR(__xludf.DUMMYFUNCTION("""COMPUTED_VALUE"""),55.0)</f>
        <v>55</v>
      </c>
      <c r="D160" s="2" t="str">
        <f>IFERROR(__xludf.DUMMYFUNCTION("""COMPUTED_VALUE"""),"Não especificada")</f>
        <v>Não especificada</v>
      </c>
      <c r="E160" s="2" t="str">
        <f>IFERROR(__xludf.DUMMYFUNCTION("""COMPUTED_VALUE"""),"Host :204.61.63.40:443  Certificate:     Data:         Version: 3 (0x2)         Serial Number:             09:b8:74:e9:1b:e9:ff:b4:74:b1:3e:25:4d:27:4c:5d     Signature Algorithm: sha256WithRSAEncryption         Issuer: C=GB, ST=Greater Manchester, L=Salf"&amp;"ord, O=Sectigo Limited, CN=Sectigo RSA Organization Validation Secure Server CA         Validity             Not Before: May 29 00:00:00 2020 GMT             Not After : May 29 23:59:59 2021 GMT         Subject: C=US/postalCode=98004, ST=Washington, L=Bel"&amp;"levue/street=10885 NE 4th St, O=Puget Sound Energy, Inc., OU=Web, CN=pse.com         Subject Public Key Info:             Public Key Algorithm: rsaEncryption                 Public-Key: (2048 bit)                 Modulus:                     00:a1:53:5e:2"&amp;"d:8e:fb:6f:5c:11:66:8b:dd:ea:5d:                     fa:06:6f:78:a6:87:81:15:3a:3c:d0:84:05:d4:cc:                     25:7a:3d:96:7e:ca:78:12:1a:e6:28:44:61:2e:81:                     68:e4:df:d3:9f:76:29:1c:f4:74:ab:e8:f5:78:90:                     4c:2"&amp;"7:ed:1d:ea:0f:c8:8b:ac:da:1a:49:52:81:b6:                     f9:0f:87:7c:66:e3:60:31:32:cb:cf:7a:cd:62:5f:                     ad:96:99:85:8c:19:eb:bf:40:0e:c2:27:dc:2f:43:                     7e:a0:48:75:ec:fa:70:e4:27:fe:20:c6:f5:63:39:                "&amp;"     c9:0d:68:ac:dd:3a:21:ac:06:4e:da:21:ff:68:c5:                     67:bf:5f:c6:3b:2b:bd:3f:66:8e:a1:0c:6f:34:db:                     18:5a:8e:29:df:1f:ef:3d:41:57:a3:a7:0d:75:bd:                     7b:6b:f4:bc:50:4e:9d:37:01:b1:b3:35:88:67:bd:       "&amp;"              2e:1e:69:c3:68:26:fc:58:b1:98:f7:be:dc:30:e4:                     a3:39:87:5c:19:58:b1:ef:b5:06:2a:4d:2b:a6:e3:                     fd:81:b5:3a:9e:0b:13:9f:26:18:05:e0:89:30:20:                     16:1a:ff:aa:09:9b:31:de:08:51:49:27:52:d5:c"&amp;"d:                     4a:fd:6f:51:33:20:a4:ec:7c:01:60:57:61:f1:77:                     b5:a5                 Exponent: 65537 (0x10001)         X509v3 extensions:             X509v3 Authority Key Identifier:                  keyid:17:D9:D6:25:27:67:F9:31"&amp;":C2:49:43:D9:30:36:44:8C:6C:A9:4F:EB              X509v3 Subject Key Identifier:                  5E:3B:40:96:C6:2B:7C:F7:CD:54:5A:87:47:0C:97:7F:5D:2E:96:1B             X509v3 Key Usage: critical                 Digital Signature, Key Encipherment       "&amp;"      X509v3 Basic Constraints: critical                 CA:FALSE             X509v3 Extended Key Usage:                  TLS Web Server Authentication, TLS Web Client Authentication             X509v3 Certificate Policies:                  Policy: 1.3.6."&amp;"1.4.1.6449.1.2.1.3.4                   CPS: https://sectigo.com/CPS                 Policy: 2.23.140.1.2.2              X509v3 CRL Distribution Points:                   Full Name:                   URI:http://crl.sectigo.com/SectigoRSAOrganizationValidat"&amp;"ionSecureServerCA.crl              Authority Information Access:                  CA Issuers - URI:http://crt.sectigo.com/SectigoRSAOrganizationValidationSecureServerCA.crt                 OCSP - URI:http://ocsp.sectigo.com              1.3.6.1.4.1.11129."&amp;"2.4.2:                  ......u.}&gt;.....Uh$....R.y+..x...j.h.~"".....rb%.*.....F0D. .[e.Bj...a..8v#.Gq.k...h....U... ..A.a.+.%......P.\...7[.[.t..Uo..w.. .....l.s..."",..M^lO.=a.N/XM.....rb%.......H0F.!......e4....h....DI....r.??...8."".!..a8).|.7..y......"&amp;"..&lt;-vAq"".&lt;}.D..             X509v3 Subject Alternative Name:                  DNS:pse.com, DNS:www.prod.aws.pse.com, DNS:www.pse.com, DNS:wwwa.prod.aws.pse.com, DNS:wwwb.prod.aws.pse.com     Signature Algorithm: sha256WithRSAEncryption          8c:9e:a3:"&amp;"0a:af:cf:fc:4b:29:7f:b1:76:37:ff:68:dc:8f:c3:          ca:e9:d9:ad:19:ba:a5:b3:14:4a:01:cf:04:2c:3a:5c:e8:d2:          a9:94:8e:7b:9c:f1:4d:d6:39:d0:82:3f:4a:d8:8a:3a:b2:d5:          60:90:4b:81:47:15:16:dc:84:55:1d:84:9a:4d:5d:6a:1e:d1:          48:ef:73"&amp;":bb:c3:a0:18:a7:26:16:86:7d:19:f2:71:f5:00:8a:          82:3a:0f:9b:99:eb:af:75:8e:8e:7b:73:f3:11:d7:a5:7b:f3:          92:27:01:a4:d8:3c:f4:b2:12:8f:5a:b3:74:77:e4:a0:3e:dd:          f2:37:26:de:9e:24:d6:03:55:fe:40:24:7d:b7:f8:47:da:7a:          eb:0a:3"&amp;"e:e2:e7:3c:5c:85:21:d9:20:1c:ea:2b:5a:be:1d:7b:          e4:d8:1e:77:bd:0c:a0:24:2a:2e:ad:e1:0b:8e:b1:54:e4:8e:          31:09:b1:60:3b:58:74:4a:4f:b7:e7:6c:93:d0:2b:ab:4f:56:          0a:c0:0b:94:d2:a9:5f:ea:7c:e3:4d:ee:76:e7:b9:9f:2c:ca:          c7:04:"&amp;"db:25:09:14:37:da:34:9b:6a:5d:9d:98:55:c1:2e:bd:          e3:cf:3a:37:36:fe:f2:8d:2a:de:cc:23:79:c8:9b:aa:bb:82:          a6:f3:e7:8e Certificate is active Certificate:     Data:         Version: 3 (0x2)         Serial Number:             13:7d:53:9c:aa:7"&amp;"c:31:a9:a4:33:70:19:68:84:7a:8d     Signature Algorithm: sha384WithRSAEncryption         Issuer: C=US, ST=New Jersey, L=Jersey City, O=The USERTRUST Network, CN=USERTrust RSA Certification Authority         Validity             Not Before: Nov  2 00:00:00"&amp;" 2018 GMT             Not After : Dec 31 23:59:59 2030 GMT         Subject: C=GB, ST=Greater Manchester, L=Salford, O=Sectigo Limited, CN=Sectigo RSA Organization Validation Secure Server CA         Subject Public Key Info:             Public Key Algorith"&amp;"m: rsaEncryption                 Public-Key: (2048 bit)                 Modulus:                     00:9c:93:02:46:45:4a:52:48:92:fc:57:8d:f9:2d:                     ea:53:be:b3:2c:d5:d8:a8:a5:ec:5b:69:03:c0:1d:                     10:f6:59:33:de:fe:07:4"&amp;"8:a8:e8:8c:7a:67:4a:f1:                     f5:8d:c3:37:66:d0:32:91:f7:c4:9d:04:60:c4:b5:                     4a:e2:83:8b:a7:ae:26:d4:5d:3a:5e:f8:d1:16:71:                     bb:8a:bd:71:a2:7d:c8:ce:a2:60:24:b0:52:a0:3a:                     45:51:de:78:9"&amp;"3:6c:62:60:f1:e4:56:9c:b7:3b:f7:                     3c:55:d8:df:d5:7a:31:7c:35:7f:12:51:70:e1:2c:                     be:04:ac:cb:fa:4f:e1:7c:65:6a:c0:40:a7:d9:7c:                     a5:63:84:19:e1:f7:ca:ef:aa:b4:e8:58:5a:d9:99:                     e3:2"&amp;"6:df:8e:12:b2:b8:dc:33:b2:36:da:14:1d:96:                     58:42:40:6e:0b:22:85:1c:51:22:ae:c4:c8:06:45:                     6d:92:e6:67:b7:19:23:e4:d8:36:6b:85:d0:7f:c7:                     52:e3:cf:b0:75:01:e0:89:b4:a8:bf:8a:36:4e:a3:                "&amp;"     e0:6c:eb:84:41:ce:a5:2f:48:22:13:97:50:62:45:                     1e:09:a5:cc:9f:6c:57:70:40:06:db:20:e8:1b:d6:                     f3:93:8b:a7:32:9e:b7:44:15:09:d7:af:fd:7c:01:                     1c:db                 Exponent: 65537 (0x10001)     "&amp;"    X509v3 extensions:             X509v3 Authority Key Identifier:                  keyid:53:79:BF:5A:AA:2B:4A:CF:54:80:E1:D8:9B:C0:9D:F2:B2:03:66:CB              X509v3 Subject Key Identifier:                  17:D9:D6:25:27:67:F9:31:C2:49:43:D9:30:36:4"&amp;"4:8C:6C:A9:4F:EB             X509v3 Key Usage: critical                 Digital Signature, Certificate Sign, CRL Sign             X509v3 Basic Constraints: critical                 CA:TRUE, pathlen:0             X509v3 Extended Key Usage:                 "&amp;" TLS Web Server Authentication, TLS Web Client Authentication             X509v3 Certificate Policies:                  Policy: X509v3 Any Policy                 Policy: 2.23.140.1.2.2              X509v3 CRL Distribution Points:                   Full Na"&amp;"me:                   URI:http://crl.usertrust.com/USERTrustRSACertificationAuthority.crl              Authority Information Access:                  CA Issuers - URI:http://crt.usertrust.com/USERTrustRSAAddTrustCA.crt                 OCSP - URI:http://oc"&amp;"sp.usertrust.com      Signature Algorithm: sha384WithRSAEncryption          4e:13:40:96:c9:c3:e6:6e:5b:c0:e3:ba:f4:17:e1:ae:09:1f:          c9:bf:cb:0c:25:16:f2:73:53:b3:76:1a:b7:ab:48:06:d6:cd:          00:7c:20:45:43:45:6c:16:5a:1b:13:61:d7:49:ba:a4:02:"&amp;"a4:          ac:e8:ce:ce:2d:c9:2a:74:a3:dc:de:ae:ab:d0:68:36:f8:91:          af:3c:01:f7:77:d5:0b:cf:97:ab:eb:87:e7:15:a8:fa:30:5a:          61:71:20:b1:c0:43:c4:b9:8f:6d:8a:31:eb:15:36:24:fb:62:          d5:0b:9c:8f:e9:66:bd:e6:61:51:97:93:b6:1d:87:bd:b0"&amp;":b5:          6c:fe:a6:11:29:06:61:34:31:30:3d:20:27:73:51:d0:de:85:          83:d3:77:39:20:46:96:da:a7:c6:5a:16:27:85:b2:cf:4e:0f:          4e:8c:5c:be:be:38:00:f8:4b:f9:72:7b:d4:f2:7a:d7:a2:29:          85:d0:04:ba:d3:42:2c:51:88:52:2e:d1:3d:24:67:47:e"&amp;"c:55:          cc:1b:f4:ca:34:ea:26:c1:de:dd:c4:21:89:f6:ba:7b:32:1e:          8e:96:5e:84:45:38:cf:80:aa:37:69:8b:60:17:74:15:48:91:          9c:6d:f0:4e:a3:77:ca:1b:1c:48:fa:f9:cf:49:e8:5f:4f:85:          0a:e2:8f:90:1b:ab:70:4c:9a:eb:b7:a6:3f:b4:ac:5d:"&amp;"a4:5f:          cf:e6:d8:8a:96:90:f7:4f:26:81:60:76:5d:0f:24:77:91:b3:          2a:31:9f:16:5a:b2:5d:8c:1c:29:aa:48:9c:8e:6f:d3:78:40:          70:db:77:ec:dd:e3:d1:57:05:70:2d:e6:49:98:88:05:84:62:          05:70:56:76:86:39:4e:d3:22:6f:1d:fe:6d:f1:0e:b3"&amp;":62:c4:          3c:cb:c0:85:b9:61:1e:ba:e1:15:80:59:94:0c:ae:05:bb:8c:          7f:56:be:1c:d2:5a:bf:97:f2:6a:4c:b0:c6:70:76:b0:90:8d:          c1:0b:36:b9:11:d8:d6:28:5c:ea:4f:fe:24:b7:18:0a:9b:0c:          d0:c1:7c:5c:fb:69:bd:cc:a2:4d:c6:90:bc:a6:4d:f"&amp;"2:b1:ba:          d6:9a:67:5b:96:02:52:d0:82:f9:c4:0a:5c:0d:28:e0:3f:c8:          fa:95:95:89:d5:a4:be:49:6c:40:b2:3e:a8:6b:b8:d5:25:b2:          c4:fe:f1:d3:d7:e7:d6:dc:43:01:76:30:fb:3b:8b:5d:f7:4a:          89:7c:9a:35:be:fc:ca:f0:57:01:f0:8d:3f:a0:87:"&amp;"32:7b:47:          5a:97:4b:82:d2:66:c2:c4:2d:ea:3f:24:f4:a7:f9:a8:b9:e3:          6a:d9:18:61:a0:3b:8c:15 Certificate is active Certificate:     Data:         Version: 3 (0x2)         Serial Number:             01:fd:6d:30:fc:a3:ca:51:a8:1b:bc:64:0e:35:0"&amp;"3:2d     Signature Algorithm: sha384WithRSAEncryption         Issuer: C=US, ST=New Jersey, L=Jersey City, O=The USERTRUST Network, CN=USERTrust RSA Certification Authority         Validity             Not Before: Feb  1 00:00:00 2010 GMT             Not A"&amp;"fter : Jan 18 23:59:59 2038 GMT         Subject: C=US, ST=New Jersey, L=Jersey City, O=The USERTRUST Network, CN=USERTrust RSA Certification Authority         Subject Public Key Info:             Public Key Algorithm: rsaEncryption                 Public-"&amp;"Key: (4096 bit)                 Modulus:                 ")</f>
        <v>Host :204.61.63.40:443  Certificate:     Data:         Version: 3 (0x2)         Serial Number:             09:b8:74:e9:1b:e9:ff:b4:74:b1:3e:25:4d:27:4c:5d     Signature Algorithm: sha256WithRSAEncryption         Issuer: C=GB, ST=Greater Manchester, L=Salford, O=Sectigo Limited, CN=Sectigo RSA Organization Validation Secure Server CA         Validity             Not Before: May 29 00:00:00 2020 GMT             Not After : May 29 23:59:59 2021 GMT         Subject: C=US/postalCode=98004, ST=Washington, L=Bellevue/street=10885 NE 4th St, O=Puget Sound Energy, Inc., OU=Web, CN=pse.com         Subject Public Key Info:             Public Key Algorithm: rsaEncryption                 Public-Key: (2048 bit)                 Modulus:                     00:a1:53:5e:2d:8e:fb:6f:5c:11:66:8b:dd:ea:5d:                     fa:06:6f:78:a6:87:81:15:3a:3c:d0:84:05:d4:cc:                     25:7a:3d:96:7e:ca:78:12:1a:e6:28:44:61:2e:81:                     68:e4:df:d3:9f:76:29:1c:f4:74:ab:e8:f5:78:90:                     4c:27:ed:1d:ea:0f:c8:8b:ac:da:1a:49:52:81:b6:                     f9:0f:87:7c:66:e3:60:31:32:cb:cf:7a:cd:62:5f:                     ad:96:99:85:8c:19:eb:bf:40:0e:c2:27:dc:2f:43:                     7e:a0:48:75:ec:fa:70:e4:27:fe:20:c6:f5:63:39:                     c9:0d:68:ac:dd:3a:21:ac:06:4e:da:21:ff:68:c5:                     67:bf:5f:c6:3b:2b:bd:3f:66:8e:a1:0c:6f:34:db:                     18:5a:8e:29:df:1f:ef:3d:41:57:a3:a7:0d:75:bd:                     7b:6b:f4:bc:50:4e:9d:37:01:b1:b3:35:88:67:bd:                     2e:1e:69:c3:68:26:fc:58:b1:98:f7:be:dc:30:e4:                     a3:39:87:5c:19:58:b1:ef:b5:06:2a:4d:2b:a6:e3:                     fd:81:b5:3a:9e:0b:13:9f:26:18:05:e0:89:30:20:                     16:1a:ff:aa:09:9b:31:de:08:51:49:27:52:d5:cd:                     4a:fd:6f:51:33:20:a4:ec:7c:01:60:57:61:f1:77:                     b5:a5                 Exponent: 65537 (0x10001)         X509v3 extensions:             X509v3 Authority Key Identifier:                  keyid:17:D9:D6:25:27:67:F9:31:C2:49:43:D9:30:36:44:8C:6C:A9:4F:EB              X509v3 Subject Key Identifier:                  5E:3B:40:96:C6:2B:7C:F7:CD:54:5A:87:47:0C:97:7F:5D:2E:96:1B             X509v3 Key Usage: critical                 Digital Signature, Key Encipherment             X509v3 Basic Constraints: critical                 CA:FALSE             X509v3 Extended Key Usage:                  TLS Web Server Authentication, TLS Web Client Authentication             X509v3 Certificate Policies:                  Policy: 1.3.6.1.4.1.6449.1.2.1.3.4                   CPS: https://sectigo.com/CPS                 Policy: 2.23.140.1.2.2              X509v3 CRL Distribution Points:                   Full Name:                   URI:http://crl.sectigo.com/SectigoRSAOrganizationValidationSecureServerCA.crl              Authority Information Access:                  CA Issuers - URI:http://crt.sectigo.com/SectigoRSAOrganizationValidationSecureServerCA.crt                 OCSP - URI:http://ocsp.sectigo.com              1.3.6.1.4.1.11129.2.4.2:                  ......u.}&gt;.....Uh$....R.y+..x...j.h.~".....rb%.*.....F0D. .[e.Bj...a..8v#.Gq.k...h....U... ..A.a.+.%......P.\...7[.[.t..Uo..w.. .....l.s...",..M^lO.=a.N/XM.....rb%.......H0F.!......e4....h....DI....r.??...8.".!..a8).|.7..y........&lt;-vAq".&lt;}.D..             X509v3 Subject Alternative Name:                  DNS:pse.com, DNS:www.prod.aws.pse.com, DNS:www.pse.com, DNS:wwwa.prod.aws.pse.com, DNS:wwwb.prod.aws.pse.com     Signature Algorithm: sha256WithRSAEncryption          8c:9e:a3:0a:af:cf:fc:4b:29:7f:b1:76:37:ff:68:dc:8f:c3:          ca:e9:d9:ad:19:ba:a5:b3:14:4a:01:cf:04:2c:3a:5c:e8:d2:          a9:94:8e:7b:9c:f1:4d:d6:39:d0:82:3f:4a:d8:8a:3a:b2:d5:          60:90:4b:81:47:15:16:dc:84:55:1d:84:9a:4d:5d:6a:1e:d1:          48:ef:73:bb:c3:a0:18:a7:26:16:86:7d:19:f2:71:f5:00:8a:          82:3a:0f:9b:99:eb:af:75:8e:8e:7b:73:f3:11:d7:a5:7b:f3:          92:27:01:a4:d8:3c:f4:b2:12:8f:5a:b3:74:77:e4:a0:3e:dd:          f2:37:26:de:9e:24:d6:03:55:fe:40:24:7d:b7:f8:47:da:7a:          eb:0a:3e:e2:e7:3c:5c:85:21:d9:20:1c:ea:2b:5a:be:1d:7b:          e4:d8:1e:77:bd:0c:a0:24:2a:2e:ad:e1:0b:8e:b1:54:e4:8e:          31:09:b1:60:3b:58:74:4a:4f:b7:e7:6c:93:d0:2b:ab:4f:56:          0a:c0:0b:94:d2:a9:5f:ea:7c:e3:4d:ee:76:e7:b9:9f:2c:ca:          c7:04:db:25:09:14:37:da:34:9b:6a:5d:9d:98:55:c1:2e:bd:          e3:cf:3a:37:36:fe:f2:8d:2a:de:cc:23:79:c8:9b:aa:bb:82:          a6:f3:e7:8e Certificate is active Certificate:     Data:         Version: 3 (0x2)         Serial Number:             13:7d:53:9c:aa:7c:31:a9:a4:33:70:19:68:84:7a:8d     Signature Algorithm: sha384WithRSAEncryption         Issuer: C=US, ST=New Jersey, L=Jersey City, O=The USERTRUST Network, CN=USERTrust RSA Certification Authority         Validity             Not Before: Nov  2 00:00:00 2018 GMT             Not After : Dec 31 23:59:59 2030 GMT         Subject: C=GB, ST=Greater Manchester, L=Salford, O=Sectigo Limited, CN=Sectigo RSA Organization Validation Secure Server CA         Subject Public Key Info:             Public Key Algorithm: rsaEncryption                 Public-Key: (2048 bit)                 Modulus:                     00:9c:93:02:46:45:4a:52:48:92:fc:57:8d:f9:2d:                     ea:53:be:b3:2c:d5:d8:a8:a5:ec:5b:69:03:c0:1d:                     10:f6:59:33:de:fe:07:48:a8:e8:8c:7a:67:4a:f1:                     f5:8d:c3:37:66:d0:32:91:f7:c4:9d:04:60:c4:b5:                     4a:e2:83:8b:a7:ae:26:d4:5d:3a:5e:f8:d1:16:71:                     bb:8a:bd:71:a2:7d:c8:ce:a2:60:24:b0:52:a0:3a:                     45:51:de:78:93:6c:62:60:f1:e4:56:9c:b7:3b:f7:                     3c:55:d8:df:d5:7a:31:7c:35:7f:12:51:70:e1:2c:                     be:04:ac:cb:fa:4f:e1:7c:65:6a:c0:40:a7:d9:7c:                     a5:63:84:19:e1:f7:ca:ef:aa:b4:e8:58:5a:d9:99:                     e3:26:df:8e:12:b2:b8:dc:33:b2:36:da:14:1d:96:                     58:42:40:6e:0b:22:85:1c:51:22:ae:c4:c8:06:45:                     6d:92:e6:67:b7:19:23:e4:d8:36:6b:85:d0:7f:c7:                     52:e3:cf:b0:75:01:e0:89:b4:a8:bf:8a:36:4e:a3:                     e0:6c:eb:84:41:ce:a5:2f:48:22:13:97:50:62:45:                     1e:09:a5:cc:9f:6c:57:70:40:06:db:20:e8:1b:d6:                     f3:93:8b:a7:32:9e:b7:44:15:09:d7:af:fd:7c:01:                     1c:db                 Exponent: 65537 (0x10001)         X509v3 extensions:             X509v3 Authority Key Identifier:                  keyid:53:79:BF:5A:AA:2B:4A:CF:54:80:E1:D8:9B:C0:9D:F2:B2:03:66:CB              X509v3 Subject Key Identifier:                  17:D9:D6:25:27:67:F9:31:C2:49:43:D9:30:36:44:8C:6C:A9:4F:EB             X509v3 Key Usage: critical                 Digital Signature, Certificate Sign, CRL Sign             X509v3 Basic Constraints: critical                 CA:TRUE, pathlen:0             X509v3 Extended Key Usage:                  TLS Web Server Authentication, TLS Web Client Authentication             X509v3 Certificate Policies:                  Policy: X509v3 Any Policy                 Policy: 2.23.140.1.2.2              X509v3 CRL Distribution Points:                   Full Name:                   URI:http://crl.usertrust.com/USERTrustRSACertificationAuthority.crl              Authority Information Access:                  CA Issuers - URI:http://crt.usertrust.com/USERTrustRSAAddTrustCA.crt                 OCSP - URI:http://ocsp.usertrust.com      Signature Algorithm: sha384WithRSAEncryption          4e:13:40:96:c9:c3:e6:6e:5b:c0:e3:ba:f4:17:e1:ae:09:1f:          c9:bf:cb:0c:25:16:f2:73:53:b3:76:1a:b7:ab:48:06:d6:cd:          00:7c:20:45:43:45:6c:16:5a:1b:13:61:d7:49:ba:a4:02:a4:          ac:e8:ce:ce:2d:c9:2a:74:a3:dc:de:ae:ab:d0:68:36:f8:91:          af:3c:01:f7:77:d5:0b:cf:97:ab:eb:87:e7:15:a8:fa:30:5a:          61:71:20:b1:c0:43:c4:b9:8f:6d:8a:31:eb:15:36:24:fb:62:          d5:0b:9c:8f:e9:66:bd:e6:61:51:97:93:b6:1d:87:bd:b0:b5:          6c:fe:a6:11:29:06:61:34:31:30:3d:20:27:73:51:d0:de:85:          83:d3:77:39:20:46:96:da:a7:c6:5a:16:27:85:b2:cf:4e:0f:          4e:8c:5c:be:be:38:00:f8:4b:f9:72:7b:d4:f2:7a:d7:a2:29:          85:d0:04:ba:d3:42:2c:51:88:52:2e:d1:3d:24:67:47:ec:55:          cc:1b:f4:ca:34:ea:26:c1:de:dd:c4:21:89:f6:ba:7b:32:1e:          8e:96:5e:84:45:38:cf:80:aa:37:69:8b:60:17:74:15:48:91:          9c:6d:f0:4e:a3:77:ca:1b:1c:48:fa:f9:cf:49:e8:5f:4f:85:          0a:e2:8f:90:1b:ab:70:4c:9a:eb:b7:a6:3f:b4:ac:5d:a4:5f:          cf:e6:d8:8a:96:90:f7:4f:26:81:60:76:5d:0f:24:77:91:b3:          2a:31:9f:16:5a:b2:5d:8c:1c:29:aa:48:9c:8e:6f:d3:78:40:          70:db:77:ec:dd:e3:d1:57:05:70:2d:e6:49:98:88:05:84:62:          05:70:56:76:86:39:4e:d3:22:6f:1d:fe:6d:f1:0e:b3:62:c4:          3c:cb:c0:85:b9:61:1e:ba:e1:15:80:59:94:0c:ae:05:bb:8c:          7f:56:be:1c:d2:5a:bf:97:f2:6a:4c:b0:c6:70:76:b0:90:8d:          c1:0b:36:b9:11:d8:d6:28:5c:ea:4f:fe:24:b7:18:0a:9b:0c:          d0:c1:7c:5c:fb:69:bd:cc:a2:4d:c6:90:bc:a6:4d:f2:b1:ba:          d6:9a:67:5b:96:02:52:d0:82:f9:c4:0a:5c:0d:28:e0:3f:c8:          fa:95:95:89:d5:a4:be:49:6c:40:b2:3e:a8:6b:b8:d5:25:b2:          c4:fe:f1:d3:d7:e7:d6:dc:43:01:76:30:fb:3b:8b:5d:f7:4a:          89:7c:9a:35:be:fc:ca:f0:57:01:f0:8d:3f:a0:87:32:7b:47:          5a:97:4b:82:d2:66:c2:c4:2d:ea:3f:24:f4:a7:f9:a8:b9:e3:          6a:d9:18:61:a0:3b:8c:15 Certificate is active Certificate:     Data:         Version: 3 (0x2)         Serial Number:             01:fd:6d:30:fc:a3:ca:51:a8:1b:bc:64:0e:35:03:2d     Signature Algorithm: sha384WithRSAEncryption         Issuer: C=US, ST=New Jersey, L=Jersey City, O=The USERTRUST Network, CN=USERTrust RSA Certification Authority         Validity             Not Before: Feb  1 00:00:00 2010 GMT             Not After : Jan 18 23:59:59 2038 GMT         Subject: C=US, ST=New Jersey, L=Jersey City, O=The USERTRUST Network, CN=USERTrust RSA Certification Authority         Subject Public Key Info:             Public Key Algorithm: rsaEncryption                 Public-Key: (4096 bit)                 Modulus:                 </v>
      </c>
    </row>
    <row r="161">
      <c r="A161" s="2" t="str">
        <f>IFERROR(__xludf.DUMMYFUNCTION("""COMPUTED_VALUE"""),"GalleryServer")</f>
        <v>GalleryServer</v>
      </c>
      <c r="B161" s="3" t="str">
        <f>IFERROR(__xludf.DUMMYFUNCTION("""COMPUTED_VALUE"""),"https://github.com/rdogmartin/GalleryServer")</f>
        <v>https://github.com/rdogmartin/GalleryServer</v>
      </c>
      <c r="C161" s="2">
        <f>IFERROR(__xludf.DUMMYFUNCTION("""COMPUTED_VALUE"""),54.0)</f>
        <v>54</v>
      </c>
      <c r="D161" s="2" t="str">
        <f>IFERROR(__xludf.DUMMYFUNCTION("""COMPUTED_VALUE"""),"JavaScript")</f>
        <v>JavaScript</v>
      </c>
      <c r="E161" s="2" t="str">
        <f>IFERROR(__xludf.DUMMYFUNCTION("""COMPUTED_VALUE"""),"Digital Asset Management web application written with ASP.NET/C#/WebForms.")</f>
        <v>Digital Asset Management web application written with ASP.NET/C#/WebForms.</v>
      </c>
    </row>
    <row r="162">
      <c r="A162" s="2" t="str">
        <f>IFERROR(__xludf.DUMMYFUNCTION("""COMPUTED_VALUE"""),"oobee-desktop")</f>
        <v>oobee-desktop</v>
      </c>
      <c r="B162" s="3" t="str">
        <f>IFERROR(__xludf.DUMMYFUNCTION("""COMPUTED_VALUE"""),"https://github.com/GovTechSG/oobee-desktop")</f>
        <v>https://github.com/GovTechSG/oobee-desktop</v>
      </c>
      <c r="C162" s="2">
        <f>IFERROR(__xludf.DUMMYFUNCTION("""COMPUTED_VALUE"""),54.0)</f>
        <v>54</v>
      </c>
      <c r="D162" s="2" t="str">
        <f>IFERROR(__xludf.DUMMYFUNCTION("""COMPUTED_VALUE"""),"HTML")</f>
        <v>HTML</v>
      </c>
      <c r="E162" s="2" t="str">
        <f>IFERROR(__xludf.DUMMYFUNCTION("""COMPUTED_VALUE"""),"Oobee Desktop (formerly Purple A11y) is a customisable, automated web accessibility testing tool that allows software development teams to find and fix accessibility problems to improve persons with disabilities (PWDs) access to digital services.")</f>
        <v>Oobee Desktop (formerly Purple A11y) is a customisable, automated web accessibility testing tool that allows software development teams to find and fix accessibility problems to improve persons with disabilities (PWDs) access to digital services.</v>
      </c>
    </row>
    <row r="163">
      <c r="A163" s="2" t="str">
        <f>IFERROR(__xludf.DUMMYFUNCTION("""COMPUTED_VALUE"""),"beets")</f>
        <v>beets</v>
      </c>
      <c r="B163" s="3" t="str">
        <f>IFERROR(__xludf.DUMMYFUNCTION("""COMPUTED_VALUE"""),"https://github.com/brandongregoryscott/beets")</f>
        <v>https://github.com/brandongregoryscott/beets</v>
      </c>
      <c r="C163" s="2">
        <f>IFERROR(__xludf.DUMMYFUNCTION("""COMPUTED_VALUE"""),53.0)</f>
        <v>53</v>
      </c>
      <c r="D163" s="2" t="str">
        <f>IFERROR(__xludf.DUMMYFUNCTION("""COMPUTED_VALUE"""),"TypeScript")</f>
        <v>TypeScript</v>
      </c>
      <c r="E163" s="2" t="str">
        <f>IFERROR(__xludf.DUMMYFUNCTION("""COMPUTED_VALUE"""),"Web-based DAW (Digital Audio Workstation) written in React for making music.")</f>
        <v>Web-based DAW (Digital Audio Workstation) written in React for making music.</v>
      </c>
    </row>
    <row r="164">
      <c r="A164" s="2" t="str">
        <f>IFERROR(__xludf.DUMMYFUNCTION("""COMPUTED_VALUE"""),"A-Smart-Framework-for-Digital-Gold-Investment-and-Asset-Tracking")</f>
        <v>A-Smart-Framework-for-Digital-Gold-Investment-and-Asset-Tracking</v>
      </c>
      <c r="B164" s="3" t="str">
        <f>IFERROR(__xludf.DUMMYFUNCTION("""COMPUTED_VALUE"""),"https://github.com/abrarahamed007/A-Smart-Framework-for-Digital-Gold-Investment-and-Asset-Tracking")</f>
        <v>https://github.com/abrarahamed007/A-Smart-Framework-for-Digital-Gold-Investment-and-Asset-Tracking</v>
      </c>
      <c r="C164" s="2">
        <f>IFERROR(__xludf.DUMMYFUNCTION("""COMPUTED_VALUE"""),53.0)</f>
        <v>53</v>
      </c>
      <c r="D164" s="2" t="str">
        <f>IFERROR(__xludf.DUMMYFUNCTION("""COMPUTED_VALUE"""),"HTML")</f>
        <v>HTML</v>
      </c>
      <c r="E164" s="2" t="str">
        <f>IFERROR(__xludf.DUMMYFUNCTION("""COMPUTED_VALUE"""),"A web-based academic prototype that simulates digital gold investment and asset tracking with a simple UI and conceptual AI assistance.")</f>
        <v>A web-based academic prototype that simulates digital gold investment and asset tracking with a simple UI and conceptual AI assistance.</v>
      </c>
    </row>
    <row r="165">
      <c r="A165" s="2" t="str">
        <f>IFERROR(__xludf.DUMMYFUNCTION("""COMPUTED_VALUE"""),"shinage-server")</f>
        <v>shinage-server</v>
      </c>
      <c r="B165" s="3" t="str">
        <f>IFERROR(__xludf.DUMMYFUNCTION("""COMPUTED_VALUE"""),"https://github.com/michz/shinage-server")</f>
        <v>https://github.com/michz/shinage-server</v>
      </c>
      <c r="C165" s="2">
        <f>IFERROR(__xludf.DUMMYFUNCTION("""COMPUTED_VALUE"""),52.0)</f>
        <v>52</v>
      </c>
      <c r="D165" s="2" t="str">
        <f>IFERROR(__xludf.DUMMYFUNCTION("""COMPUTED_VALUE"""),"PHP")</f>
        <v>PHP</v>
      </c>
      <c r="E165" s="2" t="str">
        <f>IFERROR(__xludf.DUMMYFUNCTION("""COMPUTED_VALUE"""),"PHP based server side software for web based digital signage systems.")</f>
        <v>PHP based server side software for web based digital signage systems.</v>
      </c>
    </row>
    <row r="166">
      <c r="A166" s="2" t="str">
        <f>IFERROR(__xludf.DUMMYFUNCTION("""COMPUTED_VALUE"""),"Block-Breaker-Original")</f>
        <v>Block-Breaker-Original</v>
      </c>
      <c r="B166" s="3" t="str">
        <f>IFERROR(__xludf.DUMMYFUNCTION("""COMPUTED_VALUE"""),"https://github.com/CompleteUnityDeveloper/Block-Breaker-Original")</f>
        <v>https://github.com/CompleteUnityDeveloper/Block-Breaker-Original</v>
      </c>
      <c r="C166" s="2">
        <f>IFERROR(__xludf.DUMMYFUNCTION("""COMPUTED_VALUE"""),51.0)</f>
        <v>51</v>
      </c>
      <c r="D166" s="2" t="str">
        <f>IFERROR(__xludf.DUMMYFUNCTION("""COMPUTED_VALUE"""),"C#")</f>
        <v>C#</v>
      </c>
      <c r="E166" s="2" t="str">
        <f>IFERROR(__xludf.DUMMYFUNCTION("""COMPUTED_VALUE"""),"Arkanoid clone build as part of the Complete Unity C# Developer 2D course (http://gdev.tv/cudgithub)")</f>
        <v>Arkanoid clone build as part of the Complete Unity C# Developer 2D course (http://gdev.tv/cudgithub)</v>
      </c>
    </row>
    <row r="167">
      <c r="A167" s="2" t="str">
        <f>IFERROR(__xludf.DUMMYFUNCTION("""COMPUTED_VALUE"""),"clash-of-clones")</f>
        <v>clash-of-clones</v>
      </c>
      <c r="B167" s="3" t="str">
        <f>IFERROR(__xludf.DUMMYFUNCTION("""COMPUTED_VALUE"""),"https://github.com/alexnaraghi/clash-of-clones")</f>
        <v>https://github.com/alexnaraghi/clash-of-clones</v>
      </c>
      <c r="C167" s="2">
        <f>IFERROR(__xludf.DUMMYFUNCTION("""COMPUTED_VALUE"""),51.0)</f>
        <v>51</v>
      </c>
      <c r="D167" s="2" t="str">
        <f>IFERROR(__xludf.DUMMYFUNCTION("""COMPUTED_VALUE"""),"C#")</f>
        <v>C#</v>
      </c>
      <c r="E167" s="2" t="str">
        <f>IFERROR(__xludf.DUMMYFUNCTION("""COMPUTED_VALUE"""),"A Clash Royale style Unity game for Vive/WebGL.")</f>
        <v>A Clash Royale style Unity game for Vive/WebGL.</v>
      </c>
    </row>
    <row r="168">
      <c r="A168" s="2" t="str">
        <f>IFERROR(__xludf.DUMMYFUNCTION("""COMPUTED_VALUE"""),"com.bananaparty.behaviortree")</f>
        <v>com.bananaparty.behaviortree</v>
      </c>
      <c r="B168" s="3" t="str">
        <f>IFERROR(__xludf.DUMMYFUNCTION("""COMPUTED_VALUE"""),"https://github.com/forcepusher/com.bananaparty.behaviortree")</f>
        <v>https://github.com/forcepusher/com.bananaparty.behaviortree</v>
      </c>
      <c r="C168" s="2">
        <f>IFERROR(__xludf.DUMMYFUNCTION("""COMPUTED_VALUE"""),51.0)</f>
        <v>51</v>
      </c>
      <c r="D168" s="2" t="str">
        <f>IFERROR(__xludf.DUMMYFUNCTION("""COMPUTED_VALUE"""),"C#")</f>
        <v>C#</v>
      </c>
      <c r="E168" s="2" t="str">
        <f>IFERROR(__xludf.DUMMYFUNCTION("""COMPUTED_VALUE"""),"Unity package. Fully cross-platform Behavior Tree.")</f>
        <v>Unity package. Fully cross-platform Behavior Tree.</v>
      </c>
    </row>
    <row r="169">
      <c r="A169" s="2" t="str">
        <f>IFERROR(__xludf.DUMMYFUNCTION("""COMPUTED_VALUE"""),"Block-Breaker-Original")</f>
        <v>Block-Breaker-Original</v>
      </c>
      <c r="B169" s="3" t="str">
        <f>IFERROR(__xludf.DUMMYFUNCTION("""COMPUTED_VALUE"""),"https://github.com/CompleteUnityDeveloper/Block-Breaker-Original")</f>
        <v>https://github.com/CompleteUnityDeveloper/Block-Breaker-Original</v>
      </c>
      <c r="C169" s="2">
        <f>IFERROR(__xludf.DUMMYFUNCTION("""COMPUTED_VALUE"""),51.0)</f>
        <v>51</v>
      </c>
      <c r="D169" s="2" t="str">
        <f>IFERROR(__xludf.DUMMYFUNCTION("""COMPUTED_VALUE"""),"C#")</f>
        <v>C#</v>
      </c>
      <c r="E169" s="2" t="str">
        <f>IFERROR(__xludf.DUMMYFUNCTION("""COMPUTED_VALUE"""),"Arkanoid clone build as part of the Complete Unity C# Developer 2D course (http://gdev.tv/cudgithub)")</f>
        <v>Arkanoid clone build as part of the Complete Unity C# Developer 2D course (http://gdev.tv/cudgithub)</v>
      </c>
    </row>
    <row r="170">
      <c r="A170" s="2" t="str">
        <f>IFERROR(__xludf.DUMMYFUNCTION("""COMPUTED_VALUE"""),"xPOURY4-recon")</f>
        <v>xPOURY4-recon</v>
      </c>
      <c r="B170" s="3" t="str">
        <f>IFERROR(__xludf.DUMMYFUNCTION("""COMPUTED_VALUE"""),"https://github.com/xPOURY4/xPOURY4-recon")</f>
        <v>https://github.com/xPOURY4/xPOURY4-recon</v>
      </c>
      <c r="C170" s="2">
        <f>IFERROR(__xludf.DUMMYFUNCTION("""COMPUTED_VALUE"""),51.0)</f>
        <v>51</v>
      </c>
      <c r="D170" s="2" t="str">
        <f>IFERROR(__xludf.DUMMYFUNCTION("""COMPUTED_VALUE"""),"Python")</f>
        <v>Python</v>
      </c>
      <c r="E170" s="2" t="str">
        <f>IFERROR(__xludf.DUMMYFUNCTION("""COMPUTED_VALUE"""),"Elite Cyber Intelligence &amp; Digital Forensics Platform - Next-gen OSINT framework for cybersecurity professionals and ethical hackers🔥 with web-interface")</f>
        <v>Elite Cyber Intelligence &amp; Digital Forensics Platform - Next-gen OSINT framework for cybersecurity professionals and ethical hackers🔥 with web-interface</v>
      </c>
    </row>
    <row r="171">
      <c r="A171" s="2" t="str">
        <f>IFERROR(__xludf.DUMMYFUNCTION("""COMPUTED_VALUE"""),"Smart-Attendance-Web-App")</f>
        <v>Smart-Attendance-Web-App</v>
      </c>
      <c r="B171" s="3" t="str">
        <f>IFERROR(__xludf.DUMMYFUNCTION("""COMPUTED_VALUE"""),"https://github.com/Yuva1117/Smart-Attendance-Web-App")</f>
        <v>https://github.com/Yuva1117/Smart-Attendance-Web-App</v>
      </c>
      <c r="C171" s="2">
        <f>IFERROR(__xludf.DUMMYFUNCTION("""COMPUTED_VALUE"""),51.0)</f>
        <v>51</v>
      </c>
      <c r="D171" s="2" t="str">
        <f>IFERROR(__xludf.DUMMYFUNCTION("""COMPUTED_VALUE"""),"PHP")</f>
        <v>PHP</v>
      </c>
      <c r="E171" s="2" t="str">
        <f>IFERROR(__xludf.DUMMYFUNCTION("""COMPUTED_VALUE"""),"**Smart Attendance Web App** is a simple web-based system that helps teachers manage student attendance digitally. It allows an admin to add students, mark daily attendance as present or absent, and view attendance records. This system reduces paperwork, "&amp;"saves time, and ensures accurate attendance management using a database")</f>
        <v>**Smart Attendance Web App** is a simple web-based system that helps teachers manage student attendance digitally. It allows an admin to add students, mark daily attendance as present or absent, and view attendance records. This system reduces paperwork, saves time, and ensures accurate attendance management using a database</v>
      </c>
    </row>
    <row r="172">
      <c r="A172" s="2" t="str">
        <f>IFERROR(__xludf.DUMMYFUNCTION("""COMPUTED_VALUE"""),"3DAmsterdam")</f>
        <v>3DAmsterdam</v>
      </c>
      <c r="B172" s="3" t="str">
        <f>IFERROR(__xludf.DUMMYFUNCTION("""COMPUTED_VALUE"""),"https://github.com/Amsterdam/3DAmsterdam")</f>
        <v>https://github.com/Amsterdam/3DAmsterdam</v>
      </c>
      <c r="C172" s="2">
        <f>IFERROR(__xludf.DUMMYFUNCTION("""COMPUTED_VALUE"""),51.0)</f>
        <v>51</v>
      </c>
      <c r="D172" s="2" t="str">
        <f>IFERROR(__xludf.DUMMYFUNCTION("""COMPUTED_VALUE"""),"C#")</f>
        <v>C#</v>
      </c>
      <c r="E172" s="2" t="str">
        <f>IFERROR(__xludf.DUMMYFUNCTION("""COMPUTED_VALUE"""),"Repository for the 3D Amsterdam Unity viewer project")</f>
        <v>Repository for the 3D Amsterdam Unity viewer project</v>
      </c>
    </row>
    <row r="173">
      <c r="A173" s="2" t="str">
        <f>IFERROR(__xludf.DUMMYFUNCTION("""COMPUTED_VALUE"""),"digital-canada-ca")</f>
        <v>digital-canada-ca</v>
      </c>
      <c r="B173" s="3" t="str">
        <f>IFERROR(__xludf.DUMMYFUNCTION("""COMPUTED_VALUE"""),"https://github.com/cds-snc/digital-canada-ca")</f>
        <v>https://github.com/cds-snc/digital-canada-ca</v>
      </c>
      <c r="C173" s="2">
        <f>IFERROR(__xludf.DUMMYFUNCTION("""COMPUTED_VALUE"""),49.0)</f>
        <v>49</v>
      </c>
      <c r="D173" s="2" t="str">
        <f>IFERROR(__xludf.DUMMYFUNCTION("""COMPUTED_VALUE"""),"JavaScript")</f>
        <v>JavaScript</v>
      </c>
      <c r="E173" s="2" t="str">
        <f>IFERROR(__xludf.DUMMYFUNCTION("""COMPUTED_VALUE"""),"Website for the Canadian Digital Service / Site Web du Service numérique canadien")</f>
        <v>Website for the Canadian Digital Service / Site Web du Service numérique canadien</v>
      </c>
    </row>
    <row r="174">
      <c r="A174" s="2" t="str">
        <f>IFERROR(__xludf.DUMMYFUNCTION("""COMPUTED_VALUE"""),"TEI-Simple")</f>
        <v>TEI-Simple</v>
      </c>
      <c r="B174" s="3" t="str">
        <f>IFERROR(__xludf.DUMMYFUNCTION("""COMPUTED_VALUE"""),"https://github.com/TEIC/TEI-Simple")</f>
        <v>https://github.com/TEIC/TEI-Simple</v>
      </c>
      <c r="C174" s="2">
        <f>IFERROR(__xludf.DUMMYFUNCTION("""COMPUTED_VALUE"""),49.0)</f>
        <v>49</v>
      </c>
      <c r="D174" s="2" t="str">
        <f>IFERROR(__xludf.DUMMYFUNCTION("""COMPUTED_VALUE"""),"HTML")</f>
        <v>HTML</v>
      </c>
      <c r="E174" s="2" t="str">
        <f>IFERROR(__xludf.DUMMYFUNCTION("""COMPUTED_VALUE"""),"Legacy Repository: TEI SimplePrint now merged into TEI Repository. Originally TEI Simple aimed to define a new highly-constrained and  prescriptive subset of the Text Encoding Initiative (TEI) Guidelines suited to the representation of early modern and mo"&amp;"dern books, a formally-defined set of processing model rules that enable web applications to easily present and analyze the encoded texts, mapping to other ontologies, and processes to describe the encoding status and richness of a TEI digital text.")</f>
        <v>Legacy Repository: TEI SimplePrint now merged into TEI Repository. Originally TEI Simple aimed to define a new highly-constrained and  prescriptive subset of the Text Encoding Initiative (TEI) Guidelines suited to the representation of early modern and modern books, a formally-defined set of processing model rules that enable web applications to easily present and analyze the encoded texts, mapping to other ontologies, and processes to describe the encoding status and richness of a TEI digital text.</v>
      </c>
    </row>
    <row r="175">
      <c r="A175" s="2" t="str">
        <f>IFERROR(__xludf.DUMMYFUNCTION("""COMPUTED_VALUE"""),"thing.js")</f>
        <v>thing.js</v>
      </c>
      <c r="B175" s="3" t="str">
        <f>IFERROR(__xludf.DUMMYFUNCTION("""COMPUTED_VALUE"""),"https://github.com/uinosoft/thing.js")</f>
        <v>https://github.com/uinosoft/thing.js</v>
      </c>
      <c r="C175" s="2">
        <f>IFERROR(__xludf.DUMMYFUNCTION("""COMPUTED_VALUE"""),49.0)</f>
        <v>49</v>
      </c>
      <c r="D175" s="2" t="str">
        <f>IFERROR(__xludf.DUMMYFUNCTION("""COMPUTED_VALUE"""),"Não especificada")</f>
        <v>Não especificada</v>
      </c>
      <c r="E175" s="2" t="str">
        <f>IFERROR(__xludf.DUMMYFUNCTION("""COMPUTED_VALUE"""),"ThingJS is a web3d engine designed to help developers build ""Digital Twin Visualization"" applications more efficiently.")</f>
        <v>ThingJS is a web3d engine designed to help developers build "Digital Twin Visualization" applications more efficiently.</v>
      </c>
    </row>
    <row r="176">
      <c r="A176" s="2" t="str">
        <f>IFERROR(__xludf.DUMMYFUNCTION("""COMPUTED_VALUE"""),"buzzyblog")</f>
        <v>buzzyblog</v>
      </c>
      <c r="B176" s="3" t="str">
        <f>IFERROR(__xludf.DUMMYFUNCTION("""COMPUTED_VALUE"""),"https://github.com/buzzycloud/buzzyblog")</f>
        <v>https://github.com/buzzycloud/buzzyblog</v>
      </c>
      <c r="C176" s="2">
        <f>IFERROR(__xludf.DUMMYFUNCTION("""COMPUTED_VALUE"""),48.0)</f>
        <v>48</v>
      </c>
      <c r="D176" s="2" t="str">
        <f>IFERROR(__xludf.DUMMYFUNCTION("""COMPUTED_VALUE"""),"JavaScript")</f>
        <v>JavaScript</v>
      </c>
      <c r="E176" s="2" t="str">
        <f>IFERROR(__xludf.DUMMYFUNCTION("""COMPUTED_VALUE"""),"React + WordPress REST API, a new endeavor to provide a better experience to content creators, web masters and digital marketers, etc")</f>
        <v>React + WordPress REST API, a new endeavor to provide a better experience to content creators, web masters and digital marketers, etc</v>
      </c>
    </row>
    <row r="177">
      <c r="A177" s="2" t="str">
        <f>IFERROR(__xludf.DUMMYFUNCTION("""COMPUTED_VALUE"""),"Unity-WebGL-3D-Chat")</f>
        <v>Unity-WebGL-3D-Chat</v>
      </c>
      <c r="B177" s="3" t="str">
        <f>IFERROR(__xludf.DUMMYFUNCTION("""COMPUTED_VALUE"""),"https://github.com/hecomi/Unity-WebGL-3D-Chat")</f>
        <v>https://github.com/hecomi/Unity-WebGL-3D-Chat</v>
      </c>
      <c r="C177" s="2">
        <f>IFERROR(__xludf.DUMMYFUNCTION("""COMPUTED_VALUE"""),47.0)</f>
        <v>47</v>
      </c>
      <c r="D177" s="2" t="str">
        <f>IFERROR(__xludf.DUMMYFUNCTION("""COMPUTED_VALUE"""),"JavaScript")</f>
        <v>JavaScript</v>
      </c>
      <c r="E177" s="2" t="str">
        <f>IFERROR(__xludf.DUMMYFUNCTION("""COMPUTED_VALUE"""),"Unity5 WebGL x Socket.IO = Online 3D Chat on the web browser!")</f>
        <v>Unity5 WebGL x Socket.IO = Online 3D Chat on the web browser!</v>
      </c>
    </row>
    <row r="178">
      <c r="A178" s="2" t="str">
        <f>IFERROR(__xludf.DUMMYFUNCTION("""COMPUTED_VALUE"""),"Websocket-Smart-Card-Signer")</f>
        <v>Websocket-Smart-Card-Signer</v>
      </c>
      <c r="B178" s="3" t="str">
        <f>IFERROR(__xludf.DUMMYFUNCTION("""COMPUTED_VALUE"""),"https://github.com/damianofalcioni/Websocket-Smart-Card-Signer")</f>
        <v>https://github.com/damianofalcioni/Websocket-Smart-Card-Signer</v>
      </c>
      <c r="C178" s="2">
        <f>IFERROR(__xludf.DUMMYFUNCTION("""COMPUTED_VALUE"""),47.0)</f>
        <v>47</v>
      </c>
      <c r="D178" s="2" t="str">
        <f>IFERROR(__xludf.DUMMYFUNCTION("""COMPUTED_VALUE"""),"Java")</f>
        <v>Java</v>
      </c>
      <c r="E178" s="2" t="str">
        <f>IFERROR(__xludf.DUMMYFUNCTION("""COMPUTED_VALUE"""),"Websocket based (NO APPLET) Smart Card Digital Signature Framework")</f>
        <v>Websocket based (NO APPLET) Smart Card Digital Signature Framework</v>
      </c>
    </row>
    <row r="179">
      <c r="A179" s="2" t="str">
        <f>IFERROR(__xludf.DUMMYFUNCTION("""COMPUTED_VALUE"""),"web-eid.js")</f>
        <v>web-eid.js</v>
      </c>
      <c r="B179" s="3" t="str">
        <f>IFERROR(__xludf.DUMMYFUNCTION("""COMPUTED_VALUE"""),"https://github.com/web-eid/web-eid.js")</f>
        <v>https://github.com/web-eid/web-eid.js</v>
      </c>
      <c r="C179" s="2">
        <f>IFERROR(__xludf.DUMMYFUNCTION("""COMPUTED_VALUE"""),47.0)</f>
        <v>47</v>
      </c>
      <c r="D179" s="2" t="str">
        <f>IFERROR(__xludf.DUMMYFUNCTION("""COMPUTED_VALUE"""),"TypeScript")</f>
        <v>TypeScript</v>
      </c>
      <c r="E179" s="2" t="str">
        <f>IFERROR(__xludf.DUMMYFUNCTION("""COMPUTED_VALUE"""),"Add secure authentication and digital signing with electronic ID smart cards to web apps with the Web eID JavaScript library")</f>
        <v>Add secure authentication and digital signing with electronic ID smart cards to web apps with the Web eID JavaScript library</v>
      </c>
    </row>
    <row r="180">
      <c r="A180" s="2" t="str">
        <f>IFERROR(__xludf.DUMMYFUNCTION("""COMPUTED_VALUE"""),"AWS-Basic-for-Beginners")</f>
        <v>AWS-Basic-for-Beginners</v>
      </c>
      <c r="B180" s="3" t="str">
        <f>IFERROR(__xludf.DUMMYFUNCTION("""COMPUTED_VALUE"""),"https://github.com/javonn13/AWS-Basic-for-Beginners")</f>
        <v>https://github.com/javonn13/AWS-Basic-for-Beginners</v>
      </c>
      <c r="C180" s="2">
        <f>IFERROR(__xludf.DUMMYFUNCTION("""COMPUTED_VALUE"""),47.0)</f>
        <v>47</v>
      </c>
      <c r="D180" s="2" t="str">
        <f>IFERROR(__xludf.DUMMYFUNCTION("""COMPUTED_VALUE"""),"Não especificada")</f>
        <v>Não especificada</v>
      </c>
      <c r="E180" s="2" t="str">
        <f>IFERROR(__xludf.DUMMYFUNCTION("""COMPUTED_VALUE"""),"This course will teach you AWS basics right through to advanced cloud computing concepts.  Ideal for beginners - absolutely no cloud computing experience is required!  There are lots of hands-on exercises using an AWS free tier account to give you practic"&amp;"al experience with Amazon Web Services.   Visual slides and animations will help you gain a deep understanding of Cloud Computing.  This is the perfect course for Beginners to the Cloud who want to learn the fundamentals of AWS - putting you in the perfec"&amp;"t position to launch your AWS Certification journey and career in cloud computing.  👍 Download the course code and files here: https://digitalcloud.training/aws-bas... 👍 Access your free Guide to AWS Certifications (ebook) here: https://digitalcloud.tra"&amp;"ining/aws-fre...  🎥 Course developed by Neal Davis - Founder of Digital Cloud Training 🔗 Check out the Digital Cloud Training YouTube channel: https://www.youtube.com/c/digitalclou...  ⭐️ Course Contents ⭐️  (00:00:00) Course Introduction   Section 1 - "&amp;"AWS Basics (00:00:53) Introduction (00:01:19) Amazon Web Services Overview (00:04:26) AWS Global Infrastructure (00:07:35) AWS Pricing (00:15:37) Setup your AWS Free Tier Account (00:21:19) Create a Billing Alarm (00:27:34) IAM Overview (00:32:47) Create "&amp;"IAM User and Group (00:37:38) Amazon Virtual Private Cloud (VPC) (00:48:36) Security Groups and Network ACLs (00:58:40) AWS Public and Private Services (01:00:51) Install the AWS Command Line Interface   Section 2 - Amazon Elastic Compute Cloud (EC2) (01:"&amp;"02:08) Introduction (01:02:36) Amazon EC2 Overview (01:08:00) Launching an Amazon EC2 Instance (01:16:42) Connecting to Amazon EC2 Instances (01:27:48) Create a Website Using User Data (01:33:52) Using Access Keys with EC2 (01:34:50) Using IAM Roles with "&amp;"EC2 (01:39:05) Scale Elastically with Amazon EC2 Auto Scaling (01:47:47) Create a Target Tracking Scaling Policy (01:55:43) Add Load Balancing with Amazon ELB   Section 3 - AWS Storage Services (02:09:52) Introduction (02:10:28) AWS Storage Services Overv"&amp;"iew (02:12:40) Create an Attach EBS Volume (02:20:47) Instance Store Volumes (02:23:34) EBS Snapshots and AMIs (02:31:38) Create Amazon EFS File System (02:40:26) Amazon S3 Create Bucket and Make Public (02:47:32) Working with S3 Objects from the AWS CLI "&amp;"  Section 4 - AWS Databases (02:52:49) Introduction (02:53:28) Amazon RDS Overview (02:59:52) Create Amazon RDS Multi-AZ (03:10:35) Add an Amazon RDS Read Replica (03:16:18) Install WordPress on EC2 with RDS Database (03:23:56) Amazon DynamoDB   Section 5"&amp;" - Automation on AWS (03:34:34) Introduction (03:35:34) How to Deploy Infrastructure Using AWS CloudFormation (03:37:36) Create Simple Stacks with AWS CloudFormation (03:47:52) Create Complex Stack with AWS CloudFormation  (03:56:45) Deploy an Application"&amp;" Using AWS Elastic Beanstalk   Section 6 - DevOps on AWS (04:02:00) Introduction (04:02:43) Continuous Integration and Continuous Delivery (CI/CD) (04:05:55) AWS CodePipeline with AWS Elastic Beanstalk (04:15:26) Create AWS CodeStar Project   Section 7 - "&amp;"DNS Services and Content Delivery (04:25:47) Introduction (04:26:23) Amazon Route 53 Overview and Routing Policies (04:30:22) Register Domain Using Route 53 (04:35:44) Create Amazon CloudFront Distribution with S3 Static Website (04:44:30) Add an SSL/TLS "&amp;"Certificate and Route 53 Alias Record   Section 8 - Docker Containers and Serverless Computing (04:53:35) Introduction (04:54:34) Docker Containers on Amazon ECS (05:06:06) Serverless with AWS Lambda   Section 9 - Application Integration and Loose Couplin"&amp;"g (05:13:12) Introduction (05:14:01) Amazon SNS and Amazon SQS (05:16:32) AWS Lambda to Amazon SQS Event Source Mapping (05:22:49) Serverless Application - Amazon SQS, SNS, and Lambda  🔗 Digital Cloud Training: https://digitalcloud.training/ 🔗 LinkedIn:"&amp;" https://www.linkedin.com/in/nealkdavis/ 🔗 Twitter: https://twitter.com/nealkdavis 🔗 Instagram: https://www.instagram.com/digitalclou...  👍 AWS Cloud Practitioner - https://digitalcloud.training/amazon-... 👍 AWS Solutions Architect Associate - https:/"&amp;"/digitalcloud.training/amazon-...")</f>
        <v>This course will teach you AWS basics right through to advanced cloud computing concepts.  Ideal for beginners - absolutely no cloud computing experience is required!  There are lots of hands-on exercises using an AWS free tier account to give you practical experience with Amazon Web Services.   Visual slides and animations will help you gain a deep understanding of Cloud Computing.  This is the perfect course for Beginners to the Cloud who want to learn the fundamentals of AWS - putting you in the perfect position to launch your AWS Certification journey and career in cloud computing.  👍 Download the course code and files here: https://digitalcloud.training/aws-bas... 👍 Access your free Guide to AWS Certifications (ebook) here: https://digitalcloud.training/aws-fre...  🎥 Course developed by Neal Davis - Founder of Digital Cloud Training 🔗 Check out the Digital Cloud Training YouTube channel: https://www.youtube.com/c/digitalclou...  ⭐️ Course Contents ⭐️  (00:00:00) Course Introduction   Section 1 - AWS Basics (00:00:53) Introduction (00:01:19) Amazon Web Services Overview (00:04:26) AWS Global Infrastructure (00:07:35) AWS Pricing (00:15:37) Setup your AWS Free Tier Account (00:21:19) Create a Billing Alarm (00:27:34) IAM Overview (00:32:47) Create IAM User and Group (00:37:38) Amazon Virtual Private Cloud (VPC) (00:48:36) Security Groups and Network ACLs (00:58:40) AWS Public and Private Services (01:00:51) Install the AWS Command Line Interface   Section 2 - Amazon Elastic Compute Cloud (EC2) (01:02:08) Introduction (01:02:36) Amazon EC2 Overview (01:08:00) Launching an Amazon EC2 Instance (01:16:42) Connecting to Amazon EC2 Instances (01:27:48) Create a Website Using User Data (01:33:52) Using Access Keys with EC2 (01:34:50) Using IAM Roles with EC2 (01:39:05) Scale Elastically with Amazon EC2 Auto Scaling (01:47:47) Create a Target Tracking Scaling Policy (01:55:43) Add Load Balancing with Amazon ELB   Section 3 - AWS Storage Services (02:09:52) Introduction (02:10:28) AWS Storage Services Overview (02:12:40) Create an Attach EBS Volume (02:20:47) Instance Store Volumes (02:23:34) EBS Snapshots and AMIs (02:31:38) Create Amazon EFS File System (02:40:26) Amazon S3 Create Bucket and Make Public (02:47:32) Working with S3 Objects from the AWS CLI   Section 4 - AWS Databases (02:52:49) Introduction (02:53:28) Amazon RDS Overview (02:59:52) Create Amazon RDS Multi-AZ (03:10:35) Add an Amazon RDS Read Replica (03:16:18) Install WordPress on EC2 with RDS Database (03:23:56) Amazon DynamoDB   Section 5 - Automation on AWS (03:34:34) Introduction (03:35:34) How to Deploy Infrastructure Using AWS CloudFormation (03:37:36) Create Simple Stacks with AWS CloudFormation (03:47:52) Create Complex Stack with AWS CloudFormation  (03:56:45) Deploy an Application Using AWS Elastic Beanstalk   Section 6 - DevOps on AWS (04:02:00) Introduction (04:02:43) Continuous Integration and Continuous Delivery (CI/CD) (04:05:55) AWS CodePipeline with AWS Elastic Beanstalk (04:15:26) Create AWS CodeStar Project   Section 7 - DNS Services and Content Delivery (04:25:47) Introduction (04:26:23) Amazon Route 53 Overview and Routing Policies (04:30:22) Register Domain Using Route 53 (04:35:44) Create Amazon CloudFront Distribution with S3 Static Website (04:44:30) Add an SSL/TLS Certificate and Route 53 Alias Record   Section 8 - Docker Containers and Serverless Computing (04:53:35) Introduction (04:54:34) Docker Containers on Amazon ECS (05:06:06) Serverless with AWS Lambda   Section 9 - Application Integration and Loose Coupling (05:13:12) Introduction (05:14:01) Amazon SNS and Amazon SQS (05:16:32) AWS Lambda to Amazon SQS Event Source Mapping (05:22:49) Serverless Application - Amazon SQS, SNS, and Lambda  🔗 Digital Cloud Training: https://digitalcloud.training/ 🔗 LinkedIn: https://www.linkedin.com/in/nealkdavis/ 🔗 Twitter: https://twitter.com/nealkdavis 🔗 Instagram: https://www.instagram.com/digitalclou...  👍 AWS Cloud Practitioner - https://digitalcloud.training/amazon-... 👍 AWS Solutions Architect Associate - https://digitalcloud.training/amazon-...</v>
      </c>
    </row>
    <row r="181">
      <c r="A181" s="2" t="str">
        <f>IFERROR(__xludf.DUMMYFUNCTION("""COMPUTED_VALUE"""),"viewshare")</f>
        <v>viewshare</v>
      </c>
      <c r="B181" s="3" t="str">
        <f>IFERROR(__xludf.DUMMYFUNCTION("""COMPUTED_VALUE"""),"https://github.com/LibraryOfCongress/viewshare")</f>
        <v>https://github.com/LibraryOfCongress/viewshare</v>
      </c>
      <c r="C181" s="2">
        <f>IFERROR(__xludf.DUMMYFUNCTION("""COMPUTED_VALUE"""),45.0)</f>
        <v>45</v>
      </c>
      <c r="D181" s="2" t="str">
        <f>IFERROR(__xludf.DUMMYFUNCTION("""COMPUTED_VALUE"""),"JavaScript")</f>
        <v>JavaScript</v>
      </c>
      <c r="E181" s="2" t="str">
        <f>IFERROR(__xludf.DUMMYFUNCTION("""COMPUTED_VALUE"""),"A web application developed by Zepheira for the Library of Congress National Digital Information Infrastructure and Preservation Program (NDIIPP) which allows users to create and share embeddable interfaces to digital cultural heritage collections. A proj"&amp;"ect of the Library of Congress; the project was retired in March 2018. Note: project members may work on both official Library of Congress projects and non-LC projects.")</f>
        <v>A web application developed by Zepheira for the Library of Congress National Digital Information Infrastructure and Preservation Program (NDIIPP) which allows users to create and share embeddable interfaces to digital cultural heritage collections. A project of the Library of Congress; the project was retired in March 2018. Note: project members may work on both official Library of Congress projects and non-LC projects.</v>
      </c>
    </row>
    <row r="182">
      <c r="A182" s="2" t="str">
        <f>IFERROR(__xludf.DUMMYFUNCTION("""COMPUTED_VALUE"""),"Unity3D_Robotics_Sorting_Machine")</f>
        <v>Unity3D_Robotics_Sorting_Machine</v>
      </c>
      <c r="B182" s="3" t="str">
        <f>IFERROR(__xludf.DUMMYFUNCTION("""COMPUTED_VALUE"""),"https://github.com/rparak/Unity3D_Robotics_Sorting_Machine")</f>
        <v>https://github.com/rparak/Unity3D_Robotics_Sorting_Machine</v>
      </c>
      <c r="C182" s="2">
        <f>IFERROR(__xludf.DUMMYFUNCTION("""COMPUTED_VALUE"""),45.0)</f>
        <v>45</v>
      </c>
      <c r="D182" s="2" t="str">
        <f>IFERROR(__xludf.DUMMYFUNCTION("""COMPUTED_VALUE"""),"C")</f>
        <v>C</v>
      </c>
      <c r="E182" s="2" t="str">
        <f>IFERROR(__xludf.DUMMYFUNCTION("""COMPUTED_VALUE"""),"A digital-twin of the sorting machine integrated into the Unity3D development platform.")</f>
        <v>A digital-twin of the sorting machine integrated into the Unity3D development platform.</v>
      </c>
    </row>
    <row r="183">
      <c r="A183" s="2" t="str">
        <f>IFERROR(__xludf.DUMMYFUNCTION("""COMPUTED_VALUE"""),"Unity3D_Robotics_Sorting_Machine")</f>
        <v>Unity3D_Robotics_Sorting_Machine</v>
      </c>
      <c r="B183" s="3" t="str">
        <f>IFERROR(__xludf.DUMMYFUNCTION("""COMPUTED_VALUE"""),"https://github.com/rparak/Unity3D_Robotics_Sorting_Machine")</f>
        <v>https://github.com/rparak/Unity3D_Robotics_Sorting_Machine</v>
      </c>
      <c r="C183" s="2">
        <f>IFERROR(__xludf.DUMMYFUNCTION("""COMPUTED_VALUE"""),45.0)</f>
        <v>45</v>
      </c>
      <c r="D183" s="2" t="str">
        <f>IFERROR(__xludf.DUMMYFUNCTION("""COMPUTED_VALUE"""),"C")</f>
        <v>C</v>
      </c>
      <c r="E183" s="2" t="str">
        <f>IFERROR(__xludf.DUMMYFUNCTION("""COMPUTED_VALUE"""),"A digital-twin of the sorting machine integrated into the Unity3D development platform.")</f>
        <v>A digital-twin of the sorting machine integrated into the Unity3D development platform.</v>
      </c>
    </row>
    <row r="184">
      <c r="A184" s="2" t="str">
        <f>IFERROR(__xludf.DUMMYFUNCTION("""COMPUTED_VALUE"""),"digital-resources")</f>
        <v>digital-resources</v>
      </c>
      <c r="B184" s="3" t="str">
        <f>IFERROR(__xludf.DUMMYFUNCTION("""COMPUTED_VALUE"""),"https://github.com/ViorelMocanu/digital-resources")</f>
        <v>https://github.com/ViorelMocanu/digital-resources</v>
      </c>
      <c r="C184" s="2">
        <f>IFERROR(__xludf.DUMMYFUNCTION("""COMPUTED_VALUE"""),44.0)</f>
        <v>44</v>
      </c>
      <c r="D184" s="2" t="str">
        <f>IFERROR(__xludf.DUMMYFUNCTION("""COMPUTED_VALUE"""),"Astro")</f>
        <v>Astro</v>
      </c>
      <c r="E184" s="2" t="str">
        <f>IFERROR(__xludf.DUMMYFUNCTION("""COMPUTED_VALUE"""),"A web-based version of the digital resources document found in https://bit.ly/vio-digital")</f>
        <v>A web-based version of the digital resources document found in https://bit.ly/vio-digital</v>
      </c>
    </row>
    <row r="185">
      <c r="A185" s="2" t="str">
        <f>IFERROR(__xludf.DUMMYFUNCTION("""COMPUTED_VALUE"""),"DCC-green-pass-decoder")</f>
        <v>DCC-green-pass-decoder</v>
      </c>
      <c r="B185" s="3" t="str">
        <f>IFERROR(__xludf.DUMMYFUNCTION("""COMPUTED_VALUE"""),"https://github.com/floysh/DCC-green-pass-decoder")</f>
        <v>https://github.com/floysh/DCC-green-pass-decoder</v>
      </c>
      <c r="C185" s="2">
        <f>IFERROR(__xludf.DUMMYFUNCTION("""COMPUTED_VALUE"""),44.0)</f>
        <v>44</v>
      </c>
      <c r="D185" s="2" t="str">
        <f>IFERROR(__xludf.DUMMYFUNCTION("""COMPUTED_VALUE"""),"JavaScript")</f>
        <v>JavaScript</v>
      </c>
      <c r="E185" s="2" t="str">
        <f>IFERROR(__xludf.DUMMYFUNCTION("""COMPUTED_VALUE"""),"A simple web app to decode EU Digital Covid Certificate/Green Pass QR codes.")</f>
        <v>A simple web app to decode EU Digital Covid Certificate/Green Pass QR codes.</v>
      </c>
    </row>
    <row r="186">
      <c r="A186" s="2" t="str">
        <f>IFERROR(__xludf.DUMMYFUNCTION("""COMPUTED_VALUE"""),"anthem")</f>
        <v>anthem</v>
      </c>
      <c r="B186" s="3" t="str">
        <f>IFERROR(__xludf.DUMMYFUNCTION("""COMPUTED_VALUE"""),"https://github.com/anthem-audio/anthem")</f>
        <v>https://github.com/anthem-audio/anthem</v>
      </c>
      <c r="C186" s="2">
        <f>IFERROR(__xludf.DUMMYFUNCTION("""COMPUTED_VALUE"""),44.0)</f>
        <v>44</v>
      </c>
      <c r="D186" s="2" t="str">
        <f>IFERROR(__xludf.DUMMYFUNCTION("""COMPUTED_VALUE"""),"Dart")</f>
        <v>Dart</v>
      </c>
      <c r="E186" s="2" t="str">
        <f>IFERROR(__xludf.DUMMYFUNCTION("""COMPUTED_VALUE"""),"A modern digital audio workstation for Windows, macOS, Linux, and web.")</f>
        <v>A modern digital audio workstation for Windows, macOS, Linux, and web.</v>
      </c>
    </row>
    <row r="187">
      <c r="A187" s="2" t="str">
        <f>IFERROR(__xludf.DUMMYFUNCTION("""COMPUTED_VALUE"""),"NC.js")</f>
        <v>NC.js</v>
      </c>
      <c r="B187" s="3" t="str">
        <f>IFERROR(__xludf.DUMMYFUNCTION("""COMPUTED_VALUE"""),"https://github.com/steptools/NC.js")</f>
        <v>https://github.com/steptools/NC.js</v>
      </c>
      <c r="C187" s="2">
        <f>IFERROR(__xludf.DUMMYFUNCTION("""COMPUTED_VALUE"""),43.0)</f>
        <v>43</v>
      </c>
      <c r="D187" s="2" t="str">
        <f>IFERROR(__xludf.DUMMYFUNCTION("""COMPUTED_VALUE"""),"JavaScript")</f>
        <v>JavaScript</v>
      </c>
      <c r="E187" s="2" t="str">
        <f>IFERROR(__xludf.DUMMYFUNCTION("""COMPUTED_VALUE"""),"Web interface for the Digital Thread")</f>
        <v>Web interface for the Digital Thread</v>
      </c>
    </row>
    <row r="188">
      <c r="A188" s="2" t="str">
        <f>IFERROR(__xludf.DUMMYFUNCTION("""COMPUTED_VALUE"""),"digitalpalireader")</f>
        <v>digitalpalireader</v>
      </c>
      <c r="B188" s="3" t="str">
        <f>IFERROR(__xludf.DUMMYFUNCTION("""COMPUTED_VALUE"""),"https://github.com/digitalpalireader/digitalpalireader")</f>
        <v>https://github.com/digitalpalireader/digitalpalireader</v>
      </c>
      <c r="C188" s="2">
        <f>IFERROR(__xludf.DUMMYFUNCTION("""COMPUTED_VALUE"""),43.0)</f>
        <v>43</v>
      </c>
      <c r="D188" s="2" t="str">
        <f>IFERROR(__xludf.DUMMYFUNCTION("""COMPUTED_VALUE"""),"JavaScript")</f>
        <v>JavaScript</v>
      </c>
      <c r="E188" s="2" t="str">
        <f>IFERROR(__xludf.DUMMYFUNCTION("""COMPUTED_VALUE"""),"A downloadable web application for immersive study of the Pāli language and the Tipitaka.")</f>
        <v>A downloadable web application for immersive study of the Pāli language and the Tipitaka.</v>
      </c>
    </row>
    <row r="189">
      <c r="A189" s="2" t="str">
        <f>IFERROR(__xludf.DUMMYFUNCTION("""COMPUTED_VALUE"""),"Raspberry-Pi-Kiosk-Display-System")</f>
        <v>Raspberry-Pi-Kiosk-Display-System</v>
      </c>
      <c r="B189" s="3" t="str">
        <f>IFERROR(__xludf.DUMMYFUNCTION("""COMPUTED_VALUE"""),"https://github.com/TOLDOTECHNIK/Raspberry-Pi-Kiosk-Display-System")</f>
        <v>https://github.com/TOLDOTECHNIK/Raspberry-Pi-Kiosk-Display-System</v>
      </c>
      <c r="C189" s="2">
        <f>IFERROR(__xludf.DUMMYFUNCTION("""COMPUTED_VALUE"""),43.0)</f>
        <v>43</v>
      </c>
      <c r="D189" s="2" t="str">
        <f>IFERROR(__xludf.DUMMYFUNCTION("""COMPUTED_VALUE"""),"Shell")</f>
        <v>Shell</v>
      </c>
      <c r="E189" s="2" t="str">
        <f>IFERROR(__xludf.DUMMYFUNCTION("""COMPUTED_VALUE"""),"Transform your Raspberry Pi into a professional kiosk display with hardware-accelerated graphics, Wayland compositor, and Chromium browser - perfect for digital signage, info screens, and web-based displays.")</f>
        <v>Transform your Raspberry Pi into a professional kiosk display with hardware-accelerated graphics, Wayland compositor, and Chromium browser - perfect for digital signage, info screens, and web-based displays.</v>
      </c>
    </row>
    <row r="190">
      <c r="A190" s="2" t="str">
        <f>IFERROR(__xludf.DUMMYFUNCTION("""COMPUTED_VALUE"""),"CityOfLight")</f>
        <v>CityOfLight</v>
      </c>
      <c r="B190" s="3" t="str">
        <f>IFERROR(__xludf.DUMMYFUNCTION("""COMPUTED_VALUE"""),"https://github.com/iliassarbout/CityOfLight")</f>
        <v>https://github.com/iliassarbout/CityOfLight</v>
      </c>
      <c r="C190" s="2">
        <f>IFERROR(__xludf.DUMMYFUNCTION("""COMPUTED_VALUE"""),43.0)</f>
        <v>43</v>
      </c>
      <c r="D190" s="2" t="str">
        <f>IFERROR(__xludf.DUMMYFUNCTION("""COMPUTED_VALUE"""),"Jupyter Notebook")</f>
        <v>Jupyter Notebook</v>
      </c>
      <c r="E190" s="2" t="str">
        <f>IFERROR(__xludf.DUMMYFUNCTION("""COMPUTED_VALUE"""),"City of Light (COL) is a geospatially faithful, Unity-based digital twin of Paris enabling high-performance embodied simulation for AI and XR research.")</f>
        <v>City of Light (COL) is a geospatially faithful, Unity-based digital twin of Paris enabling high-performance embodied simulation for AI and XR research.</v>
      </c>
    </row>
    <row r="191">
      <c r="A191" s="2" t="str">
        <f>IFERROR(__xludf.DUMMYFUNCTION("""COMPUTED_VALUE"""),"TVSeriesRenamer")</f>
        <v>TVSeriesRenamer</v>
      </c>
      <c r="B191" s="3" t="str">
        <f>IFERROR(__xludf.DUMMYFUNCTION("""COMPUTED_VALUE"""),"https://github.com/meermanr/TVSeriesRenamer")</f>
        <v>https://github.com/meermanr/TVSeriesRenamer</v>
      </c>
      <c r="C191" s="2">
        <f>IFERROR(__xludf.DUMMYFUNCTION("""COMPUTED_VALUE"""),41.0)</f>
        <v>41</v>
      </c>
      <c r="D191" s="2" t="str">
        <f>IFERROR(__xludf.DUMMYFUNCTION("""COMPUTED_VALUE"""),"Perl")</f>
        <v>Perl</v>
      </c>
      <c r="E191" s="2" t="str">
        <f>IFERROR(__xludf.DUMMYFUNCTION("""COMPUTED_VALUE"""),"Script for renaming files in a digital video collection. Automatically fetches episode titles from the web.")</f>
        <v>Script for renaming files in a digital video collection. Automatically fetches episode titles from the web.</v>
      </c>
    </row>
    <row r="192">
      <c r="A192" s="2" t="str">
        <f>IFERROR(__xludf.DUMMYFUNCTION("""COMPUTED_VALUE"""),"unity-now")</f>
        <v>unity-now</v>
      </c>
      <c r="B192" s="3" t="str">
        <f>IFERROR(__xludf.DUMMYFUNCTION("""COMPUTED_VALUE"""),"https://github.com/skibitsky/unity-now")</f>
        <v>https://github.com/skibitsky/unity-now</v>
      </c>
      <c r="C192" s="2">
        <f>IFERROR(__xludf.DUMMYFUNCTION("""COMPUTED_VALUE"""),39.0)</f>
        <v>39</v>
      </c>
      <c r="D192" s="2" t="str">
        <f>IFERROR(__xludf.DUMMYFUNCTION("""COMPUTED_VALUE"""),"C#")</f>
        <v>C#</v>
      </c>
      <c r="E192" s="2" t="str">
        <f>IFERROR(__xludf.DUMMYFUNCTION("""COMPUTED_VALUE"""),"▲ Vercel Now plugin for Unity. Deploy WebGL builds with ease")</f>
        <v>▲ Vercel Now plugin for Unity. Deploy WebGL builds with ease</v>
      </c>
    </row>
    <row r="193">
      <c r="A193" s="2" t="str">
        <f>IFERROR(__xludf.DUMMYFUNCTION("""COMPUTED_VALUE"""),"Unity-PythonNet")</f>
        <v>Unity-PythonNet</v>
      </c>
      <c r="B193" s="3" t="str">
        <f>IFERROR(__xludf.DUMMYFUNCTION("""COMPUTED_VALUE"""),"https://github.com/shiena/Unity-PythonNet")</f>
        <v>https://github.com/shiena/Unity-PythonNet</v>
      </c>
      <c r="C193" s="2">
        <f>IFERROR(__xludf.DUMMYFUNCTION("""COMPUTED_VALUE"""),37.0)</f>
        <v>37</v>
      </c>
      <c r="D193" s="2" t="str">
        <f>IFERROR(__xludf.DUMMYFUNCTION("""COMPUTED_VALUE"""),"Python")</f>
        <v>Python</v>
      </c>
      <c r="E193" s="2" t="str">
        <f>IFERROR(__xludf.DUMMYFUNCTION("""COMPUTED_VALUE"""),"Sem descrição")</f>
        <v>Sem descrição</v>
      </c>
    </row>
    <row r="194">
      <c r="A194" s="2" t="str">
        <f>IFERROR(__xludf.DUMMYFUNCTION("""COMPUTED_VALUE"""),"TextureCombiner")</f>
        <v>TextureCombiner</v>
      </c>
      <c r="B194" s="3" t="str">
        <f>IFERROR(__xludf.DUMMYFUNCTION("""COMPUTED_VALUE"""),"https://github.com/maxartz15/TextureCombiner")</f>
        <v>https://github.com/maxartz15/TextureCombiner</v>
      </c>
      <c r="C194" s="2">
        <f>IFERROR(__xludf.DUMMYFUNCTION("""COMPUTED_VALUE"""),32.0)</f>
        <v>32</v>
      </c>
      <c r="D194" s="2" t="str">
        <f>IFERROR(__xludf.DUMMYFUNCTION("""COMPUTED_VALUE"""),"C#")</f>
        <v>C#</v>
      </c>
      <c r="E194" s="2" t="str">
        <f>IFERROR(__xludf.DUMMYFUNCTION("""COMPUTED_VALUE"""),"Combine multiple textures into one!")</f>
        <v>Combine multiple textures into one!</v>
      </c>
    </row>
    <row r="195">
      <c r="A195" s="2" t="str">
        <f>IFERROR(__xludf.DUMMYFUNCTION("""COMPUTED_VALUE"""),"DigitalTwinFactory")</f>
        <v>DigitalTwinFactory</v>
      </c>
      <c r="B195" s="3" t="str">
        <f>IFERROR(__xludf.DUMMYFUNCTION("""COMPUTED_VALUE"""),"https://github.com/Xudarker/DigitalTwinFactory")</f>
        <v>https://github.com/Xudarker/DigitalTwinFactory</v>
      </c>
      <c r="C195" s="2">
        <f>IFERROR(__xludf.DUMMYFUNCTION("""COMPUTED_VALUE"""),32.0)</f>
        <v>32</v>
      </c>
      <c r="D195" s="2" t="str">
        <f>IFERROR(__xludf.DUMMYFUNCTION("""COMPUTED_VALUE"""),"Não especificada")</f>
        <v>Não especificada</v>
      </c>
      <c r="E195" s="2" t="str">
        <f>IFERROR(__xludf.DUMMYFUNCTION("""COMPUTED_VALUE"""),"unity3d卫星车间数字孪生")</f>
        <v>unity3d卫星车间数字孪生</v>
      </c>
    </row>
    <row r="196">
      <c r="A196" s="2" t="str">
        <f>IFERROR(__xludf.DUMMYFUNCTION("""COMPUTED_VALUE"""),"GEMINI")</f>
        <v>GEMINI</v>
      </c>
      <c r="B196" s="3" t="str">
        <f>IFERROR(__xludf.DUMMYFUNCTION("""COMPUTED_VALUE"""),"https://github.com/WEKIT-ECS/GEMINI")</f>
        <v>https://github.com/WEKIT-ECS/GEMINI</v>
      </c>
      <c r="C196" s="2">
        <f>IFERROR(__xludf.DUMMYFUNCTION("""COMPUTED_VALUE"""),31.0)</f>
        <v>31</v>
      </c>
      <c r="D196" s="2" t="str">
        <f>IFERROR(__xludf.DUMMYFUNCTION("""COMPUTED_VALUE"""),"C#")</f>
        <v>C#</v>
      </c>
      <c r="E196" s="2" t="str">
        <f>IFERROR(__xludf.DUMMYFUNCTION("""COMPUTED_VALUE"""),"A Unity framework for the creation of Digital Twins.")</f>
        <v>A Unity framework for the creation of Digital Twins.</v>
      </c>
    </row>
    <row r="197">
      <c r="A197" s="2" t="str">
        <f>IFERROR(__xludf.DUMMYFUNCTION("""COMPUTED_VALUE"""),"unity-arduboat-sim")</f>
        <v>unity-arduboat-sim</v>
      </c>
      <c r="B197" s="3" t="str">
        <f>IFERROR(__xludf.DUMMYFUNCTION("""COMPUTED_VALUE"""),"https://github.com/chrisdalke/unity-arduboat-sim")</f>
        <v>https://github.com/chrisdalke/unity-arduboat-sim</v>
      </c>
      <c r="C197" s="2">
        <f>IFERROR(__xludf.DUMMYFUNCTION("""COMPUTED_VALUE"""),31.0)</f>
        <v>31</v>
      </c>
      <c r="D197" s="3" t="str">
        <f>IFERROR(__xludf.DUMMYFUNCTION("""COMPUTED_VALUE"""),"ASP.NET")</f>
        <v>ASP.NET</v>
      </c>
      <c r="E197" s="2" t="str">
        <f>IFERROR(__xludf.DUMMYFUNCTION("""COMPUTED_VALUE"""),"Unity simulation of an ArduRover boogie board boat. Digital twin to https://github.com/chrisdalke/boogie-board-rover")</f>
        <v>Unity simulation of an ArduRover boogie board boat. Digital twin to https://github.com/chrisdalke/boogie-board-rover</v>
      </c>
    </row>
    <row r="198">
      <c r="A198" s="2" t="str">
        <f>IFERROR(__xludf.DUMMYFUNCTION("""COMPUTED_VALUE"""),"Digital-Twin-of-a-Traffic-Scene-Using-RSU-and-AWSIM")</f>
        <v>Digital-Twin-of-a-Traffic-Scene-Using-RSU-and-AWSIM</v>
      </c>
      <c r="B198" s="3" t="str">
        <f>IFERROR(__xludf.DUMMYFUNCTION("""COMPUTED_VALUE"""),"https://github.com/rzninvo/Digital-Twin-of-a-Traffic-Scene-Using-RSU-and-AWSIM")</f>
        <v>https://github.com/rzninvo/Digital-Twin-of-a-Traffic-Scene-Using-RSU-and-AWSIM</v>
      </c>
      <c r="C198" s="2">
        <f>IFERROR(__xludf.DUMMYFUNCTION("""COMPUTED_VALUE"""),30.0)</f>
        <v>30</v>
      </c>
      <c r="D198" s="2" t="str">
        <f>IFERROR(__xludf.DUMMYFUNCTION("""COMPUTED_VALUE"""),"Python")</f>
        <v>Python</v>
      </c>
      <c r="E198" s="2" t="str">
        <f>IFERROR(__xludf.DUMMYFUNCTION("""COMPUTED_VALUE"""),"B. Sc. Thesis concerning the semi-automatic creation of a digital twin of a traffic scene near Amirkabir University of Technology")</f>
        <v>B. Sc. Thesis concerning the semi-automatic creation of a digital twin of a traffic scene near Amirkabir University of Technology</v>
      </c>
    </row>
    <row r="199">
      <c r="A199" s="2" t="str">
        <f>IFERROR(__xludf.DUMMYFUNCTION("""COMPUTED_VALUE"""),"DigitalTwin_Unity_ProductionLineSystem")</f>
        <v>DigitalTwin_Unity_ProductionLineSystem</v>
      </c>
      <c r="B199" s="3" t="str">
        <f>IFERROR(__xludf.DUMMYFUNCTION("""COMPUTED_VALUE"""),"https://github.com/SuYuuuuuu/DigitalTwin_Unity_ProductionLineSystem")</f>
        <v>https://github.com/SuYuuuuuu/DigitalTwin_Unity_ProductionLineSystem</v>
      </c>
      <c r="C199" s="2">
        <f>IFERROR(__xludf.DUMMYFUNCTION("""COMPUTED_VALUE"""),28.0)</f>
        <v>28</v>
      </c>
      <c r="D199" s="2" t="str">
        <f>IFERROR(__xludf.DUMMYFUNCTION("""COMPUTED_VALUE"""),"C#")</f>
        <v>C#</v>
      </c>
      <c r="E199" s="2" t="str">
        <f>IFERROR(__xludf.DUMMYFUNCTION("""COMPUTED_VALUE"""),"这是一款基于unity的手机生产线数字孪生，只包含了Unity客户端部分")</f>
        <v>这是一款基于unity的手机生产线数字孪生，只包含了Unity客户端部分</v>
      </c>
    </row>
    <row r="200">
      <c r="A200" s="2" t="str">
        <f>IFERROR(__xludf.DUMMYFUNCTION("""COMPUTED_VALUE"""),"UniTaskWebSocket")</f>
        <v>UniTaskWebSocket</v>
      </c>
      <c r="B200" s="3" t="str">
        <f>IFERROR(__xludf.DUMMYFUNCTION("""COMPUTED_VALUE"""),"https://github.com/Iblis/UniTaskWebSocket")</f>
        <v>https://github.com/Iblis/UniTaskWebSocket</v>
      </c>
      <c r="C200" s="2">
        <f>IFERROR(__xludf.DUMMYFUNCTION("""COMPUTED_VALUE"""),27.0)</f>
        <v>27</v>
      </c>
      <c r="D200" s="2" t="str">
        <f>IFERROR(__xludf.DUMMYFUNCTION("""COMPUTED_VALUE"""),"C#")</f>
        <v>C#</v>
      </c>
      <c r="E200" s="2" t="str">
        <f>IFERROR(__xludf.DUMMYFUNCTION("""COMPUTED_VALUE"""),"Small Package for Unity that wraps WebSockets (System.Net.WebSockets and jslib-bridged WebSockets used in WebGL) in an Interface that returns UniTasks")</f>
        <v>Small Package for Unity that wraps WebSockets (System.Net.WebSockets and jslib-bridged WebSockets used in WebGL) in an Interface that returns UniTasks</v>
      </c>
    </row>
    <row r="201">
      <c r="A201" s="2" t="str">
        <f>IFERROR(__xludf.DUMMYFUNCTION("""COMPUTED_VALUE"""),"UniTaskWebSocket")</f>
        <v>UniTaskWebSocket</v>
      </c>
      <c r="B201" s="3" t="str">
        <f>IFERROR(__xludf.DUMMYFUNCTION("""COMPUTED_VALUE"""),"https://github.com/Iblis/UniTaskWebSocket")</f>
        <v>https://github.com/Iblis/UniTaskWebSocket</v>
      </c>
      <c r="C201" s="2">
        <f>IFERROR(__xludf.DUMMYFUNCTION("""COMPUTED_VALUE"""),27.0)</f>
        <v>27</v>
      </c>
      <c r="D201" s="2" t="str">
        <f>IFERROR(__xludf.DUMMYFUNCTION("""COMPUTED_VALUE"""),"C#")</f>
        <v>C#</v>
      </c>
      <c r="E201" s="2" t="str">
        <f>IFERROR(__xludf.DUMMYFUNCTION("""COMPUTED_VALUE"""),"Small Package for Unity that wraps WebSockets (System.Net.WebSockets and jslib-bridged WebSockets used in WebGL) in an Interface that returns UniTasks")</f>
        <v>Small Package for Unity that wraps WebSockets (System.Net.WebSockets and jslib-bridged WebSockets used in WebGL) in an Interface that returns UniTasks</v>
      </c>
    </row>
    <row r="202">
      <c r="A202" s="2" t="str">
        <f>IFERROR(__xludf.DUMMYFUNCTION("""COMPUTED_VALUE"""),"UniTaskWebSocket")</f>
        <v>UniTaskWebSocket</v>
      </c>
      <c r="B202" s="3" t="str">
        <f>IFERROR(__xludf.DUMMYFUNCTION("""COMPUTED_VALUE"""),"https://github.com/Iblis/UniTaskWebSocket")</f>
        <v>https://github.com/Iblis/UniTaskWebSocket</v>
      </c>
      <c r="C202" s="2">
        <f>IFERROR(__xludf.DUMMYFUNCTION("""COMPUTED_VALUE"""),27.0)</f>
        <v>27</v>
      </c>
      <c r="D202" s="2" t="str">
        <f>IFERROR(__xludf.DUMMYFUNCTION("""COMPUTED_VALUE"""),"C#")</f>
        <v>C#</v>
      </c>
      <c r="E202" s="2" t="str">
        <f>IFERROR(__xludf.DUMMYFUNCTION("""COMPUTED_VALUE"""),"Small Package for Unity that wraps WebSockets (System.Net.WebSockets and jslib-bridged WebSockets used in WebGL) in an Interface that returns UniTasks")</f>
        <v>Small Package for Unity that wraps WebSockets (System.Net.WebSockets and jslib-bridged WebSockets used in WebGL) in an Interface that returns UniTasks</v>
      </c>
    </row>
    <row r="203">
      <c r="A203" s="2" t="str">
        <f>IFERROR(__xludf.DUMMYFUNCTION("""COMPUTED_VALUE"""),"BaR-Motion-Workshop")</f>
        <v>BaR-Motion-Workshop</v>
      </c>
      <c r="B203" s="3" t="str">
        <f>IFERROR(__xludf.DUMMYFUNCTION("""COMPUTED_VALUE"""),"https://github.com/rparak/BaR-Motion-Workshop")</f>
        <v>https://github.com/rparak/BaR-Motion-Workshop</v>
      </c>
      <c r="C203" s="2">
        <f>IFERROR(__xludf.DUMMYFUNCTION("""COMPUTED_VALUE"""),25.0)</f>
        <v>25</v>
      </c>
      <c r="D203" s="2" t="str">
        <f>IFERROR(__xludf.DUMMYFUNCTION("""COMPUTED_VALUE"""),"C")</f>
        <v>C</v>
      </c>
      <c r="E203" s="2" t="str">
        <f>IFERROR(__xludf.DUMMYFUNCTION("""COMPUTED_VALUE"""),"Workshop focused on motion control, visualization, digital-twin and augmented reality.")</f>
        <v>Workshop focused on motion control, visualization, digital-twin and augmented reality.</v>
      </c>
    </row>
    <row r="204">
      <c r="A204" s="2" t="str">
        <f>IFERROR(__xludf.DUMMYFUNCTION("""COMPUTED_VALUE"""),"Nethereum.Unity.Webgl")</f>
        <v>Nethereum.Unity.Webgl</v>
      </c>
      <c r="B204" s="3" t="str">
        <f>IFERROR(__xludf.DUMMYFUNCTION("""COMPUTED_VALUE"""),"https://github.com/Nethereum/Nethereum.Unity.Webgl")</f>
        <v>https://github.com/Nethereum/Nethereum.Unity.Webgl</v>
      </c>
      <c r="C204" s="2">
        <f>IFERROR(__xludf.DUMMYFUNCTION("""COMPUTED_VALUE"""),24.0)</f>
        <v>24</v>
      </c>
      <c r="D204" s="2" t="str">
        <f>IFERROR(__xludf.DUMMYFUNCTION("""COMPUTED_VALUE"""),"JavaScript")</f>
        <v>JavaScript</v>
      </c>
      <c r="E204" s="2" t="str">
        <f>IFERROR(__xludf.DUMMYFUNCTION("""COMPUTED_VALUE"""),"Nethereum Unity Webgl sample starter (Currently using Metamask)")</f>
        <v>Nethereum Unity Webgl sample starter (Currently using Metamask)</v>
      </c>
    </row>
    <row r="205">
      <c r="A205" s="2" t="str">
        <f>IFERROR(__xludf.DUMMYFUNCTION("""COMPUTED_VALUE"""),"Laser-Defender-Original")</f>
        <v>Laser-Defender-Original</v>
      </c>
      <c r="B205" s="3" t="str">
        <f>IFERROR(__xludf.DUMMYFUNCTION("""COMPUTED_VALUE"""),"https://github.com/CompleteUnityDeveloper/Laser-Defender-Original")</f>
        <v>https://github.com/CompleteUnityDeveloper/Laser-Defender-Original</v>
      </c>
      <c r="C205" s="2">
        <f>IFERROR(__xludf.DUMMYFUNCTION("""COMPUTED_VALUE"""),24.0)</f>
        <v>24</v>
      </c>
      <c r="D205" s="2" t="str">
        <f>IFERROR(__xludf.DUMMYFUNCTION("""COMPUTED_VALUE"""),"C#")</f>
        <v>C#</v>
      </c>
      <c r="E205" s="2" t="str">
        <f>IFERROR(__xludf.DUMMYFUNCTION("""COMPUTED_VALUE"""),"2D space invaders clone built as part of Complete Unity C# Developer 2D course (http://gdev.tv/cudgithub)")</f>
        <v>2D space invaders clone built as part of Complete Unity C# Developer 2D course (http://gdev.tv/cudgithub)</v>
      </c>
    </row>
    <row r="206">
      <c r="A206" s="2" t="str">
        <f>IFERROR(__xludf.DUMMYFUNCTION("""COMPUTED_VALUE"""),"Laser-Defender-Original")</f>
        <v>Laser-Defender-Original</v>
      </c>
      <c r="B206" s="3" t="str">
        <f>IFERROR(__xludf.DUMMYFUNCTION("""COMPUTED_VALUE"""),"https://github.com/CompleteUnityDeveloper/Laser-Defender-Original")</f>
        <v>https://github.com/CompleteUnityDeveloper/Laser-Defender-Original</v>
      </c>
      <c r="C206" s="2">
        <f>IFERROR(__xludf.DUMMYFUNCTION("""COMPUTED_VALUE"""),24.0)</f>
        <v>24</v>
      </c>
      <c r="D206" s="2" t="str">
        <f>IFERROR(__xludf.DUMMYFUNCTION("""COMPUTED_VALUE"""),"C#")</f>
        <v>C#</v>
      </c>
      <c r="E206" s="2" t="str">
        <f>IFERROR(__xludf.DUMMYFUNCTION("""COMPUTED_VALUE"""),"2D space invaders clone built as part of Complete Unity C# Developer 2D course (http://gdev.tv/cudgithub)")</f>
        <v>2D space invaders clone built as part of Complete Unity C# Developer 2D course (http://gdev.tv/cudgithub)</v>
      </c>
    </row>
    <row r="207">
      <c r="A207" s="2" t="str">
        <f>IFERROR(__xludf.DUMMYFUNCTION("""COMPUTED_VALUE"""),"ChromeAppBuilder")</f>
        <v>ChromeAppBuilder</v>
      </c>
      <c r="B207" s="3" t="str">
        <f>IFERROR(__xludf.DUMMYFUNCTION("""COMPUTED_VALUE"""),"https://github.com/iBicha/ChromeAppBuilder")</f>
        <v>https://github.com/iBicha/ChromeAppBuilder</v>
      </c>
      <c r="C207" s="2">
        <f>IFERROR(__xludf.DUMMYFUNCTION("""COMPUTED_VALUE"""),24.0)</f>
        <v>24</v>
      </c>
      <c r="D207" s="2" t="str">
        <f>IFERROR(__xludf.DUMMYFUNCTION("""COMPUTED_VALUE"""),"C#")</f>
        <v>C#</v>
      </c>
      <c r="E207" s="2" t="str">
        <f>IFERROR(__xludf.DUMMYFUNCTION("""COMPUTED_VALUE"""),"Chrome app builder is an editor extension for Unity to export games as google chrome apps.")</f>
        <v>Chrome app builder is an editor extension for Unity to export games as google chrome apps.</v>
      </c>
    </row>
    <row r="208">
      <c r="A208" s="2" t="str">
        <f>IFERROR(__xludf.DUMMYFUNCTION("""COMPUTED_VALUE"""),"com.bananaparty.webutility")</f>
        <v>com.bananaparty.webutility</v>
      </c>
      <c r="B208" s="3" t="str">
        <f>IFERROR(__xludf.DUMMYFUNCTION("""COMPUTED_VALUE"""),"https://github.com/forcepusher/com.bananaparty.webutility")</f>
        <v>https://github.com/forcepusher/com.bananaparty.webutility</v>
      </c>
      <c r="C208" s="2">
        <f>IFERROR(__xludf.DUMMYFUNCTION("""COMPUTED_VALUE"""),24.0)</f>
        <v>24</v>
      </c>
      <c r="D208" s="2" t="str">
        <f>IFERROR(__xludf.DUMMYFUNCTION("""COMPUTED_VALUE"""),"C#")</f>
        <v>C#</v>
      </c>
      <c r="E208" s="2" t="str">
        <f>IFERROR(__xludf.DUMMYFUNCTION("""COMPUTED_VALUE"""),"Unity package. Tools for fixing issues in the WebGL platform.")</f>
        <v>Unity package. Tools for fixing issues in the WebGL platform.</v>
      </c>
    </row>
    <row r="209">
      <c r="A209" s="2" t="str">
        <f>IFERROR(__xludf.DUMMYFUNCTION("""COMPUTED_VALUE"""),"Meteor3DEditor")</f>
        <v>Meteor3DEditor</v>
      </c>
      <c r="B209" s="3" t="str">
        <f>IFERROR(__xludf.DUMMYFUNCTION("""COMPUTED_VALUE"""),"https://github.com/nikonikoCW/Meteor3DEditor")</f>
        <v>https://github.com/nikonikoCW/Meteor3DEditor</v>
      </c>
      <c r="C209" s="2">
        <f>IFERROR(__xludf.DUMMYFUNCTION("""COMPUTED_VALUE"""),22.0)</f>
        <v>22</v>
      </c>
      <c r="D209" s="2" t="str">
        <f>IFERROR(__xludf.DUMMYFUNCTION("""COMPUTED_VALUE"""),"JavaScript")</f>
        <v>JavaScript</v>
      </c>
      <c r="E209" s="2" t="str">
        <f>IFERROR(__xludf.DUMMYFUNCTION("""COMPUTED_VALUE"""),"基于 Three.js 和 Vue3 的三维引擎低代码编辑开发平台，专注于数字孪生和物联网数据大屏可视化开发。A low-code editing and development platform for 3D engines based on Three.js and Vue3, focusing on digital twin and IoT data visualization on large screens.")</f>
        <v>基于 Three.js 和 Vue3 的三维引擎低代码编辑开发平台，专注于数字孪生和物联网数据大屏可视化开发。A low-code editing and development platform for 3D engines based on Three.js and Vue3, focusing on digital twin and IoT data visualization on large screens.</v>
      </c>
    </row>
    <row r="210">
      <c r="A210" s="2" t="str">
        <f>IFERROR(__xludf.DUMMYFUNCTION("""COMPUTED_VALUE"""),"UnityGrpcWeb")</f>
        <v>UnityGrpcWeb</v>
      </c>
      <c r="B210" s="3" t="str">
        <f>IFERROR(__xludf.DUMMYFUNCTION("""COMPUTED_VALUE"""),"https://github.com/transformsai/UnityGrpcWeb")</f>
        <v>https://github.com/transformsai/UnityGrpcWeb</v>
      </c>
      <c r="C210" s="2">
        <f>IFERROR(__xludf.DUMMYFUNCTION("""COMPUTED_VALUE"""),20.0)</f>
        <v>20</v>
      </c>
      <c r="D210" s="2" t="str">
        <f>IFERROR(__xludf.DUMMYFUNCTION("""COMPUTED_VALUE"""),"C#")</f>
        <v>C#</v>
      </c>
      <c r="E210" s="2" t="str">
        <f>IFERROR(__xludf.DUMMYFUNCTION("""COMPUTED_VALUE"""),"Allows using https://github.com/grpc/grpc-dotnet/ with Unity WebGL")</f>
        <v>Allows using https://github.com/grpc/grpc-dotnet/ with Unity WebGL</v>
      </c>
    </row>
    <row r="211">
      <c r="A211" s="2" t="str">
        <f>IFERROR(__xludf.DUMMYFUNCTION("""COMPUTED_VALUE"""),"CapybaraAdventure")</f>
        <v>CapybaraAdventure</v>
      </c>
      <c r="B211" s="3" t="str">
        <f>IFERROR(__xludf.DUMMYFUNCTION("""COMPUTED_VALUE"""),"https://github.com/revenkogrisha/CapybaraAdventure")</f>
        <v>https://github.com/revenkogrisha/CapybaraAdventure</v>
      </c>
      <c r="C211" s="2">
        <f>IFERROR(__xludf.DUMMYFUNCTION("""COMPUTED_VALUE"""),20.0)</f>
        <v>20</v>
      </c>
      <c r="D211" s="2" t="str">
        <f>IFERROR(__xludf.DUMMYFUNCTION("""COMPUTED_VALUE"""),"C#")</f>
        <v>C#</v>
      </c>
      <c r="E211" s="2" t="str">
        <f>IFERROR(__xludf.DUMMYFUNCTION("""COMPUTED_VALUE"""),"Endless game about Capybaras for Android &amp; Web made with Unity")</f>
        <v>Endless game about Capybaras for Android &amp; Web made with Unity</v>
      </c>
    </row>
    <row r="212">
      <c r="A212" s="2" t="str">
        <f>IFERROR(__xludf.DUMMYFUNCTION("""COMPUTED_VALUE"""),"digital_twin_BIM_IoT")</f>
        <v>digital_twin_BIM_IoT</v>
      </c>
      <c r="B212" s="3" t="str">
        <f>IFERROR(__xludf.DUMMYFUNCTION("""COMPUTED_VALUE"""),"https://github.com/mac999/digital_twin_BIM_IoT")</f>
        <v>https://github.com/mac999/digital_twin_BIM_IoT</v>
      </c>
      <c r="C212" s="2">
        <f>IFERROR(__xludf.DUMMYFUNCTION("""COMPUTED_VALUE"""),19.0)</f>
        <v>19</v>
      </c>
      <c r="D212" s="2" t="str">
        <f>IFERROR(__xludf.DUMMYFUNCTION("""COMPUTED_VALUE"""),"JavaScript")</f>
        <v>JavaScript</v>
      </c>
      <c r="E212" s="2" t="str">
        <f>IFERROR(__xludf.DUMMYFUNCTION("""COMPUTED_VALUE"""),"digital twin based building env management etc")</f>
        <v>digital twin based building env management etc</v>
      </c>
    </row>
    <row r="213">
      <c r="A213" s="2" t="str">
        <f>IFERROR(__xludf.DUMMYFUNCTION("""COMPUTED_VALUE"""),"ABB-IRB120_DigitalTwin")</f>
        <v>ABB-IRB120_DigitalTwin</v>
      </c>
      <c r="B213" s="3" t="str">
        <f>IFERROR(__xludf.DUMMYFUNCTION("""COMPUTED_VALUE"""),"https://github.com/Conglin-Li/ABB-IRB120_DigitalTwin")</f>
        <v>https://github.com/Conglin-Li/ABB-IRB120_DigitalTwin</v>
      </c>
      <c r="C213" s="2">
        <f>IFERROR(__xludf.DUMMYFUNCTION("""COMPUTED_VALUE"""),19.0)</f>
        <v>19</v>
      </c>
      <c r="D213" s="2" t="str">
        <f>IFERROR(__xludf.DUMMYFUNCTION("""COMPUTED_VALUE"""),"C#")</f>
        <v>C#</v>
      </c>
      <c r="E213" s="2" t="str">
        <f>IFERROR(__xludf.DUMMYFUNCTION("""COMPUTED_VALUE"""),"Based on the IRB120 robotic arm model provided by ABB's official website, use Maya to integrate the model and import it into Unity; use RobotStudio and the actual robotic arm as the server to provide data sources for the twin robotic arms and drive the tw"&amp;"in robotic arms to move.")</f>
        <v>Based on the IRB120 robotic arm model provided by ABB's official website, use Maya to integrate the model and import it into Unity; use RobotStudio and the actual robotic arm as the server to provide data sources for the twin robotic arms and drive the twin robotic arms to move.</v>
      </c>
    </row>
    <row r="214">
      <c r="A214" s="2" t="str">
        <f>IFERROR(__xludf.DUMMYFUNCTION("""COMPUTED_VALUE"""),"Reachy2-UnityDigitalTwin")</f>
        <v>Reachy2-UnityDigitalTwin</v>
      </c>
      <c r="B214" s="3" t="str">
        <f>IFERROR(__xludf.DUMMYFUNCTION("""COMPUTED_VALUE"""),"https://github.com/pollen-robotics/Reachy2-UnityDigitalTwin")</f>
        <v>https://github.com/pollen-robotics/Reachy2-UnityDigitalTwin</v>
      </c>
      <c r="C214" s="2">
        <f>IFERROR(__xludf.DUMMYFUNCTION("""COMPUTED_VALUE"""),18.0)</f>
        <v>18</v>
      </c>
      <c r="D214" s="2" t="str">
        <f>IFERROR(__xludf.DUMMYFUNCTION("""COMPUTED_VALUE"""),"C#")</f>
        <v>C#</v>
      </c>
      <c r="E214" s="2" t="str">
        <f>IFERROR(__xludf.DUMMYFUNCTION("""COMPUTED_VALUE"""),"Reachy2 Unity package to mirror a real or fake robot's state")</f>
        <v>Reachy2 Unity package to mirror a real or fake robot's state</v>
      </c>
    </row>
    <row r="215">
      <c r="A215" s="2" t="str">
        <f>IFERROR(__xludf.DUMMYFUNCTION("""COMPUTED_VALUE"""),"R2mvE04WindTurbineProject")</f>
        <v>R2mvE04WindTurbineProject</v>
      </c>
      <c r="B215" s="3" t="str">
        <f>IFERROR(__xludf.DUMMYFUNCTION("""COMPUTED_VALUE"""),"https://github.com/RoadToTheMetaverse/R2mvE04WindTurbineProject")</f>
        <v>https://github.com/RoadToTheMetaverse/R2mvE04WindTurbineProject</v>
      </c>
      <c r="C215" s="2">
        <f>IFERROR(__xludf.DUMMYFUNCTION("""COMPUTED_VALUE"""),18.0)</f>
        <v>18</v>
      </c>
      <c r="D215" s="2" t="str">
        <f>IFERROR(__xludf.DUMMYFUNCTION("""COMPUTED_VALUE"""),"C#")</f>
        <v>C#</v>
      </c>
      <c r="E215" s="2" t="str">
        <f>IFERROR(__xludf.DUMMYFUNCTION("""COMPUTED_VALUE"""),"Episode 4 - How to bring your real-time digital twin data into Unity")</f>
        <v>Episode 4 - How to bring your real-time digital twin data into Unity</v>
      </c>
    </row>
    <row r="216">
      <c r="A216" s="2" t="str">
        <f>IFERROR(__xludf.DUMMYFUNCTION("""COMPUTED_VALUE"""),"Cannonballs")</f>
        <v>Cannonballs</v>
      </c>
      <c r="B216" s="3" t="str">
        <f>IFERROR(__xludf.DUMMYFUNCTION("""COMPUTED_VALUE"""),"https://github.com/engincandanabas/Cannonballs")</f>
        <v>https://github.com/engincandanabas/Cannonballs</v>
      </c>
      <c r="C216" s="2">
        <f>IFERROR(__xludf.DUMMYFUNCTION("""COMPUTED_VALUE"""),16.0)</f>
        <v>16</v>
      </c>
      <c r="D216" s="2" t="str">
        <f>IFERROR(__xludf.DUMMYFUNCTION("""COMPUTED_VALUE"""),"C#")</f>
        <v>C#</v>
      </c>
      <c r="E216" s="2" t="str">
        <f>IFERROR(__xludf.DUMMYFUNCTION("""COMPUTED_VALUE"""),"Cannonball game with Unity. Webgl and Android.")</f>
        <v>Cannonball game with Unity. Webgl and Android.</v>
      </c>
    </row>
    <row r="217">
      <c r="A217" s="2" t="str">
        <f>IFERROR(__xludf.DUMMYFUNCTION("""COMPUTED_VALUE"""),"guidance-for-industrial-digital-twin-on-aws")</f>
        <v>guidance-for-industrial-digital-twin-on-aws</v>
      </c>
      <c r="B217" s="3" t="str">
        <f>IFERROR(__xludf.DUMMYFUNCTION("""COMPUTED_VALUE"""),"https://github.com/aws-solutions-library-samples/guidance-for-industrial-digital-twin-on-aws")</f>
        <v>https://github.com/aws-solutions-library-samples/guidance-for-industrial-digital-twin-on-aws</v>
      </c>
      <c r="C217" s="2">
        <f>IFERROR(__xludf.DUMMYFUNCTION("""COMPUTED_VALUE"""),15.0)</f>
        <v>15</v>
      </c>
      <c r="D217" s="2" t="str">
        <f>IFERROR(__xludf.DUMMYFUNCTION("""COMPUTED_VALUE"""),"Python")</f>
        <v>Python</v>
      </c>
      <c r="E217" s="2" t="str">
        <f>IFERROR(__xludf.DUMMYFUNCTION("""COMPUTED_VALUE"""),"This Guidance provides a set of artifacts that will guide customers in building a production monitoring architecture with AWS IoT TwinMaker and supporting services. ")</f>
        <v>This Guidance provides a set of artifacts that will guide customers in building a production monitoring architecture with AWS IoT TwinMaker and supporting services. </v>
      </c>
    </row>
    <row r="218">
      <c r="A218" s="2" t="str">
        <f>IFERROR(__xludf.DUMMYFUNCTION("""COMPUTED_VALUE"""),"Server-Client-Unity")</f>
        <v>Server-Client-Unity</v>
      </c>
      <c r="B218" s="3" t="str">
        <f>IFERROR(__xludf.DUMMYFUNCTION("""COMPUTED_VALUE"""),"https://github.com/nhathuy7996/Server-Client-Unity")</f>
        <v>https://github.com/nhathuy7996/Server-Client-Unity</v>
      </c>
      <c r="C218" s="2">
        <f>IFERROR(__xludf.DUMMYFUNCTION("""COMPUTED_VALUE"""),14.0)</f>
        <v>14</v>
      </c>
      <c r="D218" s="2" t="str">
        <f>IFERROR(__xludf.DUMMYFUNCTION("""COMPUTED_VALUE"""),"C#")</f>
        <v>C#</v>
      </c>
      <c r="E218" s="2" t="str">
        <f>IFERROR(__xludf.DUMMYFUNCTION("""COMPUTED_VALUE"""),"project demo connect client - server dùng unity (tương thích webGL, PC, mobile)")</f>
        <v>project demo connect client - server dùng unity (tương thích webGL, PC, mobile)</v>
      </c>
    </row>
    <row r="219">
      <c r="A219" s="2" t="str">
        <f>IFERROR(__xludf.DUMMYFUNCTION("""COMPUTED_VALUE"""),"City-Simulator")</f>
        <v>City-Simulator</v>
      </c>
      <c r="B219" s="3" t="str">
        <f>IFERROR(__xludf.DUMMYFUNCTION("""COMPUTED_VALUE"""),"https://github.com/Faezeh-Rezaei/City-Simulator")</f>
        <v>https://github.com/Faezeh-Rezaei/City-Simulator</v>
      </c>
      <c r="C219" s="2">
        <f>IFERROR(__xludf.DUMMYFUNCTION("""COMPUTED_VALUE"""),14.0)</f>
        <v>14</v>
      </c>
      <c r="D219" s="2" t="str">
        <f>IFERROR(__xludf.DUMMYFUNCTION("""COMPUTED_VALUE"""),"C#")</f>
        <v>C#</v>
      </c>
      <c r="E219" s="2" t="str">
        <f>IFERROR(__xludf.DUMMYFUNCTION("""COMPUTED_VALUE"""),"City Simulator, Digital twin of a city in Unity 3D")</f>
        <v>City Simulator, Digital twin of a city in Unity 3D</v>
      </c>
    </row>
    <row r="220">
      <c r="A220" s="2" t="str">
        <f>IFERROR(__xludf.DUMMYFUNCTION("""COMPUTED_VALUE"""),"Unity3D-WebGL-Interface")</f>
        <v>Unity3D-WebGL-Interface</v>
      </c>
      <c r="B220" s="3" t="str">
        <f>IFERROR(__xludf.DUMMYFUNCTION("""COMPUTED_VALUE"""),"https://github.com/hoverdroids/Unity3D-WebGL-Interface")</f>
        <v>https://github.com/hoverdroids/Unity3D-WebGL-Interface</v>
      </c>
      <c r="C220" s="2">
        <f>IFERROR(__xludf.DUMMYFUNCTION("""COMPUTED_VALUE"""),13.0)</f>
        <v>13</v>
      </c>
      <c r="D220" s="2" t="str">
        <f>IFERROR(__xludf.DUMMYFUNCTION("""COMPUTED_VALUE"""),"C#")</f>
        <v>C#</v>
      </c>
      <c r="E220" s="2" t="str">
        <f>IFERROR(__xludf.DUMMYFUNCTION("""COMPUTED_VALUE"""),"A library for communicating with Unity3D WebGL builds that use C# and javascript (via a .jslib)")</f>
        <v>A library for communicating with Unity3D WebGL builds that use C# and javascript (via a .jslib)</v>
      </c>
    </row>
    <row r="221">
      <c r="A221" s="2" t="str">
        <f>IFERROR(__xludf.DUMMYFUNCTION("""COMPUTED_VALUE"""),"Unity3D-WebGL-Interface")</f>
        <v>Unity3D-WebGL-Interface</v>
      </c>
      <c r="B221" s="3" t="str">
        <f>IFERROR(__xludf.DUMMYFUNCTION("""COMPUTED_VALUE"""),"https://github.com/hoverdroids/Unity3D-WebGL-Interface")</f>
        <v>https://github.com/hoverdroids/Unity3D-WebGL-Interface</v>
      </c>
      <c r="C221" s="2">
        <f>IFERROR(__xludf.DUMMYFUNCTION("""COMPUTED_VALUE"""),13.0)</f>
        <v>13</v>
      </c>
      <c r="D221" s="2" t="str">
        <f>IFERROR(__xludf.DUMMYFUNCTION("""COMPUTED_VALUE"""),"C#")</f>
        <v>C#</v>
      </c>
      <c r="E221" s="2" t="str">
        <f>IFERROR(__xludf.DUMMYFUNCTION("""COMPUTED_VALUE"""),"A library for communicating with Unity3D WebGL builds that use C# and javascript (via a .jslib)")</f>
        <v>A library for communicating with Unity3D WebGL builds that use C# and javascript (via a .jslib)</v>
      </c>
    </row>
    <row r="222">
      <c r="A222" s="2" t="str">
        <f>IFERROR(__xludf.DUMMYFUNCTION("""COMPUTED_VALUE"""),"unity-sabae")</f>
        <v>unity-sabae</v>
      </c>
      <c r="B222" s="3" t="str">
        <f>IFERROR(__xludf.DUMMYFUNCTION("""COMPUTED_VALUE"""),"https://github.com/araobp/unity-sabae")</f>
        <v>https://github.com/araobp/unity-sabae</v>
      </c>
      <c r="C222" s="2">
        <f>IFERROR(__xludf.DUMMYFUNCTION("""COMPUTED_VALUE"""),13.0)</f>
        <v>13</v>
      </c>
      <c r="D222" s="2" t="str">
        <f>IFERROR(__xludf.DUMMYFUNCTION("""COMPUTED_VALUE"""),"C#")</f>
        <v>C#</v>
      </c>
      <c r="E222" s="2" t="str">
        <f>IFERROR(__xludf.DUMMYFUNCTION("""COMPUTED_VALUE"""),"Virtual tour in a digital twin of Sabae city in Japan")</f>
        <v>Virtual tour in a digital twin of Sabae city in Japan</v>
      </c>
    </row>
    <row r="223">
      <c r="A223" s="2" t="str">
        <f>IFERROR(__xludf.DUMMYFUNCTION("""COMPUTED_VALUE"""),"com.bananaparty.yandexmetrica")</f>
        <v>com.bananaparty.yandexmetrica</v>
      </c>
      <c r="B223" s="3" t="str">
        <f>IFERROR(__xludf.DUMMYFUNCTION("""COMPUTED_VALUE"""),"https://github.com/forcepusher/com.bananaparty.yandexmetrica")</f>
        <v>https://github.com/forcepusher/com.bananaparty.yandexmetrica</v>
      </c>
      <c r="C223" s="2">
        <f>IFERROR(__xludf.DUMMYFUNCTION("""COMPUTED_VALUE"""),13.0)</f>
        <v>13</v>
      </c>
      <c r="D223" s="2" t="str">
        <f>IFERROR(__xludf.DUMMYFUNCTION("""COMPUTED_VALUE"""),"HTML")</f>
        <v>HTML</v>
      </c>
      <c r="E223" s="2" t="str">
        <f>IFERROR(__xludf.DUMMYFUNCTION("""COMPUTED_VALUE"""),"Unity package. Yandex Metrica SDK for the WebGL platform.")</f>
        <v>Unity package. Yandex Metrica SDK for the WebGL platform.</v>
      </c>
    </row>
    <row r="224">
      <c r="A224" s="2" t="str">
        <f>IFERROR(__xludf.DUMMYFUNCTION("""COMPUTED_VALUE"""),"Unity3D-WebGL-Interface")</f>
        <v>Unity3D-WebGL-Interface</v>
      </c>
      <c r="B224" s="3" t="str">
        <f>IFERROR(__xludf.DUMMYFUNCTION("""COMPUTED_VALUE"""),"https://github.com/hoverdroids/Unity3D-WebGL-Interface")</f>
        <v>https://github.com/hoverdroids/Unity3D-WebGL-Interface</v>
      </c>
      <c r="C224" s="2">
        <f>IFERROR(__xludf.DUMMYFUNCTION("""COMPUTED_VALUE"""),13.0)</f>
        <v>13</v>
      </c>
      <c r="D224" s="2" t="str">
        <f>IFERROR(__xludf.DUMMYFUNCTION("""COMPUTED_VALUE"""),"C#")</f>
        <v>C#</v>
      </c>
      <c r="E224" s="2" t="str">
        <f>IFERROR(__xludf.DUMMYFUNCTION("""COMPUTED_VALUE"""),"A library for communicating with Unity3D WebGL builds that use C# and javascript (via a .jslib)")</f>
        <v>A library for communicating with Unity3D WebGL builds that use C# and javascript (via a .jslib)</v>
      </c>
    </row>
    <row r="225">
      <c r="A225" s="2" t="str">
        <f>IFERROR(__xludf.DUMMYFUNCTION("""COMPUTED_VALUE"""),"unity-sabae")</f>
        <v>unity-sabae</v>
      </c>
      <c r="B225" s="3" t="str">
        <f>IFERROR(__xludf.DUMMYFUNCTION("""COMPUTED_VALUE"""),"https://github.com/araobp/unity-sabae")</f>
        <v>https://github.com/araobp/unity-sabae</v>
      </c>
      <c r="C225" s="2">
        <f>IFERROR(__xludf.DUMMYFUNCTION("""COMPUTED_VALUE"""),13.0)</f>
        <v>13</v>
      </c>
      <c r="D225" s="2" t="str">
        <f>IFERROR(__xludf.DUMMYFUNCTION("""COMPUTED_VALUE"""),"C#")</f>
        <v>C#</v>
      </c>
      <c r="E225" s="2" t="str">
        <f>IFERROR(__xludf.DUMMYFUNCTION("""COMPUTED_VALUE"""),"Virtual tour in a digital twin of Sabae city in Japan")</f>
        <v>Virtual tour in a digital twin of Sabae city in Japan</v>
      </c>
    </row>
    <row r="226">
      <c r="A226" s="2" t="str">
        <f>IFERROR(__xludf.DUMMYFUNCTION("""COMPUTED_VALUE"""),"unity-sabae")</f>
        <v>unity-sabae</v>
      </c>
      <c r="B226" s="3" t="str">
        <f>IFERROR(__xludf.DUMMYFUNCTION("""COMPUTED_VALUE"""),"https://github.com/araobp/unity-sabae")</f>
        <v>https://github.com/araobp/unity-sabae</v>
      </c>
      <c r="C226" s="2">
        <f>IFERROR(__xludf.DUMMYFUNCTION("""COMPUTED_VALUE"""),13.0)</f>
        <v>13</v>
      </c>
      <c r="D226" s="2" t="str">
        <f>IFERROR(__xludf.DUMMYFUNCTION("""COMPUTED_VALUE"""),"C#")</f>
        <v>C#</v>
      </c>
      <c r="E226" s="2" t="str">
        <f>IFERROR(__xludf.DUMMYFUNCTION("""COMPUTED_VALUE"""),"Virtual tour in a digital twin of Sabae city in Japan")</f>
        <v>Virtual tour in a digital twin of Sabae city in Japan</v>
      </c>
    </row>
    <row r="227">
      <c r="A227" s="2" t="str">
        <f>IFERROR(__xludf.DUMMYFUNCTION("""COMPUTED_VALUE"""),"Unity-WEBGL-DeviceTypeDetector")</f>
        <v>Unity-WEBGL-DeviceTypeDetector</v>
      </c>
      <c r="B227" s="3" t="str">
        <f>IFERROR(__xludf.DUMMYFUNCTION("""COMPUTED_VALUE"""),"https://github.com/RimuruDev/Unity-WEBGL-DeviceTypeDetector")</f>
        <v>https://github.com/RimuruDev/Unity-WEBGL-DeviceTypeDetector</v>
      </c>
      <c r="C227" s="2">
        <f>IFERROR(__xludf.DUMMYFUNCTION("""COMPUTED_VALUE"""),12.0)</f>
        <v>12</v>
      </c>
      <c r="D227" s="2" t="str">
        <f>IFERROR(__xludf.DUMMYFUNCTION("""COMPUTED_VALUE"""),"C#")</f>
        <v>C#</v>
      </c>
      <c r="E227" s="2" t="str">
        <f>IFERROR(__xludf.DUMMYFUNCTION("""COMPUTED_VALUE"""),"DeviceTypeDetector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тестиров"&amp;"ать мобильные версии игр прямо в редакторе.")</f>
        <v>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тестировать мобильные версии игр прямо в редакторе.</v>
      </c>
    </row>
    <row r="228">
      <c r="A228" s="2" t="str">
        <f>IFERROR(__xludf.DUMMYFUNCTION("""COMPUTED_VALUE"""),"Unity-WEBGL-DeviceTypeDetector")</f>
        <v>Unity-WEBGL-DeviceTypeDetector</v>
      </c>
      <c r="B228" s="3" t="str">
        <f>IFERROR(__xludf.DUMMYFUNCTION("""COMPUTED_VALUE"""),"https://github.com/RimuruDev/Unity-WEBGL-DeviceTypeDetector")</f>
        <v>https://github.com/RimuruDev/Unity-WEBGL-DeviceTypeDetector</v>
      </c>
      <c r="C228" s="2">
        <f>IFERROR(__xludf.DUMMYFUNCTION("""COMPUTED_VALUE"""),12.0)</f>
        <v>12</v>
      </c>
      <c r="D228" s="2" t="str">
        <f>IFERROR(__xludf.DUMMYFUNCTION("""COMPUTED_VALUE"""),"C#")</f>
        <v>C#</v>
      </c>
      <c r="E228" s="2" t="str">
        <f>IFERROR(__xludf.DUMMYFUNCTION("""COMPUTED_VALUE"""),"DeviceTypeDetector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тестиров"&amp;"ать мобильные версии игр прямо в редакторе.")</f>
        <v>DeviceTypeDetector — это Unity-скрипт, который позволяет разработчикам веб-игр на Unity определять, запускается ли приложение на мобильном устройстве или на ПК. Он также поддерживает работу с симулятором устройств в редакторе Unity, что позволяет тестировать мобильные версии игр прямо в редакторе.</v>
      </c>
    </row>
    <row r="229">
      <c r="A229" s="2" t="str">
        <f>IFERROR(__xludf.DUMMYFUNCTION("""COMPUTED_VALUE"""),"Unity-WebCamTexture-WebGL-Sample")</f>
        <v>Unity-WebCamTexture-WebGL-Sample</v>
      </c>
      <c r="B229" s="3" t="str">
        <f>IFERROR(__xludf.DUMMYFUNCTION("""COMPUTED_VALUE"""),"https://github.com/Kazuhito00/Unity-WebCamTexture-WebGL-Sample")</f>
        <v>https://github.com/Kazuhito00/Unity-WebCamTexture-WebGL-Sample</v>
      </c>
      <c r="C229" s="2">
        <f>IFERROR(__xludf.DUMMYFUNCTION("""COMPUTED_VALUE"""),12.0)</f>
        <v>12</v>
      </c>
      <c r="D229" s="2" t="str">
        <f>IFERROR(__xludf.DUMMYFUNCTION("""COMPUTED_VALUE"""),"C#")</f>
        <v>C#</v>
      </c>
      <c r="E229" s="2" t="str">
        <f>IFERROR(__xludf.DUMMYFUNCTION("""COMPUTED_VALUE"""),"UnityのWebカメラ入力をWebGLビルドしたサンプルです。")</f>
        <v>UnityのWebカメラ入力をWebGLビルドしたサンプルです。</v>
      </c>
    </row>
    <row r="230">
      <c r="A230" s="2" t="str">
        <f>IFERROR(__xludf.DUMMYFUNCTION("""COMPUTED_VALUE"""),"Digital-Twin-Unity")</f>
        <v>Digital-Twin-Unity</v>
      </c>
      <c r="B230" s="3" t="str">
        <f>IFERROR(__xludf.DUMMYFUNCTION("""COMPUTED_VALUE"""),"https://github.com/jsyishan/Digital-Twin-Unity")</f>
        <v>https://github.com/jsyishan/Digital-Twin-Unity</v>
      </c>
      <c r="C230" s="2">
        <f>IFERROR(__xludf.DUMMYFUNCTION("""COMPUTED_VALUE"""),12.0)</f>
        <v>12</v>
      </c>
      <c r="D230" s="2" t="str">
        <f>IFERROR(__xludf.DUMMYFUNCTION("""COMPUTED_VALUE"""),"C#")</f>
        <v>C#</v>
      </c>
      <c r="E230" s="2" t="str">
        <f>IFERROR(__xludf.DUMMYFUNCTION("""COMPUTED_VALUE"""),"Application of Digital Twin in Naval Simulation")</f>
        <v>Application of Digital Twin in Naval Simulation</v>
      </c>
    </row>
    <row r="231">
      <c r="A231" s="2" t="str">
        <f>IFERROR(__xludf.DUMMYFUNCTION("""COMPUTED_VALUE"""),"WebGlGameWithSignalRClient")</f>
        <v>WebGlGameWithSignalRClient</v>
      </c>
      <c r="B231" s="3" t="str">
        <f>IFERROR(__xludf.DUMMYFUNCTION("""COMPUTED_VALUE"""),"https://github.com/Mo-Rahemi/WebGlGameWithSignalRClient")</f>
        <v>https://github.com/Mo-Rahemi/WebGlGameWithSignalRClient</v>
      </c>
      <c r="C231" s="2">
        <f>IFERROR(__xludf.DUMMYFUNCTION("""COMPUTED_VALUE"""),11.0)</f>
        <v>11</v>
      </c>
      <c r="D231" s="2" t="str">
        <f>IFERROR(__xludf.DUMMYFUNCTION("""COMPUTED_VALUE"""),"JavaScript")</f>
        <v>JavaScript</v>
      </c>
      <c r="E231" s="2" t="str">
        <f>IFERROR(__xludf.DUMMYFUNCTION("""COMPUTED_VALUE"""),"unity Webgl game for communicating with asp.net core signalr server.")</f>
        <v>unity Webgl game for communicating with asp.net core signalr server.</v>
      </c>
    </row>
    <row r="232">
      <c r="A232" s="2" t="str">
        <f>IFERROR(__xludf.DUMMYFUNCTION("""COMPUTED_VALUE"""),"StaticFileOptionsExtender")</f>
        <v>StaticFileOptionsExtender</v>
      </c>
      <c r="B232" s="3" t="str">
        <f>IFERROR(__xludf.DUMMYFUNCTION("""COMPUTED_VALUE"""),"https://github.com/colinwilliams91/StaticFileOptionsExtender")</f>
        <v>https://github.com/colinwilliams91/StaticFileOptionsExtender</v>
      </c>
      <c r="C232" s="2">
        <f>IFERROR(__xludf.DUMMYFUNCTION("""COMPUTED_VALUE"""),11.0)</f>
        <v>11</v>
      </c>
      <c r="D232" s="2" t="str">
        <f>IFERROR(__xludf.DUMMYFUNCTION("""COMPUTED_VALUE"""),"C#")</f>
        <v>C#</v>
      </c>
      <c r="E232" s="2" t="str">
        <f>IFERROR(__xludf.DUMMYFUNCTION("""COMPUTED_VALUE"""),"A .NET library that extends the content-type/MIME-type mappings for serving static files which have been compressed.")</f>
        <v>A .NET library that extends the content-type/MIME-type mappings for serving static files which have been compressed.</v>
      </c>
    </row>
    <row r="233">
      <c r="A233" s="2" t="str">
        <f>IFERROR(__xludf.DUMMYFUNCTION("""COMPUTED_VALUE"""),"WebGlGameWithSignalRClient")</f>
        <v>WebGlGameWithSignalRClient</v>
      </c>
      <c r="B233" s="3" t="str">
        <f>IFERROR(__xludf.DUMMYFUNCTION("""COMPUTED_VALUE"""),"https://github.com/Mo-Rahemi/WebGlGameWithSignalRClient")</f>
        <v>https://github.com/Mo-Rahemi/WebGlGameWithSignalRClient</v>
      </c>
      <c r="C233" s="2">
        <f>IFERROR(__xludf.DUMMYFUNCTION("""COMPUTED_VALUE"""),11.0)</f>
        <v>11</v>
      </c>
      <c r="D233" s="2" t="str">
        <f>IFERROR(__xludf.DUMMYFUNCTION("""COMPUTED_VALUE"""),"JavaScript")</f>
        <v>JavaScript</v>
      </c>
      <c r="E233" s="2" t="str">
        <f>IFERROR(__xludf.DUMMYFUNCTION("""COMPUTED_VALUE"""),"unity Webgl game for communicating with asp.net core signalr server.")</f>
        <v>unity Webgl game for communicating with asp.net core signalr server.</v>
      </c>
    </row>
    <row r="234">
      <c r="A234" s="2" t="str">
        <f>IFERROR(__xludf.DUMMYFUNCTION("""COMPUTED_VALUE"""),"WebGlGameWithSignalRClient")</f>
        <v>WebGlGameWithSignalRClient</v>
      </c>
      <c r="B234" s="3" t="str">
        <f>IFERROR(__xludf.DUMMYFUNCTION("""COMPUTED_VALUE"""),"https://github.com/Mo-Rahemi/WebGlGameWithSignalRClient")</f>
        <v>https://github.com/Mo-Rahemi/WebGlGameWithSignalRClient</v>
      </c>
      <c r="C234" s="2">
        <f>IFERROR(__xludf.DUMMYFUNCTION("""COMPUTED_VALUE"""),11.0)</f>
        <v>11</v>
      </c>
      <c r="D234" s="2" t="str">
        <f>IFERROR(__xludf.DUMMYFUNCTION("""COMPUTED_VALUE"""),"JavaScript")</f>
        <v>JavaScript</v>
      </c>
      <c r="E234" s="2" t="str">
        <f>IFERROR(__xludf.DUMMYFUNCTION("""COMPUTED_VALUE"""),"unity Webgl game for communicating with asp.net core signalr server.")</f>
        <v>unity Webgl game for communicating with asp.net core signalr server.</v>
      </c>
    </row>
    <row r="235">
      <c r="A235" s="2" t="str">
        <f>IFERROR(__xludf.DUMMYFUNCTION("""COMPUTED_VALUE"""),"StaticFileOptionsExtender")</f>
        <v>StaticFileOptionsExtender</v>
      </c>
      <c r="B235" s="3" t="str">
        <f>IFERROR(__xludf.DUMMYFUNCTION("""COMPUTED_VALUE"""),"https://github.com/colinwilliams91/StaticFileOptionsExtender")</f>
        <v>https://github.com/colinwilliams91/StaticFileOptionsExtender</v>
      </c>
      <c r="C235" s="2">
        <f>IFERROR(__xludf.DUMMYFUNCTION("""COMPUTED_VALUE"""),11.0)</f>
        <v>11</v>
      </c>
      <c r="D235" s="2" t="str">
        <f>IFERROR(__xludf.DUMMYFUNCTION("""COMPUTED_VALUE"""),"C#")</f>
        <v>C#</v>
      </c>
      <c r="E235" s="2" t="str">
        <f>IFERROR(__xludf.DUMMYFUNCTION("""COMPUTED_VALUE"""),"A .NET library that extends the content-type/MIME-type mappings for serving static files which have been compressed.")</f>
        <v>A .NET library that extends the content-type/MIME-type mappings for serving static files which have been compressed.</v>
      </c>
    </row>
    <row r="236">
      <c r="A236" s="2" t="str">
        <f>IFERROR(__xludf.DUMMYFUNCTION("""COMPUTED_VALUE"""),"StaticFileOptionsExtender")</f>
        <v>StaticFileOptionsExtender</v>
      </c>
      <c r="B236" s="3" t="str">
        <f>IFERROR(__xludf.DUMMYFUNCTION("""COMPUTED_VALUE"""),"https://github.com/colinwilliams91/StaticFileOptionsExtender")</f>
        <v>https://github.com/colinwilliams91/StaticFileOptionsExtender</v>
      </c>
      <c r="C236" s="2">
        <f>IFERROR(__xludf.DUMMYFUNCTION("""COMPUTED_VALUE"""),11.0)</f>
        <v>11</v>
      </c>
      <c r="D236" s="2" t="str">
        <f>IFERROR(__xludf.DUMMYFUNCTION("""COMPUTED_VALUE"""),"C#")</f>
        <v>C#</v>
      </c>
      <c r="E236" s="2" t="str">
        <f>IFERROR(__xludf.DUMMYFUNCTION("""COMPUTED_VALUE"""),"A .NET library that extends the content-type/MIME-type mappings for serving static files which have been compressed.")</f>
        <v>A .NET library that extends the content-type/MIME-type mappings for serving static files which have been compressed.</v>
      </c>
    </row>
    <row r="237">
      <c r="A237" s="2" t="str">
        <f>IFERROR(__xludf.DUMMYFUNCTION("""COMPUTED_VALUE"""),"CsUnityWeb")</f>
        <v>CsUnityWeb</v>
      </c>
      <c r="B237" s="3" t="str">
        <f>IFERROR(__xludf.DUMMYFUNCTION("""COMPUTED_VALUE"""),"https://github.com/in0finite/CsUnityWeb")</f>
        <v>https://github.com/in0finite/CsUnityWeb</v>
      </c>
      <c r="C237" s="2">
        <f>IFERROR(__xludf.DUMMYFUNCTION("""COMPUTED_VALUE"""),10.0)</f>
        <v>10</v>
      </c>
      <c r="D237" s="2" t="str">
        <f>IFERROR(__xludf.DUMMYFUNCTION("""COMPUTED_VALUE"""),"JavaScript")</f>
        <v>JavaScript</v>
      </c>
      <c r="E237" s="2" t="str">
        <f>IFERROR(__xludf.DUMMYFUNCTION("""COMPUTED_VALUE"""),"CsUnity : Counter-Strike 2 map &amp; demo viewer on WebGL via Unity engine")</f>
        <v>CsUnity : Counter-Strike 2 map &amp; demo viewer on WebGL via Unity engine</v>
      </c>
    </row>
    <row r="238">
      <c r="A238" s="2" t="str">
        <f>IFERROR(__xludf.DUMMYFUNCTION("""COMPUTED_VALUE"""),"Unity3D_Robotics_ACOPOStrak")</f>
        <v>Unity3D_Robotics_ACOPOStrak</v>
      </c>
      <c r="B238" s="3" t="str">
        <f>IFERROR(__xludf.DUMMYFUNCTION("""COMPUTED_VALUE"""),"https://github.com/rparak/Unity3D_Robotics_ACOPOStrak")</f>
        <v>https://github.com/rparak/Unity3D_Robotics_ACOPOStrak</v>
      </c>
      <c r="C238" s="2">
        <f>IFERROR(__xludf.DUMMYFUNCTION("""COMPUTED_VALUE"""),10.0)</f>
        <v>10</v>
      </c>
      <c r="D238" s="2" t="str">
        <f>IFERROR(__xludf.DUMMYFUNCTION("""COMPUTED_VALUE"""),"Standard ML")</f>
        <v>Standard ML</v>
      </c>
      <c r="E238" s="2" t="str">
        <f>IFERROR(__xludf.DUMMYFUNCTION("""COMPUTED_VALUE"""),"A digital-twin of the ACOPOStrak transport system integrated into the Unity3D development platform.")</f>
        <v>A digital-twin of the ACOPOStrak transport system integrated into the Unity3D development platform.</v>
      </c>
    </row>
    <row r="239">
      <c r="A239" s="2" t="str">
        <f>IFERROR(__xludf.DUMMYFUNCTION("""COMPUTED_VALUE"""),"Unity3D_Robotics_ACOPOStrak")</f>
        <v>Unity3D_Robotics_ACOPOStrak</v>
      </c>
      <c r="B239" s="3" t="str">
        <f>IFERROR(__xludf.DUMMYFUNCTION("""COMPUTED_VALUE"""),"https://github.com/rparak/Unity3D_Robotics_ACOPOStrak")</f>
        <v>https://github.com/rparak/Unity3D_Robotics_ACOPOStrak</v>
      </c>
      <c r="C239" s="2">
        <f>IFERROR(__xludf.DUMMYFUNCTION("""COMPUTED_VALUE"""),10.0)</f>
        <v>10</v>
      </c>
      <c r="D239" s="2" t="str">
        <f>IFERROR(__xludf.DUMMYFUNCTION("""COMPUTED_VALUE"""),"Standard ML")</f>
        <v>Standard ML</v>
      </c>
      <c r="E239" s="2" t="str">
        <f>IFERROR(__xludf.DUMMYFUNCTION("""COMPUTED_VALUE"""),"A digital-twin of the ACOPOStrak transport system integrated into the Unity3D development platform.")</f>
        <v>A digital-twin of the ACOPOStrak transport system integrated into the Unity3D development platform.</v>
      </c>
    </row>
    <row r="240">
      <c r="A240" s="2" t="str">
        <f>IFERROR(__xludf.DUMMYFUNCTION("""COMPUTED_VALUE"""),"Unity-Barracuda-MobileNet-WebGL-Sample")</f>
        <v>Unity-Barracuda-MobileNet-WebGL-Sample</v>
      </c>
      <c r="B240" s="3" t="str">
        <f>IFERROR(__xludf.DUMMYFUNCTION("""COMPUTED_VALUE"""),"https://github.com/Kazuhito00/Unity-Barracuda-MobileNet-WebGL-Sample")</f>
        <v>https://github.com/Kazuhito00/Unity-Barracuda-MobileNet-WebGL-Sample</v>
      </c>
      <c r="C240" s="2">
        <f>IFERROR(__xludf.DUMMYFUNCTION("""COMPUTED_VALUE"""),9.0)</f>
        <v>9</v>
      </c>
      <c r="D240" s="2" t="str">
        <f>IFERROR(__xludf.DUMMYFUNCTION("""COMPUTED_VALUE"""),"Jupyter Notebook")</f>
        <v>Jupyter Notebook</v>
      </c>
      <c r="E240" s="2" t="str">
        <f>IFERROR(__xludf.DUMMYFUNCTION("""COMPUTED_VALUE"""),"Unity Barracudaを用いてMobileNet(画像クラス分類)をWebGL上で推論するサンプルです。")</f>
        <v>Unity Barracudaを用いてMobileNet(画像クラス分類)をWebGL上で推論するサンプルです。</v>
      </c>
    </row>
    <row r="241">
      <c r="A241" s="2" t="str">
        <f>IFERROR(__xludf.DUMMYFUNCTION("""COMPUTED_VALUE"""),"hakoniwa-digital-twin")</f>
        <v>hakoniwa-digital-twin</v>
      </c>
      <c r="B241" s="3" t="str">
        <f>IFERROR(__xludf.DUMMYFUNCTION("""COMPUTED_VALUE"""),"https://github.com/toppers/hakoniwa-digital-twin")</f>
        <v>https://github.com/toppers/hakoniwa-digital-twin</v>
      </c>
      <c r="C241" s="2">
        <f>IFERROR(__xludf.DUMMYFUNCTION("""COMPUTED_VALUE"""),9.0)</f>
        <v>9</v>
      </c>
      <c r="D241" s="2" t="str">
        <f>IFERROR(__xludf.DUMMYFUNCTION("""COMPUTED_VALUE"""),"Python")</f>
        <v>Python</v>
      </c>
      <c r="E241" s="2" t="str">
        <f>IFERROR(__xludf.DUMMYFUNCTION("""COMPUTED_VALUE"""),"This repository provides a demo environment where virtual drones and real robots (TB3) interact via the Hakoniwa framework, enabling seamless data sharing.")</f>
        <v>This repository provides a demo environment where virtual drones and real robots (TB3) interact via the Hakoniwa framework, enabling seamless data sharing.</v>
      </c>
    </row>
    <row r="242">
      <c r="A242" s="2" t="str">
        <f>IFERROR(__xludf.DUMMYFUNCTION("""COMPUTED_VALUE"""),"HoloCrane-V0-Unity-Demo")</f>
        <v>HoloCrane-V0-Unity-Demo</v>
      </c>
      <c r="B242" s="3" t="str">
        <f>IFERROR(__xludf.DUMMYFUNCTION("""COMPUTED_VALUE"""),"https://github.com/Plan-T42/HoloCrane-V0-Unity-Demo")</f>
        <v>https://github.com/Plan-T42/HoloCrane-V0-Unity-Demo</v>
      </c>
      <c r="C242" s="2">
        <f>IFERROR(__xludf.DUMMYFUNCTION("""COMPUTED_VALUE"""),9.0)</f>
        <v>9</v>
      </c>
      <c r="D242" s="2" t="str">
        <f>IFERROR(__xludf.DUMMYFUNCTION("""COMPUTED_VALUE"""),"C#")</f>
        <v>C#</v>
      </c>
      <c r="E242" s="2" t="str">
        <f>IFERROR(__xludf.DUMMYFUNCTION("""COMPUTED_VALUE"""),"A mixed reality interface running on Microsoft HoloLens 1 device for digital twin based industrial crane operation,")</f>
        <v>A mixed reality interface running on Microsoft HoloLens 1 device for digital twin based industrial crane operation,</v>
      </c>
    </row>
    <row r="243">
      <c r="A243" s="2" t="str">
        <f>IFERROR(__xludf.DUMMYFUNCTION("""COMPUTED_VALUE"""),"digital-twin-assginment")</f>
        <v>digital-twin-assginment</v>
      </c>
      <c r="B243" s="3" t="str">
        <f>IFERROR(__xludf.DUMMYFUNCTION("""COMPUTED_VALUE"""),"https://github.com/vjolavelikaj/digital-twin-assginment")</f>
        <v>https://github.com/vjolavelikaj/digital-twin-assginment</v>
      </c>
      <c r="C243" s="2">
        <f>IFERROR(__xludf.DUMMYFUNCTION("""COMPUTED_VALUE"""),9.0)</f>
        <v>9</v>
      </c>
      <c r="D243" s="2" t="str">
        <f>IFERROR(__xludf.DUMMYFUNCTION("""COMPUTED_VALUE"""),"C#")</f>
        <v>C#</v>
      </c>
      <c r="E243" s="2" t="str">
        <f>IFERROR(__xludf.DUMMYFUNCTION("""COMPUTED_VALUE"""),"Digital Twin with Unity")</f>
        <v>Digital Twin with Unity</v>
      </c>
    </row>
    <row r="244">
      <c r="A244" s="2" t="str">
        <f>IFERROR(__xludf.DUMMYFUNCTION("""COMPUTED_VALUE"""),"UnityDigitalTwinsDemo")</f>
        <v>UnityDigitalTwinsDemo</v>
      </c>
      <c r="B244" s="3" t="str">
        <f>IFERROR(__xludf.DUMMYFUNCTION("""COMPUTED_VALUE"""),"https://github.com/AmbiensVR/UnityDigitalTwinsDemo")</f>
        <v>https://github.com/AmbiensVR/UnityDigitalTwinsDemo</v>
      </c>
      <c r="C244" s="2">
        <f>IFERROR(__xludf.DUMMYFUNCTION("""COMPUTED_VALUE"""),9.0)</f>
        <v>9</v>
      </c>
      <c r="D244" s="2" t="str">
        <f>IFERROR(__xludf.DUMMYFUNCTION("""COMPUTED_VALUE"""),"ShaderLab")</f>
        <v>ShaderLab</v>
      </c>
      <c r="E244" s="2" t="str">
        <f>IFERROR(__xludf.DUMMYFUNCTION("""COMPUTED_VALUE"""),"Sem descrição")</f>
        <v>Sem descrição</v>
      </c>
    </row>
    <row r="245">
      <c r="A245" s="2" t="str">
        <f>IFERROR(__xludf.DUMMYFUNCTION("""COMPUTED_VALUE"""),"ColivriDigitalTwin")</f>
        <v>ColivriDigitalTwin</v>
      </c>
      <c r="B245" s="3" t="str">
        <f>IFERROR(__xludf.DUMMYFUNCTION("""COMPUTED_VALUE"""),"https://github.com/imagine-uniandes/ColivriDigitalTwin")</f>
        <v>https://github.com/imagine-uniandes/ColivriDigitalTwin</v>
      </c>
      <c r="C245" s="2">
        <f>IFERROR(__xludf.DUMMYFUNCTION("""COMPUTED_VALUE"""),9.0)</f>
        <v>9</v>
      </c>
      <c r="D245" s="2" t="str">
        <f>IFERROR(__xludf.DUMMYFUNCTION("""COMPUTED_VALUE"""),"C#")</f>
        <v>C#</v>
      </c>
      <c r="E245" s="2" t="str">
        <f>IFERROR(__xludf.DUMMYFUNCTION("""COMPUTED_VALUE"""),"Unity project that aims to create a digital replica of the Colivri laboratory at Uniandes")</f>
        <v>Unity project that aims to create a digital replica of the Colivri laboratory at Uniandes</v>
      </c>
    </row>
    <row r="246">
      <c r="A246" s="2" t="str">
        <f>IFERROR(__xludf.DUMMYFUNCTION("""COMPUTED_VALUE"""),"Vue3_Digital_Twin")</f>
        <v>Vue3_Digital_Twin</v>
      </c>
      <c r="B246" s="3" t="str">
        <f>IFERROR(__xludf.DUMMYFUNCTION("""COMPUTED_VALUE"""),"https://github.com/Ubik42/Vue3_Digital_Twin")</f>
        <v>https://github.com/Ubik42/Vue3_Digital_Twin</v>
      </c>
      <c r="C246" s="2">
        <f>IFERROR(__xludf.DUMMYFUNCTION("""COMPUTED_VALUE"""),9.0)</f>
        <v>9</v>
      </c>
      <c r="D246" s="2" t="str">
        <f>IFERROR(__xludf.DUMMYFUNCTION("""COMPUTED_VALUE"""),"Vue")</f>
        <v>Vue</v>
      </c>
      <c r="E246" s="2" t="str">
        <f>IFERROR(__xludf.DUMMYFUNCTION("""COMPUTED_VALUE"""),"基于WEB原生+Vue3+Typescript+WEBGL+three.JS+TVT.JS的数字孪生及在线编辑系统")</f>
        <v>基于WEB原生+Vue3+Typescript+WEBGL+three.JS+TVT.JS的数字孪生及在线编辑系统</v>
      </c>
    </row>
    <row r="247">
      <c r="A247" s="2" t="str">
        <f>IFERROR(__xludf.DUMMYFUNCTION("""COMPUTED_VALUE"""),"Digital-Twin-of-Wind-Turbine-Unity")</f>
        <v>Digital-Twin-of-Wind-Turbine-Unity</v>
      </c>
      <c r="B247" s="3" t="str">
        <f>IFERROR(__xludf.DUMMYFUNCTION("""COMPUTED_VALUE"""),"https://github.com/Parth673/Digital-Twin-of-Wind-Turbine-Unity")</f>
        <v>https://github.com/Parth673/Digital-Twin-of-Wind-Turbine-Unity</v>
      </c>
      <c r="C247" s="2">
        <f>IFERROR(__xludf.DUMMYFUNCTION("""COMPUTED_VALUE"""),8.0)</f>
        <v>8</v>
      </c>
      <c r="D247" s="2" t="str">
        <f>IFERROR(__xludf.DUMMYFUNCTION("""COMPUTED_VALUE"""),"Não especificada")</f>
        <v>Não especificada</v>
      </c>
      <c r="E247" s="2" t="str">
        <f>IFERROR(__xludf.DUMMYFUNCTION("""COMPUTED_VALUE"""),"Pratibimb is a digital twin of wind turbine made using unity pro. ")</f>
        <v>Pratibimb is a digital twin of wind turbine made using unity pro. </v>
      </c>
    </row>
    <row r="248">
      <c r="A248" s="2" t="str">
        <f>IFERROR(__xludf.DUMMYFUNCTION("""COMPUTED_VALUE"""),"City-Simulator")</f>
        <v>City-Simulator</v>
      </c>
      <c r="B248" s="3" t="str">
        <f>IFERROR(__xludf.DUMMYFUNCTION("""COMPUTED_VALUE"""),"https://github.com/RaminM/City-Simulator")</f>
        <v>https://github.com/RaminM/City-Simulator</v>
      </c>
      <c r="C248" s="2">
        <f>IFERROR(__xludf.DUMMYFUNCTION("""COMPUTED_VALUE"""),8.0)</f>
        <v>8</v>
      </c>
      <c r="D248" s="2" t="str">
        <f>IFERROR(__xludf.DUMMYFUNCTION("""COMPUTED_VALUE"""),"C#")</f>
        <v>C#</v>
      </c>
      <c r="E248" s="2" t="str">
        <f>IFERROR(__xludf.DUMMYFUNCTION("""COMPUTED_VALUE"""),"Digital twin of a city in Unity 3D")</f>
        <v>Digital twin of a city in Unity 3D</v>
      </c>
    </row>
    <row r="249">
      <c r="A249" s="2" t="str">
        <f>IFERROR(__xludf.DUMMYFUNCTION("""COMPUTED_VALUE"""),"UniversalRobots.Unity")</f>
        <v>UniversalRobots.Unity</v>
      </c>
      <c r="B249" s="3" t="str">
        <f>IFERROR(__xludf.DUMMYFUNCTION("""COMPUTED_VALUE"""),"https://github.com/underautomation/UniversalRobots.Unity")</f>
        <v>https://github.com/underautomation/UniversalRobots.Unity</v>
      </c>
      <c r="C249" s="2">
        <f>IFERROR(__xludf.DUMMYFUNCTION("""COMPUTED_VALUE"""),8.0)</f>
        <v>8</v>
      </c>
      <c r="D249" s="2" t="str">
        <f>IFERROR(__xludf.DUMMYFUNCTION("""COMPUTED_VALUE"""),"C#")</f>
        <v>C#</v>
      </c>
      <c r="E249" s="2" t="str">
        <f>IFERROR(__xludf.DUMMYFUNCTION("""COMPUTED_VALUE"""),"Unity integration for Universal Robots using UnderAutomation SDK. Real-time RTDE, URScript, Dashboard, 3D URDF models — perfect for digital twins &amp; simulation.")</f>
        <v>Unity integration for Universal Robots using UnderAutomation SDK. Real-time RTDE, URScript, Dashboard, 3D URDF models — perfect for digital twins &amp; simulation.</v>
      </c>
    </row>
    <row r="250">
      <c r="A250" s="2" t="str">
        <f>IFERROR(__xludf.DUMMYFUNCTION("""COMPUTED_VALUE"""),"Awesome-AECO")</f>
        <v>Awesome-AECO</v>
      </c>
      <c r="B250" s="3" t="str">
        <f>IFERROR(__xludf.DUMMYFUNCTION("""COMPUTED_VALUE"""),"https://github.com/osama-ata/Awesome-AECO")</f>
        <v>https://github.com/osama-ata/Awesome-AECO</v>
      </c>
      <c r="C250" s="2">
        <f>IFERROR(__xludf.DUMMYFUNCTION("""COMPUTED_VALUE"""),8.0)</f>
        <v>8</v>
      </c>
      <c r="D250" s="2" t="str">
        <f>IFERROR(__xludf.DUMMYFUNCTION("""COMPUTED_VALUE"""),"Não especificada")</f>
        <v>Não especificada</v>
      </c>
      <c r="E250" s="2" t="str">
        <f>IFERROR(__xludf.DUMMYFUNCTION("""COMPUTED_VALUE"""),"A curated index of high-quality open-source tools empowering BIM workflows, CAD modeling, simulation, smart buildings, digital twins, and robotics in the built environment.")</f>
        <v>A curated index of high-quality open-source tools empowering BIM workflows, CAD modeling, simulation, smart buildings, digital twins, and robotics in the built environment.</v>
      </c>
    </row>
    <row r="251">
      <c r="A251" s="2" t="str">
        <f>IFERROR(__xludf.DUMMYFUNCTION("""COMPUTED_VALUE"""),"Digital-Twin-of-Wind-Turbine-Unity")</f>
        <v>Digital-Twin-of-Wind-Turbine-Unity</v>
      </c>
      <c r="B251" s="3" t="str">
        <f>IFERROR(__xludf.DUMMYFUNCTION("""COMPUTED_VALUE"""),"https://github.com/Parth673/Digital-Twin-of-Wind-Turbine-Unity")</f>
        <v>https://github.com/Parth673/Digital-Twin-of-Wind-Turbine-Unity</v>
      </c>
      <c r="C251" s="2">
        <f>IFERROR(__xludf.DUMMYFUNCTION("""COMPUTED_VALUE"""),8.0)</f>
        <v>8</v>
      </c>
      <c r="D251" s="2" t="str">
        <f>IFERROR(__xludf.DUMMYFUNCTION("""COMPUTED_VALUE"""),"Não especificada")</f>
        <v>Não especificada</v>
      </c>
      <c r="E251" s="2" t="str">
        <f>IFERROR(__xludf.DUMMYFUNCTION("""COMPUTED_VALUE"""),"Pratibimb is a digital twin of wind turbine made using unity pro. ")</f>
        <v>Pratibimb is a digital twin of wind turbine made using unity pro. </v>
      </c>
    </row>
    <row r="252">
      <c r="A252" s="2" t="str">
        <f>IFERROR(__xludf.DUMMYFUNCTION("""COMPUTED_VALUE"""),"coin-runner")</f>
        <v>coin-runner</v>
      </c>
      <c r="B252" s="3" t="str">
        <f>IFERROR(__xludf.DUMMYFUNCTION("""COMPUTED_VALUE"""),"https://github.com/fazil47/coin-runner")</f>
        <v>https://github.com/fazil47/coin-runner</v>
      </c>
      <c r="C252" s="2">
        <f>IFERROR(__xludf.DUMMYFUNCTION("""COMPUTED_VALUE"""),7.0)</f>
        <v>7</v>
      </c>
      <c r="D252" s="2" t="str">
        <f>IFERROR(__xludf.DUMMYFUNCTION("""COMPUTED_VALUE"""),"C#")</f>
        <v>C#</v>
      </c>
      <c r="E252" s="2" t="str">
        <f>IFERROR(__xludf.DUMMYFUNCTION("""COMPUTED_VALUE"""),"A Web3 platformer game. ")</f>
        <v>A Web3 platformer game. </v>
      </c>
    </row>
    <row r="253">
      <c r="A253" s="2" t="str">
        <f>IFERROR(__xludf.DUMMYFUNCTION("""COMPUTED_VALUE"""),"WebGL-Unity-AWS-CD")</f>
        <v>WebGL-Unity-AWS-CD</v>
      </c>
      <c r="B253" s="3" t="str">
        <f>IFERROR(__xludf.DUMMYFUNCTION("""COMPUTED_VALUE"""),"https://github.com/Sinbu/WebGL-Unity-AWS-CD")</f>
        <v>https://github.com/Sinbu/WebGL-Unity-AWS-CD</v>
      </c>
      <c r="C253" s="2">
        <f>IFERROR(__xludf.DUMMYFUNCTION("""COMPUTED_VALUE"""),7.0)</f>
        <v>7</v>
      </c>
      <c r="D253" s="2" t="str">
        <f>IFERROR(__xludf.DUMMYFUNCTION("""COMPUTED_VALUE"""),"Python")</f>
        <v>Python</v>
      </c>
      <c r="E253" s="2" t="str">
        <f>IFERROR(__xludf.DUMMYFUNCTION("""COMPUTED_VALUE"""),"CD pipeline for Unity WebGL projects via AWS")</f>
        <v>CD pipeline for Unity WebGL projects via AWS</v>
      </c>
    </row>
    <row r="254">
      <c r="A254" s="2" t="str">
        <f>IFERROR(__xludf.DUMMYFUNCTION("""COMPUTED_VALUE"""),"com.agava.vkgames")</f>
        <v>com.agava.vkgames</v>
      </c>
      <c r="B254" s="3" t="str">
        <f>IFERROR(__xludf.DUMMYFUNCTION("""COMPUTED_VALUE"""),"https://github.com/mdlka/com.agava.vkgames")</f>
        <v>https://github.com/mdlka/com.agava.vkgames</v>
      </c>
      <c r="C254" s="2">
        <f>IFERROR(__xludf.DUMMYFUNCTION("""COMPUTED_VALUE"""),7.0)</f>
        <v>7</v>
      </c>
      <c r="D254" s="2" t="str">
        <f>IFERROR(__xludf.DUMMYFUNCTION("""COMPUTED_VALUE"""),"C#")</f>
        <v>C#</v>
      </c>
      <c r="E254" s="2" t="str">
        <f>IFERROR(__xludf.DUMMYFUNCTION("""COMPUTED_VALUE"""),"Unity package. VK Games SDK for the WebGL platform.")</f>
        <v>Unity package. VK Games SDK for the WebGL platform.</v>
      </c>
    </row>
    <row r="255">
      <c r="A255" s="2" t="str">
        <f>IFERROR(__xludf.DUMMYFUNCTION("""COMPUTED_VALUE"""),"MyUnityFramework")</f>
        <v>MyUnityFramework</v>
      </c>
      <c r="B255" s="3" t="str">
        <f>IFERROR(__xludf.DUMMYFUNCTION("""COMPUTED_VALUE"""),"https://github.com/daibitx/MyUnityFramework")</f>
        <v>https://github.com/daibitx/MyUnityFramework</v>
      </c>
      <c r="C255" s="2">
        <f>IFERROR(__xludf.DUMMYFUNCTION("""COMPUTED_VALUE"""),7.0)</f>
        <v>7</v>
      </c>
      <c r="D255" s="2" t="str">
        <f>IFERROR(__xludf.DUMMYFUNCTION("""COMPUTED_VALUE"""),"C#")</f>
        <v>C#</v>
      </c>
      <c r="E255" s="2" t="str">
        <f>IFERROR(__xludf.DUMMYFUNCTION("""COMPUTED_VALUE"""),"Digital Twin / Dispose")</f>
        <v>Digital Twin / Dispose</v>
      </c>
    </row>
    <row r="256">
      <c r="A256" s="2" t="str">
        <f>IFERROR(__xludf.DUMMYFUNCTION("""COMPUTED_VALUE"""),"OmniTwin")</f>
        <v>OmniTwin</v>
      </c>
      <c r="B256" s="3" t="str">
        <f>IFERROR(__xludf.DUMMYFUNCTION("""COMPUTED_VALUE"""),"https://github.com/nixonyh/OmniTwin")</f>
        <v>https://github.com/nixonyh/OmniTwin</v>
      </c>
      <c r="C256" s="2">
        <f>IFERROR(__xludf.DUMMYFUNCTION("""COMPUTED_VALUE"""),7.0)</f>
        <v>7</v>
      </c>
      <c r="D256" s="2" t="str">
        <f>IFERROR(__xludf.DUMMYFUNCTION("""COMPUTED_VALUE"""),"C#")</f>
        <v>C#</v>
      </c>
      <c r="E256" s="2" t="str">
        <f>IFERROR(__xludf.DUMMYFUNCTION("""COMPUTED_VALUE"""),"OmniTwin is a digital twin made in Unity for the Rescue AI project for disaster awareness and disaster prediction.")</f>
        <v>OmniTwin is a digital twin made in Unity for the Rescue AI project for disaster awareness and disaster prediction.</v>
      </c>
    </row>
    <row r="257">
      <c r="A257" s="2" t="str">
        <f>IFERROR(__xludf.DUMMYFUNCTION("""COMPUTED_VALUE"""),"Design-and-Implementation-of-Digital-Twin-for-a-Line-Follower-Robot")</f>
        <v>Design-and-Implementation-of-Digital-Twin-for-a-Line-Follower-Robot</v>
      </c>
      <c r="B257" s="3" t="str">
        <f>IFERROR(__xludf.DUMMYFUNCTION("""COMPUTED_VALUE"""),"https://github.com/mins271/Design-and-Implementation-of-Digital-Twin-for-a-Line-Follower-Robot")</f>
        <v>https://github.com/mins271/Design-and-Implementation-of-Digital-Twin-for-a-Line-Follower-Robot</v>
      </c>
      <c r="C257" s="2">
        <f>IFERROR(__xludf.DUMMYFUNCTION("""COMPUTED_VALUE"""),6.0)</f>
        <v>6</v>
      </c>
      <c r="D257" s="2" t="str">
        <f>IFERROR(__xludf.DUMMYFUNCTION("""COMPUTED_VALUE"""),"C++")</f>
        <v>C++</v>
      </c>
      <c r="E257" s="2" t="str">
        <f>IFERROR(__xludf.DUMMYFUNCTION("""COMPUTED_VALUE"""),"Open-source digital twin for a line-follower robot, integrating MATLAB controller, Unity 3D virtual model, and ESP32 physical robot. Features PID control, UDP/TCP sync, and HTTP dashboard. For university students to modify hardware and external users to s"&amp;"imulate or build their own robot. MIT License.")</f>
        <v>Open-source digital twin for a line-follower robot, integrating MATLAB controller, Unity 3D virtual model, and ESP32 physical robot. Features PID control, UDP/TCP sync, and HTTP dashboard. For university students to modify hardware and external users to simulate or build their own robot. MIT License.</v>
      </c>
    </row>
    <row r="258">
      <c r="A258" s="2" t="str">
        <f>IFERROR(__xludf.DUMMYFUNCTION("""COMPUTED_VALUE"""),"Unity-WebGL-WebAudio")</f>
        <v>Unity-WebGL-WebAudio</v>
      </c>
      <c r="B258" s="3" t="str">
        <f>IFERROR(__xludf.DUMMYFUNCTION("""COMPUTED_VALUE"""),"https://github.com/MahdiRahmatii/Unity-WebGL-WebAudio")</f>
        <v>https://github.com/MahdiRahmatii/Unity-WebGL-WebAudio</v>
      </c>
      <c r="C258" s="2">
        <f>IFERROR(__xludf.DUMMYFUNCTION("""COMPUTED_VALUE"""),6.0)</f>
        <v>6</v>
      </c>
      <c r="D258" s="2" t="str">
        <f>IFERROR(__xludf.DUMMYFUNCTION("""COMPUTED_VALUE"""),"JavaScript")</f>
        <v>JavaScript</v>
      </c>
      <c r="E258" s="2" t="str">
        <f>IFERROR(__xludf.DUMMYFUNCTION("""COMPUTED_VALUE"""),"🎵 Unity WebGL Audio Context Manager - Automatic audio lifecycle management for WebGL builds. Handles mobile browsers, tab switching, and AudioContext recovery seamlessly.")</f>
        <v>🎵 Unity WebGL Audio Context Manager - Automatic audio lifecycle management for WebGL builds. Handles mobile browsers, tab switching, and AudioContext recovery seamlessly.</v>
      </c>
    </row>
    <row r="259">
      <c r="A259" s="2" t="str">
        <f>IFERROR(__xludf.DUMMYFUNCTION("""COMPUTED_VALUE"""),"ALICE-IN-WONDERLAND-professional-nappers")</f>
        <v>ALICE-IN-WONDERLAND-professional-nappers</v>
      </c>
      <c r="B259" s="3" t="str">
        <f>IFERROR(__xludf.DUMMYFUNCTION("""COMPUTED_VALUE"""),"https://github.com/biyaniM/ALICE-IN-WONDERLAND-professional-nappers")</f>
        <v>https://github.com/biyaniM/ALICE-IN-WONDERLAND-professional-nappers</v>
      </c>
      <c r="C259" s="2">
        <f>IFERROR(__xludf.DUMMYFUNCTION("""COMPUTED_VALUE"""),6.0)</f>
        <v>6</v>
      </c>
      <c r="D259" s="2" t="str">
        <f>IFERROR(__xludf.DUMMYFUNCTION("""COMPUTED_VALUE"""),"C#")</f>
        <v>C#</v>
      </c>
      <c r="E259" s="2" t="str">
        <f>IFERROR(__xludf.DUMMYFUNCTION("""COMPUTED_VALUE"""),"Single Player, 3D Platformer movement-based game with Color and Level Mechanics with WebGL Builds")</f>
        <v>Single Player, 3D Platformer movement-based game with Color and Level Mechanics with WebGL Builds</v>
      </c>
    </row>
    <row r="260">
      <c r="A260" s="2" t="str">
        <f>IFERROR(__xludf.DUMMYFUNCTION("""COMPUTED_VALUE"""),"io.realvirtual.mcp")</f>
        <v>io.realvirtual.mcp</v>
      </c>
      <c r="B260" s="3" t="str">
        <f>IFERROR(__xludf.DUMMYFUNCTION("""COMPUTED_VALUE"""),"https://github.com/game4automation/io.realvirtual.mcp")</f>
        <v>https://github.com/game4automation/io.realvirtual.mcp</v>
      </c>
      <c r="C260" s="2">
        <f>IFERROR(__xludf.DUMMYFUNCTION("""COMPUTED_VALUE"""),6.0)</f>
        <v>6</v>
      </c>
      <c r="D260" s="2" t="str">
        <f>IFERROR(__xludf.DUMMYFUNCTION("""COMPUTED_VALUE"""),"C#")</f>
        <v>C#</v>
      </c>
      <c r="E260" s="2" t="str">
        <f>IFERROR(__xludf.DUMMYFUNCTION("""COMPUTED_VALUE"""),"Unity MCP Server - AI agent integration for Unity Digital Twin simulations via MCP protocol")</f>
        <v>Unity MCP Server - AI agent integration for Unity Digital Twin simulations via MCP protocol</v>
      </c>
    </row>
    <row r="261">
      <c r="A261" s="2" t="str">
        <f>IFERROR(__xludf.DUMMYFUNCTION("""COMPUTED_VALUE"""),"eurobot-unity-digitalTwin")</f>
        <v>eurobot-unity-digitalTwin</v>
      </c>
      <c r="B261" s="3" t="str">
        <f>IFERROR(__xludf.DUMMYFUNCTION("""COMPUTED_VALUE"""),"https://github.com/Eurobot-Reset/eurobot-unity-digitalTwin")</f>
        <v>https://github.com/Eurobot-Reset/eurobot-unity-digitalTwin</v>
      </c>
      <c r="C261" s="2">
        <f>IFERROR(__xludf.DUMMYFUNCTION("""COMPUTED_VALUE"""),6.0)</f>
        <v>6</v>
      </c>
      <c r="D261" s="2" t="str">
        <f>IFERROR(__xludf.DUMMYFUNCTION("""COMPUTED_VALUE"""),"C#")</f>
        <v>C#</v>
      </c>
      <c r="E261" s="2" t="str">
        <f>IFERROR(__xludf.DUMMYFUNCTION("""COMPUTED_VALUE"""),"Sem descrição")</f>
        <v>Sem descrição</v>
      </c>
    </row>
    <row r="262">
      <c r="A262" s="2" t="str">
        <f>IFERROR(__xludf.DUMMYFUNCTION("""COMPUTED_VALUE"""),"Gemini")</f>
        <v>Gemini</v>
      </c>
      <c r="B262" s="3" t="str">
        <f>IFERROR(__xludf.DUMMYFUNCTION("""COMPUTED_VALUE"""),"https://github.com/ManuelPozor/Gemini")</f>
        <v>https://github.com/ManuelPozor/Gemini</v>
      </c>
      <c r="C262" s="2">
        <f>IFERROR(__xludf.DUMMYFUNCTION("""COMPUTED_VALUE"""),6.0)</f>
        <v>6</v>
      </c>
      <c r="D262" s="2" t="str">
        <f>IFERROR(__xludf.DUMMYFUNCTION("""COMPUTED_VALUE"""),"C#")</f>
        <v>C#</v>
      </c>
      <c r="E262" s="2" t="str">
        <f>IFERROR(__xludf.DUMMYFUNCTION("""COMPUTED_VALUE"""),"A Unity framework for the creation of Digital Twins.")</f>
        <v>A Unity framework for the creation of Digital Twins.</v>
      </c>
    </row>
    <row r="263">
      <c r="A263" s="2" t="str">
        <f>IFERROR(__xludf.DUMMYFUNCTION("""COMPUTED_VALUE"""),"Azure-digitaltwins-windfarm")</f>
        <v>Azure-digitaltwins-windfarm</v>
      </c>
      <c r="B263" s="3" t="str">
        <f>IFERROR(__xludf.DUMMYFUNCTION("""COMPUTED_VALUE"""),"https://github.com/Ashref-dev/Azure-digitaltwins-windfarm")</f>
        <v>https://github.com/Ashref-dev/Azure-digitaltwins-windfarm</v>
      </c>
      <c r="C263" s="2">
        <f>IFERROR(__xludf.DUMMYFUNCTION("""COMPUTED_VALUE"""),6.0)</f>
        <v>6</v>
      </c>
      <c r="D263" s="2" t="str">
        <f>IFERROR(__xludf.DUMMYFUNCTION("""COMPUTED_VALUE"""),"C#")</f>
        <v>C#</v>
      </c>
      <c r="E263" s="2" t="str">
        <f>IFERROR(__xludf.DUMMYFUNCTION("""COMPUTED_VALUE"""),"Unity project modelling a wind power plant with real-time simulated IoT metrics using Azure IoT Hub, Azure Digital Twins and of course SignalR and Unity Engine for visualization.")</f>
        <v>Unity project modelling a wind power plant with real-time simulated IoT metrics using Azure IoT Hub, Azure Digital Twins and of course SignalR and Unity Engine for visualization.</v>
      </c>
    </row>
    <row r="264">
      <c r="A264" s="2" t="str">
        <f>IFERROR(__xludf.DUMMYFUNCTION("""COMPUTED_VALUE"""),"Design-and-Implementation-of-Digital-Twin-for-a-Line-Follower-Robot")</f>
        <v>Design-and-Implementation-of-Digital-Twin-for-a-Line-Follower-Robot</v>
      </c>
      <c r="B264" s="3" t="str">
        <f>IFERROR(__xludf.DUMMYFUNCTION("""COMPUTED_VALUE"""),"https://github.com/mins271/Design-and-Implementation-of-Digital-Twin-for-a-Line-Follower-Robot")</f>
        <v>https://github.com/mins271/Design-and-Implementation-of-Digital-Twin-for-a-Line-Follower-Robot</v>
      </c>
      <c r="C264" s="2">
        <f>IFERROR(__xludf.DUMMYFUNCTION("""COMPUTED_VALUE"""),6.0)</f>
        <v>6</v>
      </c>
      <c r="D264" s="2" t="str">
        <f>IFERROR(__xludf.DUMMYFUNCTION("""COMPUTED_VALUE"""),"C++")</f>
        <v>C++</v>
      </c>
      <c r="E264" s="2" t="str">
        <f>IFERROR(__xludf.DUMMYFUNCTION("""COMPUTED_VALUE"""),"Open-source digital twin for a line-follower robot, integrating MATLAB controller, Unity 3D virtual model, and ESP32 physical robot. Features PID control, UDP/TCP sync, and HTTP dashboard. For university students to modify hardware and external users to s"&amp;"imulate or build their own robot. MIT License.")</f>
        <v>Open-source digital twin for a line-follower robot, integrating MATLAB controller, Unity 3D virtual model, and ESP32 physical robot. Features PID control, UDP/TCP sync, and HTTP dashboard. For university students to modify hardware and external users to simulate or build their own robot. MIT License.</v>
      </c>
    </row>
    <row r="265">
      <c r="A265" s="2" t="str">
        <f>IFERROR(__xludf.DUMMYFUNCTION("""COMPUTED_VALUE"""),"scene-editor")</f>
        <v>scene-editor</v>
      </c>
      <c r="B265" s="3" t="str">
        <f>IFERROR(__xludf.DUMMYFUNCTION("""COMPUTED_VALUE"""),"https://github.com/thingraph/scene-editor")</f>
        <v>https://github.com/thingraph/scene-editor</v>
      </c>
      <c r="C265" s="2">
        <f>IFERROR(__xludf.DUMMYFUNCTION("""COMPUTED_VALUE"""),6.0)</f>
        <v>6</v>
      </c>
      <c r="D265" s="2" t="str">
        <f>IFERROR(__xludf.DUMMYFUNCTION("""COMPUTED_VALUE"""),"Vue")</f>
        <v>Vue</v>
      </c>
      <c r="E265" s="2" t="str">
        <f>IFERROR(__xludf.DUMMYFUNCTION("""COMPUTED_VALUE"""),"Scene-editor is a WebGL based JS SDK, built on top of three.js. focuses on 2D and 3D graphics rendering technology and is committed to providing leading display and simulation solutions in the fields of industry, architecture, home decoration, and digital"&amp;" twins, driving the infinite possibilities of future visualization.")</f>
        <v>Scene-editor is a WebGL based JS SDK, built on top of three.js. focuses on 2D and 3D graphics rendering technology and is committed to providing leading display and simulation solutions in the fields of industry, architecture, home decoration, and digital twins, driving the infinite possibilities of future visualization.</v>
      </c>
    </row>
    <row r="266">
      <c r="A266" s="2" t="str">
        <f>IFERROR(__xludf.DUMMYFUNCTION("""COMPUTED_VALUE"""),"Azure-digitaltwins-windfarm")</f>
        <v>Azure-digitaltwins-windfarm</v>
      </c>
      <c r="B266" s="3" t="str">
        <f>IFERROR(__xludf.DUMMYFUNCTION("""COMPUTED_VALUE"""),"https://github.com/Ashref-dev/Azure-digitaltwins-windfarm")</f>
        <v>https://github.com/Ashref-dev/Azure-digitaltwins-windfarm</v>
      </c>
      <c r="C266" s="2">
        <f>IFERROR(__xludf.DUMMYFUNCTION("""COMPUTED_VALUE"""),6.0)</f>
        <v>6</v>
      </c>
      <c r="D266" s="2" t="str">
        <f>IFERROR(__xludf.DUMMYFUNCTION("""COMPUTED_VALUE"""),"C#")</f>
        <v>C#</v>
      </c>
      <c r="E266" s="2" t="str">
        <f>IFERROR(__xludf.DUMMYFUNCTION("""COMPUTED_VALUE"""),"Unity project modelling a wind power plant with real-time simulated IoT metrics using Azure IoT Hub, Azure Digital Twins and of course SignalR and Unity Engine for visualization.")</f>
        <v>Unity project modelling a wind power plant with real-time simulated IoT metrics using Azure IoT Hub, Azure Digital Twins and of course SignalR and Unity Engine for visualization.</v>
      </c>
    </row>
    <row r="267">
      <c r="A267" s="2" t="str">
        <f>IFERROR(__xludf.DUMMYFUNCTION("""COMPUTED_VALUE"""),"scene-editor")</f>
        <v>scene-editor</v>
      </c>
      <c r="B267" s="3" t="str">
        <f>IFERROR(__xludf.DUMMYFUNCTION("""COMPUTED_VALUE"""),"https://github.com/thingraph/scene-editor")</f>
        <v>https://github.com/thingraph/scene-editor</v>
      </c>
      <c r="C267" s="2">
        <f>IFERROR(__xludf.DUMMYFUNCTION("""COMPUTED_VALUE"""),6.0)</f>
        <v>6</v>
      </c>
      <c r="D267" s="2" t="str">
        <f>IFERROR(__xludf.DUMMYFUNCTION("""COMPUTED_VALUE"""),"Vue")</f>
        <v>Vue</v>
      </c>
      <c r="E267" s="2" t="str">
        <f>IFERROR(__xludf.DUMMYFUNCTION("""COMPUTED_VALUE"""),"Scene-editor is a WebGL based JS SDK, built on top of three.js. focuses on 2D and 3D graphics rendering technology and is committed to providing leading display and simulation solutions in the fields of industry, architecture, home decoration, and digital"&amp;" twins, driving the infinite possibilities of future visualization.")</f>
        <v>Scene-editor is a WebGL based JS SDK, built on top of three.js. focuses on 2D and 3D graphics rendering technology and is committed to providing leading display and simulation solutions in the fields of industry, architecture, home decoration, and digital twins, driving the infinite possibilities of future visualization.</v>
      </c>
    </row>
    <row r="268">
      <c r="A268" s="2" t="str">
        <f>IFERROR(__xludf.DUMMYFUNCTION("""COMPUTED_VALUE"""),"unity-web-neural-network")</f>
        <v>unity-web-neural-network</v>
      </c>
      <c r="B268" s="3" t="str">
        <f>IFERROR(__xludf.DUMMYFUNCTION("""COMPUTED_VALUE"""),"https://github.com/mattolenik/unity-web-neural-network")</f>
        <v>https://github.com/mattolenik/unity-web-neural-network</v>
      </c>
      <c r="C268" s="2">
        <f>IFERROR(__xludf.DUMMYFUNCTION("""COMPUTED_VALUE"""),5.0)</f>
        <v>5</v>
      </c>
      <c r="D268" s="2" t="str">
        <f>IFERROR(__xludf.DUMMYFUNCTION("""COMPUTED_VALUE"""),"C#")</f>
        <v>C#</v>
      </c>
      <c r="E268" s="2" t="str">
        <f>IFERROR(__xludf.DUMMYFUNCTION("""COMPUTED_VALUE"""),"Neural network library for Unity, optimized for WebGL target")</f>
        <v>Neural network library for Unity, optimized for WebGL target</v>
      </c>
    </row>
    <row r="269">
      <c r="A269" s="2" t="str">
        <f>IFERROR(__xludf.DUMMYFUNCTION("""COMPUTED_VALUE"""),"deep-brain-stimulation-surgeries-digital-twin-system")</f>
        <v>deep-brain-stimulation-surgeries-digital-twin-system</v>
      </c>
      <c r="B269" s="3" t="str">
        <f>IFERROR(__xludf.DUMMYFUNCTION("""COMPUTED_VALUE"""),"https://github.com/LucyLing24/deep-brain-stimulation-surgeries-digital-twin-system")</f>
        <v>https://github.com/LucyLing24/deep-brain-stimulation-surgeries-digital-twin-system</v>
      </c>
      <c r="C269" s="2">
        <f>IFERROR(__xludf.DUMMYFUNCTION("""COMPUTED_VALUE"""),5.0)</f>
        <v>5</v>
      </c>
      <c r="D269" s="2" t="str">
        <f>IFERROR(__xludf.DUMMYFUNCTION("""COMPUTED_VALUE"""),"JavaScript")</f>
        <v>JavaScript</v>
      </c>
      <c r="E269" s="2" t="str">
        <f>IFERROR(__xludf.DUMMYFUNCTION("""COMPUTED_VALUE"""),"Digital-twin System Enabled Deep Brain Stimulation Surgeries.} Implemented the system, including modeling the brain nuclei with Unity, embedding the React web page with Webgl, and achieving bidirectional communication between React and Webgl.")</f>
        <v>Digital-twin System Enabled Deep Brain Stimulation Surgeries.} Implemented the system, including modeling the brain nuclei with Unity, embedding the React web page with Webgl, and achieving bidirectional communication between React and Webgl.</v>
      </c>
    </row>
    <row r="270">
      <c r="A270" s="2" t="str">
        <f>IFERROR(__xludf.DUMMYFUNCTION("""COMPUTED_VALUE"""),"WitcherGuessr")</f>
        <v>WitcherGuessr</v>
      </c>
      <c r="B270" s="3" t="str">
        <f>IFERROR(__xludf.DUMMYFUNCTION("""COMPUTED_VALUE"""),"https://github.com/synboxdev/WitcherGuessr")</f>
        <v>https://github.com/synboxdev/WitcherGuessr</v>
      </c>
      <c r="C270" s="2">
        <f>IFERROR(__xludf.DUMMYFUNCTION("""COMPUTED_VALUE"""),5.0)</f>
        <v>5</v>
      </c>
      <c r="D270" s="2" t="str">
        <f>IFERROR(__xludf.DUMMYFUNCTION("""COMPUTED_VALUE"""),"C#")</f>
        <v>C#</v>
      </c>
      <c r="E270" s="2" t="str">
        <f>IFERROR(__xludf.DUMMYFUNCTION("""COMPUTED_VALUE"""),"Witcher Guessr' is an unofficial map location guessing game, based entirely on The Witcher 3: Wild Hunt made by CD Projekt Red.")</f>
        <v>Witcher Guessr' is an unofficial map location guessing game, based entirely on The Witcher 3: Wild Hunt made by CD Projekt Red.</v>
      </c>
    </row>
    <row r="271">
      <c r="A271" s="2" t="str">
        <f>IFERROR(__xludf.DUMMYFUNCTION("""COMPUTED_VALUE"""),"webgl-unity-tensorflow-js-simple-guessing-game")</f>
        <v>webgl-unity-tensorflow-js-simple-guessing-game</v>
      </c>
      <c r="B271" s="3" t="str">
        <f>IFERROR(__xludf.DUMMYFUNCTION("""COMPUTED_VALUE"""),"https://github.com/drginm/webgl-unity-tensorflow-js-simple-guessing-game")</f>
        <v>https://github.com/drginm/webgl-unity-tensorflow-js-simple-guessing-game</v>
      </c>
      <c r="C271" s="2">
        <f>IFERROR(__xludf.DUMMYFUNCTION("""COMPUTED_VALUE"""),5.0)</f>
        <v>5</v>
      </c>
      <c r="D271" s="2" t="str">
        <f>IFERROR(__xludf.DUMMYFUNCTION("""COMPUTED_VALUE"""),"C#")</f>
        <v>C#</v>
      </c>
      <c r="E271" s="2" t="str">
        <f>IFERROR(__xludf.DUMMYFUNCTION("""COMPUTED_VALUE"""),"How to integrate TensorflowJs and Unity by Creating a simple guessing game")</f>
        <v>How to integrate TensorflowJs and Unity by Creating a simple guessing game</v>
      </c>
    </row>
    <row r="272">
      <c r="A272" s="2" t="str">
        <f>IFERROR(__xludf.DUMMYFUNCTION("""COMPUTED_VALUE"""),"InteractiveCV")</f>
        <v>InteractiveCV</v>
      </c>
      <c r="B272" s="3" t="str">
        <f>IFERROR(__xludf.DUMMYFUNCTION("""COMPUTED_VALUE"""),"https://github.com/Diegobr21/InteractiveCV")</f>
        <v>https://github.com/Diegobr21/InteractiveCV</v>
      </c>
      <c r="C272" s="2">
        <f>IFERROR(__xludf.DUMMYFUNCTION("""COMPUTED_VALUE"""),5.0)</f>
        <v>5</v>
      </c>
      <c r="D272" s="2" t="str">
        <f>IFERROR(__xludf.DUMMYFUNCTION("""COMPUTED_VALUE"""),"CSS")</f>
        <v>CSS</v>
      </c>
      <c r="E272" s="2" t="str">
        <f>IFERROR(__xludf.DUMMYFUNCTION("""COMPUTED_VALUE"""),"My CV walkthrough via unity game with webGL")</f>
        <v>My CV walkthrough via unity game with webGL</v>
      </c>
    </row>
    <row r="273">
      <c r="A273" s="2" t="str">
        <f>IFERROR(__xludf.DUMMYFUNCTION("""COMPUTED_VALUE"""),"cut-the-virus")</f>
        <v>cut-the-virus</v>
      </c>
      <c r="B273" s="3" t="str">
        <f>IFERROR(__xludf.DUMMYFUNCTION("""COMPUTED_VALUE"""),"https://github.com/m-biernat/cut-the-virus")</f>
        <v>https://github.com/m-biernat/cut-the-virus</v>
      </c>
      <c r="C273" s="2">
        <f>IFERROR(__xludf.DUMMYFUNCTION("""COMPUTED_VALUE"""),5.0)</f>
        <v>5</v>
      </c>
      <c r="D273" s="2" t="str">
        <f>IFERROR(__xludf.DUMMYFUNCTION("""COMPUTED_VALUE"""),"C#")</f>
        <v>C#</v>
      </c>
      <c r="E273" s="2" t="str">
        <f>IFERROR(__xludf.DUMMYFUNCTION("""COMPUTED_VALUE"""),"Cross-platform puzzle game made in Unity")</f>
        <v>Cross-platform puzzle game made in Unity</v>
      </c>
    </row>
    <row r="274">
      <c r="A274" s="2" t="str">
        <f>IFERROR(__xludf.DUMMYFUNCTION("""COMPUTED_VALUE"""),"WitcherGuessr")</f>
        <v>WitcherGuessr</v>
      </c>
      <c r="B274" s="3" t="str">
        <f>IFERROR(__xludf.DUMMYFUNCTION("""COMPUTED_VALUE"""),"https://github.com/synboxdev/WitcherGuessr")</f>
        <v>https://github.com/synboxdev/WitcherGuessr</v>
      </c>
      <c r="C274" s="2">
        <f>IFERROR(__xludf.DUMMYFUNCTION("""COMPUTED_VALUE"""),5.0)</f>
        <v>5</v>
      </c>
      <c r="D274" s="2" t="str">
        <f>IFERROR(__xludf.DUMMYFUNCTION("""COMPUTED_VALUE"""),"C#")</f>
        <v>C#</v>
      </c>
      <c r="E274" s="2" t="str">
        <f>IFERROR(__xludf.DUMMYFUNCTION("""COMPUTED_VALUE"""),"Witcher Guessr' is an unofficial map location guessing game, based entirely on The Witcher 3: Wild Hunt made by CD Projekt Red.")</f>
        <v>Witcher Guessr' is an unofficial map location guessing game, based entirely on The Witcher 3: Wild Hunt made by CD Projekt Red.</v>
      </c>
    </row>
    <row r="275">
      <c r="A275" s="2" t="str">
        <f>IFERROR(__xludf.DUMMYFUNCTION("""COMPUTED_VALUE"""),"DigitalTwin_unity")</f>
        <v>DigitalTwin_unity</v>
      </c>
      <c r="B275" s="3" t="str">
        <f>IFERROR(__xludf.DUMMYFUNCTION("""COMPUTED_VALUE"""),"https://github.com/junaid9248/DigitalTwin_unity")</f>
        <v>https://github.com/junaid9248/DigitalTwin_unity</v>
      </c>
      <c r="C275" s="2">
        <f>IFERROR(__xludf.DUMMYFUNCTION("""COMPUTED_VALUE"""),5.0)</f>
        <v>5</v>
      </c>
      <c r="D275" s="2" t="str">
        <f>IFERROR(__xludf.DUMMYFUNCTION("""COMPUTED_VALUE"""),"C#")</f>
        <v>C#</v>
      </c>
      <c r="E275" s="2" t="str">
        <f>IFERROR(__xludf.DUMMYFUNCTION("""COMPUTED_VALUE"""),"Codes for Digital Twin model of robotic arm constructed in unity and scripted using C#.")</f>
        <v>Codes for Digital Twin model of robotic arm constructed in unity and scripted using C#.</v>
      </c>
    </row>
    <row r="276">
      <c r="A276" s="2" t="str">
        <f>IFERROR(__xludf.DUMMYFUNCTION("""COMPUTED_VALUE"""),"DigitalTwinUnity2")</f>
        <v>DigitalTwinUnity2</v>
      </c>
      <c r="B276" s="3" t="str">
        <f>IFERROR(__xludf.DUMMYFUNCTION("""COMPUTED_VALUE"""),"https://github.com/fahrulmr/DigitalTwinUnity2")</f>
        <v>https://github.com/fahrulmr/DigitalTwinUnity2</v>
      </c>
      <c r="C276" s="2">
        <f>IFERROR(__xludf.DUMMYFUNCTION("""COMPUTED_VALUE"""),5.0)</f>
        <v>5</v>
      </c>
      <c r="D276" s="2" t="str">
        <f>IFERROR(__xludf.DUMMYFUNCTION("""COMPUTED_VALUE"""),"C#")</f>
        <v>C#</v>
      </c>
      <c r="E276" s="2" t="str">
        <f>IFERROR(__xludf.DUMMYFUNCTION("""COMPUTED_VALUE"""),"Sem descrição")</f>
        <v>Sem descrição</v>
      </c>
    </row>
    <row r="277">
      <c r="A277" s="2" t="str">
        <f>IFERROR(__xludf.DUMMYFUNCTION("""COMPUTED_VALUE"""),"Unity-DigitalTwin4SmartFarmSimulation")</f>
        <v>Unity-DigitalTwin4SmartFarmSimulation</v>
      </c>
      <c r="B277" s="3" t="str">
        <f>IFERROR(__xludf.DUMMYFUNCTION("""COMPUTED_VALUE"""),"https://github.com/hwany1458/Unity-DigitalTwin4SmartFarmSimulation")</f>
        <v>https://github.com/hwany1458/Unity-DigitalTwin4SmartFarmSimulation</v>
      </c>
      <c r="C277" s="2">
        <f>IFERROR(__xludf.DUMMYFUNCTION("""COMPUTED_VALUE"""),5.0)</f>
        <v>5</v>
      </c>
      <c r="D277" s="2" t="str">
        <f>IFERROR(__xludf.DUMMYFUNCTION("""COMPUTED_VALUE"""),"C#")</f>
        <v>C#</v>
      </c>
      <c r="E277" s="2" t="str">
        <f>IFERROR(__xludf.DUMMYFUNCTION("""COMPUTED_VALUE"""),"스마트팜 시뮬레이션을 위한 디지털 트윈 (Digital Twin for Smart Farm Simulation)")</f>
        <v>스마트팜 시뮬레이션을 위한 디지털 트윈 (Digital Twin for Smart Farm Simulation)</v>
      </c>
    </row>
    <row r="278">
      <c r="A278" s="2" t="str">
        <f>IFERROR(__xludf.DUMMYFUNCTION("""COMPUTED_VALUE"""),"Digital-twin-of-a-Fischertechnik-factory")</f>
        <v>Digital-twin-of-a-Fischertechnik-factory</v>
      </c>
      <c r="B278" s="3" t="str">
        <f>IFERROR(__xludf.DUMMYFUNCTION("""COMPUTED_VALUE"""),"https://github.com/Florent-JIA/Digital-twin-of-a-Fischertechnik-factory")</f>
        <v>https://github.com/Florent-JIA/Digital-twin-of-a-Fischertechnik-factory</v>
      </c>
      <c r="C278" s="2">
        <f>IFERROR(__xludf.DUMMYFUNCTION("""COMPUTED_VALUE"""),5.0)</f>
        <v>5</v>
      </c>
      <c r="D278" s="2" t="str">
        <f>IFERROR(__xludf.DUMMYFUNCTION("""COMPUTED_VALUE"""),"C++")</f>
        <v>C++</v>
      </c>
      <c r="E278" s="2" t="str">
        <f>IFERROR(__xludf.DUMMYFUNCTION("""COMPUTED_VALUE"""),"We have built a digital twin and a monitoring dashboard for the Fishertechnik factory model to remotely display the working status of the project in real time.")</f>
        <v>We have built a digital twin and a monitoring dashboard for the Fishertechnik factory model to remotely display the working status of the project in real time.</v>
      </c>
    </row>
    <row r="279">
      <c r="A279" s="2" t="str">
        <f>IFERROR(__xludf.DUMMYFUNCTION("""COMPUTED_VALUE"""),"com.vwds.twinalign")</f>
        <v>com.vwds.twinalign</v>
      </c>
      <c r="B279" s="3" t="str">
        <f>IFERROR(__xludf.DUMMYFUNCTION("""COMPUTED_VALUE"""),"https://github.com/VWDG-TU-Ilmenau/com.vwds.twinalign")</f>
        <v>https://github.com/VWDG-TU-Ilmenau/com.vwds.twinalign</v>
      </c>
      <c r="C279" s="2">
        <f>IFERROR(__xludf.DUMMYFUNCTION("""COMPUTED_VALUE"""),5.0)</f>
        <v>5</v>
      </c>
      <c r="D279" s="2" t="str">
        <f>IFERROR(__xludf.DUMMYFUNCTION("""COMPUTED_VALUE"""),"C#")</f>
        <v>C#</v>
      </c>
      <c r="E279" s="2" t="str">
        <f>IFERROR(__xludf.DUMMYFUNCTION("""COMPUTED_VALUE"""),"A Unity package that uses Azure Spatial Anchors in aligning the digital twin with the physical world.")</f>
        <v>A Unity package that uses Azure Spatial Anchors in aligning the digital twin with the physical world.</v>
      </c>
    </row>
    <row r="280">
      <c r="A280" s="2" t="str">
        <f>IFERROR(__xludf.DUMMYFUNCTION("""COMPUTED_VALUE"""),"deep-brain-stimulation-surgeries-digital-twin-system")</f>
        <v>deep-brain-stimulation-surgeries-digital-twin-system</v>
      </c>
      <c r="B280" s="3" t="str">
        <f>IFERROR(__xludf.DUMMYFUNCTION("""COMPUTED_VALUE"""),"https://github.com/LucyLing24/deep-brain-stimulation-surgeries-digital-twin-system")</f>
        <v>https://github.com/LucyLing24/deep-brain-stimulation-surgeries-digital-twin-system</v>
      </c>
      <c r="C280" s="2">
        <f>IFERROR(__xludf.DUMMYFUNCTION("""COMPUTED_VALUE"""),5.0)</f>
        <v>5</v>
      </c>
      <c r="D280" s="2" t="str">
        <f>IFERROR(__xludf.DUMMYFUNCTION("""COMPUTED_VALUE"""),"JavaScript")</f>
        <v>JavaScript</v>
      </c>
      <c r="E280" s="2" t="str">
        <f>IFERROR(__xludf.DUMMYFUNCTION("""COMPUTED_VALUE"""),"Digital-twin System Enabled Deep Brain Stimulation Surgeries.} Implemented the system, including modeling the brain nuclei with Unity, embedding the React web page with Webgl, and achieving bidirectional communication between React and Webgl.")</f>
        <v>Digital-twin System Enabled Deep Brain Stimulation Surgeries.} Implemented the system, including modeling the brain nuclei with Unity, embedding the React web page with Webgl, and achieving bidirectional communication between React and Webgl.</v>
      </c>
    </row>
    <row r="281">
      <c r="A281" s="2" t="str">
        <f>IFERROR(__xludf.DUMMYFUNCTION("""COMPUTED_VALUE"""),"Virtual-Museum-of-Geology")</f>
        <v>Virtual-Museum-of-Geology</v>
      </c>
      <c r="B281" s="3" t="str">
        <f>IFERROR(__xludf.DUMMYFUNCTION("""COMPUTED_VALUE"""),"https://github.com/aapopei/Virtual-Museum-of-Geology")</f>
        <v>https://github.com/aapopei/Virtual-Museum-of-Geology</v>
      </c>
      <c r="C281" s="2">
        <f>IFERROR(__xludf.DUMMYFUNCTION("""COMPUTED_VALUE"""),5.0)</f>
        <v>5</v>
      </c>
      <c r="D281" s="2" t="str">
        <f>IFERROR(__xludf.DUMMYFUNCTION("""COMPUTED_VALUE"""),"Não especificada")</f>
        <v>Não especificada</v>
      </c>
      <c r="E281" s="2" t="str">
        <f>IFERROR(__xludf.DUMMYFUNCTION("""COMPUTED_VALUE"""),"An interactive digital twin of a Geology Museum, showcasing the use of 3D Gaussian Splatting (3DGS) for creating immersive geoheritage experiences in Unity.")</f>
        <v>An interactive digital twin of a Geology Museum, showcasing the use of 3D Gaussian Splatting (3DGS) for creating immersive geoheritage experiences in Unity.</v>
      </c>
    </row>
    <row r="282">
      <c r="A282" s="2" t="str">
        <f>IFERROR(__xludf.DUMMYFUNCTION("""COMPUTED_VALUE"""),"deep-brain-stimulation-surgeries-digital-twin-system")</f>
        <v>deep-brain-stimulation-surgeries-digital-twin-system</v>
      </c>
      <c r="B282" s="3" t="str">
        <f>IFERROR(__xludf.DUMMYFUNCTION("""COMPUTED_VALUE"""),"https://github.com/LucyLing24/deep-brain-stimulation-surgeries-digital-twin-system")</f>
        <v>https://github.com/LucyLing24/deep-brain-stimulation-surgeries-digital-twin-system</v>
      </c>
      <c r="C282" s="2">
        <f>IFERROR(__xludf.DUMMYFUNCTION("""COMPUTED_VALUE"""),5.0)</f>
        <v>5</v>
      </c>
      <c r="D282" s="2" t="str">
        <f>IFERROR(__xludf.DUMMYFUNCTION("""COMPUTED_VALUE"""),"JavaScript")</f>
        <v>JavaScript</v>
      </c>
      <c r="E282" s="2" t="str">
        <f>IFERROR(__xludf.DUMMYFUNCTION("""COMPUTED_VALUE"""),"Digital-twin System Enabled Deep Brain Stimulation Surgeries.} Implemented the system, including modeling the brain nuclei with Unity, embedding the React web page with Webgl, and achieving bidirectional communication between React and Webgl.")</f>
        <v>Digital-twin System Enabled Deep Brain Stimulation Surgeries.} Implemented the system, including modeling the brain nuclei with Unity, embedding the React web page with Webgl, and achieving bidirectional communication between React and Webgl.</v>
      </c>
    </row>
    <row r="283">
      <c r="A283" s="2" t="str">
        <f>IFERROR(__xludf.DUMMYFUNCTION("""COMPUTED_VALUE"""),"digital-twin-factory")</f>
        <v>digital-twin-factory</v>
      </c>
      <c r="B283" s="3" t="str">
        <f>IFERROR(__xludf.DUMMYFUNCTION("""COMPUTED_VALUE"""),"https://github.com/MapmostSDK/digital-twin-factory")</f>
        <v>https://github.com/MapmostSDK/digital-twin-factory</v>
      </c>
      <c r="C283" s="2">
        <f>IFERROR(__xludf.DUMMYFUNCTION("""COMPUTED_VALUE"""),5.0)</f>
        <v>5</v>
      </c>
      <c r="D283" s="2" t="str">
        <f>IFERROR(__xludf.DUMMYFUNCTION("""COMPUTED_VALUE"""),"JavaScript")</f>
        <v>JavaScript</v>
      </c>
      <c r="E283" s="2" t="str">
        <f>IFERROR(__xludf.DUMMYFUNCTION("""COMPUTED_VALUE"""),"a digital twin factory case based on Mapmost SDK for WebGL")</f>
        <v>a digital twin factory case based on Mapmost SDK for WebGL</v>
      </c>
    </row>
    <row r="284">
      <c r="A284" s="2" t="str">
        <f>IFERROR(__xludf.DUMMYFUNCTION("""COMPUTED_VALUE"""),".Net-Python")</f>
        <v>.Net-Python</v>
      </c>
      <c r="B284" s="3" t="str">
        <f>IFERROR(__xludf.DUMMYFUNCTION("""COMPUTED_VALUE"""),"https://github.com/CursedPrograms/.Net-Python")</f>
        <v>https://github.com/CursedPrograms/.Net-Python</v>
      </c>
      <c r="C284" s="2">
        <f>IFERROR(__xludf.DUMMYFUNCTION("""COMPUTED_VALUE"""),4.0)</f>
        <v>4</v>
      </c>
      <c r="D284" s="2" t="str">
        <f>IFERROR(__xludf.DUMMYFUNCTION("""COMPUTED_VALUE"""),"Python")</f>
        <v>Python</v>
      </c>
      <c r="E284" s="2" t="str">
        <f>IFERROR(__xludf.DUMMYFUNCTION("""COMPUTED_VALUE"""),".NET - Python")</f>
        <v>.NET - Python</v>
      </c>
    </row>
    <row r="285">
      <c r="A285" s="2" t="str">
        <f>IFERROR(__xludf.DUMMYFUNCTION("""COMPUTED_VALUE"""),"Unity-2D-Platformer")</f>
        <v>Unity-2D-Platformer</v>
      </c>
      <c r="B285" s="3" t="str">
        <f>IFERROR(__xludf.DUMMYFUNCTION("""COMPUTED_VALUE"""),"https://github.com/OudomMunint/Unity-2D-Platformer")</f>
        <v>https://github.com/OudomMunint/Unity-2D-Platformer</v>
      </c>
      <c r="C285" s="2">
        <f>IFERROR(__xludf.DUMMYFUNCTION("""COMPUTED_VALUE"""),4.0)</f>
        <v>4</v>
      </c>
      <c r="D285" s="2" t="str">
        <f>IFERROR(__xludf.DUMMYFUNCTION("""COMPUTED_VALUE"""),"C#")</f>
        <v>C#</v>
      </c>
      <c r="E285" s="2" t="str">
        <f>IFERROR(__xludf.DUMMYFUNCTION("""COMPUTED_VALUE"""),"A 2D platformer made with Unity engine (C# &amp; .Net Framework 2.1). This was a University assignment. Feel free to use it as a template or starting point.")</f>
        <v>A 2D platformer made with Unity engine (C# &amp; .Net Framework 2.1). This was a University assignment. Feel free to use it as a template or starting point.</v>
      </c>
    </row>
    <row r="286">
      <c r="A286" s="2" t="str">
        <f>IFERROR(__xludf.DUMMYFUNCTION("""COMPUTED_VALUE"""),"SetInStone")</f>
        <v>SetInStone</v>
      </c>
      <c r="B286" s="3" t="str">
        <f>IFERROR(__xludf.DUMMYFUNCTION("""COMPUTED_VALUE"""),"https://github.com/ctran20/SetInStone")</f>
        <v>https://github.com/ctran20/SetInStone</v>
      </c>
      <c r="C286" s="2">
        <f>IFERROR(__xludf.DUMMYFUNCTION("""COMPUTED_VALUE"""),4.0)</f>
        <v>4</v>
      </c>
      <c r="D286" s="2" t="str">
        <f>IFERROR(__xludf.DUMMYFUNCTION("""COMPUTED_VALUE"""),"C#")</f>
        <v>C#</v>
      </c>
      <c r="E286" s="2" t="str">
        <f>IFERROR(__xludf.DUMMYFUNCTION("""COMPUTED_VALUE"""),"First person shooter cyberpunk style game developed using Unity. ")</f>
        <v>First person shooter cyberpunk style game developed using Unity. </v>
      </c>
    </row>
    <row r="287">
      <c r="A287" s="2" t="str">
        <f>IFERROR(__xludf.DUMMYFUNCTION("""COMPUTED_VALUE"""),"pixel-punchers")</f>
        <v>pixel-punchers</v>
      </c>
      <c r="B287" s="3" t="str">
        <f>IFERROR(__xludf.DUMMYFUNCTION("""COMPUTED_VALUE"""),"https://github.com/Andrew32A/pixel-punchers")</f>
        <v>https://github.com/Andrew32A/pixel-punchers</v>
      </c>
      <c r="C287" s="2">
        <f>IFERROR(__xludf.DUMMYFUNCTION("""COMPUTED_VALUE"""),4.0)</f>
        <v>4</v>
      </c>
      <c r="D287" s="2" t="str">
        <f>IFERROR(__xludf.DUMMYFUNCTION("""COMPUTED_VALUE"""),"ShaderLab")</f>
        <v>ShaderLab</v>
      </c>
      <c r="E287" s="2" t="str">
        <f>IFERROR(__xludf.DUMMYFUNCTION("""COMPUTED_VALUE"""),"My first Unity game! Wave based beat 'em up inspired by old school titles such as Streets of Rage and Battletoads")</f>
        <v>My first Unity game! Wave based beat 'em up inspired by old school titles such as Streets of Rage and Battletoads</v>
      </c>
    </row>
    <row r="288">
      <c r="A288" s="2" t="str">
        <f>IFERROR(__xludf.DUMMYFUNCTION("""COMPUTED_VALUE"""),"Desdemona")</f>
        <v>Desdemona</v>
      </c>
      <c r="B288" s="3" t="str">
        <f>IFERROR(__xludf.DUMMYFUNCTION("""COMPUTED_VALUE"""),"https://github.com/SeoulSKY/Desdemona")</f>
        <v>https://github.com/SeoulSKY/Desdemona</v>
      </c>
      <c r="C288" s="2">
        <f>IFERROR(__xludf.DUMMYFUNCTION("""COMPUTED_VALUE"""),4.0)</f>
        <v>4</v>
      </c>
      <c r="D288" s="2" t="str">
        <f>IFERROR(__xludf.DUMMYFUNCTION("""COMPUTED_VALUE"""),"C#")</f>
        <v>C#</v>
      </c>
      <c r="E288" s="2" t="str">
        <f>IFERROR(__xludf.DUMMYFUNCTION("""COMPUTED_VALUE"""),"Powerful Othello AI developed with Rust, Unity3D, WebGL, and Node.js")</f>
        <v>Powerful Othello AI developed with Rust, Unity3D, WebGL, and Node.js</v>
      </c>
    </row>
    <row r="289">
      <c r="A289" s="2" t="str">
        <f>IFERROR(__xludf.DUMMYFUNCTION("""COMPUTED_VALUE"""),"QuarterPast")</f>
        <v>QuarterPast</v>
      </c>
      <c r="B289" s="3" t="str">
        <f>IFERROR(__xludf.DUMMYFUNCTION("""COMPUTED_VALUE"""),"https://github.com/straderd/QuarterPast")</f>
        <v>https://github.com/straderd/QuarterPast</v>
      </c>
      <c r="C289" s="2">
        <f>IFERROR(__xludf.DUMMYFUNCTION("""COMPUTED_VALUE"""),4.0)</f>
        <v>4</v>
      </c>
      <c r="D289" s="2" t="str">
        <f>IFERROR(__xludf.DUMMYFUNCTION("""COMPUTED_VALUE"""),"ShaderLab")</f>
        <v>ShaderLab</v>
      </c>
      <c r="E289" s="2" t="str">
        <f>IFERROR(__xludf.DUMMYFUNCTION("""COMPUTED_VALUE"""),"Android &amp; Browser Game | 2020 GameDev.tv Community Jam submission")</f>
        <v>Android &amp; Browser Game | 2020 GameDev.tv Community Jam submission</v>
      </c>
    </row>
    <row r="290">
      <c r="A290" s="2" t="str">
        <f>IFERROR(__xludf.DUMMYFUNCTION("""COMPUTED_VALUE"""),"Simple-Unity-Multiplayer-with-NodeJS-for-WebGL-Builds")</f>
        <v>Simple-Unity-Multiplayer-with-NodeJS-for-WebGL-Builds</v>
      </c>
      <c r="B290" s="3" t="str">
        <f>IFERROR(__xludf.DUMMYFUNCTION("""COMPUTED_VALUE"""),"https://github.com/arigbs/Simple-Unity-Multiplayer-with-NodeJS-for-WebGL-Builds")</f>
        <v>https://github.com/arigbs/Simple-Unity-Multiplayer-with-NodeJS-for-WebGL-Builds</v>
      </c>
      <c r="C290" s="2">
        <f>IFERROR(__xludf.DUMMYFUNCTION("""COMPUTED_VALUE"""),4.0)</f>
        <v>4</v>
      </c>
      <c r="D290" s="2" t="str">
        <f>IFERROR(__xludf.DUMMYFUNCTION("""COMPUTED_VALUE"""),"C#")</f>
        <v>C#</v>
      </c>
      <c r="E290" s="2" t="str">
        <f>IFERROR(__xludf.DUMMYFUNCTION("""COMPUTED_VALUE"""),"A basic project for implementing multiplayer in Unity using SocketIO, that is compatible with WebGL builds. *Requires a paid asset from the Unity Asset Store.")</f>
        <v>A basic project for implementing multiplayer in Unity using SocketIO, that is compatible with WebGL builds. *Requires a paid asset from the Unity Asset Store.</v>
      </c>
    </row>
    <row r="291">
      <c r="A291" s="2" t="str">
        <f>IFERROR(__xludf.DUMMYFUNCTION("""COMPUTED_VALUE"""),"shardy-unity")</f>
        <v>shardy-unity</v>
      </c>
      <c r="B291" s="3" t="str">
        <f>IFERROR(__xludf.DUMMYFUNCTION("""COMPUTED_VALUE"""),"https://github.com/mopsicus/shardy-unity")</f>
        <v>https://github.com/mopsicus/shardy-unity</v>
      </c>
      <c r="C291" s="2">
        <f>IFERROR(__xludf.DUMMYFUNCTION("""COMPUTED_VALUE"""),4.0)</f>
        <v>4</v>
      </c>
      <c r="D291" s="2" t="str">
        <f>IFERROR(__xludf.DUMMYFUNCTION("""COMPUTED_VALUE"""),"C#")</f>
        <v>C#</v>
      </c>
      <c r="E291" s="2" t="str">
        <f>IFERROR(__xludf.DUMMYFUNCTION("""COMPUTED_VALUE"""),"Client for Shardy – framework for online games and applications on Node.js. Supports sockets, websockets, WebGL.")</f>
        <v>Client for Shardy – framework for online games and applications on Node.js. Supports sockets, websockets, WebGL.</v>
      </c>
    </row>
    <row r="292">
      <c r="A292" s="2" t="str">
        <f>IFERROR(__xludf.DUMMYFUNCTION("""COMPUTED_VALUE"""),"Desdemona")</f>
        <v>Desdemona</v>
      </c>
      <c r="B292" s="3" t="str">
        <f>IFERROR(__xludf.DUMMYFUNCTION("""COMPUTED_VALUE"""),"https://github.com/SeoulSKY/Desdemona")</f>
        <v>https://github.com/SeoulSKY/Desdemona</v>
      </c>
      <c r="C292" s="2">
        <f>IFERROR(__xludf.DUMMYFUNCTION("""COMPUTED_VALUE"""),4.0)</f>
        <v>4</v>
      </c>
      <c r="D292" s="2" t="str">
        <f>IFERROR(__xludf.DUMMYFUNCTION("""COMPUTED_VALUE"""),"C#")</f>
        <v>C#</v>
      </c>
      <c r="E292" s="2" t="str">
        <f>IFERROR(__xludf.DUMMYFUNCTION("""COMPUTED_VALUE"""),"Powerful Othello AI developed with Rust, Unity3D, WebGL, and Node.js")</f>
        <v>Powerful Othello AI developed with Rust, Unity3D, WebGL, and Node.js</v>
      </c>
    </row>
    <row r="293">
      <c r="A293" s="2" t="str">
        <f>IFERROR(__xludf.DUMMYFUNCTION("""COMPUTED_VALUE"""),"Simple-Unity-Multiplayer-with-NodeJS-for-WebGL-Builds")</f>
        <v>Simple-Unity-Multiplayer-with-NodeJS-for-WebGL-Builds</v>
      </c>
      <c r="B293" s="3" t="str">
        <f>IFERROR(__xludf.DUMMYFUNCTION("""COMPUTED_VALUE"""),"https://github.com/arigbs/Simple-Unity-Multiplayer-with-NodeJS-for-WebGL-Builds")</f>
        <v>https://github.com/arigbs/Simple-Unity-Multiplayer-with-NodeJS-for-WebGL-Builds</v>
      </c>
      <c r="C293" s="2">
        <f>IFERROR(__xludf.DUMMYFUNCTION("""COMPUTED_VALUE"""),4.0)</f>
        <v>4</v>
      </c>
      <c r="D293" s="2" t="str">
        <f>IFERROR(__xludf.DUMMYFUNCTION("""COMPUTED_VALUE"""),"C#")</f>
        <v>C#</v>
      </c>
      <c r="E293" s="2" t="str">
        <f>IFERROR(__xludf.DUMMYFUNCTION("""COMPUTED_VALUE"""),"A basic project for implementing multiplayer in Unity using SocketIO, that is compatible with WebGL builds. *Requires a paid asset from the Unity Asset Store.")</f>
        <v>A basic project for implementing multiplayer in Unity using SocketIO, that is compatible with WebGL builds. *Requires a paid asset from the Unity Asset Store.</v>
      </c>
    </row>
    <row r="294">
      <c r="A294" s="2" t="str">
        <f>IFERROR(__xludf.DUMMYFUNCTION("""COMPUTED_VALUE"""),"shardy-unity")</f>
        <v>shardy-unity</v>
      </c>
      <c r="B294" s="3" t="str">
        <f>IFERROR(__xludf.DUMMYFUNCTION("""COMPUTED_VALUE"""),"https://github.com/mopsicus/shardy-unity")</f>
        <v>https://github.com/mopsicus/shardy-unity</v>
      </c>
      <c r="C294" s="2">
        <f>IFERROR(__xludf.DUMMYFUNCTION("""COMPUTED_VALUE"""),4.0)</f>
        <v>4</v>
      </c>
      <c r="D294" s="2" t="str">
        <f>IFERROR(__xludf.DUMMYFUNCTION("""COMPUTED_VALUE"""),"C#")</f>
        <v>C#</v>
      </c>
      <c r="E294" s="2" t="str">
        <f>IFERROR(__xludf.DUMMYFUNCTION("""COMPUTED_VALUE"""),"Client for Shardy – framework for online games and applications on Node.js. Supports sockets, websockets, WebGL.")</f>
        <v>Client for Shardy – framework for online games and applications on Node.js. Supports sockets, websockets, WebGL.</v>
      </c>
    </row>
    <row r="295">
      <c r="A295" s="2" t="str">
        <f>IFERROR(__xludf.DUMMYFUNCTION("""COMPUTED_VALUE"""),"Desdemona")</f>
        <v>Desdemona</v>
      </c>
      <c r="B295" s="3" t="str">
        <f>IFERROR(__xludf.DUMMYFUNCTION("""COMPUTED_VALUE"""),"https://github.com/SeoulSKY/Desdemona")</f>
        <v>https://github.com/SeoulSKY/Desdemona</v>
      </c>
      <c r="C295" s="2">
        <f>IFERROR(__xludf.DUMMYFUNCTION("""COMPUTED_VALUE"""),4.0)</f>
        <v>4</v>
      </c>
      <c r="D295" s="2" t="str">
        <f>IFERROR(__xludf.DUMMYFUNCTION("""COMPUTED_VALUE"""),"C#")</f>
        <v>C#</v>
      </c>
      <c r="E295" s="2" t="str">
        <f>IFERROR(__xludf.DUMMYFUNCTION("""COMPUTED_VALUE"""),"Powerful Othello AI developed with Rust, Unity3D, WebGL, and Node.js")</f>
        <v>Powerful Othello AI developed with Rust, Unity3D, WebGL, and Node.js</v>
      </c>
    </row>
    <row r="296">
      <c r="A296" s="2" t="str">
        <f>IFERROR(__xludf.DUMMYFUNCTION("""COMPUTED_VALUE"""),"Unity3D_DigitalTwin")</f>
        <v>Unity3D_DigitalTwin</v>
      </c>
      <c r="B296" s="3" t="str">
        <f>IFERROR(__xludf.DUMMYFUNCTION("""COMPUTED_VALUE"""),"https://github.com/tjdqja0806/Unity3D_DigitalTwin")</f>
        <v>https://github.com/tjdqja0806/Unity3D_DigitalTwin</v>
      </c>
      <c r="C296" s="2">
        <f>IFERROR(__xludf.DUMMYFUNCTION("""COMPUTED_VALUE"""),4.0)</f>
        <v>4</v>
      </c>
      <c r="D296" s="2" t="str">
        <f>IFERROR(__xludf.DUMMYFUNCTION("""COMPUTED_VALUE"""),"C#")</f>
        <v>C#</v>
      </c>
      <c r="E296" s="2" t="str">
        <f>IFERROR(__xludf.DUMMYFUNCTION("""COMPUTED_VALUE"""),"Sem descrição")</f>
        <v>Sem descrição</v>
      </c>
    </row>
    <row r="297">
      <c r="A297" s="2" t="str">
        <f>IFERROR(__xludf.DUMMYFUNCTION("""COMPUTED_VALUE"""),"digital-twin-greenhouse")</f>
        <v>digital-twin-greenhouse</v>
      </c>
      <c r="B297" s="3" t="str">
        <f>IFERROR(__xludf.DUMMYFUNCTION("""COMPUTED_VALUE"""),"https://github.com/Sodiq179/digital-twin-greenhouse")</f>
        <v>https://github.com/Sodiq179/digital-twin-greenhouse</v>
      </c>
      <c r="C297" s="2">
        <f>IFERROR(__xludf.DUMMYFUNCTION("""COMPUTED_VALUE"""),4.0)</f>
        <v>4</v>
      </c>
      <c r="D297" s="2" t="str">
        <f>IFERROR(__xludf.DUMMYFUNCTION("""COMPUTED_VALUE"""),"Jupyter Notebook")</f>
        <v>Jupyter Notebook</v>
      </c>
      <c r="E297" s="2" t="str">
        <f>IFERROR(__xludf.DUMMYFUNCTION("""COMPUTED_VALUE"""),"Unity 3D digital-twin framework with Thompson Sampling for dynamic sensor selection in a 56-node strawberry greenhouse. Includes Unity C# scripts, Python RL module, and AWS deployment files for reproducibility.")</f>
        <v>Unity 3D digital-twin framework with Thompson Sampling for dynamic sensor selection in a 56-node strawberry greenhouse. Includes Unity C# scripts, Python RL module, and AWS deployment files for reproducibility.</v>
      </c>
    </row>
    <row r="298">
      <c r="A298" s="2" t="str">
        <f>IFERROR(__xludf.DUMMYFUNCTION("""COMPUTED_VALUE"""),"robotic_arm-digital_twin")</f>
        <v>robotic_arm-digital_twin</v>
      </c>
      <c r="B298" s="3" t="str">
        <f>IFERROR(__xludf.DUMMYFUNCTION("""COMPUTED_VALUE"""),"https://github.com/th-efool/robotic_arm-digital_twin")</f>
        <v>https://github.com/th-efool/robotic_arm-digital_twin</v>
      </c>
      <c r="C298" s="2">
        <f>IFERROR(__xludf.DUMMYFUNCTION("""COMPUTED_VALUE"""),4.0)</f>
        <v>4</v>
      </c>
      <c r="D298" s="2" t="str">
        <f>IFERROR(__xludf.DUMMYFUNCTION("""COMPUTED_VALUE"""),"C#")</f>
        <v>C#</v>
      </c>
      <c r="E298" s="2" t="str">
        <f>IFERROR(__xludf.DUMMYFUNCTION("""COMPUTED_VALUE"""),"A digital twin built in Unity that links real sensor-based object detection to a virtual robotic arm, enabling real-time mirroring, visualization, and experimentation with hardware-driven robotic interaction.")</f>
        <v>A digital twin built in Unity that links real sensor-based object detection to a virtual robotic arm, enabling real-time mirroring, visualization, and experimentation with hardware-driven robotic interaction.</v>
      </c>
    </row>
    <row r="299">
      <c r="A299" s="2" t="str">
        <f>IFERROR(__xludf.DUMMYFUNCTION("""COMPUTED_VALUE"""),"hl1-adt")</f>
        <v>hl1-adt</v>
      </c>
      <c r="B299" s="3" t="str">
        <f>IFERROR(__xludf.DUMMYFUNCTION("""COMPUTED_VALUE"""),"https://github.com/atx-barnes/hl1-adt")</f>
        <v>https://github.com/atx-barnes/hl1-adt</v>
      </c>
      <c r="C299" s="2">
        <f>IFERROR(__xludf.DUMMYFUNCTION("""COMPUTED_VALUE"""),4.0)</f>
        <v>4</v>
      </c>
      <c r="D299" s="2" t="str">
        <f>IFERROR(__xludf.DUMMYFUNCTION("""COMPUTED_VALUE"""),"C#")</f>
        <v>C#</v>
      </c>
      <c r="E299" s="2" t="str">
        <f>IFERROR(__xludf.DUMMYFUNCTION("""COMPUTED_VALUE"""),"Azure Digital Twin Wind Turbine Demo for HoloLens (1st gen.)")</f>
        <v>Azure Digital Twin Wind Turbine Demo for HoloLens (1st gen.)</v>
      </c>
    </row>
    <row r="300">
      <c r="A300" s="2" t="str">
        <f>IFERROR(__xludf.DUMMYFUNCTION("""COMPUTED_VALUE"""),"UR_ROS_Unity")</f>
        <v>UR_ROS_Unity</v>
      </c>
      <c r="B300" s="3" t="str">
        <f>IFERROR(__xludf.DUMMYFUNCTION("""COMPUTED_VALUE"""),"https://github.com/TriKnight/UR_ROS_Unity")</f>
        <v>https://github.com/TriKnight/UR_ROS_Unity</v>
      </c>
      <c r="C300" s="2">
        <f>IFERROR(__xludf.DUMMYFUNCTION("""COMPUTED_VALUE"""),4.0)</f>
        <v>4</v>
      </c>
      <c r="D300" s="2" t="str">
        <f>IFERROR(__xludf.DUMMYFUNCTION("""COMPUTED_VALUE"""),"C#")</f>
        <v>C#</v>
      </c>
      <c r="E300" s="2" t="str">
        <f>IFERROR(__xludf.DUMMYFUNCTION("""COMPUTED_VALUE"""),"This is the Unity Package for creating a Digital Twin UR10e Robot to communicate with ROS")</f>
        <v>This is the Unity Package for creating a Digital Twin UR10e Robot to communicate with ROS</v>
      </c>
    </row>
    <row r="301">
      <c r="A301" s="2" t="str">
        <f>IFERROR(__xludf.DUMMYFUNCTION("""COMPUTED_VALUE"""),"machine-control-monitoring")</f>
        <v>machine-control-monitoring</v>
      </c>
      <c r="B301" s="3" t="str">
        <f>IFERROR(__xludf.DUMMYFUNCTION("""COMPUTED_VALUE"""),"https://github.com/EncryptEx/machine-control-monitoring")</f>
        <v>https://github.com/EncryptEx/machine-control-monitoring</v>
      </c>
      <c r="C301" s="2">
        <f>IFERROR(__xludf.DUMMYFUNCTION("""COMPUTED_VALUE"""),4.0)</f>
        <v>4</v>
      </c>
      <c r="D301" s="2" t="str">
        <f>IFERROR(__xludf.DUMMYFUNCTION("""COMPUTED_VALUE"""),"C#")</f>
        <v>C#</v>
      </c>
      <c r="E301" s="2" t="str">
        <f>IFERROR(__xludf.DUMMYFUNCTION("""COMPUTED_VALUE"""),"Assembled a 3D printed conveyor belt machine, created a digital-twin in Unity and used a chatbot with a small LLM to also interact with the machine remotely.")</f>
        <v>Assembled a 3D printed conveyor belt machine, created a digital-twin in Unity and used a chatbot with a small LLM to also interact with the machine remotely.</v>
      </c>
    </row>
    <row r="302">
      <c r="A302" s="2" t="str">
        <f>IFERROR(__xludf.DUMMYFUNCTION("""COMPUTED_VALUE"""),"AySRobots")</f>
        <v>AySRobots</v>
      </c>
      <c r="B302" s="3" t="str">
        <f>IFERROR(__xludf.DUMMYFUNCTION("""COMPUTED_VALUE"""),"https://github.com/adrialemany/AySRobots")</f>
        <v>https://github.com/adrialemany/AySRobots</v>
      </c>
      <c r="C302" s="2">
        <f>IFERROR(__xludf.DUMMYFUNCTION("""COMPUTED_VALUE"""),4.0)</f>
        <v>4</v>
      </c>
      <c r="D302" s="2" t="str">
        <f>IFERROR(__xludf.DUMMYFUNCTION("""COMPUTED_VALUE"""),"C#")</f>
        <v>C#</v>
      </c>
      <c r="E302" s="2" t="str">
        <f>IFERROR(__xludf.DUMMYFUNCTION("""COMPUTED_VALUE"""),"A high-fidelity Unity Digital Twin for a marine vehicle. Features physical buoyancy, ballast systems, and differential drive, fully teleoperated via ROS 2 with simulated 4D LiDAR and camera feeds. Developed for Aerial and Submarine Robotics subject at Uni"&amp;"versitat Jaume I.")</f>
        <v>A high-fidelity Unity Digital Twin for a marine vehicle. Features physical buoyancy, ballast systems, and differential drive, fully teleoperated via ROS 2 with simulated 4D LiDAR and camera feeds. Developed for Aerial and Submarine Robotics subject at Universitat Jaume I.</v>
      </c>
    </row>
    <row r="303">
      <c r="A303" s="2" t="str">
        <f>IFERROR(__xludf.DUMMYFUNCTION("""COMPUTED_VALUE"""),"JavaDigitalTwinCore")</f>
        <v>JavaDigitalTwinCore</v>
      </c>
      <c r="B303" s="3" t="str">
        <f>IFERROR(__xludf.DUMMYFUNCTION("""COMPUTED_VALUE"""),"https://github.com/scaleoutsoftware/JavaDigitalTwinCore")</f>
        <v>https://github.com/scaleoutsoftware/JavaDigitalTwinCore</v>
      </c>
      <c r="C303" s="2">
        <f>IFERROR(__xludf.DUMMYFUNCTION("""COMPUTED_VALUE"""),4.0)</f>
        <v>4</v>
      </c>
      <c r="D303" s="2" t="str">
        <f>IFERROR(__xludf.DUMMYFUNCTION("""COMPUTED_VALUE"""),"Java")</f>
        <v>Java</v>
      </c>
      <c r="E303" s="2" t="str">
        <f>IFERROR(__xludf.DUMMYFUNCTION("""COMPUTED_VALUE"""),"Class model for ScaleOut digital twin architecture")</f>
        <v>Class model for ScaleOut digital twin architecture</v>
      </c>
    </row>
    <row r="304">
      <c r="A304" s="2" t="str">
        <f>IFERROR(__xludf.DUMMYFUNCTION("""COMPUTED_VALUE"""),"Unity3D_DigitalTwin")</f>
        <v>Unity3D_DigitalTwin</v>
      </c>
      <c r="B304" s="3" t="str">
        <f>IFERROR(__xludf.DUMMYFUNCTION("""COMPUTED_VALUE"""),"https://github.com/tjdqja0806/Unity3D_DigitalTwin")</f>
        <v>https://github.com/tjdqja0806/Unity3D_DigitalTwin</v>
      </c>
      <c r="C304" s="2">
        <f>IFERROR(__xludf.DUMMYFUNCTION("""COMPUTED_VALUE"""),4.0)</f>
        <v>4</v>
      </c>
      <c r="D304" s="2" t="str">
        <f>IFERROR(__xludf.DUMMYFUNCTION("""COMPUTED_VALUE"""),"C#")</f>
        <v>C#</v>
      </c>
      <c r="E304" s="2" t="str">
        <f>IFERROR(__xludf.DUMMYFUNCTION("""COMPUTED_VALUE"""),"Sem descrição")</f>
        <v>Sem descrição</v>
      </c>
    </row>
    <row r="305">
      <c r="A305" s="2" t="str">
        <f>IFERROR(__xludf.DUMMYFUNCTION("""COMPUTED_VALUE"""),"robotic_arm-digital_twin")</f>
        <v>robotic_arm-digital_twin</v>
      </c>
      <c r="B305" s="3" t="str">
        <f>IFERROR(__xludf.DUMMYFUNCTION("""COMPUTED_VALUE"""),"https://github.com/th-efool/robotic_arm-digital_twin")</f>
        <v>https://github.com/th-efool/robotic_arm-digital_twin</v>
      </c>
      <c r="C305" s="2">
        <f>IFERROR(__xludf.DUMMYFUNCTION("""COMPUTED_VALUE"""),4.0)</f>
        <v>4</v>
      </c>
      <c r="D305" s="2" t="str">
        <f>IFERROR(__xludf.DUMMYFUNCTION("""COMPUTED_VALUE"""),"C#")</f>
        <v>C#</v>
      </c>
      <c r="E305" s="2" t="str">
        <f>IFERROR(__xludf.DUMMYFUNCTION("""COMPUTED_VALUE"""),"A digital twin built in Unity that links real sensor-based object detection to a virtual robotic arm, enabling real-time mirroring, visualization, and experimentation with hardware-driven robotic interaction.")</f>
        <v>A digital twin built in Unity that links real sensor-based object detection to a virtual robotic arm, enabling real-time mirroring, visualization, and experimentation with hardware-driven robotic interaction.</v>
      </c>
    </row>
    <row r="306">
      <c r="A306" s="2" t="str">
        <f>IFERROR(__xludf.DUMMYFUNCTION("""COMPUTED_VALUE"""),"Unison")</f>
        <v>Unison</v>
      </c>
      <c r="B306" s="3" t="str">
        <f>IFERROR(__xludf.DUMMYFUNCTION("""COMPUTED_VALUE"""),"https://github.com/sho7noka/Unison")</f>
        <v>https://github.com/sho7noka/Unison</v>
      </c>
      <c r="C306" s="2">
        <f>IFERROR(__xludf.DUMMYFUNCTION("""COMPUTED_VALUE"""),3.0)</f>
        <v>3</v>
      </c>
      <c r="D306" s="2" t="str">
        <f>IFERROR(__xludf.DUMMYFUNCTION("""COMPUTED_VALUE"""),"C#")</f>
        <v>C#</v>
      </c>
      <c r="E306" s="2" t="str">
        <f>IFERROR(__xludf.DUMMYFUNCTION("""COMPUTED_VALUE"""),"Python.Passing is a python game programming solution for C# (Unity, Godot and .NET) extends for pythonnet")</f>
        <v>Python.Passing is a python game programming solution for C# (Unity, Godot and .NET) extends for pythonnet</v>
      </c>
    </row>
    <row r="307">
      <c r="A307" s="2" t="str">
        <f>IFERROR(__xludf.DUMMYFUNCTION("""COMPUTED_VALUE"""),"jslib-for-unity")</f>
        <v>jslib-for-unity</v>
      </c>
      <c r="B307" s="3" t="str">
        <f>IFERROR(__xludf.DUMMYFUNCTION("""COMPUTED_VALUE"""),"https://github.com/TheSleepyKoala/jslib-for-unity")</f>
        <v>https://github.com/TheSleepyKoala/jslib-for-unity</v>
      </c>
      <c r="C307" s="2">
        <f>IFERROR(__xludf.DUMMYFUNCTION("""COMPUTED_VALUE"""),3.0)</f>
        <v>3</v>
      </c>
      <c r="D307" s="2" t="str">
        <f>IFERROR(__xludf.DUMMYFUNCTION("""COMPUTED_VALUE"""),"Não especificada")</f>
        <v>Não especificada</v>
      </c>
      <c r="E307" s="2" t="str">
        <f>IFERROR(__xludf.DUMMYFUNCTION("""COMPUTED_VALUE"""),"This vscode extension provides support for jslib files in Unity projects.")</f>
        <v>This vscode extension provides support for jslib files in Unity projects.</v>
      </c>
    </row>
    <row r="308">
      <c r="A308" s="2" t="str">
        <f>IFERROR(__xludf.DUMMYFUNCTION("""COMPUTED_VALUE"""),"Unity-WebGL-JSLib")</f>
        <v>Unity-WebGL-JSLib</v>
      </c>
      <c r="B308" s="3" t="str">
        <f>IFERROR(__xludf.DUMMYFUNCTION("""COMPUTED_VALUE"""),"https://github.com/Sadeqsoli/Unity-WebGL-JSLib")</f>
        <v>https://github.com/Sadeqsoli/Unity-WebGL-JSLib</v>
      </c>
      <c r="C308" s="2">
        <f>IFERROR(__xludf.DUMMYFUNCTION("""COMPUTED_VALUE"""),3.0)</f>
        <v>3</v>
      </c>
      <c r="D308" s="2" t="str">
        <f>IFERROR(__xludf.DUMMYFUNCTION("""COMPUTED_VALUE"""),"C#")</f>
        <v>C#</v>
      </c>
      <c r="E308" s="2" t="str">
        <f>IFERROR(__xludf.DUMMYFUNCTION("""COMPUTED_VALUE"""),"Helper scripts for Unity WebGL builds to facilitate JavaScript and Unity method calls.")</f>
        <v>Helper scripts for Unity WebGL builds to facilitate JavaScript and Unity method calls.</v>
      </c>
    </row>
    <row r="309">
      <c r="A309" s="2" t="str">
        <f>IFERROR(__xludf.DUMMYFUNCTION("""COMPUTED_VALUE"""),"Unity-WebGL-Plugin")</f>
        <v>Unity-WebGL-Plugin</v>
      </c>
      <c r="B309" s="3" t="str">
        <f>IFERROR(__xludf.DUMMYFUNCTION("""COMPUTED_VALUE"""),"https://github.com/aminwhat/Unity-WebGL-Plugin")</f>
        <v>https://github.com/aminwhat/Unity-WebGL-Plugin</v>
      </c>
      <c r="C309" s="2">
        <f>IFERROR(__xludf.DUMMYFUNCTION("""COMPUTED_VALUE"""),3.0)</f>
        <v>3</v>
      </c>
      <c r="D309" s="2" t="str">
        <f>IFERROR(__xludf.DUMMYFUNCTION("""COMPUTED_VALUE"""),"JavaScript")</f>
        <v>JavaScript</v>
      </c>
      <c r="E309" s="2" t="str">
        <f>IFERROR(__xludf.DUMMYFUNCTION("""COMPUTED_VALUE"""),"A Unity WebGL Plugin Sample that record audio, and send recorded audio and picked video file")</f>
        <v>A Unity WebGL Plugin Sample that record audio, and send recorded audio and picked video file</v>
      </c>
    </row>
    <row r="310">
      <c r="A310" s="2" t="str">
        <f>IFERROR(__xludf.DUMMYFUNCTION("""COMPUTED_VALUE"""),"Unity-WebGL-JSLib")</f>
        <v>Unity-WebGL-JSLib</v>
      </c>
      <c r="B310" s="3" t="str">
        <f>IFERROR(__xludf.DUMMYFUNCTION("""COMPUTED_VALUE"""),"https://github.com/Sadeqsoli/Unity-WebGL-JSLib")</f>
        <v>https://github.com/Sadeqsoli/Unity-WebGL-JSLib</v>
      </c>
      <c r="C310" s="2">
        <f>IFERROR(__xludf.DUMMYFUNCTION("""COMPUTED_VALUE"""),3.0)</f>
        <v>3</v>
      </c>
      <c r="D310" s="2" t="str">
        <f>IFERROR(__xludf.DUMMYFUNCTION("""COMPUTED_VALUE"""),"C#")</f>
        <v>C#</v>
      </c>
      <c r="E310" s="2" t="str">
        <f>IFERROR(__xludf.DUMMYFUNCTION("""COMPUTED_VALUE"""),"Helper scripts for Unity WebGL builds to facilitate JavaScript and Unity method calls.")</f>
        <v>Helper scripts for Unity WebGL builds to facilitate JavaScript and Unity method calls.</v>
      </c>
    </row>
    <row r="311">
      <c r="A311" s="2" t="str">
        <f>IFERROR(__xludf.DUMMYFUNCTION("""COMPUTED_VALUE"""),"Unity-WebGL-Plugin")</f>
        <v>Unity-WebGL-Plugin</v>
      </c>
      <c r="B311" s="3" t="str">
        <f>IFERROR(__xludf.DUMMYFUNCTION("""COMPUTED_VALUE"""),"https://github.com/aminwhat/Unity-WebGL-Plugin")</f>
        <v>https://github.com/aminwhat/Unity-WebGL-Plugin</v>
      </c>
      <c r="C311" s="2">
        <f>IFERROR(__xludf.DUMMYFUNCTION("""COMPUTED_VALUE"""),3.0)</f>
        <v>3</v>
      </c>
      <c r="D311" s="2" t="str">
        <f>IFERROR(__xludf.DUMMYFUNCTION("""COMPUTED_VALUE"""),"JavaScript")</f>
        <v>JavaScript</v>
      </c>
      <c r="E311" s="2" t="str">
        <f>IFERROR(__xludf.DUMMYFUNCTION("""COMPUTED_VALUE"""),"A Unity WebGL Plugin Sample that record audio, and send recorded audio and picked video file")</f>
        <v>A Unity WebGL Plugin Sample that record audio, and send recorded audio and picked video file</v>
      </c>
    </row>
    <row r="312">
      <c r="A312" s="2" t="str">
        <f>IFERROR(__xludf.DUMMYFUNCTION("""COMPUTED_VALUE"""),"digitalTwins-short-")</f>
        <v>digitalTwins-short-</v>
      </c>
      <c r="B312" s="3" t="str">
        <f>IFERROR(__xludf.DUMMYFUNCTION("""COMPUTED_VALUE"""),"https://github.com/zjxWeb/digitalTwins-short-")</f>
        <v>https://github.com/zjxWeb/digitalTwins-short-</v>
      </c>
      <c r="C312" s="2">
        <f>IFERROR(__xludf.DUMMYFUNCTION("""COMPUTED_VALUE"""),3.0)</f>
        <v>3</v>
      </c>
      <c r="D312" s="2" t="str">
        <f>IFERROR(__xludf.DUMMYFUNCTION("""COMPUTED_VALUE"""),"C++")</f>
        <v>C++</v>
      </c>
      <c r="E312" s="2" t="str">
        <f>IFERROR(__xludf.DUMMYFUNCTION("""COMPUTED_VALUE"""),"此处为all的缩减版，采用同步渲染的方式将unity生成的WEBGL文件渲染到web界面，需要通过更改数据库的数据来看灯光的变化，此处是实时监控，间隔为2秒钟。")</f>
        <v>此处为all的缩减版，采用同步渲染的方式将unity生成的WEBGL文件渲染到web界面，需要通过更改数据库的数据来看灯光的变化，此处是实时监控，间隔为2秒钟。</v>
      </c>
    </row>
    <row r="313">
      <c r="A313" s="2" t="str">
        <f>IFERROR(__xludf.DUMMYFUNCTION("""COMPUTED_VALUE"""),"Convai-Unity-WebGL-SDK")</f>
        <v>Convai-Unity-WebGL-SDK</v>
      </c>
      <c r="B313" s="3" t="str">
        <f>IFERROR(__xludf.DUMMYFUNCTION("""COMPUTED_VALUE"""),"https://github.com/Conv-AI/Convai-Unity-WebGL-SDK")</f>
        <v>https://github.com/Conv-AI/Convai-Unity-WebGL-SDK</v>
      </c>
      <c r="C313" s="2">
        <f>IFERROR(__xludf.DUMMYFUNCTION("""COMPUTED_VALUE"""),3.0)</f>
        <v>3</v>
      </c>
      <c r="D313" s="2" t="str">
        <f>IFERROR(__xludf.DUMMYFUNCTION("""COMPUTED_VALUE"""),"C#")</f>
        <v>C#</v>
      </c>
      <c r="E313" s="2" t="str">
        <f>IFERROR(__xludf.DUMMYFUNCTION("""COMPUTED_VALUE"""),"Sem descrição")</f>
        <v>Sem descrição</v>
      </c>
    </row>
    <row r="314">
      <c r="A314" s="2" t="str">
        <f>IFERROR(__xludf.DUMMYFUNCTION("""COMPUTED_VALUE"""),"COMS30400")</f>
        <v>COMS30400</v>
      </c>
      <c r="B314" s="3" t="str">
        <f>IFERROR(__xludf.DUMMYFUNCTION("""COMPUTED_VALUE"""),"https://github.com/tomstark99/COMS30400")</f>
        <v>https://github.com/tomstark99/COMS30400</v>
      </c>
      <c r="C314" s="2">
        <f>IFERROR(__xludf.DUMMYFUNCTION("""COMPUTED_VALUE"""),3.0)</f>
        <v>3</v>
      </c>
      <c r="D314" s="2" t="str">
        <f>IFERROR(__xludf.DUMMYFUNCTION("""COMPUTED_VALUE"""),"C#")</f>
        <v>C#</v>
      </c>
      <c r="E314" s="2" t="str">
        <f>IFERROR(__xludf.DUMMYFUNCTION("""COMPUTED_VALUE"""),"COMS30400: Games Project. A multiplayer WebGL stealth game made with Unity")</f>
        <v>COMS30400: Games Project. A multiplayer WebGL stealth game made with Unity</v>
      </c>
    </row>
    <row r="315">
      <c r="A315" s="2" t="str">
        <f>IFERROR(__xludf.DUMMYFUNCTION("""COMPUTED_VALUE"""),"digitalTwinsUnity")</f>
        <v>digitalTwinsUnity</v>
      </c>
      <c r="B315" s="3" t="str">
        <f>IFERROR(__xludf.DUMMYFUNCTION("""COMPUTED_VALUE"""),"https://github.com/CLC-666/digitalTwinsUnity")</f>
        <v>https://github.com/CLC-666/digitalTwinsUnity</v>
      </c>
      <c r="C315" s="2">
        <f>IFERROR(__xludf.DUMMYFUNCTION("""COMPUTED_VALUE"""),3.0)</f>
        <v>3</v>
      </c>
      <c r="D315" s="2" t="str">
        <f>IFERROR(__xludf.DUMMYFUNCTION("""COMPUTED_VALUE"""),"Não especificada")</f>
        <v>Não especificada</v>
      </c>
      <c r="E315" s="2" t="str">
        <f>IFERROR(__xludf.DUMMYFUNCTION("""COMPUTED_VALUE"""),"Sem descrição")</f>
        <v>Sem descrição</v>
      </c>
    </row>
    <row r="316">
      <c r="A316" s="2" t="str">
        <f>IFERROR(__xludf.DUMMYFUNCTION("""COMPUTED_VALUE"""),"solidity-digital-twin")</f>
        <v>solidity-digital-twin</v>
      </c>
      <c r="B316" s="3" t="str">
        <f>IFERROR(__xludf.DUMMYFUNCTION("""COMPUTED_VALUE"""),"https://github.com/block-foundation/solidity-digital-twin")</f>
        <v>https://github.com/block-foundation/solidity-digital-twin</v>
      </c>
      <c r="C316" s="2">
        <f>IFERROR(__xludf.DUMMYFUNCTION("""COMPUTED_VALUE"""),3.0)</f>
        <v>3</v>
      </c>
      <c r="D316" s="2" t="str">
        <f>IFERROR(__xludf.DUMMYFUNCTION("""COMPUTED_VALUE"""),"Solidity")</f>
        <v>Solidity</v>
      </c>
      <c r="E316" s="2" t="str">
        <f>IFERROR(__xludf.DUMMYFUNCTION("""COMPUTED_VALUE"""),"Solidity Smart Contract: Digital Twin")</f>
        <v>Solidity Smart Contract: Digital Twin</v>
      </c>
    </row>
    <row r="317">
      <c r="A317" s="2" t="str">
        <f>IFERROR(__xludf.DUMMYFUNCTION("""COMPUTED_VALUE"""),"Behavioral-Architecture-for-Reality")</f>
        <v>Behavioral-Architecture-for-Reality</v>
      </c>
      <c r="B317" s="3" t="str">
        <f>IFERROR(__xludf.DUMMYFUNCTION("""COMPUTED_VALUE"""),"https://github.com/BarAI-official/Behavioral-Architecture-for-Reality")</f>
        <v>https://github.com/BarAI-official/Behavioral-Architecture-for-Reality</v>
      </c>
      <c r="C317" s="2">
        <f>IFERROR(__xludf.DUMMYFUNCTION("""COMPUTED_VALUE"""),3.0)</f>
        <v>3</v>
      </c>
      <c r="D317" s="2" t="str">
        <f>IFERROR(__xludf.DUMMYFUNCTION("""COMPUTED_VALUE"""),"Python")</f>
        <v>Python</v>
      </c>
      <c r="E317" s="2" t="str">
        <f>IFERROR(__xludf.DUMMYFUNCTION("""COMPUTED_VALUE"""),"BarAI is a futuristic AI system that models human behavior, emotional context, and decision-making. It combines behavioral intelligence, digital twins, and blockchain-based governance to build conscious, human-centric technology.")</f>
        <v>BarAI is a futuristic AI system that models human behavior, emotional context, and decision-making. It combines behavioral intelligence, digital twins, and blockchain-based governance to build conscious, human-centric technology.</v>
      </c>
    </row>
    <row r="318">
      <c r="A318" s="2" t="str">
        <f>IFERROR(__xludf.DUMMYFUNCTION("""COMPUTED_VALUE"""),"source-persona")</f>
        <v>source-persona</v>
      </c>
      <c r="B318" s="3" t="str">
        <f>IFERROR(__xludf.DUMMYFUNCTION("""COMPUTED_VALUE"""),"https://github.com/vero-code/source-persona")</f>
        <v>https://github.com/vero-code/source-persona</v>
      </c>
      <c r="C318" s="2">
        <f>IFERROR(__xludf.DUMMYFUNCTION("""COMPUTED_VALUE"""),3.0)</f>
        <v>3</v>
      </c>
      <c r="D318" s="2" t="str">
        <f>IFERROR(__xludf.DUMMYFUNCTION("""COMPUTED_VALUE"""),"Python")</f>
        <v>Python</v>
      </c>
      <c r="E318" s="2" t="str">
        <f>IFERROR(__xludf.DUMMYFUNCTION("""COMPUTED_VALUE"""),"♊ Voice-Interactive AI Digital Twin powered by Google Gemini 3. Talks to recruiters via Neural TTS, visualizes architecture, and defends against prompt injection.")</f>
        <v>♊ Voice-Interactive AI Digital Twin powered by Google Gemini 3. Talks to recruiters via Neural TTS, visualizes architecture, and defends against prompt injection.</v>
      </c>
    </row>
    <row r="319">
      <c r="A319" s="2" t="str">
        <f>IFERROR(__xludf.DUMMYFUNCTION("""COMPUTED_VALUE"""),"digi")</f>
        <v>digi</v>
      </c>
      <c r="B319" s="3" t="str">
        <f>IFERROR(__xludf.DUMMYFUNCTION("""COMPUTED_VALUE"""),"https://github.com/abcsys/digi")</f>
        <v>https://github.com/abcsys/digi</v>
      </c>
      <c r="C319" s="2">
        <f>IFERROR(__xludf.DUMMYFUNCTION("""COMPUTED_VALUE"""),3.0)</f>
        <v>3</v>
      </c>
      <c r="D319" s="2" t="str">
        <f>IFERROR(__xludf.DUMMYFUNCTION("""COMPUTED_VALUE"""),"Go")</f>
        <v>Go</v>
      </c>
      <c r="E319" s="2" t="str">
        <f>IFERROR(__xludf.DUMMYFUNCTION("""COMPUTED_VALUE"""),"An open source framework for building lightweight digital twins (""digi"") and running them in a cloud-native architecture. Digis are programmable in Python, configurable via declarative API, and queryable for fast data analytics. One can compose digis to"&amp;" form control hierarchies and model sophisticated real-world interactions. Mirror @digi-project.")</f>
        <v>An open source framework for building lightweight digital twins ("digi") and running them in a cloud-native architecture. Digis are programmable in Python, configurable via declarative API, and queryable for fast data analytics. One can compose digis to form control hierarchies and model sophisticated real-world interactions. Mirror @digi-project.</v>
      </c>
    </row>
    <row r="320">
      <c r="A320" s="2" t="str">
        <f>IFERROR(__xludf.DUMMYFUNCTION("""COMPUTED_VALUE"""),"DLinkEm")</f>
        <v>DLinkEm</v>
      </c>
      <c r="B320" s="3" t="str">
        <f>IFERROR(__xludf.DUMMYFUNCTION("""COMPUTED_VALUE"""),"https://github.com/ptrsen/DLinkEm")</f>
        <v>https://github.com/ptrsen/DLinkEm</v>
      </c>
      <c r="C320" s="2">
        <f>IFERROR(__xludf.DUMMYFUNCTION("""COMPUTED_VALUE"""),3.0)</f>
        <v>3</v>
      </c>
      <c r="D320" s="2" t="str">
        <f>IFERROR(__xludf.DUMMYFUNCTION("""COMPUTED_VALUE"""),"Não especificada")</f>
        <v>Não especificada</v>
      </c>
      <c r="E320" s="2" t="str">
        <f>IFERROR(__xludf.DUMMYFUNCTION("""COMPUTED_VALUE"""),"Dynamic Link Emulation: This repository contains the information and tutorials of DLinkEm, a dynamic link network emulator. The emulator architecture is discussed in the paper entitled ""Satellite Communication Digital Twin for Evaluating Novel Solutions:"&amp;" Dynamic Link Emulation Architecture""[PLKLPZ+23]")</f>
        <v>Dynamic Link Emulation: This repository contains the information and tutorials of DLinkEm, a dynamic link network emulator. The emulator architecture is discussed in the paper entitled "Satellite Communication Digital Twin for Evaluating Novel Solutions: Dynamic Link Emulation Architecture"[PLKLPZ+23]</v>
      </c>
    </row>
    <row r="321">
      <c r="A321" s="2" t="str">
        <f>IFERROR(__xludf.DUMMYFUNCTION("""COMPUTED_VALUE"""),"digitalTwins-short-")</f>
        <v>digitalTwins-short-</v>
      </c>
      <c r="B321" s="3" t="str">
        <f>IFERROR(__xludf.DUMMYFUNCTION("""COMPUTED_VALUE"""),"https://github.com/zjxWeb/digitalTwins-short-")</f>
        <v>https://github.com/zjxWeb/digitalTwins-short-</v>
      </c>
      <c r="C321" s="2">
        <f>IFERROR(__xludf.DUMMYFUNCTION("""COMPUTED_VALUE"""),3.0)</f>
        <v>3</v>
      </c>
      <c r="D321" s="2" t="str">
        <f>IFERROR(__xludf.DUMMYFUNCTION("""COMPUTED_VALUE"""),"C++")</f>
        <v>C++</v>
      </c>
      <c r="E321" s="2" t="str">
        <f>IFERROR(__xludf.DUMMYFUNCTION("""COMPUTED_VALUE"""),"此处为all的缩减版，采用同步渲染的方式将unity生成的WEBGL文件渲染到web界面，需要通过更改数据库的数据来看灯光的变化，此处是实时监控，间隔为2秒钟。")</f>
        <v>此处为all的缩减版，采用同步渲染的方式将unity生成的WEBGL文件渲染到web界面，需要通过更改数据库的数据来看灯光的变化，此处是实时监控，间隔为2秒钟。</v>
      </c>
    </row>
    <row r="322">
      <c r="A322" s="2" t="str">
        <f>IFERROR(__xludf.DUMMYFUNCTION("""COMPUTED_VALUE"""),"INTEMAC_Twin_Studio")</f>
        <v>INTEMAC_Twin_Studio</v>
      </c>
      <c r="B322" s="3" t="str">
        <f>IFERROR(__xludf.DUMMYFUNCTION("""COMPUTED_VALUE"""),"https://github.com/LukasMoravansky/INTEMAC_Twin_Studio")</f>
        <v>https://github.com/LukasMoravansky/INTEMAC_Twin_Studio</v>
      </c>
      <c r="C322" s="2">
        <f>IFERROR(__xludf.DUMMYFUNCTION("""COMPUTED_VALUE"""),3.0)</f>
        <v>3</v>
      </c>
      <c r="D322" s="2" t="str">
        <f>IFERROR(__xludf.DUMMYFUNCTION("""COMPUTED_VALUE"""),"C#")</f>
        <v>C#</v>
      </c>
      <c r="E322" s="2" t="str">
        <f>IFERROR(__xludf.DUMMYFUNCTION("""COMPUTED_VALUE"""),"A modular digital twin platform for simulation, visualization, and control of robotic systems.")</f>
        <v>A modular digital twin platform for simulation, visualization, and control of robotic systems.</v>
      </c>
    </row>
    <row r="323">
      <c r="A323" s="2" t="str">
        <f>IFERROR(__xludf.DUMMYFUNCTION("""COMPUTED_VALUE"""),"AspNetCore-Unity-WebGL")</f>
        <v>AspNetCore-Unity-WebGL</v>
      </c>
      <c r="B323" s="3" t="str">
        <f>IFERROR(__xludf.DUMMYFUNCTION("""COMPUTED_VALUE"""),"https://github.com/synboxdev/AspNetCore-Unity-WebGL")</f>
        <v>https://github.com/synboxdev/AspNetCore-Unity-WebGL</v>
      </c>
      <c r="C323" s="2">
        <f>IFERROR(__xludf.DUMMYFUNCTION("""COMPUTED_VALUE"""),2.0)</f>
        <v>2</v>
      </c>
      <c r="D323" s="2" t="str">
        <f>IFERROR(__xludf.DUMMYFUNCTION("""COMPUTED_VALUE"""),"HTML")</f>
        <v>HTML</v>
      </c>
      <c r="E323" s="2" t="str">
        <f>IFERROR(__xludf.DUMMYFUNCTION("""COMPUTED_VALUE"""),"Small example project showing how Unity WebGL build could be incorporated and used within ASP.NET Core web application with MVC framework.")</f>
        <v>Small example project showing how Unity WebGL build could be incorporated and used within ASP.NET Core web application with MVC framework.</v>
      </c>
    </row>
    <row r="324">
      <c r="A324" s="2" t="str">
        <f>IFERROR(__xludf.DUMMYFUNCTION("""COMPUTED_VALUE"""),"Bachelors-Project--Unity-Game-Website-")</f>
        <v>Bachelors-Project--Unity-Game-Website-</v>
      </c>
      <c r="B324" s="3" t="str">
        <f>IFERROR(__xludf.DUMMYFUNCTION("""COMPUTED_VALUE"""),"https://github.com/VrinceanuAlin/Bachelors-Project--Unity-Game-Website-")</f>
        <v>https://github.com/VrinceanuAlin/Bachelors-Project--Unity-Game-Website-</v>
      </c>
      <c r="C324" s="2">
        <f>IFERROR(__xludf.DUMMYFUNCTION("""COMPUTED_VALUE"""),2.0)</f>
        <v>2</v>
      </c>
      <c r="D324" s="2" t="str">
        <f>IFERROR(__xludf.DUMMYFUNCTION("""COMPUTED_VALUE"""),"C#")</f>
        <v>C#</v>
      </c>
      <c r="E324" s="2" t="str">
        <f>IFERROR(__xludf.DUMMYFUNCTION("""COMPUTED_VALUE"""),"A 2D Spaceshooter online browser-based game using Unity and WebGL, integrated with ASP.NET Core and the Identity framework. The game involved OOP, algorithms and data structures and featured various independent behaviours for the enemies and complex colli"&amp;"sion systems for the objects.")</f>
        <v>A 2D Spaceshooter online browser-based game using Unity and WebGL, integrated with ASP.NET Core and the Identity framework. The game involved OOP, algorithms and data structures and featured various independent behaviours for the enemies and complex collision systems for the objects.</v>
      </c>
    </row>
    <row r="325">
      <c r="A325" s="2" t="str">
        <f>IFERROR(__xludf.DUMMYFUNCTION("""COMPUTED_VALUE"""),"unity-plug-plugin")</f>
        <v>unity-plug-plugin</v>
      </c>
      <c r="B325" s="3" t="str">
        <f>IFERROR(__xludf.DUMMYFUNCTION("""COMPUTED_VALUE"""),"https://github.com/CipherProxy/unity-plug-plugin")</f>
        <v>https://github.com/CipherProxy/unity-plug-plugin</v>
      </c>
      <c r="C325" s="2">
        <f>IFERROR(__xludf.DUMMYFUNCTION("""COMPUTED_VALUE"""),2.0)</f>
        <v>2</v>
      </c>
      <c r="D325" s="2" t="str">
        <f>IFERROR(__xludf.DUMMYFUNCTION("""COMPUTED_VALUE"""),"C#")</f>
        <v>C#</v>
      </c>
      <c r="E325" s="2" t="str">
        <f>IFERROR(__xludf.DUMMYFUNCTION("""COMPUTED_VALUE"""),"A Unity plugin containing a .jslib and .cs file for mapping wallet functions from the Internet Computer.")</f>
        <v>A Unity plugin containing a .jslib and .cs file for mapping wallet functions from the Internet Computer.</v>
      </c>
    </row>
    <row r="326">
      <c r="A326" s="2" t="str">
        <f>IFERROR(__xludf.DUMMYFUNCTION("""COMPUTED_VALUE"""),"AspNetCore-Unity-WebGL")</f>
        <v>AspNetCore-Unity-WebGL</v>
      </c>
      <c r="B326" s="3" t="str">
        <f>IFERROR(__xludf.DUMMYFUNCTION("""COMPUTED_VALUE"""),"https://github.com/synboxdev/AspNetCore-Unity-WebGL")</f>
        <v>https://github.com/synboxdev/AspNetCore-Unity-WebGL</v>
      </c>
      <c r="C326" s="2">
        <f>IFERROR(__xludf.DUMMYFUNCTION("""COMPUTED_VALUE"""),2.0)</f>
        <v>2</v>
      </c>
      <c r="D326" s="2" t="str">
        <f>IFERROR(__xludf.DUMMYFUNCTION("""COMPUTED_VALUE"""),"HTML")</f>
        <v>HTML</v>
      </c>
      <c r="E326" s="2" t="str">
        <f>IFERROR(__xludf.DUMMYFUNCTION("""COMPUTED_VALUE"""),"Small example project showing how Unity WebGL build could be incorporated and used within ASP.NET Core web application with MVC framework.")</f>
        <v>Small example project showing how Unity WebGL build could be incorporated and used within ASP.NET Core web application with MVC framework.</v>
      </c>
    </row>
    <row r="327">
      <c r="A327" s="2" t="str">
        <f>IFERROR(__xludf.DUMMYFUNCTION("""COMPUTED_VALUE"""),"okey-game")</f>
        <v>okey-game</v>
      </c>
      <c r="B327" s="3" t="str">
        <f>IFERROR(__xludf.DUMMYFUNCTION("""COMPUTED_VALUE"""),"https://github.com/kahlery/okey-game")</f>
        <v>https://github.com/kahlery/okey-game</v>
      </c>
      <c r="C327" s="2">
        <f>IFERROR(__xludf.DUMMYFUNCTION("""COMPUTED_VALUE"""),2.0)</f>
        <v>2</v>
      </c>
      <c r="D327" s="2" t="str">
        <f>IFERROR(__xludf.DUMMYFUNCTION("""COMPUTED_VALUE"""),"C#")</f>
        <v>C#</v>
      </c>
      <c r="E327" s="2" t="str">
        <f>IFERROR(__xludf.DUMMYFUNCTION("""COMPUTED_VALUE"""),"🎲 complete game with backend: used custom real time solution extended on SignalR cause WebGL doesnt allow us to use sockets in that way.")</f>
        <v>🎲 complete game with backend: used custom real time solution extended on SignalR cause WebGL doesnt allow us to use sockets in that way.</v>
      </c>
    </row>
    <row r="328">
      <c r="A328" s="2" t="str">
        <f>IFERROR(__xludf.DUMMYFUNCTION("""COMPUTED_VALUE"""),"Digital_Twins_Repo")</f>
        <v>Digital_Twins_Repo</v>
      </c>
      <c r="B328" s="3" t="str">
        <f>IFERROR(__xludf.DUMMYFUNCTION("""COMPUTED_VALUE"""),"https://github.com/ITU-AI-ML-in-5G-Challenge/Digital_Twins_Repo")</f>
        <v>https://github.com/ITU-AI-ML-in-5G-Challenge/Digital_Twins_Repo</v>
      </c>
      <c r="C328" s="2">
        <f>IFERROR(__xludf.DUMMYFUNCTION("""COMPUTED_VALUE"""),2.0)</f>
        <v>2</v>
      </c>
      <c r="D328" s="2" t="str">
        <f>IFERROR(__xludf.DUMMYFUNCTION("""COMPUTED_VALUE"""),"Python")</f>
        <v>Python</v>
      </c>
      <c r="E328" s="2" t="str">
        <f>IFERROR(__xludf.DUMMYFUNCTION("""COMPUTED_VALUE"""),"Digital Twins Repository. We present a Proof of Concept (PoC) of the decentralized controller evolution architecture for Autonomous Networks (AN) using a distributed Marketplace.")</f>
        <v>Digital Twins Repository. We present a Proof of Concept (PoC) of the decentralized controller evolution architecture for Autonomous Networks (AN) using a distributed Marketplace.</v>
      </c>
    </row>
    <row r="329">
      <c r="A329" s="2" t="str">
        <f>IFERROR(__xludf.DUMMYFUNCTION("""COMPUTED_VALUE"""),"digital-twin-agentic-rag")</f>
        <v>digital-twin-agentic-rag</v>
      </c>
      <c r="B329" s="3" t="str">
        <f>IFERROR(__xludf.DUMMYFUNCTION("""COMPUTED_VALUE"""),"https://github.com/AratiSankaliya12/digital-twin-agentic-rag")</f>
        <v>https://github.com/AratiSankaliya12/digital-twin-agentic-rag</v>
      </c>
      <c r="C329" s="2">
        <f>IFERROR(__xludf.DUMMYFUNCTION("""COMPUTED_VALUE"""),2.0)</f>
        <v>2</v>
      </c>
      <c r="D329" s="2" t="str">
        <f>IFERROR(__xludf.DUMMYFUNCTION("""COMPUTED_VALUE"""),"Python")</f>
        <v>Python</v>
      </c>
      <c r="E329" s="2" t="str">
        <f>IFERROR(__xludf.DUMMYFUNCTION("""COMPUTED_VALUE"""),"A production-grade AI Digital Twin built from scratch. Features an evolutionary architecture: starting from raw RAG &amp; Memory experiments, evolving into an Agentic Workflow with Tool Calling with a Streamlit UI. Powered by LangChain, OpenAI, and ChromaDB.")</f>
        <v>A production-grade AI Digital Twin built from scratch. Features an evolutionary architecture: starting from raw RAG &amp; Memory experiments, evolving into an Agentic Workflow with Tool Calling with a Streamlit UI. Powered by LangChain, OpenAI, and ChromaDB.</v>
      </c>
    </row>
    <row r="330">
      <c r="A330" s="2" t="str">
        <f>IFERROR(__xludf.DUMMYFUNCTION("""COMPUTED_VALUE"""),"jar-el")</f>
        <v>jar-el</v>
      </c>
      <c r="B330" s="3" t="str">
        <f>IFERROR(__xludf.DUMMYFUNCTION("""COMPUTED_VALUE"""),"https://github.com/ProfEngel/jar-el")</f>
        <v>https://github.com/ProfEngel/jar-el</v>
      </c>
      <c r="C330" s="2">
        <f>IFERROR(__xludf.DUMMYFUNCTION("""COMPUTED_VALUE"""),2.0)</f>
        <v>2</v>
      </c>
      <c r="D330" s="2" t="str">
        <f>IFERROR(__xludf.DUMMYFUNCTION("""COMPUTED_VALUE"""),"Python")</f>
        <v>Python</v>
      </c>
      <c r="E330" s="2" t="str">
        <f>IFERROR(__xludf.DUMMYFUNCTION("""COMPUTED_VALUE"""),"Personal Semantic OS (S-OS) &amp; Digital Twin. Features ""Self-Baking"" memory, hybrid architecture, and agentic workflows via the Model Context Protocol (MCP).")</f>
        <v>Personal Semantic OS (S-OS) &amp; Digital Twin. Features "Self-Baking" memory, hybrid architecture, and agentic workflows via the Model Context Protocol (MCP).</v>
      </c>
    </row>
    <row r="331">
      <c r="A331" s="2" t="str">
        <f>IFERROR(__xludf.DUMMYFUNCTION("""COMPUTED_VALUE"""),"Single-Shot-Digital-In-Line-Holography_using_DL")</f>
        <v>Single-Shot-Digital-In-Line-Holography_using_DL</v>
      </c>
      <c r="B331" s="3" t="str">
        <f>IFERROR(__xludf.DUMMYFUNCTION("""COMPUTED_VALUE"""),"https://github.com/RAHULJOGI-CODE/Single-Shot-Digital-In-Line-Holography_using_DL")</f>
        <v>https://github.com/RAHULJOGI-CODE/Single-Shot-Digital-In-Line-Holography_using_DL</v>
      </c>
      <c r="C331" s="2">
        <f>IFERROR(__xludf.DUMMYFUNCTION("""COMPUTED_VALUE"""),2.0)</f>
        <v>2</v>
      </c>
      <c r="D331" s="2" t="str">
        <f>IFERROR(__xludf.DUMMYFUNCTION("""COMPUTED_VALUE"""),"Python")</f>
        <v>Python</v>
      </c>
      <c r="E331" s="2" t="str">
        <f>IFERROR(__xludf.DUMMYFUNCTION("""COMPUTED_VALUE"""),"A deep learning-based approach for reconstructing 3D holographic images using autoencoder architectures. This project focuses on single-shot reconstruction to overcome twin image artifacts and reduce dependency on large training datasets, with application"&amp;"s in biomedical imaging and diagnostics.")</f>
        <v>A deep learning-based approach for reconstructing 3D holographic images using autoencoder architectures. This project focuses on single-shot reconstruction to overcome twin image artifacts and reduce dependency on large training datasets, with applications in biomedical imaging and diagnostics.</v>
      </c>
    </row>
    <row r="332">
      <c r="A332" s="2" t="str">
        <f>IFERROR(__xludf.DUMMYFUNCTION("""COMPUTED_VALUE"""),"ravven-documentation")</f>
        <v>ravven-documentation</v>
      </c>
      <c r="B332" s="3" t="str">
        <f>IFERROR(__xludf.DUMMYFUNCTION("""COMPUTED_VALUE"""),"https://github.com/aeyonblack/ravven-documentation")</f>
        <v>https://github.com/aeyonblack/ravven-documentation</v>
      </c>
      <c r="C332" s="2">
        <f>IFERROR(__xludf.DUMMYFUNCTION("""COMPUTED_VALUE"""),2.0)</f>
        <v>2</v>
      </c>
      <c r="D332" s="2" t="str">
        <f>IFERROR(__xludf.DUMMYFUNCTION("""COMPUTED_VALUE"""),"Não especificada")</f>
        <v>Não especificada</v>
      </c>
      <c r="E332" s="2" t="str">
        <f>IFERROR(__xludf.DUMMYFUNCTION("""COMPUTED_VALUE"""),"Official Engineering Data Package (EDP) for RAVVEN: A Rust-based autonomous vehicle with Digital Twin integration. Includes System Architecture Specs (SAS), Interface Control Documents (ICD), and Hardware Schematics.")</f>
        <v>Official Engineering Data Package (EDP) for RAVVEN: A Rust-based autonomous vehicle with Digital Twin integration. Includes System Architecture Specs (SAS), Interface Control Documents (ICD), and Hardware Schematics.</v>
      </c>
    </row>
    <row r="333">
      <c r="A333" s="2" t="str">
        <f>IFERROR(__xludf.DUMMYFUNCTION("""COMPUTED_VALUE"""),"iot-dt-thesis")</f>
        <v>iot-dt-thesis</v>
      </c>
      <c r="B333" s="3" t="str">
        <f>IFERROR(__xludf.DUMMYFUNCTION("""COMPUTED_VALUE"""),"https://github.com/oliviariccomi/iot-dt-thesis")</f>
        <v>https://github.com/oliviariccomi/iot-dt-thesis</v>
      </c>
      <c r="C333" s="2">
        <f>IFERROR(__xludf.DUMMYFUNCTION("""COMPUTED_VALUE"""),2.0)</f>
        <v>2</v>
      </c>
      <c r="D333" s="2" t="str">
        <f>IFERROR(__xludf.DUMMYFUNCTION("""COMPUTED_VALUE"""),"Java")</f>
        <v>Java</v>
      </c>
      <c r="E333" s="2" t="str">
        <f>IFERROR(__xludf.DUMMYFUNCTION("""COMPUTED_VALUE"""),"Investigation and evaluation on how Digital Twins can be effectively applied to solve physical assets, heterogeneity and support real-time biosignals analysis in Human-Machine interaction scenarios. The thesis focused on biomedical signal analysis (ECG an"&amp;"d EDA) and development of a Digital Twin architecture to process and handle data to a machine.")</f>
        <v>Investigation and evaluation on how Digital Twins can be effectively applied to solve physical assets, heterogeneity and support real-time biosignals analysis in Human-Machine interaction scenarios. The thesis focused on biomedical signal analysis (ECG and EDA) and development of a Digital Twin architecture to process and handle data to a machine.</v>
      </c>
    </row>
    <row r="334">
      <c r="A334" s="2" t="str">
        <f>IFERROR(__xludf.DUMMYFUNCTION("""COMPUTED_VALUE"""),"berlin-grid-project")</f>
        <v>berlin-grid-project</v>
      </c>
      <c r="B334" s="3" t="str">
        <f>IFERROR(__xludf.DUMMYFUNCTION("""COMPUTED_VALUE"""),"https://github.com/omari91/berlin-grid-project")</f>
        <v>https://github.com/omari91/berlin-grid-project</v>
      </c>
      <c r="C334" s="2">
        <f>IFERROR(__xludf.DUMMYFUNCTION("""COMPUTED_VALUE"""),2.0)</f>
        <v>2</v>
      </c>
      <c r="D334" s="2" t="str">
        <f>IFERROR(__xludf.DUMMYFUNCTION("""COMPUTED_VALUE"""),"Python")</f>
        <v>Python</v>
      </c>
      <c r="E334" s="2" t="str">
        <f>IFERROR(__xludf.DUMMYFUNCTION("""COMPUTED_VALUE"""),"Real-time grid digital twin for Germany's energy transition. Features &lt;50ms physics loop, VDE-AR-N 4110 compliance validation, Monte Carlo robustness testing (n=50 AR(1) uncertainty), and production-ready CI/CD architecture.")</f>
        <v>Real-time grid digital twin for Germany's energy transition. Features &lt;50ms physics loop, VDE-AR-N 4110 compliance validation, Monte Carlo robustness testing (n=50 AR(1) uncertainty), and production-ready CI/CD architecture.</v>
      </c>
    </row>
    <row r="335">
      <c r="A335" s="2" t="str">
        <f>IFERROR(__xludf.DUMMYFUNCTION("""COMPUTED_VALUE"""),"Robot-digital-twin-control-mechanics")</f>
        <v>Robot-digital-twin-control-mechanics</v>
      </c>
      <c r="B335" s="3" t="str">
        <f>IFERROR(__xludf.DUMMYFUNCTION("""COMPUTED_VALUE"""),"https://github.com/Taistonalle/Robot-digital-twin-control-mechanics")</f>
        <v>https://github.com/Taistonalle/Robot-digital-twin-control-mechanics</v>
      </c>
      <c r="C335" s="2">
        <f>IFERROR(__xludf.DUMMYFUNCTION("""COMPUTED_VALUE"""),2.0)</f>
        <v>2</v>
      </c>
      <c r="D335" s="2" t="str">
        <f>IFERROR(__xludf.DUMMYFUNCTION("""COMPUTED_VALUE"""),"C#")</f>
        <v>C#</v>
      </c>
      <c r="E335" s="2" t="str">
        <f>IFERROR(__xludf.DUMMYFUNCTION("""COMPUTED_VALUE"""),"Modified version of the Unity3D_ABB_CRB_15000_GoFa_EGM repository")</f>
        <v>Modified version of the Unity3D_ABB_CRB_15000_GoFa_EGM repository</v>
      </c>
    </row>
    <row r="336">
      <c r="A336" s="2" t="str">
        <f>IFERROR(__xludf.DUMMYFUNCTION("""COMPUTED_VALUE"""),"droneinspection")</f>
        <v>droneinspection</v>
      </c>
      <c r="B336" s="3" t="str">
        <f>IFERROR(__xludf.DUMMYFUNCTION("""COMPUTED_VALUE"""),"https://github.com/buvnswrn/droneinspection")</f>
        <v>https://github.com/buvnswrn/droneinspection</v>
      </c>
      <c r="C336" s="2">
        <f>IFERROR(__xludf.DUMMYFUNCTION("""COMPUTED_VALUE"""),2.0)</f>
        <v>2</v>
      </c>
      <c r="D336" s="2" t="str">
        <f>IFERROR(__xludf.DUMMYFUNCTION("""COMPUTED_VALUE"""),"Não especificada")</f>
        <v>Não especificada</v>
      </c>
      <c r="E336" s="2" t="str">
        <f>IFERROR(__xludf.DUMMYFUNCTION("""COMPUTED_VALUE"""),"Repository for Drone Inspection Digital Twin")</f>
        <v>Repository for Drone Inspection Digital Twin</v>
      </c>
    </row>
    <row r="337">
      <c r="A337" s="2" t="str">
        <f>IFERROR(__xludf.DUMMYFUNCTION("""COMPUTED_VALUE"""),"feel-the-cupra-hackupc-2025")</f>
        <v>feel-the-cupra-hackupc-2025</v>
      </c>
      <c r="B337" s="3" t="str">
        <f>IFERROR(__xludf.DUMMYFUNCTION("""COMPUTED_VALUE"""),"https://github.com/ArnauCS03/feel-the-cupra-hackupc-2025")</f>
        <v>https://github.com/ArnauCS03/feel-the-cupra-hackupc-2025</v>
      </c>
      <c r="C337" s="2">
        <f>IFERROR(__xludf.DUMMYFUNCTION("""COMPUTED_VALUE"""),2.0)</f>
        <v>2</v>
      </c>
      <c r="D337" s="2" t="str">
        <f>IFERROR(__xludf.DUMMYFUNCTION("""COMPUTED_VALUE"""),"Python")</f>
        <v>Python</v>
      </c>
      <c r="E337" s="2" t="str">
        <f>IFERROR(__xludf.DUMMYFUNCTION("""COMPUTED_VALUE"""),"HackUPC 2025 – CUPRA Challenge. A digital twin of the CUPRA Tavascan 2024 that guides users through an interactive experience to help them explore and understand the car's user manual.")</f>
        <v>HackUPC 2025 – CUPRA Challenge. A digital twin of the CUPRA Tavascan 2024 that guides users through an interactive experience to help them explore and understand the car's user manual.</v>
      </c>
    </row>
    <row r="338">
      <c r="A338" s="2" t="str">
        <f>IFERROR(__xludf.DUMMYFUNCTION("""COMPUTED_VALUE"""),"WebGL_DigitalTwin_Project_1")</f>
        <v>WebGL_DigitalTwin_Project_1</v>
      </c>
      <c r="B338" s="3" t="str">
        <f>IFERROR(__xludf.DUMMYFUNCTION("""COMPUTED_VALUE"""),"https://github.com/Katchietsnouva/WebGL_DigitalTwin_Project_1")</f>
        <v>https://github.com/Katchietsnouva/WebGL_DigitalTwin_Project_1</v>
      </c>
      <c r="C338" s="2">
        <f>IFERROR(__xludf.DUMMYFUNCTION("""COMPUTED_VALUE"""),2.0)</f>
        <v>2</v>
      </c>
      <c r="D338" s="2" t="str">
        <f>IFERROR(__xludf.DUMMYFUNCTION("""COMPUTED_VALUE"""),"HTML")</f>
        <v>HTML</v>
      </c>
      <c r="E338" s="2" t="str">
        <f>IFERROR(__xludf.DUMMYFUNCTION("""COMPUTED_VALUE"""),"This game is the initial development phase for digital twining of PLCs and embedded systems")</f>
        <v>This game is the initial development phase for digital twining of PLCs and embedded systems</v>
      </c>
    </row>
    <row r="339">
      <c r="A339" s="2" t="str">
        <f>IFERROR(__xludf.DUMMYFUNCTION("""COMPUTED_VALUE"""),"digital-twin-park")</f>
        <v>digital-twin-park</v>
      </c>
      <c r="B339" s="3" t="str">
        <f>IFERROR(__xludf.DUMMYFUNCTION("""COMPUTED_VALUE"""),"https://github.com/MapmostSDK/digital-twin-park")</f>
        <v>https://github.com/MapmostSDK/digital-twin-park</v>
      </c>
      <c r="C339" s="2">
        <f>IFERROR(__xludf.DUMMYFUNCTION("""COMPUTED_VALUE"""),2.0)</f>
        <v>2</v>
      </c>
      <c r="D339" s="2" t="str">
        <f>IFERROR(__xludf.DUMMYFUNCTION("""COMPUTED_VALUE"""),"JavaScript")</f>
        <v>JavaScript</v>
      </c>
      <c r="E339" s="2" t="str">
        <f>IFERROR(__xludf.DUMMYFUNCTION("""COMPUTED_VALUE"""),"a digital twin park case based on Mapmost SDK for WebGL")</f>
        <v>a digital twin park case based on Mapmost SDK for WebGL</v>
      </c>
    </row>
    <row r="340">
      <c r="A340" s="2" t="str">
        <f>IFERROR(__xludf.DUMMYFUNCTION("""COMPUTED_VALUE"""),"bio-digital-twin-care")</f>
        <v>bio-digital-twin-care</v>
      </c>
      <c r="B340" s="3" t="str">
        <f>IFERROR(__xludf.DUMMYFUNCTION("""COMPUTED_VALUE"""),"https://github.com/nihannihu/bio-digital-twin-care")</f>
        <v>https://github.com/nihannihu/bio-digital-twin-care</v>
      </c>
      <c r="C340" s="2">
        <f>IFERROR(__xludf.DUMMYFUNCTION("""COMPUTED_VALUE"""),2.0)</f>
        <v>2</v>
      </c>
      <c r="D340" s="2" t="str">
        <f>IFERROR(__xludf.DUMMYFUNCTION("""COMPUTED_VALUE"""),"JavaScript")</f>
        <v>JavaScript</v>
      </c>
      <c r="E340" s="2" t="str">
        <f>IFERROR(__xludf.DUMMYFUNCTION("""COMPUTED_VALUE"""),"A real-time Bio-Digital Twin that simulates the impact of daily habits (caffeine, stress, meds) on human physiology using a photorealistic 3D WebGL engine and AI prognosis.")</f>
        <v>A real-time Bio-Digital Twin that simulates the impact of daily habits (caffeine, stress, meds) on human physiology using a photorealistic 3D WebGL engine and AI prognosis.</v>
      </c>
    </row>
    <row r="341">
      <c r="A341" s="2" t="str">
        <f>IFERROR(__xludf.DUMMYFUNCTION("""COMPUTED_VALUE"""),"morpho-twin")</f>
        <v>morpho-twin</v>
      </c>
      <c r="B341" s="3" t="str">
        <f>IFERROR(__xludf.DUMMYFUNCTION("""COMPUTED_VALUE"""),"https://github.com/hadijannat/morpho-twin")</f>
        <v>https://github.com/hadijannat/morpho-twin</v>
      </c>
      <c r="C341" s="2">
        <f>IFERROR(__xludf.DUMMYFUNCTION("""COMPUTED_VALUE"""),2.0)</f>
        <v>2</v>
      </c>
      <c r="D341" s="2" t="str">
        <f>IFERROR(__xludf.DUMMYFUNCTION("""COMPUTED_VALUE"""),"Python")</f>
        <v>Python</v>
      </c>
      <c r="E341" s="2" t="str">
        <f>IFERROR(__xludf.DUMMYFUNCTION("""COMPUTED_VALUE"""),"digital-twin, differentiable-programming, jax, model-predictive-control,  system-identification, sciml, physics-informed, industry4, adaptive-control,  moving-horizon-estimation")</f>
        <v>digital-twin, differentiable-programming, jax, model-predictive-control,  system-identification, sciml, physics-informed, industry4, adaptive-control,  moving-horizon-estimation</v>
      </c>
    </row>
    <row r="342">
      <c r="A342" s="2" t="str">
        <f>IFERROR(__xludf.DUMMYFUNCTION("""COMPUTED_VALUE"""),"Design-and-Implementation-of-Digital-Twin-for-a-Line-Follower-Robot")</f>
        <v>Design-and-Implementation-of-Digital-Twin-for-a-Line-Follower-Robot</v>
      </c>
      <c r="B342" s="3" t="str">
        <f>IFERROR(__xludf.DUMMYFUNCTION("""COMPUTED_VALUE"""),"https://github.com/Twinmodel/Design-and-Implementation-of-Digital-Twin-for-a-Line-Follower-Robot")</f>
        <v>https://github.com/Twinmodel/Design-and-Implementation-of-Digital-Twin-for-a-Line-Follower-Robot</v>
      </c>
      <c r="C342" s="2">
        <f>IFERROR(__xludf.DUMMYFUNCTION("""COMPUTED_VALUE"""),1.0)</f>
        <v>1</v>
      </c>
      <c r="D342" s="2" t="str">
        <f>IFERROR(__xludf.DUMMYFUNCTION("""COMPUTED_VALUE"""),"C++")</f>
        <v>C++</v>
      </c>
      <c r="E342" s="2" t="str">
        <f>IFERROR(__xludf.DUMMYFUNCTION("""COMPUTED_VALUE"""),"Open-source digital twin for a line-follower robot, integrating MATLAB controller, Unity 3D virtual model, and ESP32 physical robot. Features PID control, UDP/TCP sync, and HTTP dashboard. For university students to modify hardware and external users to s"&amp;"imulate or build their own robot. MIT License.")</f>
        <v>Open-source digital twin for a line-follower robot, integrating MATLAB controller, Unity 3D virtual model, and ESP32 physical robot. Features PID control, UDP/TCP sync, and HTTP dashboard. For university students to modify hardware and external users to simulate or build their own robot. MIT License.</v>
      </c>
    </row>
    <row r="343">
      <c r="A343" s="2" t="str">
        <f>IFERROR(__xludf.DUMMYFUNCTION("""COMPUTED_VALUE"""),"ASP.NET-UnityWebGLServer")</f>
        <v>ASP.NET-UnityWebGLServer</v>
      </c>
      <c r="B343" s="3" t="str">
        <f>IFERROR(__xludf.DUMMYFUNCTION("""COMPUTED_VALUE"""),"https://github.com/caglarenes/ASP.NET-UnityWebGLServer")</f>
        <v>https://github.com/caglarenes/ASP.NET-UnityWebGLServer</v>
      </c>
      <c r="C343" s="2">
        <f>IFERROR(__xludf.DUMMYFUNCTION("""COMPUTED_VALUE"""),1.0)</f>
        <v>1</v>
      </c>
      <c r="D343" s="2" t="str">
        <f>IFERROR(__xludf.DUMMYFUNCTION("""COMPUTED_VALUE"""),"C#")</f>
        <v>C#</v>
      </c>
      <c r="E343" s="2" t="str">
        <f>IFERROR(__xludf.DUMMYFUNCTION("""COMPUTED_VALUE"""),"An example ASP.NET Minimal API project for serving Unity WebGL builds.")</f>
        <v>An example ASP.NET Minimal API project for serving Unity WebGL builds.</v>
      </c>
    </row>
    <row r="344">
      <c r="A344" s="2" t="str">
        <f>IFERROR(__xludf.DUMMYFUNCTION("""COMPUTED_VALUE"""),"asp-net-core-mvc-unity-test")</f>
        <v>asp-net-core-mvc-unity-test</v>
      </c>
      <c r="B344" s="3" t="str">
        <f>IFERROR(__xludf.DUMMYFUNCTION("""COMPUTED_VALUE"""),"https://github.com/colinwilliams91/asp-net-core-mvc-unity-test")</f>
        <v>https://github.com/colinwilliams91/asp-net-core-mvc-unity-test</v>
      </c>
      <c r="C344" s="2">
        <f>IFERROR(__xludf.DUMMYFUNCTION("""COMPUTED_VALUE"""),1.0)</f>
        <v>1</v>
      </c>
      <c r="D344" s="2" t="str">
        <f>IFERROR(__xludf.DUMMYFUNCTION("""COMPUTED_VALUE"""),"HTML")</f>
        <v>HTML</v>
      </c>
      <c r="E344" s="2" t="str">
        <f>IFERROR(__xludf.DUMMYFUNCTION("""COMPUTED_VALUE"""),"testing unity build to WebGL served on asp.net core MVC 8")</f>
        <v>testing unity build to WebGL served on asp.net core MVC 8</v>
      </c>
    </row>
    <row r="345">
      <c r="A345" s="2" t="str">
        <f>IFERROR(__xludf.DUMMYFUNCTION("""COMPUTED_VALUE"""),"Esmeralda")</f>
        <v>Esmeralda</v>
      </c>
      <c r="B345" s="3" t="str">
        <f>IFERROR(__xludf.DUMMYFUNCTION("""COMPUTED_VALUE"""),"https://github.com/gamgaroo/Esmeralda")</f>
        <v>https://github.com/gamgaroo/Esmeralda</v>
      </c>
      <c r="C345" s="2">
        <f>IFERROR(__xludf.DUMMYFUNCTION("""COMPUTED_VALUE"""),1.0)</f>
        <v>1</v>
      </c>
      <c r="D345" s="2" t="str">
        <f>IFERROR(__xludf.DUMMYFUNCTION("""COMPUTED_VALUE"""),"C#")</f>
        <v>C#</v>
      </c>
      <c r="E345" s="2" t="str">
        <f>IFERROR(__xludf.DUMMYFUNCTION("""COMPUTED_VALUE"""),"ASP.NET Core Web App for hosting Unity3D WebGL builds with support of Continuous Delivery via Unity Cloud Webhooks.")</f>
        <v>ASP.NET Core Web App for hosting Unity3D WebGL builds with support of Continuous Delivery via Unity Cloud Webhooks.</v>
      </c>
    </row>
    <row r="346">
      <c r="A346" s="2" t="str">
        <f>IFERROR(__xludf.DUMMYFUNCTION("""COMPUTED_VALUE"""),"hakoniwa-pdu-csharp")</f>
        <v>hakoniwa-pdu-csharp</v>
      </c>
      <c r="B346" s="3" t="str">
        <f>IFERROR(__xludf.DUMMYFUNCTION("""COMPUTED_VALUE"""),"https://github.com/toppers/hakoniwa-pdu-csharp")</f>
        <v>https://github.com/toppers/hakoniwa-pdu-csharp</v>
      </c>
      <c r="C346" s="2">
        <f>IFERROR(__xludf.DUMMYFUNCTION("""COMPUTED_VALUE"""),1.0)</f>
        <v>1</v>
      </c>
      <c r="D346" s="2" t="str">
        <f>IFERROR(__xludf.DUMMYFUNCTION("""COMPUTED_VALUE"""),"C#")</f>
        <v>C#</v>
      </c>
      <c r="E346" s="2" t="str">
        <f>IFERROR(__xludf.DUMMYFUNCTION("""COMPUTED_VALUE"""),"A pure C# package implementing Hakoniwa PDU (Protocol Data Unit) for seamless communication in Hakoniwa simulations. Compatible with .NET and WebGL, it enables integration with AR, XR, and real robotic systems. Designed for flexibility without Unity depen"&amp;"dencies, it provides a robust foundation for cross-layer communication.")</f>
        <v>A pure C# package implementing Hakoniwa PDU (Protocol Data Unit) for seamless communication in Hakoniwa simulations. Compatible with .NET and WebGL, it enables integration with AR, XR, and real robotic systems. Designed for flexibility without Unity dependencies, it provides a robust foundation for cross-layer communication.</v>
      </c>
    </row>
    <row r="347">
      <c r="A347" s="2" t="str">
        <f>IFERROR(__xludf.DUMMYFUNCTION("""COMPUTED_VALUE"""),"JSLibGenerator")</f>
        <v>JSLibGenerator</v>
      </c>
      <c r="B347" s="3" t="str">
        <f>IFERROR(__xludf.DUMMYFUNCTION("""COMPUTED_VALUE"""),"https://github.com/lefx-gmbh/JSLibGenerator")</f>
        <v>https://github.com/lefx-gmbh/JSLibGenerator</v>
      </c>
      <c r="C347" s="2">
        <f>IFERROR(__xludf.DUMMYFUNCTION("""COMPUTED_VALUE"""),1.0)</f>
        <v>1</v>
      </c>
      <c r="D347" s="2" t="str">
        <f>IFERROR(__xludf.DUMMYFUNCTION("""COMPUTED_VALUE"""),"C#")</f>
        <v>C#</v>
      </c>
      <c r="E347" s="2" t="str">
        <f>IFERROR(__xludf.DUMMYFUNCTION("""COMPUTED_VALUE"""),"Unity Package to provide a more easy bridge from C# to JSLib")</f>
        <v>Unity Package to provide a more easy bridge from C# to JSLib</v>
      </c>
    </row>
    <row r="348">
      <c r="A348" s="2" t="str">
        <f>IFERROR(__xludf.DUMMYFUNCTION("""COMPUTED_VALUE"""),"zes-unity-jslib")</f>
        <v>zes-unity-jslib</v>
      </c>
      <c r="B348" s="3" t="str">
        <f>IFERROR(__xludf.DUMMYFUNCTION("""COMPUTED_VALUE"""),"https://github.com/zhihesoft/zes-unity-jslib")</f>
        <v>https://github.com/zhihesoft/zes-unity-jslib</v>
      </c>
      <c r="C348" s="2">
        <f>IFERROR(__xludf.DUMMYFUNCTION("""COMPUTED_VALUE"""),1.0)</f>
        <v>1</v>
      </c>
      <c r="D348" s="2" t="str">
        <f>IFERROR(__xludf.DUMMYFUNCTION("""COMPUTED_VALUE"""),"TypeScript")</f>
        <v>TypeScript</v>
      </c>
      <c r="E348" s="2" t="str">
        <f>IFERROR(__xludf.DUMMYFUNCTION("""COMPUTED_VALUE"""),"zes js lib for unity, co-op with zes.game.core library")</f>
        <v>zes js lib for unity, co-op with zes.game.core library</v>
      </c>
    </row>
    <row r="349">
      <c r="A349" s="2" t="str">
        <f>IFERROR(__xludf.DUMMYFUNCTION("""COMPUTED_VALUE"""),"NEAR-Unity-WebGL-API")</f>
        <v>NEAR-Unity-WebGL-API</v>
      </c>
      <c r="B349" s="3" t="str">
        <f>IFERROR(__xludf.DUMMYFUNCTION("""COMPUTED_VALUE"""),"https://github.com/Made-For-Gamers/NEAR-Unity-WebGL-API")</f>
        <v>https://github.com/Made-For-Gamers/NEAR-Unity-WebGL-API</v>
      </c>
      <c r="C349" s="2">
        <f>IFERROR(__xludf.DUMMYFUNCTION("""COMPUTED_VALUE"""),1.0)</f>
        <v>1</v>
      </c>
      <c r="D349" s="2" t="str">
        <f>IFERROR(__xludf.DUMMYFUNCTION("""COMPUTED_VALUE"""),"ShaderLab")</f>
        <v>ShaderLab</v>
      </c>
      <c r="E349" s="2" t="str">
        <f>IFERROR(__xludf.DUMMYFUNCTION("""COMPUTED_VALUE"""),"WebGL JSLIB intergration with the NEAR JS API")</f>
        <v>WebGL JSLIB intergration with the NEAR JS API</v>
      </c>
    </row>
    <row r="350">
      <c r="A350" s="2" t="str">
        <f>IFERROR(__xludf.DUMMYFUNCTION("""COMPUTED_VALUE"""),"rollup-plugin-unity-jslib")</f>
        <v>rollup-plugin-unity-jslib</v>
      </c>
      <c r="B350" s="3" t="str">
        <f>IFERROR(__xludf.DUMMYFUNCTION("""COMPUTED_VALUE"""),"https://github.com/ziomagic/rollup-plugin-unity-jslib")</f>
        <v>https://github.com/ziomagic/rollup-plugin-unity-jslib</v>
      </c>
      <c r="C350" s="2">
        <f>IFERROR(__xludf.DUMMYFUNCTION("""COMPUTED_VALUE"""),1.0)</f>
        <v>1</v>
      </c>
      <c r="D350" s="2" t="str">
        <f>IFERROR(__xludf.DUMMYFUNCTION("""COMPUTED_VALUE"""),"TypeScript")</f>
        <v>TypeScript</v>
      </c>
      <c r="E350" s="2" t="str">
        <f>IFERROR(__xludf.DUMMYFUNCTION("""COMPUTED_VALUE"""),"Rollup plugin for converting javascript library into Unity .jslib. file")</f>
        <v>Rollup plugin for converting javascript library into Unity .jslib. file</v>
      </c>
    </row>
    <row r="351">
      <c r="A351" s="2" t="str">
        <f>IFERROR(__xludf.DUMMYFUNCTION("""COMPUTED_VALUE"""),"unity-1909-ca-save")</f>
        <v>unity-1909-ca-save</v>
      </c>
      <c r="B351" s="3" t="str">
        <f>IFERROR(__xludf.DUMMYFUNCTION("""COMPUTED_VALUE"""),"https://github.com/YJ-Eden/unity-1909-ca-save")</f>
        <v>https://github.com/YJ-Eden/unity-1909-ca-save</v>
      </c>
      <c r="C351" s="2">
        <f>IFERROR(__xludf.DUMMYFUNCTION("""COMPUTED_VALUE"""),1.0)</f>
        <v>1</v>
      </c>
      <c r="D351" s="2" t="str">
        <f>IFERROR(__xludf.DUMMYFUNCTION("""COMPUTED_VALUE"""),"Não especificada")</f>
        <v>Não especificada</v>
      </c>
      <c r="E351" s="2" t="str">
        <f>IFERROR(__xludf.DUMMYFUNCTION("""COMPUTED_VALUE"""),"201909-ca-fk：正向运动学认知，主要包括bvh文件构造模型、模型骨骼旋转；201909-ca-ct：坐标变换，简单小实验；202003：生成的webgl与网页js通信；202004：1909fk内容优化，后面加加了一些新的实验")</f>
        <v>201909-ca-fk：正向运动学认知，主要包括bvh文件构造模型、模型骨骼旋转；201909-ca-ct：坐标变换，简单小实验；202003：生成的webgl与网页js通信；202004：1909fk内容优化，后面加加了一些新的实验</v>
      </c>
    </row>
    <row r="352">
      <c r="A352" s="2" t="str">
        <f>IFERROR(__xludf.DUMMYFUNCTION("""COMPUTED_VALUE"""),"WebCursors")</f>
        <v>WebCursors</v>
      </c>
      <c r="B352" s="3" t="str">
        <f>IFERROR(__xludf.DUMMYFUNCTION("""COMPUTED_VALUE"""),"https://github.com/Netherlands3D/WebCursors")</f>
        <v>https://github.com/Netherlands3D/WebCursors</v>
      </c>
      <c r="C352" s="2">
        <f>IFERROR(__xludf.DUMMYFUNCTION("""COMPUTED_VALUE"""),1.0)</f>
        <v>1</v>
      </c>
      <c r="D352" s="2" t="str">
        <f>IFERROR(__xludf.DUMMYFUNCTION("""COMPUTED_VALUE"""),"C#")</f>
        <v>C#</v>
      </c>
      <c r="E352" s="2" t="str">
        <f>IFERROR(__xludf.DUMMYFUNCTION("""COMPUTED_VALUE"""),"MonoBehaviour and plugin allowing to change system cursor on WebGL applications using jslib plugin")</f>
        <v>MonoBehaviour and plugin allowing to change system cursor on WebGL applications using jslib plugin</v>
      </c>
    </row>
    <row r="353">
      <c r="A353" s="2" t="str">
        <f>IFERROR(__xludf.DUMMYFUNCTION("""COMPUTED_VALUE"""),"NEAR-Unity-WebGL-API")</f>
        <v>NEAR-Unity-WebGL-API</v>
      </c>
      <c r="B353" s="3" t="str">
        <f>IFERROR(__xludf.DUMMYFUNCTION("""COMPUTED_VALUE"""),"https://github.com/Made-For-Gamers/NEAR-Unity-WebGL-API")</f>
        <v>https://github.com/Made-For-Gamers/NEAR-Unity-WebGL-API</v>
      </c>
      <c r="C353" s="2">
        <f>IFERROR(__xludf.DUMMYFUNCTION("""COMPUTED_VALUE"""),1.0)</f>
        <v>1</v>
      </c>
      <c r="D353" s="2" t="str">
        <f>IFERROR(__xludf.DUMMYFUNCTION("""COMPUTED_VALUE"""),"ShaderLab")</f>
        <v>ShaderLab</v>
      </c>
      <c r="E353" s="2" t="str">
        <f>IFERROR(__xludf.DUMMYFUNCTION("""COMPUTED_VALUE"""),"WebGL JSLIB intergration with the NEAR JS API")</f>
        <v>WebGL JSLIB intergration with the NEAR JS API</v>
      </c>
    </row>
    <row r="354">
      <c r="A354" s="2" t="str">
        <f>IFERROR(__xludf.DUMMYFUNCTION("""COMPUTED_VALUE"""),"unity-1909-ca-save")</f>
        <v>unity-1909-ca-save</v>
      </c>
      <c r="B354" s="3" t="str">
        <f>IFERROR(__xludf.DUMMYFUNCTION("""COMPUTED_VALUE"""),"https://github.com/YJ-Eden/unity-1909-ca-save")</f>
        <v>https://github.com/YJ-Eden/unity-1909-ca-save</v>
      </c>
      <c r="C354" s="2">
        <f>IFERROR(__xludf.DUMMYFUNCTION("""COMPUTED_VALUE"""),1.0)</f>
        <v>1</v>
      </c>
      <c r="D354" s="2" t="str">
        <f>IFERROR(__xludf.DUMMYFUNCTION("""COMPUTED_VALUE"""),"Não especificada")</f>
        <v>Não especificada</v>
      </c>
      <c r="E354" s="2" t="str">
        <f>IFERROR(__xludf.DUMMYFUNCTION("""COMPUTED_VALUE"""),"201909-ca-fk：正向运动学认知，主要包括bvh文件构造模型、模型骨骼旋转；201909-ca-ct：坐标变换，简单小实验；202003：生成的webgl与网页js通信；202004：1909fk内容优化，后面加加了一些新的实验")</f>
        <v>201909-ca-fk：正向运动学认知，主要包括bvh文件构造模型、模型骨骼旋转；201909-ca-ct：坐标变换，简单小实验；202003：生成的webgl与网页js通信；202004：1909fk内容优化，后面加加了一些新的实验</v>
      </c>
    </row>
    <row r="355">
      <c r="A355" s="2" t="str">
        <f>IFERROR(__xludf.DUMMYFUNCTION("""COMPUTED_VALUE"""),"WebCursors")</f>
        <v>WebCursors</v>
      </c>
      <c r="B355" s="3" t="str">
        <f>IFERROR(__xludf.DUMMYFUNCTION("""COMPUTED_VALUE"""),"https://github.com/Netherlands3D/WebCursors")</f>
        <v>https://github.com/Netherlands3D/WebCursors</v>
      </c>
      <c r="C355" s="2">
        <f>IFERROR(__xludf.DUMMYFUNCTION("""COMPUTED_VALUE"""),1.0)</f>
        <v>1</v>
      </c>
      <c r="D355" s="2" t="str">
        <f>IFERROR(__xludf.DUMMYFUNCTION("""COMPUTED_VALUE"""),"C#")</f>
        <v>C#</v>
      </c>
      <c r="E355" s="2" t="str">
        <f>IFERROR(__xludf.DUMMYFUNCTION("""COMPUTED_VALUE"""),"MonoBehaviour and plugin allowing to change system cursor on WebGL applications using jslib plugin")</f>
        <v>MonoBehaviour and plugin allowing to change system cursor on WebGL applications using jslib plugin</v>
      </c>
    </row>
    <row r="356">
      <c r="A356" s="2" t="str">
        <f>IFERROR(__xludf.DUMMYFUNCTION("""COMPUTED_VALUE"""),"WebGL-tester")</f>
        <v>WebGL-tester</v>
      </c>
      <c r="B356" s="3" t="str">
        <f>IFERROR(__xludf.DUMMYFUNCTION("""COMPUTED_VALUE"""),"https://github.com/VCP-dev/WebGL-tester")</f>
        <v>https://github.com/VCP-dev/WebGL-tester</v>
      </c>
      <c r="C356" s="2">
        <f>IFERROR(__xludf.DUMMYFUNCTION("""COMPUTED_VALUE"""),1.0)</f>
        <v>1</v>
      </c>
      <c r="D356" s="2" t="str">
        <f>IFERROR(__xludf.DUMMYFUNCTION("""COMPUTED_VALUE"""),"JavaScript")</f>
        <v>JavaScript</v>
      </c>
      <c r="E356" s="2" t="str">
        <f>IFERROR(__xludf.DUMMYFUNCTION("""COMPUTED_VALUE"""),"A node.js application to test Unity webgl builds locally within the console")</f>
        <v>A node.js application to test Unity webgl builds locally within the console</v>
      </c>
    </row>
    <row r="357">
      <c r="A357" s="2" t="str">
        <f>IFERROR(__xludf.DUMMYFUNCTION("""COMPUTED_VALUE"""),"WebGL-Mine-Sweeper-Example")</f>
        <v>WebGL-Mine-Sweeper-Example</v>
      </c>
      <c r="B357" s="3" t="str">
        <f>IFERROR(__xludf.DUMMYFUNCTION("""COMPUTED_VALUE"""),"https://github.com/rico345100/WebGL-Mine-Sweeper-Example")</f>
        <v>https://github.com/rico345100/WebGL-Mine-Sweeper-Example</v>
      </c>
      <c r="C357" s="2">
        <f>IFERROR(__xludf.DUMMYFUNCTION("""COMPUTED_VALUE"""),1.0)</f>
        <v>1</v>
      </c>
      <c r="D357" s="2" t="str">
        <f>IFERROR(__xludf.DUMMYFUNCTION("""COMPUTED_VALUE"""),"HTML")</f>
        <v>HTML</v>
      </c>
      <c r="E357" s="2" t="str">
        <f>IFERROR(__xludf.DUMMYFUNCTION("""COMPUTED_VALUE"""),"It's a WebGL Game build by Unity and served by Node.js")</f>
        <v>It's a WebGL Game build by Unity and served by Node.js</v>
      </c>
    </row>
    <row r="358">
      <c r="A358" s="2" t="str">
        <f>IFERROR(__xludf.DUMMYFUNCTION("""COMPUTED_VALUE"""),"UnityToJavascriptExample")</f>
        <v>UnityToJavascriptExample</v>
      </c>
      <c r="B358" s="3" t="str">
        <f>IFERROR(__xludf.DUMMYFUNCTION("""COMPUTED_VALUE"""),"https://github.com/htil/UnityToJavascriptExample")</f>
        <v>https://github.com/htil/UnityToJavascriptExample</v>
      </c>
      <c r="C358" s="2">
        <f>IFERROR(__xludf.DUMMYFUNCTION("""COMPUTED_VALUE"""),1.0)</f>
        <v>1</v>
      </c>
      <c r="D358" s="2" t="str">
        <f>IFERROR(__xludf.DUMMYFUNCTION("""COMPUTED_VALUE"""),"JavaScript")</f>
        <v>JavaScript</v>
      </c>
      <c r="E358" s="2" t="str">
        <f>IFERROR(__xludf.DUMMYFUNCTION("""COMPUTED_VALUE"""),"Example on how to use javascript to interact with the Unity game engine in a WebGL build")</f>
        <v>Example on how to use javascript to interact with the Unity game engine in a WebGL build</v>
      </c>
    </row>
    <row r="359">
      <c r="A359" s="2" t="str">
        <f>IFERROR(__xludf.DUMMYFUNCTION("""COMPUTED_VALUE"""),"fullstack-demo")</f>
        <v>fullstack-demo</v>
      </c>
      <c r="B359" s="3" t="str">
        <f>IFERROR(__xludf.DUMMYFUNCTION("""COMPUTED_VALUE"""),"https://github.com/Swiftstar/fullstack-demo")</f>
        <v>https://github.com/Swiftstar/fullstack-demo</v>
      </c>
      <c r="C359" s="2">
        <f>IFERROR(__xludf.DUMMYFUNCTION("""COMPUTED_VALUE"""),1.0)</f>
        <v>1</v>
      </c>
      <c r="D359" s="2" t="str">
        <f>IFERROR(__xludf.DUMMYFUNCTION("""COMPUTED_VALUE"""),"TypeScript")</f>
        <v>TypeScript</v>
      </c>
      <c r="E359" s="2" t="str">
        <f>IFERROR(__xludf.DUMMYFUNCTION("""COMPUTED_VALUE"""),"Fullstack portfolio demo with Spring Boot backend, Ant Design Pro admin, and Unity WebGL client.")</f>
        <v>Fullstack portfolio demo with Spring Boot backend, Ant Design Pro admin, and Unity WebGL client.</v>
      </c>
    </row>
    <row r="360">
      <c r="A360" s="2" t="str">
        <f>IFERROR(__xludf.DUMMYFUNCTION("""COMPUTED_VALUE"""),"WebGL-tester")</f>
        <v>WebGL-tester</v>
      </c>
      <c r="B360" s="3" t="str">
        <f>IFERROR(__xludf.DUMMYFUNCTION("""COMPUTED_VALUE"""),"https://github.com/VCP-dev/WebGL-tester")</f>
        <v>https://github.com/VCP-dev/WebGL-tester</v>
      </c>
      <c r="C360" s="2">
        <f>IFERROR(__xludf.DUMMYFUNCTION("""COMPUTED_VALUE"""),1.0)</f>
        <v>1</v>
      </c>
      <c r="D360" s="2" t="str">
        <f>IFERROR(__xludf.DUMMYFUNCTION("""COMPUTED_VALUE"""),"JavaScript")</f>
        <v>JavaScript</v>
      </c>
      <c r="E360" s="2" t="str">
        <f>IFERROR(__xludf.DUMMYFUNCTION("""COMPUTED_VALUE"""),"A node.js application to test Unity webgl builds locally within the console")</f>
        <v>A node.js application to test Unity webgl builds locally within the console</v>
      </c>
    </row>
    <row r="361">
      <c r="A361" s="2" t="str">
        <f>IFERROR(__xludf.DUMMYFUNCTION("""COMPUTED_VALUE"""),"WebGL-Mine-Sweeper-Example")</f>
        <v>WebGL-Mine-Sweeper-Example</v>
      </c>
      <c r="B361" s="3" t="str">
        <f>IFERROR(__xludf.DUMMYFUNCTION("""COMPUTED_VALUE"""),"https://github.com/rico345100/WebGL-Mine-Sweeper-Example")</f>
        <v>https://github.com/rico345100/WebGL-Mine-Sweeper-Example</v>
      </c>
      <c r="C361" s="2">
        <f>IFERROR(__xludf.DUMMYFUNCTION("""COMPUTED_VALUE"""),1.0)</f>
        <v>1</v>
      </c>
      <c r="D361" s="2" t="str">
        <f>IFERROR(__xludf.DUMMYFUNCTION("""COMPUTED_VALUE"""),"HTML")</f>
        <v>HTML</v>
      </c>
      <c r="E361" s="2" t="str">
        <f>IFERROR(__xludf.DUMMYFUNCTION("""COMPUTED_VALUE"""),"It's a WebGL Game build by Unity and served by Node.js")</f>
        <v>It's a WebGL Game build by Unity and served by Node.js</v>
      </c>
    </row>
    <row r="362">
      <c r="A362" s="2" t="str">
        <f>IFERROR(__xludf.DUMMYFUNCTION("""COMPUTED_VALUE"""),"DTOps")</f>
        <v>DTOps</v>
      </c>
      <c r="B362" s="3" t="str">
        <f>IFERROR(__xludf.DUMMYFUNCTION("""COMPUTED_VALUE"""),"https://github.com/SINTEF-9012/DTOps")</f>
        <v>https://github.com/SINTEF-9012/DTOps</v>
      </c>
      <c r="C362" s="2">
        <f>IFERROR(__xludf.DUMMYFUNCTION("""COMPUTED_VALUE"""),1.0)</f>
        <v>1</v>
      </c>
      <c r="D362" s="2" t="str">
        <f>IFERROR(__xludf.DUMMYFUNCTION("""COMPUTED_VALUE"""),"TypeScript")</f>
        <v>TypeScript</v>
      </c>
      <c r="E362" s="2" t="str">
        <f>IFERROR(__xludf.DUMMYFUNCTION("""COMPUTED_VALUE"""),"DTOps: A Digital Twin dashboard for measuring Architectural Technical Debt for microservices (and DevOps metrics) based on neodash")</f>
        <v>DTOps: A Digital Twin dashboard for measuring Architectural Technical Debt for microservices (and DevOps metrics) based on neodash</v>
      </c>
    </row>
    <row r="363">
      <c r="A363" s="2" t="str">
        <f>IFERROR(__xludf.DUMMYFUNCTION("""COMPUTED_VALUE"""),"Digital-Twin-in-Architecture")</f>
        <v>Digital-Twin-in-Architecture</v>
      </c>
      <c r="B363" s="3" t="str">
        <f>IFERROR(__xludf.DUMMYFUNCTION("""COMPUTED_VALUE"""),"https://github.com/smarton2k2/Digital-Twin-in-Architecture")</f>
        <v>https://github.com/smarton2k2/Digital-Twin-in-Architecture</v>
      </c>
      <c r="C363" s="2">
        <f>IFERROR(__xludf.DUMMYFUNCTION("""COMPUTED_VALUE"""),1.0)</f>
        <v>1</v>
      </c>
      <c r="D363" s="2" t="str">
        <f>IFERROR(__xludf.DUMMYFUNCTION("""COMPUTED_VALUE"""),"C#")</f>
        <v>C#</v>
      </c>
      <c r="E363" s="2" t="str">
        <f>IFERROR(__xludf.DUMMYFUNCTION("""COMPUTED_VALUE""")," Virtual Reality application that helps assess the strength of the building before construction and collaborative maintenance of plumbing and electricity lines.")</f>
        <v> Virtual Reality application that helps assess the strength of the building before construction and collaborative maintenance of plumbing and electricity lines.</v>
      </c>
    </row>
    <row r="364">
      <c r="A364" s="2" t="str">
        <f>IFERROR(__xludf.DUMMYFUNCTION("""COMPUTED_VALUE"""),"transport-digital-twin-communication-architecture")</f>
        <v>transport-digital-twin-communication-architecture</v>
      </c>
      <c r="B364" s="3" t="str">
        <f>IFERROR(__xludf.DUMMYFUNCTION("""COMPUTED_VALUE"""),"https://github.com/Conor-Fennell/transport-digital-twin-communication-architecture")</f>
        <v>https://github.com/Conor-Fennell/transport-digital-twin-communication-architecture</v>
      </c>
      <c r="C364" s="2">
        <f>IFERROR(__xludf.DUMMYFUNCTION("""COMPUTED_VALUE"""),1.0)</f>
        <v>1</v>
      </c>
      <c r="D364" s="2" t="str">
        <f>IFERROR(__xludf.DUMMYFUNCTION("""COMPUTED_VALUE"""),"Python")</f>
        <v>Python</v>
      </c>
      <c r="E364" s="2" t="str">
        <f>IFERROR(__xludf.DUMMYFUNCTION("""COMPUTED_VALUE"""),"Sem descrição")</f>
        <v>Sem descrição</v>
      </c>
    </row>
    <row r="365">
      <c r="A365" s="2" t="str">
        <f>IFERROR(__xludf.DUMMYFUNCTION("""COMPUTED_VALUE"""),"Automotive-Digital-Twin")</f>
        <v>Automotive-Digital-Twin</v>
      </c>
      <c r="B365" s="3" t="str">
        <f>IFERROR(__xludf.DUMMYFUNCTION("""COMPUTED_VALUE"""),"https://github.com/McSCert/Automotive-Digital-Twin")</f>
        <v>https://github.com/McSCert/Automotive-Digital-Twin</v>
      </c>
      <c r="C365" s="2">
        <f>IFERROR(__xludf.DUMMYFUNCTION("""COMPUTED_VALUE"""),1.0)</f>
        <v>1</v>
      </c>
      <c r="D365" s="2" t="str">
        <f>IFERROR(__xludf.DUMMYFUNCTION("""COMPUTED_VALUE"""),"C++")</f>
        <v>C++</v>
      </c>
      <c r="E365" s="2" t="str">
        <f>IFERROR(__xludf.DUMMYFUNCTION("""COMPUTED_VALUE"""),"Automotive Digital Twin based on the ISO 23247 Reference Architecture")</f>
        <v>Automotive Digital Twin based on the ISO 23247 Reference Architecture</v>
      </c>
    </row>
    <row r="366">
      <c r="A366" s="2" t="str">
        <f>IFERROR(__xludf.DUMMYFUNCTION("""COMPUTED_VALUE"""),"factorylm")</f>
        <v>factorylm</v>
      </c>
      <c r="B366" s="3" t="str">
        <f>IFERROR(__xludf.DUMMYFUNCTION("""COMPUTED_VALUE"""),"https://github.com/Mikecranesync/factorylm")</f>
        <v>https://github.com/Mikecranesync/factorylm</v>
      </c>
      <c r="C366" s="2">
        <f>IFERROR(__xludf.DUMMYFUNCTION("""COMPUTED_VALUE"""),1.0)</f>
        <v>1</v>
      </c>
      <c r="D366" s="2" t="str">
        <f>IFERROR(__xludf.DUMMYFUNCTION("""COMPUTED_VALUE"""),"Python")</f>
        <v>Python</v>
      </c>
      <c r="E366" s="2" t="str">
        <f>IFERROR(__xludf.DUMMYFUNCTION("""COMPUTED_VALUE"""),"FactoryLM - Industrial AI Platform (Digital Twin Architecture)")</f>
        <v>FactoryLM - Industrial AI Platform (Digital Twin Architecture)</v>
      </c>
    </row>
    <row r="367">
      <c r="A367" s="2" t="str">
        <f>IFERROR(__xludf.DUMMYFUNCTION("""COMPUTED_VALUE"""),"BrewHub.DigitalTwins")</f>
        <v>BrewHub.DigitalTwins</v>
      </c>
      <c r="B367" s="3" t="str">
        <f>IFERROR(__xludf.DUMMYFUNCTION("""COMPUTED_VALUE"""),"https://github.com/jcoliz/BrewHub.DigitalTwins")</f>
        <v>https://github.com/jcoliz/BrewHub.DigitalTwins</v>
      </c>
      <c r="C367" s="2">
        <f>IFERROR(__xludf.DUMMYFUNCTION("""COMPUTED_VALUE"""),1.0)</f>
        <v>1</v>
      </c>
      <c r="D367" s="2" t="str">
        <f>IFERROR(__xludf.DUMMYFUNCTION("""COMPUTED_VALUE"""),"C#")</f>
        <v>C#</v>
      </c>
      <c r="E367" s="2" t="str">
        <f>IFERROR(__xludf.DUMMYFUNCTION("""COMPUTED_VALUE"""),"This repository contains the code and configuration needed to drive an Azure Digital Twins instance from a site running the BrewHub.Net IoT Reference Architecture.")</f>
        <v>This repository contains the code and configuration needed to drive an Azure Digital Twins instance from a site running the BrewHub.Net IoT Reference Architecture.</v>
      </c>
    </row>
    <row r="368">
      <c r="A368" s="2" t="str">
        <f>IFERROR(__xludf.DUMMYFUNCTION("""COMPUTED_VALUE"""),"DT_API")</f>
        <v>DT_API</v>
      </c>
      <c r="B368" s="3" t="str">
        <f>IFERROR(__xludf.DUMMYFUNCTION("""COMPUTED_VALUE"""),"https://github.com/Mobinzarreh/DT_API")</f>
        <v>https://github.com/Mobinzarreh/DT_API</v>
      </c>
      <c r="C368" s="2">
        <f>IFERROR(__xludf.DUMMYFUNCTION("""COMPUTED_VALUE"""),1.0)</f>
        <v>1</v>
      </c>
      <c r="D368" s="2" t="str">
        <f>IFERROR(__xludf.DUMMYFUNCTION("""COMPUTED_VALUE"""),"Python")</f>
        <v>Python</v>
      </c>
      <c r="E368" s="2" t="str">
        <f>IFERROR(__xludf.DUMMYFUNCTION("""COMPUTED_VALUE"""),"creating an API for a Digital Twin architecture.")</f>
        <v>creating an API for a Digital Twin architecture.</v>
      </c>
    </row>
    <row r="369">
      <c r="A369" s="2" t="str">
        <f>IFERROR(__xludf.DUMMYFUNCTION("""COMPUTED_VALUE"""),"DigitalTwinTrafficSim")</f>
        <v>DigitalTwinTrafficSim</v>
      </c>
      <c r="B369" s="3" t="str">
        <f>IFERROR(__xludf.DUMMYFUNCTION("""COMPUTED_VALUE"""),"https://github.com/clymber/DigitalTwinTrafficSim")</f>
        <v>https://github.com/clymber/DigitalTwinTrafficSim</v>
      </c>
      <c r="C369" s="2">
        <f>IFERROR(__xludf.DUMMYFUNCTION("""COMPUTED_VALUE"""),1.0)</f>
        <v>1</v>
      </c>
      <c r="D369" s="2" t="str">
        <f>IFERROR(__xludf.DUMMYFUNCTION("""COMPUTED_VALUE"""),"Python")</f>
        <v>Python</v>
      </c>
      <c r="E369" s="2" t="str">
        <f>IFERROR(__xludf.DUMMYFUNCTION("""COMPUTED_VALUE"""),"A dissertation project developing a Digital Twins Framework to simulate motorway traffic, focusing on the impact of connected and autonomous vehicles. Utilizes SUMO for traffic modeling and a custom communication architecture for data analysis.")</f>
        <v>A dissertation project developing a Digital Twins Framework to simulate motorway traffic, focusing on the impact of connected and autonomous vehicles. Utilizes SUMO for traffic modeling and a custom communication architecture for data analysis.</v>
      </c>
    </row>
    <row r="370">
      <c r="A370" s="2" t="str">
        <f>IFERROR(__xludf.DUMMYFUNCTION("""COMPUTED_VALUE"""),"digital-twin-microservice")</f>
        <v>digital-twin-microservice</v>
      </c>
      <c r="B370" s="3" t="str">
        <f>IFERROR(__xludf.DUMMYFUNCTION("""COMPUTED_VALUE"""),"https://github.com/Matt1204/digital-twin-microservice")</f>
        <v>https://github.com/Matt1204/digital-twin-microservice</v>
      </c>
      <c r="C370" s="2">
        <f>IFERROR(__xludf.DUMMYFUNCTION("""COMPUTED_VALUE"""),1.0)</f>
        <v>1</v>
      </c>
      <c r="D370" s="2" t="str">
        <f>IFERROR(__xludf.DUMMYFUNCTION("""COMPUTED_VALUE"""),"Java")</f>
        <v>Java</v>
      </c>
      <c r="E370" s="2" t="str">
        <f>IFERROR(__xludf.DUMMYFUNCTION("""COMPUTED_VALUE"""),"A microservice-based simulation framework for Mobility-on-Demand (MoD), built with Java, Spring Boot, and RabbitMQ. Designed to simulate and coordinate rider/vehicle agents in real-time using an event-driven architecture.")</f>
        <v>A microservice-based simulation framework for Mobility-on-Demand (MoD), built with Java, Spring Boot, and RabbitMQ. Designed to simulate and coordinate rider/vehicle agents in real-time using an event-driven architecture.</v>
      </c>
    </row>
    <row r="371">
      <c r="A371" s="2" t="str">
        <f>IFERROR(__xludf.DUMMYFUNCTION("""COMPUTED_VALUE"""),"unreal-engine-digital-twin")</f>
        <v>unreal-engine-digital-twin</v>
      </c>
      <c r="B371" s="3" t="str">
        <f>IFERROR(__xludf.DUMMYFUNCTION("""COMPUTED_VALUE"""),"https://github.com/Zahra-Zare-digitaltwin/unreal-engine-digital-twin")</f>
        <v>https://github.com/Zahra-Zare-digitaltwin/unreal-engine-digital-twin</v>
      </c>
      <c r="C371" s="2">
        <f>IFERROR(__xludf.DUMMYFUNCTION("""COMPUTED_VALUE"""),1.0)</f>
        <v>1</v>
      </c>
      <c r="D371" s="2" t="str">
        <f>IFERROR(__xludf.DUMMYFUNCTION("""COMPUTED_VALUE"""),"Não especificada")</f>
        <v>Não especificada</v>
      </c>
      <c r="E371" s="2" t="str">
        <f>IFERROR(__xludf.DUMMYFUNCTION("""COMPUTED_VALUE"""),"Interactive digital twin simulations developed with Unreal Engine 5.  Combining architectural visualization, environmental data, and real-time interaction for research on hurricanes, floods, and immersive environments.  Includes blueprint systems, C++ scr"&amp;"ipts, VR prototypes, and procedural tools.")</f>
        <v>Interactive digital twin simulations developed with Unreal Engine 5.  Combining architectural visualization, environmental data, and real-time interaction for research on hurricanes, floods, and immersive environments.  Includes blueprint systems, C++ scripts, VR prototypes, and procedural tools.</v>
      </c>
    </row>
    <row r="372">
      <c r="A372" s="2" t="str">
        <f>IFERROR(__xludf.DUMMYFUNCTION("""COMPUTED_VALUE"""),"Hybrid-Digital-Twin-Seismic-RC")</f>
        <v>Hybrid-Digital-Twin-Seismic-RC</v>
      </c>
      <c r="B372" s="3" t="str">
        <f>IFERROR(__xludf.DUMMYFUNCTION("""COMPUTED_VALUE"""),"https://github.com/Mikisbell/Hybrid-Digital-Twin-Seismic-RC")</f>
        <v>https://github.com/Mikisbell/Hybrid-Digital-Twin-Seismic-RC</v>
      </c>
      <c r="C372" s="2">
        <f>IFERROR(__xludf.DUMMYFUNCTION("""COMPUTED_VALUE"""),1.0)</f>
        <v>1</v>
      </c>
      <c r="D372" s="2" t="str">
        <f>IFERROR(__xludf.DUMMYFUNCTION("""COMPUTED_VALUE"""),"Python")</f>
        <v>Python</v>
      </c>
      <c r="E372" s="2" t="str">
        <f>IFERROR(__xludf.DUMMYFUNCTION("""COMPUTED_VALUE"""),"Hybrid Digital Twin framework for real-time seismic IDR prediction of RC buildings. OpenSeesPy fiber-section NLTHA + Physics-Guided Neural Network (PgNN) surrogate. Published in HRPUB Civil Engineering and Architecture.")</f>
        <v>Hybrid Digital Twin framework for real-time seismic IDR prediction of RC buildings. OpenSeesPy fiber-section NLTHA + Physics-Guided Neural Network (PgNN) surrogate. Published in HRPUB Civil Engineering and Architecture.</v>
      </c>
    </row>
    <row r="373">
      <c r="A373" s="2" t="str">
        <f>IFERROR(__xludf.DUMMYFUNCTION("""COMPUTED_VALUE"""),"DigiTwin")</f>
        <v>DigiTwin</v>
      </c>
      <c r="B373" s="3" t="str">
        <f>IFERROR(__xludf.DUMMYFUNCTION("""COMPUTED_VALUE"""),"https://github.com/Vagvedi/DigiTwin")</f>
        <v>https://github.com/Vagvedi/DigiTwin</v>
      </c>
      <c r="C373" s="2">
        <f>IFERROR(__xludf.DUMMYFUNCTION("""COMPUTED_VALUE"""),1.0)</f>
        <v>1</v>
      </c>
      <c r="D373" s="2" t="str">
        <f>IFERROR(__xludf.DUMMYFUNCTION("""COMPUTED_VALUE"""),"JavaScript")</f>
        <v>JavaScript</v>
      </c>
      <c r="E373" s="2" t="str">
        <f>IFERROR(__xludf.DUMMYFUNCTION("""COMPUTED_VALUE"""),"AI-powered digital twin of a student that predicts burnout, attendance risk, and academic performance using real-world data, machine learning, and a modern full-stack cloud architecture.")</f>
        <v>AI-powered digital twin of a student that predicts burnout, attendance risk, and academic performance using real-world data, machine learning, and a modern full-stack cloud architecture.</v>
      </c>
    </row>
    <row r="374">
      <c r="A374" s="2" t="str">
        <f>IFERROR(__xludf.DUMMYFUNCTION("""COMPUTED_VALUE"""),"TetraKlein-Unified-Architecture-Whitepaper")</f>
        <v>TetraKlein-Unified-Architecture-Whitepaper</v>
      </c>
      <c r="B374" s="3" t="str">
        <f>IFERROR(__xludf.DUMMYFUNCTION("""COMPUTED_VALUE"""),"https://github.com/Abraxas618/TetraKlein-Unified-Architecture-Whitepaper")</f>
        <v>https://github.com/Abraxas618/TetraKlein-Unified-Architecture-Whitepaper</v>
      </c>
      <c r="C374" s="2">
        <f>IFERROR(__xludf.DUMMYFUNCTION("""COMPUTED_VALUE"""),1.0)</f>
        <v>1</v>
      </c>
      <c r="D374" s="2" t="str">
        <f>IFERROR(__xludf.DUMMYFUNCTION("""COMPUTED_VALUE"""),"Não especificada")</f>
        <v>Não especificada</v>
      </c>
      <c r="E374" s="2" t="str">
        <f>IFERROR(__xludf.DUMMYFUNCTION("""COMPUTED_VALUE"""),"TetraKlein is a unified post-quantum, zero-knowledge, multidomain verification architecture integrating PQC identity, XR physics proofs, digital-twin convergence, and hypercube-ledger synchronization. This repository publishes the full research corpus, AI"&amp;"R tables, and VM specifications for academic review and long-term validation. Early R&amp;D")</f>
        <v>TetraKlein is a unified post-quantum, zero-knowledge, multidomain verification architecture integrating PQC identity, XR physics proofs, digital-twin convergence, and hypercube-ledger synchronization. This repository publishes the full research corpus, AIR tables, and VM specifications for academic review and long-term validation. Early R&amp;D</v>
      </c>
    </row>
    <row r="375">
      <c r="A375" s="2" t="str">
        <f>IFERROR(__xludf.DUMMYFUNCTION("""COMPUTED_VALUE"""),"TetraKlein-Unified-Architecture-Whitepaper")</f>
        <v>TetraKlein-Unified-Architecture-Whitepaper</v>
      </c>
      <c r="B375" s="3" t="str">
        <f>IFERROR(__xludf.DUMMYFUNCTION("""COMPUTED_VALUE"""),"https://github.com/BaramayStationResearchInc/TetraKlein-Unified-Architecture-Whitepaper")</f>
        <v>https://github.com/BaramayStationResearchInc/TetraKlein-Unified-Architecture-Whitepaper</v>
      </c>
      <c r="C375" s="2">
        <f>IFERROR(__xludf.DUMMYFUNCTION("""COMPUTED_VALUE"""),1.0)</f>
        <v>1</v>
      </c>
      <c r="D375" s="2" t="str">
        <f>IFERROR(__xludf.DUMMYFUNCTION("""COMPUTED_VALUE"""),"Não especificada")</f>
        <v>Não especificada</v>
      </c>
      <c r="E375" s="2" t="str">
        <f>IFERROR(__xludf.DUMMYFUNCTION("""COMPUTED_VALUE"""),"TetraKlein is a unified post-quantum, zero-knowledge, multidomain verification architecture integrating PQC identity, XR physics proofs, digital-twin convergence, and hypercube-ledger synchronization. This repository publishes the full research corpus, AI"&amp;"R tables, and VM specifications for academic review and long-term validation. Early R&amp;D")</f>
        <v>TetraKlein is a unified post-quantum, zero-knowledge, multidomain verification architecture integrating PQC identity, XR physics proofs, digital-twin convergence, and hypercube-ledger synchronization. This repository publishes the full research corpus, AIR tables, and VM specifications for academic review and long-term validation. Early R&amp;D</v>
      </c>
    </row>
    <row r="376">
      <c r="A376" s="2" t="str">
        <f>IFERROR(__xludf.DUMMYFUNCTION("""COMPUTED_VALUE"""),"rocket-flight-simulation")</f>
        <v>rocket-flight-simulation</v>
      </c>
      <c r="B376" s="3" t="str">
        <f>IFERROR(__xludf.DUMMYFUNCTION("""COMPUTED_VALUE"""),"https://github.com/javujavichi/rocket-flight-simulation")</f>
        <v>https://github.com/javujavichi/rocket-flight-simulation</v>
      </c>
      <c r="C376" s="2">
        <f>IFERROR(__xludf.DUMMYFUNCTION("""COMPUTED_VALUE"""),1.0)</f>
        <v>1</v>
      </c>
      <c r="D376" s="2" t="str">
        <f>IFERROR(__xludf.DUMMYFUNCTION("""COMPUTED_VALUE"""),"TypeScript")</f>
        <v>TypeScript</v>
      </c>
      <c r="E376" s="2" t="str">
        <f>IFERROR(__xludf.DUMMYFUNCTION("""COMPUTED_VALUE"""),"A real-time digital twin system for simulating and monitoring rocket launches. Features a distributed microservices architecture with event streaming, telemetry validation, data persistence, and live visualization.")</f>
        <v>A real-time digital twin system for simulating and monitoring rocket launches. Features a distributed microservices architecture with event streaming, telemetry validation, data persistence, and live visualization.</v>
      </c>
    </row>
    <row r="377">
      <c r="A377" s="2" t="str">
        <f>IFERROR(__xludf.DUMMYFUNCTION("""COMPUTED_VALUE"""),"Datum-AI")</f>
        <v>Datum-AI</v>
      </c>
      <c r="B377" s="3" t="str">
        <f>IFERROR(__xludf.DUMMYFUNCTION("""COMPUTED_VALUE"""),"https://github.com/Daksh-Aneja-Projects/Datum-AI")</f>
        <v>https://github.com/Daksh-Aneja-Projects/Datum-AI</v>
      </c>
      <c r="C377" s="2">
        <f>IFERROR(__xludf.DUMMYFUNCTION("""COMPUTED_VALUE"""),1.0)</f>
        <v>1</v>
      </c>
      <c r="D377" s="2" t="str">
        <f>IFERROR(__xludf.DUMMYFUNCTION("""COMPUTED_VALUE"""),"Python")</f>
        <v>Python</v>
      </c>
      <c r="E377" s="2" t="str">
        <f>IFERROR(__xludf.DUMMYFUNCTION("""COMPUTED_VALUE"""),"Autonomous cyber-physical system for Grade 00 granite manufacturing. Integrates impedance-controlled robotics, grazing incidence interferometry, and Deep RL to achieve nanometer precision. Features a GCP-native, immutable architecture with NVIDIA Isaac Si"&amp;"m digital twins for closed-loop, adaptive polishing")</f>
        <v>Autonomous cyber-physical system for Grade 00 granite manufacturing. Integrates impedance-controlled robotics, grazing incidence interferometry, and Deep RL to achieve nanometer precision. Features a GCP-native, immutable architecture with NVIDIA Isaac Sim digital twins for closed-loop, adaptive polishing</v>
      </c>
    </row>
    <row r="378">
      <c r="A378" s="2" t="str">
        <f>IFERROR(__xludf.DUMMYFUNCTION("""COMPUTED_VALUE"""),"Virtual-CAN-Bus-Data-Acquisition-System")</f>
        <v>Virtual-CAN-Bus-Data-Acquisition-System</v>
      </c>
      <c r="B378" s="3" t="str">
        <f>IFERROR(__xludf.DUMMYFUNCTION("""COMPUTED_VALUE"""),"https://github.com/Gautham-8066/Virtual-CAN-Bus-Data-Acquisition-System")</f>
        <v>https://github.com/Gautham-8066/Virtual-CAN-Bus-Data-Acquisition-System</v>
      </c>
      <c r="C378" s="2">
        <f>IFERROR(__xludf.DUMMYFUNCTION("""COMPUTED_VALUE"""),1.0)</f>
        <v>1</v>
      </c>
      <c r="D378" s="2" t="str">
        <f>IFERROR(__xludf.DUMMYFUNCTION("""COMPUTED_VALUE"""),"Python")</f>
        <v>Python</v>
      </c>
      <c r="E378" s="2" t="str">
        <f>IFERROR(__xludf.DUMMYFUNCTION("""COMPUTED_VALUE"""),"A simulation of an automotive CAN (Controller Area Network) architecture running entirely in software. This project implements a Digital Twin of a vehicle's telemetry system, featuring a simulated Engine Control Unit (ECU) and a real-time Dashboard with S"&amp;"ignal Processing.")</f>
        <v>A simulation of an automotive CAN (Controller Area Network) architecture running entirely in software. This project implements a Digital Twin of a vehicle's telemetry system, featuring a simulated Engine Control Unit (ECU) and a real-time Dashboard with Signal Processing.</v>
      </c>
    </row>
    <row r="379">
      <c r="A379" s="2" t="str">
        <f>IFERROR(__xludf.DUMMYFUNCTION("""COMPUTED_VALUE"""),"Sudar")</f>
        <v>Sudar</v>
      </c>
      <c r="B379" s="3" t="str">
        <f>IFERROR(__xludf.DUMMYFUNCTION("""COMPUTED_VALUE"""),"https://github.com/Dhanikesh-Karunanithi/Sudar")</f>
        <v>https://github.com/Dhanikesh-Karunanithi/Sudar</v>
      </c>
      <c r="C379" s="2">
        <f>IFERROR(__xludf.DUMMYFUNCTION("""COMPUTED_VALUE"""),1.0)</f>
        <v>1</v>
      </c>
      <c r="D379" s="2" t="str">
        <f>IFERROR(__xludf.DUMMYFUNCTION("""COMPUTED_VALUE"""),"TypeScript")</f>
        <v>TypeScript</v>
      </c>
      <c r="E379" s="2" t="str">
        <f>IFERROR(__xludf.DUMMYFUNCTION("""COMPUTED_VALUE"""),"Sudar - The open-source learning platform that learns with you, for you. Combines a persistent Digital Learner Twin, adaptive sequencing, multimodal delivery, and an AI tutor with cross-session memory - plus ALP, a plugin architecture to bring these capab"&amp;"ilities to any existing LMS.")</f>
        <v>Sudar - The open-source learning platform that learns with you, for you. Combines a persistent Digital Learner Twin, adaptive sequencing, multimodal delivery, and an AI tutor with cross-session memory - plus ALP, a plugin architecture to bring these capabilities to any existing LMS.</v>
      </c>
    </row>
    <row r="380">
      <c r="A380" s="2" t="str">
        <f>IFERROR(__xludf.DUMMYFUNCTION("""COMPUTED_VALUE"""),"AMPEL360-Q100")</f>
        <v>AMPEL360-Q100</v>
      </c>
      <c r="B380" s="3" t="str">
        <f>IFERROR(__xludf.DUMMYFUNCTION("""COMPUTED_VALUE"""),"https://github.com/AmedeoPelliccia/AMPEL360-Q100")</f>
        <v>https://github.com/AmedeoPelliccia/AMPEL360-Q100</v>
      </c>
      <c r="C380" s="2">
        <f>IFERROR(__xludf.DUMMYFUNCTION("""COMPUTED_VALUE"""),1.0)</f>
        <v>1</v>
      </c>
      <c r="D380" s="2" t="str">
        <f>IFERROR(__xludf.DUMMYFUNCTION("""COMPUTED_VALUE"""),"TypeScript")</f>
        <v>TypeScript</v>
      </c>
      <c r="E380" s="2" t="str">
        <f>IFERROR(__xludf.DUMMYFUNCTION("""COMPUTED_VALUE"""),"AMPEL360 is a program-native extended platform delivering a Full Digital Information Twin Architecture to support EU Clean Aviation and Net-Zero objectives, integrating knowledge, product, and data GENESIS with end-to-end lifecycle management and a govern"&amp;"ed transition from exploration to execution.")</f>
        <v>AMPEL360 is a program-native extended platform delivering a Full Digital Information Twin Architecture to support EU Clean Aviation and Net-Zero objectives, integrating knowledge, product, and data GENESIS with end-to-end lifecycle management and a governed transition from exploration to execution.</v>
      </c>
    </row>
    <row r="381">
      <c r="A381" s="2" t="str">
        <f>IFERROR(__xludf.DUMMYFUNCTION("""COMPUTED_VALUE"""),"Deterministic-Physics-and-Machine-Learning")</f>
        <v>Deterministic-Physics-and-Machine-Learning</v>
      </c>
      <c r="B381" s="3" t="str">
        <f>IFERROR(__xludf.DUMMYFUNCTION("""COMPUTED_VALUE"""),"https://github.com/Suhsing-Shell/Deterministic-Physics-and-Machine-Learning")</f>
        <v>https://github.com/Suhsing-Shell/Deterministic-Physics-and-Machine-Learning</v>
      </c>
      <c r="C381" s="2">
        <f>IFERROR(__xludf.DUMMYFUNCTION("""COMPUTED_VALUE"""),1.0)</f>
        <v>1</v>
      </c>
      <c r="D381" s="2" t="str">
        <f>IFERROR(__xludf.DUMMYFUNCTION("""COMPUTED_VALUE"""),"Python")</f>
        <v>Python</v>
      </c>
      <c r="E381" s="2" t="str">
        <f>IFERROR(__xludf.DUMMYFUNCTION("""COMPUTED_VALUE"""),"This software implements a Hybrid Digital Twin architecture designed for the operational safety of nuclear reactors. The system's objective is to provide early diagnosis of thermohydraulic faults and reactivity anomalies, overcoming the sensitivity limita"&amp;"tions of classic protection systems without compromising immunity to false alarms.")</f>
        <v>This software implements a Hybrid Digital Twin architecture designed for the operational safety of nuclear reactors. The system's objective is to provide early diagnosis of thermohydraulic faults and reactivity anomalies, overcoming the sensitivity limitations of classic protection systems without compromising immunity to false alarms.</v>
      </c>
    </row>
    <row r="382">
      <c r="A382" s="2" t="str">
        <f>IFERROR(__xludf.DUMMYFUNCTION("""COMPUTED_VALUE"""),"AMPEL360-BWB-Q")</f>
        <v>AMPEL360-BWB-Q</v>
      </c>
      <c r="B382" s="3" t="str">
        <f>IFERROR(__xludf.DUMMYFUNCTION("""COMPUTED_VALUE"""),"https://github.com/AmedeoPelliccia/AMPEL360-BWB-Q")</f>
        <v>https://github.com/AmedeoPelliccia/AMPEL360-BWB-Q</v>
      </c>
      <c r="C382" s="2">
        <f>IFERROR(__xludf.DUMMYFUNCTION("""COMPUTED_VALUE"""),1.0)</f>
        <v>1</v>
      </c>
      <c r="D382" s="2" t="str">
        <f>IFERROR(__xludf.DUMMYFUNCTION("""COMPUTED_VALUE"""),"Python")</f>
        <v>Python</v>
      </c>
      <c r="E382" s="2" t="str">
        <f>IFERROR(__xludf.DUMMYFUNCTION("""COMPUTED_VALUE"""),"Algorithmic aerospace framework for hydrogen Blended Wing Body (BWB) optimization using a feasible-first enumeration + risk-aware selection approach. OPTIME decomposes the digital-twin architecture across six pillars—O-Organizational, P-Procedural, T-Tech"&amp;"nological (AMEDEO PELLICCIA, 15 domains), I-Intelligent, M-Machine, E-Executing")</f>
        <v>Algorithmic aerospace framework for hydrogen Blended Wing Body (BWB) optimization using a feasible-first enumeration + risk-aware selection approach. OPTIME decomposes the digital-twin architecture across six pillars—O-Organizational, P-Procedural, T-Technological (AMEDEO PELLICCIA, 15 domains), I-Intelligent, M-Machine, E-Executing</v>
      </c>
    </row>
    <row r="383">
      <c r="A383" s="2" t="str">
        <f>IFERROR(__xludf.DUMMYFUNCTION("""COMPUTED_VALUE"""),"classroom-occupancy-monitor")</f>
        <v>classroom-occupancy-monitor</v>
      </c>
      <c r="B383" s="3" t="str">
        <f>IFERROR(__xludf.DUMMYFUNCTION("""COMPUTED_VALUE"""),"https://github.com/sabarish-codes/classroom-occupancy-monitor")</f>
        <v>https://github.com/sabarish-codes/classroom-occupancy-monitor</v>
      </c>
      <c r="C383" s="2">
        <f>IFERROR(__xludf.DUMMYFUNCTION("""COMPUTED_VALUE"""),1.0)</f>
        <v>1</v>
      </c>
      <c r="D383" s="2" t="str">
        <f>IFERROR(__xludf.DUMMYFUNCTION("""COMPUTED_VALUE"""),"JavaScript")</f>
        <v>JavaScript</v>
      </c>
      <c r="E383" s="2" t="str">
        <f>IFERROR(__xludf.DUMMYFUNCTION("""COMPUTED_VALUE"""),"A real-time classroom occupancy monitoring system that uses Azure Digital Twins and simulated data to help students and faculty find available rooms, with admin analytics and microservice-based architecture. (i have no idea that this is a useful project, "&amp;"just assigned to me by a visiting professor)")</f>
        <v>A real-time classroom occupancy monitoring system that uses Azure Digital Twins and simulated data to help students and faculty find available rooms, with admin analytics and microservice-based architecture. (i have no idea that this is a useful project, just assigned to me by a visiting professor)</v>
      </c>
    </row>
    <row r="384">
      <c r="A384" s="2" t="str">
        <f>IFERROR(__xludf.DUMMYFUNCTION("""COMPUTED_VALUE"""),"2-AI-CONSTRUCTIN-MONITORING")</f>
        <v>2-AI-CONSTRUCTIN-MONITORING</v>
      </c>
      <c r="B384" s="3" t="str">
        <f>IFERROR(__xludf.DUMMYFUNCTION("""COMPUTED_VALUE"""),"https://github.com/techyPinakjoshi/2-AI-CONSTRUCTIN-MONITORING")</f>
        <v>https://github.com/techyPinakjoshi/2-AI-CONSTRUCTIN-MONITORING</v>
      </c>
      <c r="C384" s="2">
        <f>IFERROR(__xludf.DUMMYFUNCTION("""COMPUTED_VALUE"""),1.0)</f>
        <v>1</v>
      </c>
      <c r="D384" s="2" t="str">
        <f>IFERROR(__xludf.DUMMYFUNCTION("""COMPUTED_VALUE"""),"TypeScript")</f>
        <v>TypeScript</v>
      </c>
      <c r="E384" s="2" t="str">
        <f>IFERROR(__xludf.DUMMYFUNCTION("""COMPUTED_VALUE"""),"ConstructAI Monitor is an advanced ""Digital Twin"" application designed to bridge the gap between architectural design (BIM) and on-site reality. Powered by Google Gemini 2.5, it utilizes drone photogrammetry, live camera feeds, and AI vision to monitor "&amp;"construction progress, audit inventory, and ensure regulatory compliance in real-time.")</f>
        <v>ConstructAI Monitor is an advanced "Digital Twin" application designed to bridge the gap between architectural design (BIM) and on-site reality. Powered by Google Gemini 2.5, it utilizes drone photogrammetry, live camera feeds, and AI vision to monitor construction progress, audit inventory, and ensure regulatory compliance in real-time.</v>
      </c>
    </row>
    <row r="385">
      <c r="A385" s="2" t="str">
        <f>IFERROR(__xludf.DUMMYFUNCTION("""COMPUTED_VALUE"""),"DigitalTwin-EVBattery")</f>
        <v>DigitalTwin-EVBattery</v>
      </c>
      <c r="B385" s="3" t="str">
        <f>IFERROR(__xludf.DUMMYFUNCTION("""COMPUTED_VALUE"""),"https://github.com/Shree2604/DigitalTwin-EVBattery")</f>
        <v>https://github.com/Shree2604/DigitalTwin-EVBattery</v>
      </c>
      <c r="C385" s="2">
        <f>IFERROR(__xludf.DUMMYFUNCTION("""COMPUTED_VALUE"""),1.0)</f>
        <v>1</v>
      </c>
      <c r="D385" s="2" t="str">
        <f>IFERROR(__xludf.DUMMYFUNCTION("""COMPUTED_VALUE"""),"Jupyter Notebook")</f>
        <v>Jupyter Notebook</v>
      </c>
      <c r="E385" s="2" t="str">
        <f>IFERROR(__xludf.DUMMYFUNCTION("""COMPUTED_VALUE"""),"This project mirrors real or simulated EV battery behavior in Unity 3D and predicts Remaining Useful Life (RUL) using time-series models. Real-time data from sensors (via ESP32) is transmitted to the cloud using MQTT and visualized through a dynamic web d"&amp;"ashboard with OPC UA interoperability.")</f>
        <v>This project mirrors real or simulated EV battery behavior in Unity 3D and predicts Remaining Useful Life (RUL) using time-series models. Real-time data from sensors (via ESP32) is transmitted to the cloud using MQTT and visualized through a dynamic web dashboard with OPC UA interoperability.</v>
      </c>
    </row>
    <row r="386">
      <c r="A386" s="2" t="str">
        <f>IFERROR(__xludf.DUMMYFUNCTION("""COMPUTED_VALUE"""),"FallbackArena")</f>
        <v>FallbackArena</v>
      </c>
      <c r="B386" s="3" t="str">
        <f>IFERROR(__xludf.DUMMYFUNCTION("""COMPUTED_VALUE"""),"https://github.com/TheMindVirus/FallbackArena")</f>
        <v>https://github.com/TheMindVirus/FallbackArena</v>
      </c>
      <c r="C386" s="2">
        <f>IFERROR(__xludf.DUMMYFUNCTION("""COMPUTED_VALUE"""),1.0)</f>
        <v>1</v>
      </c>
      <c r="D386" s="2" t="str">
        <f>IFERROR(__xludf.DUMMYFUNCTION("""COMPUTED_VALUE"""),"HTML")</f>
        <v>HTML</v>
      </c>
      <c r="E386" s="2" t="str">
        <f>IFERROR(__xludf.DUMMYFUNCTION("""COMPUTED_VALUE"""),"Desktop Virtual Reality Video Player Web Server Digital Twin of SoFi Stadium Made with Unity and Python")</f>
        <v>Desktop Virtual Reality Video Player Web Server Digital Twin of SoFi Stadium Made with Unity and Python</v>
      </c>
    </row>
    <row r="387">
      <c r="A387" s="2" t="str">
        <f>IFERROR(__xludf.DUMMYFUNCTION("""COMPUTED_VALUE"""),"Digital-Twin-Unity3d-Example")</f>
        <v>Digital-Twin-Unity3d-Example</v>
      </c>
      <c r="B387" s="3" t="str">
        <f>IFERROR(__xludf.DUMMYFUNCTION("""COMPUTED_VALUE"""),"https://github.com/chadradams/Digital-Twin-Unity3d-Example")</f>
        <v>https://github.com/chadradams/Digital-Twin-Unity3d-Example</v>
      </c>
      <c r="C387" s="2">
        <f>IFERROR(__xludf.DUMMYFUNCTION("""COMPUTED_VALUE"""),1.0)</f>
        <v>1</v>
      </c>
      <c r="D387" s="2" t="str">
        <f>IFERROR(__xludf.DUMMYFUNCTION("""COMPUTED_VALUE"""),"C#")</f>
        <v>C#</v>
      </c>
      <c r="E387" s="2" t="str">
        <f>IFERROR(__xludf.DUMMYFUNCTION("""COMPUTED_VALUE"""),"A sample project illustrating programming concepts using game programming runtimes in C#.")</f>
        <v>A sample project illustrating programming concepts using game programming runtimes in C#.</v>
      </c>
    </row>
    <row r="388">
      <c r="A388" s="2" t="str">
        <f>IFERROR(__xludf.DUMMYFUNCTION("""COMPUTED_VALUE"""),"DigitalTwin")</f>
        <v>DigitalTwin</v>
      </c>
      <c r="B388" s="3" t="str">
        <f>IFERROR(__xludf.DUMMYFUNCTION("""COMPUTED_VALUE"""),"https://github.com/hemantjuyal/DigitalTwin")</f>
        <v>https://github.com/hemantjuyal/DigitalTwin</v>
      </c>
      <c r="C388" s="2">
        <f>IFERROR(__xludf.DUMMYFUNCTION("""COMPUTED_VALUE"""),1.0)</f>
        <v>1</v>
      </c>
      <c r="D388" s="2" t="str">
        <f>IFERROR(__xludf.DUMMYFUNCTION("""COMPUTED_VALUE"""),"C#")</f>
        <v>C#</v>
      </c>
      <c r="E388" s="2" t="str">
        <f>IFERROR(__xludf.DUMMYFUNCTION("""COMPUTED_VALUE"""),"Digital Twin representation of a Factory having Robotic Palletizer Set-up using Azure Cloud Services, IoT Hub, Unity3D, Realtime 3D Simulation")</f>
        <v>Digital Twin representation of a Factory having Robotic Palletizer Set-up using Azure Cloud Services, IoT Hub, Unity3D, Realtime 3D Simulation</v>
      </c>
    </row>
    <row r="389">
      <c r="A389" s="2" t="str">
        <f>IFERROR(__xludf.DUMMYFUNCTION("""COMPUTED_VALUE"""),"Digital-Twin-in-Architecture")</f>
        <v>Digital-Twin-in-Architecture</v>
      </c>
      <c r="B389" s="3" t="str">
        <f>IFERROR(__xludf.DUMMYFUNCTION("""COMPUTED_VALUE"""),"https://github.com/smarton2k2/Digital-Twin-in-Architecture")</f>
        <v>https://github.com/smarton2k2/Digital-Twin-in-Architecture</v>
      </c>
      <c r="C389" s="2">
        <f>IFERROR(__xludf.DUMMYFUNCTION("""COMPUTED_VALUE"""),1.0)</f>
        <v>1</v>
      </c>
      <c r="D389" s="2" t="str">
        <f>IFERROR(__xludf.DUMMYFUNCTION("""COMPUTED_VALUE"""),"C#")</f>
        <v>C#</v>
      </c>
      <c r="E389" s="2" t="str">
        <f>IFERROR(__xludf.DUMMYFUNCTION("""COMPUTED_VALUE""")," Virtual Reality application that helps assess the strength of the building before construction and collaborative maintenance of plumbing and electricity lines.")</f>
        <v> Virtual Reality application that helps assess the strength of the building before construction and collaborative maintenance of plumbing and electricity lines.</v>
      </c>
    </row>
    <row r="390">
      <c r="A390" s="2" t="str">
        <f>IFERROR(__xludf.DUMMYFUNCTION("""COMPUTED_VALUE"""),"LabBenchStudios-PDT-Unity")</f>
        <v>LabBenchStudios-PDT-Unity</v>
      </c>
      <c r="B390" s="3" t="str">
        <f>IFERROR(__xludf.DUMMYFUNCTION("""COMPUTED_VALUE"""),"https://github.com/programming-digital-twins/LabBenchStudios-PDT-Unity")</f>
        <v>https://github.com/programming-digital-twins/LabBenchStudios-PDT-Unity</v>
      </c>
      <c r="C390" s="2">
        <f>IFERROR(__xludf.DUMMYFUNCTION("""COMPUTED_VALUE"""),1.0)</f>
        <v>1</v>
      </c>
      <c r="D390" s="2" t="str">
        <f>IFERROR(__xludf.DUMMYFUNCTION("""COMPUTED_VALUE"""),"C#")</f>
        <v>C#</v>
      </c>
      <c r="E390" s="2" t="str">
        <f>IFERROR(__xludf.DUMMYFUNCTION("""COMPUTED_VALUE"""),"This repository contains the Programming Digital Twins Client Framework Components designed for use as a Unity3D plugin (Unity 6).")</f>
        <v>This repository contains the Programming Digital Twins Client Framework Components designed for use as a Unity3D plugin (Unity 6).</v>
      </c>
    </row>
    <row r="391">
      <c r="A391" s="2" t="str">
        <f>IFERROR(__xludf.DUMMYFUNCTION("""COMPUTED_VALUE"""),"SymbioticRobots")</f>
        <v>SymbioticRobots</v>
      </c>
      <c r="B391" s="3" t="str">
        <f>IFERROR(__xludf.DUMMYFUNCTION("""COMPUTED_VALUE"""),"https://github.com/oscell/SymbioticRobots")</f>
        <v>https://github.com/oscell/SymbioticRobots</v>
      </c>
      <c r="C391" s="2">
        <f>IFERROR(__xludf.DUMMYFUNCTION("""COMPUTED_VALUE"""),1.0)</f>
        <v>1</v>
      </c>
      <c r="D391" s="2" t="str">
        <f>IFERROR(__xludf.DUMMYFUNCTION("""COMPUTED_VALUE"""),"Jupyter Notebook")</f>
        <v>Jupyter Notebook</v>
      </c>
      <c r="E391" s="2" t="str">
        <f>IFERROR(__xludf.DUMMYFUNCTION("""COMPUTED_VALUE"""),"Exploring Mixed Reality (MR) and Digital Twin (DT) technologies, this project enables remote operations in challenging environments like offshore wind farms. Integrating a robot, HoloLens device, and digital twin models, it offers a proof-of-concept syste"&amp;"m for visualizing and controlling robotic platforms.")</f>
        <v>Exploring Mixed Reality (MR) and Digital Twin (DT) technologies, this project enables remote operations in challenging environments like offshore wind farms. Integrating a robot, HoloLens device, and digital twin models, it offers a proof-of-concept system for visualizing and controlling robotic platforms.</v>
      </c>
    </row>
    <row r="392">
      <c r="A392" s="2" t="str">
        <f>IFERROR(__xludf.DUMMYFUNCTION("""COMPUTED_VALUE"""),"Design-and-Implementation-of-Digital-Twin-for-a-Line-Follower-Robot")</f>
        <v>Design-and-Implementation-of-Digital-Twin-for-a-Line-Follower-Robot</v>
      </c>
      <c r="B392" s="3" t="str">
        <f>IFERROR(__xludf.DUMMYFUNCTION("""COMPUTED_VALUE"""),"https://github.com/Twinmodel/Design-and-Implementation-of-Digital-Twin-for-a-Line-Follower-Robot")</f>
        <v>https://github.com/Twinmodel/Design-and-Implementation-of-Digital-Twin-for-a-Line-Follower-Robot</v>
      </c>
      <c r="C392" s="2">
        <f>IFERROR(__xludf.DUMMYFUNCTION("""COMPUTED_VALUE"""),1.0)</f>
        <v>1</v>
      </c>
      <c r="D392" s="2" t="str">
        <f>IFERROR(__xludf.DUMMYFUNCTION("""COMPUTED_VALUE"""),"C++")</f>
        <v>C++</v>
      </c>
      <c r="E392" s="2" t="str">
        <f>IFERROR(__xludf.DUMMYFUNCTION("""COMPUTED_VALUE"""),"Open-source digital twin for a line-follower robot, integrating MATLAB controller, Unity 3D virtual model, and ESP32 physical robot. Features PID control, UDP/TCP sync, and HTTP dashboard. For university students to modify hardware and external users to s"&amp;"imulate or build their own robot. MIT License.")</f>
        <v>Open-source digital twin for a line-follower robot, integrating MATLAB controller, Unity 3D virtual model, and ESP32 physical robot. Features PID control, UDP/TCP sync, and HTTP dashboard. For university students to modify hardware and external users to simulate or build their own robot. MIT License.</v>
      </c>
    </row>
    <row r="393">
      <c r="A393" s="2" t="str">
        <f>IFERROR(__xludf.DUMMYFUNCTION("""COMPUTED_VALUE"""),"Crack_and_Vibration_Visualizer")</f>
        <v>Crack_and_Vibration_Visualizer</v>
      </c>
      <c r="B393" s="3" t="str">
        <f>IFERROR(__xludf.DUMMYFUNCTION("""COMPUTED_VALUE"""),"https://github.com/Ridwantician/Crack_and_Vibration_Visualizer")</f>
        <v>https://github.com/Ridwantician/Crack_and_Vibration_Visualizer</v>
      </c>
      <c r="C393" s="2">
        <f>IFERROR(__xludf.DUMMYFUNCTION("""COMPUTED_VALUE"""),1.0)</f>
        <v>1</v>
      </c>
      <c r="D393" s="2" t="str">
        <f>IFERROR(__xludf.DUMMYFUNCTION("""COMPUTED_VALUE"""),"Java")</f>
        <v>Java</v>
      </c>
      <c r="E393" s="2" t="str">
        <f>IFERROR(__xludf.DUMMYFUNCTION("""COMPUTED_VALUE"""),"This mobile app is part of an IoT network in the structural monitoring of the health of a wall. It extracts the real-time information of the wall including the digital twin model from the cloud (Azure) and make a real-time visualization of it. It helps in"&amp;" communicating the health of structures e.g bridge, walls, buildings etc")</f>
        <v>This mobile app is part of an IoT network in the structural monitoring of the health of a wall. It extracts the real-time information of the wall including the digital twin model from the cloud (Azure) and make a real-time visualization of it. It helps in communicating the health of structures e.g bridge, walls, buildings etc</v>
      </c>
    </row>
    <row r="394">
      <c r="A394" s="2" t="str">
        <f>IFERROR(__xludf.DUMMYFUNCTION("""COMPUTED_VALUE"""),"digital-twin-bus")</f>
        <v>digital-twin-bus</v>
      </c>
      <c r="B394" s="3" t="str">
        <f>IFERROR(__xludf.DUMMYFUNCTION("""COMPUTED_VALUE"""),"https://github.com/MapmostSDK/digital-twin-bus")</f>
        <v>https://github.com/MapmostSDK/digital-twin-bus</v>
      </c>
      <c r="C394" s="2">
        <f>IFERROR(__xludf.DUMMYFUNCTION("""COMPUTED_VALUE"""),1.0)</f>
        <v>1</v>
      </c>
      <c r="D394" s="2" t="str">
        <f>IFERROR(__xludf.DUMMYFUNCTION("""COMPUTED_VALUE"""),"Vue")</f>
        <v>Vue</v>
      </c>
      <c r="E394" s="2" t="str">
        <f>IFERROR(__xludf.DUMMYFUNCTION("""COMPUTED_VALUE"""),"a digital twin bus case based on Mapmost SDK for WebGL")</f>
        <v>a digital twin bus case based on Mapmost SDK for WebGL</v>
      </c>
    </row>
    <row r="395">
      <c r="A395" s="2" t="str">
        <f>IFERROR(__xludf.DUMMYFUNCTION("""COMPUTED_VALUE"""),"robotic-arm")</f>
        <v>robotic-arm</v>
      </c>
      <c r="B395" s="3" t="str">
        <f>IFERROR(__xludf.DUMMYFUNCTION("""COMPUTED_VALUE"""),"https://github.com/ice-cube-1/robotic-arm")</f>
        <v>https://github.com/ice-cube-1/robotic-arm</v>
      </c>
      <c r="C395" s="2">
        <f>IFERROR(__xludf.DUMMYFUNCTION("""COMPUTED_VALUE"""),1.0)</f>
        <v>1</v>
      </c>
      <c r="D395" s="2" t="str">
        <f>IFERROR(__xludf.DUMMYFUNCTION("""COMPUTED_VALUE"""),"JavaScript")</f>
        <v>JavaScript</v>
      </c>
      <c r="E395" s="2" t="str">
        <f>IFERROR(__xludf.DUMMYFUNCTION("""COMPUTED_VALUE"""),"webserver for a Pi to produce a digital twin of a robotic arm, sending data to an arduino")</f>
        <v>webserver for a Pi to produce a digital twin of a robotic arm, sending data to an arduino</v>
      </c>
    </row>
    <row r="396">
      <c r="A396" s="2" t="str">
        <f>IFERROR(__xludf.DUMMYFUNCTION("""COMPUTED_VALUE"""),"Digital-Twin-Project")</f>
        <v>Digital-Twin-Project</v>
      </c>
      <c r="B396" s="3" t="str">
        <f>IFERROR(__xludf.DUMMYFUNCTION("""COMPUTED_VALUE"""),"https://github.com/AlexandreRosasCosta/Digital-Twin-Project")</f>
        <v>https://github.com/AlexandreRosasCosta/Digital-Twin-Project</v>
      </c>
      <c r="C396" s="2">
        <f>IFERROR(__xludf.DUMMYFUNCTION("""COMPUTED_VALUE"""),0.0)</f>
        <v>0</v>
      </c>
      <c r="D396" s="2" t="str">
        <f>IFERROR(__xludf.DUMMYFUNCTION("""COMPUTED_VALUE"""),"JavaScript")</f>
        <v>JavaScript</v>
      </c>
      <c r="E396" s="2" t="str">
        <f>IFERROR(__xludf.DUMMYFUNCTION("""COMPUTED_VALUE"""),"Open-source Digital Twin architecture for a Smart Classroom scenario, integrating MQTT, Eclipse Ditto, InfluxDB, Grafana, Node-RED, Unity and LLMs (Ollama).")</f>
        <v>Open-source Digital Twin architecture for a Smart Classroom scenario, integrating MQTT, Eclipse Ditto, InfluxDB, Grafana, Node-RED, Unity and LLMs (Ollama).</v>
      </c>
    </row>
    <row r="397">
      <c r="A397" s="2" t="str">
        <f>IFERROR(__xludf.DUMMYFUNCTION("""COMPUTED_VALUE"""),"SimpleDT4VR")</f>
        <v>SimpleDT4VR</v>
      </c>
      <c r="B397" s="3" t="str">
        <f>IFERROR(__xludf.DUMMYFUNCTION("""COMPUTED_VALUE"""),"https://github.com/drdukegledhill/SimpleDT4VR")</f>
        <v>https://github.com/drdukegledhill/SimpleDT4VR</v>
      </c>
      <c r="C397" s="2">
        <f>IFERROR(__xludf.DUMMYFUNCTION("""COMPUTED_VALUE"""),0.0)</f>
        <v>0</v>
      </c>
      <c r="D397" s="2" t="str">
        <f>IFERROR(__xludf.DUMMYFUNCTION("""COMPUTED_VALUE"""),"Python")</f>
        <v>Python</v>
      </c>
      <c r="E397" s="2" t="str">
        <f>IFERROR(__xludf.DUMMYFUNCTION("""COMPUTED_VALUE"""),"Low-cost open-source digital twin demo using a Raspberry Pi server and real-time TCP sync across Unity, Python, iOS, and macOS clients — built for VR/XR research and teaching.")</f>
        <v>Low-cost open-source digital twin demo using a Raspberry Pi server and real-time TCP sync across Unity, Python, iOS, and macOS clients — built for VR/XR research and teaching.</v>
      </c>
    </row>
    <row r="398">
      <c r="A398" s="2" t="str">
        <f>IFERROR(__xludf.DUMMYFUNCTION("""COMPUTED_VALUE"""),"Unity-PythonNet")</f>
        <v>Unity-PythonNet</v>
      </c>
      <c r="B398" s="3" t="str">
        <f>IFERROR(__xludf.DUMMYFUNCTION("""COMPUTED_VALUE"""),"https://github.com/germanfica/Unity-PythonNet")</f>
        <v>https://github.com/germanfica/Unity-PythonNet</v>
      </c>
      <c r="C398" s="2">
        <f>IFERROR(__xludf.DUMMYFUNCTION("""COMPUTED_VALUE"""),0.0)</f>
        <v>0</v>
      </c>
      <c r="D398" s="2" t="str">
        <f>IFERROR(__xludf.DUMMYFUNCTION("""COMPUTED_VALUE"""),"ShaderLab")</f>
        <v>ShaderLab</v>
      </c>
      <c r="E398" s="2" t="str">
        <f>IFERROR(__xludf.DUMMYFUNCTION("""COMPUTED_VALUE"""),"Sem descrição")</f>
        <v>Sem descrição</v>
      </c>
    </row>
    <row r="399">
      <c r="A399" s="2" t="str">
        <f>IFERROR(__xludf.DUMMYFUNCTION("""COMPUTED_VALUE"""),"nethereum-mm-site")</f>
        <v>nethereum-mm-site</v>
      </c>
      <c r="B399" s="3" t="str">
        <f>IFERROR(__xludf.DUMMYFUNCTION("""COMPUTED_VALUE"""),"https://github.com/KevinSmall/nethereum-mm-site")</f>
        <v>https://github.com/KevinSmall/nethereum-mm-site</v>
      </c>
      <c r="C399" s="2">
        <f>IFERROR(__xludf.DUMMYFUNCTION("""COMPUTED_VALUE"""),0.0)</f>
        <v>0</v>
      </c>
      <c r="D399" s="2" t="str">
        <f>IFERROR(__xludf.DUMMYFUNCTION("""COMPUTED_VALUE"""),"HTML")</f>
        <v>HTML</v>
      </c>
      <c r="E399" s="2" t="str">
        <f>IFERROR(__xludf.DUMMYFUNCTION("""COMPUTED_VALUE"""),"Publish Nethereum.Unity.Webgl ")</f>
        <v>Publish Nethereum.Unity.Webgl </v>
      </c>
    </row>
    <row r="400">
      <c r="A400" s="2" t="str">
        <f>IFERROR(__xludf.DUMMYFUNCTION("""COMPUTED_VALUE"""),"Unity_WebGL_NetworkLayer")</f>
        <v>Unity_WebGL_NetworkLayer</v>
      </c>
      <c r="B400" s="3" t="str">
        <f>IFERROR(__xludf.DUMMYFUNCTION("""COMPUTED_VALUE"""),"https://github.com/kethalak/Unity_WebGL_NetworkLayer")</f>
        <v>https://github.com/kethalak/Unity_WebGL_NetworkLayer</v>
      </c>
      <c r="C400" s="2">
        <f>IFERROR(__xludf.DUMMYFUNCTION("""COMPUTED_VALUE"""),0.0)</f>
        <v>0</v>
      </c>
      <c r="D400" s="2" t="str">
        <f>IFERROR(__xludf.DUMMYFUNCTION("""COMPUTED_VALUE"""),"C#")</f>
        <v>C#</v>
      </c>
      <c r="E400" s="2" t="str">
        <f>IFERROR(__xludf.DUMMYFUNCTION("""COMPUTED_VALUE"""),"Sem descrição")</f>
        <v>Sem descrição</v>
      </c>
    </row>
    <row r="401">
      <c r="A401" s="2" t="str">
        <f>IFERROR(__xludf.DUMMYFUNCTION("""COMPUTED_VALUE"""),"UnityPublishWebglAspNetCore")</f>
        <v>UnityPublishWebglAspNetCore</v>
      </c>
      <c r="B401" s="3" t="str">
        <f>IFERROR(__xludf.DUMMYFUNCTION("""COMPUTED_VALUE"""),"https://github.com/onodera-sf/UnityPublishWebglAspNetCore")</f>
        <v>https://github.com/onodera-sf/UnityPublishWebglAspNetCore</v>
      </c>
      <c r="C401" s="2">
        <f>IFERROR(__xludf.DUMMYFUNCTION("""COMPUTED_VALUE"""),0.0)</f>
        <v>0</v>
      </c>
      <c r="D401" s="2" t="str">
        <f>IFERROR(__xludf.DUMMYFUNCTION("""COMPUTED_VALUE"""),"HTML")</f>
        <v>HTML</v>
      </c>
      <c r="E401" s="2" t="str">
        <f>IFERROR(__xludf.DUMMYFUNCTION("""COMPUTED_VALUE"""),"Unity WebGL を ASP.NET Core で動かすサンプルです。")</f>
        <v>Unity WebGL を ASP.NET Core で動かすサンプルです。</v>
      </c>
    </row>
    <row r="402">
      <c r="A402" s="2" t="str">
        <f>IFERROR(__xludf.DUMMYFUNCTION("""COMPUTED_VALUE"""),"MiniGame-Webgl-")</f>
        <v>MiniGame-Webgl-</v>
      </c>
      <c r="B402" s="3" t="str">
        <f>IFERROR(__xludf.DUMMYFUNCTION("""COMPUTED_VALUE"""),"https://github.com/Kyuarez/MiniGame-Webgl-")</f>
        <v>https://github.com/Kyuarez/MiniGame-Webgl-</v>
      </c>
      <c r="C402" s="2">
        <f>IFERROR(__xludf.DUMMYFUNCTION("""COMPUTED_VALUE"""),0.0)</f>
        <v>0</v>
      </c>
      <c r="D402" s="2" t="str">
        <f>IFERROR(__xludf.DUMMYFUNCTION("""COMPUTED_VALUE"""),"ShaderLab")</f>
        <v>ShaderLab</v>
      </c>
      <c r="E402" s="2" t="str">
        <f>IFERROR(__xludf.DUMMYFUNCTION("""COMPUTED_VALUE"""),"#Unity 3D, #WebGL # ASP.NET #Github Pages...")</f>
        <v>#Unity 3D, #WebGL # ASP.NET #Github Pages...</v>
      </c>
    </row>
    <row r="403">
      <c r="A403" s="2" t="str">
        <f>IFERROR(__xludf.DUMMYFUNCTION("""COMPUTED_VALUE"""),"SLIDDES-Unity-Networking-WebGL")</f>
        <v>SLIDDES-Unity-Networking-WebGL</v>
      </c>
      <c r="B403" s="3" t="str">
        <f>IFERROR(__xludf.DUMMYFUNCTION("""COMPUTED_VALUE"""),"https://github.com/MrSliddes/SLIDDES-Unity-Networking-WebGL")</f>
        <v>https://github.com/MrSliddes/SLIDDES-Unity-Networking-WebGL</v>
      </c>
      <c r="C403" s="2">
        <f>IFERROR(__xludf.DUMMYFUNCTION("""COMPUTED_VALUE"""),0.0)</f>
        <v>0</v>
      </c>
      <c r="D403" s="2" t="str">
        <f>IFERROR(__xludf.DUMMYFUNCTION("""COMPUTED_VALUE"""),"C#")</f>
        <v>C#</v>
      </c>
      <c r="E403" s="2" t="str">
        <f>IFERROR(__xludf.DUMMYFUNCTION("""COMPUTED_VALUE"""),"Sem descrição")</f>
        <v>Sem descrição</v>
      </c>
    </row>
    <row r="404">
      <c r="A404" s="2" t="str">
        <f>IFERROR(__xludf.DUMMYFUNCTION("""COMPUTED_VALUE"""),"WebGL_Javascript_Network")</f>
        <v>WebGL_Javascript_Network</v>
      </c>
      <c r="B404" s="3" t="str">
        <f>IFERROR(__xludf.DUMMYFUNCTION("""COMPUTED_VALUE"""),"https://github.com/SungSoo-VIRNECT/WebGL_Javascript_Network")</f>
        <v>https://github.com/SungSoo-VIRNECT/WebGL_Javascript_Network</v>
      </c>
      <c r="C404" s="2">
        <f>IFERROR(__xludf.DUMMYFUNCTION("""COMPUTED_VALUE"""),0.0)</f>
        <v>0</v>
      </c>
      <c r="D404" s="2" t="str">
        <f>IFERROR(__xludf.DUMMYFUNCTION("""COMPUTED_VALUE"""),"C#")</f>
        <v>C#</v>
      </c>
      <c r="E404" s="2" t="str">
        <f>IFERROR(__xludf.DUMMYFUNCTION("""COMPUTED_VALUE"""),"Sending Messages from Unity WebGL to Web Javascript")</f>
        <v>Sending Messages from Unity WebGL to Web Javascript</v>
      </c>
    </row>
    <row r="405">
      <c r="A405" s="2" t="str">
        <f>IFERROR(__xludf.DUMMYFUNCTION("""COMPUTED_VALUE"""),"WorkshopUnity-Nethereum")</f>
        <v>WorkshopUnity-Nethereum</v>
      </c>
      <c r="B405" s="3" t="str">
        <f>IFERROR(__xludf.DUMMYFUNCTION("""COMPUTED_VALUE"""),"https://github.com/scguaquetam/WorkshopUnity-Nethereum")</f>
        <v>https://github.com/scguaquetam/WorkshopUnity-Nethereum</v>
      </c>
      <c r="C405" s="2">
        <f>IFERROR(__xludf.DUMMYFUNCTION("""COMPUTED_VALUE"""),0.0)</f>
        <v>0</v>
      </c>
      <c r="D405" s="2" t="str">
        <f>IFERROR(__xludf.DUMMYFUNCTION("""COMPUTED_VALUE"""),"Não especificada")</f>
        <v>Não especificada</v>
      </c>
      <c r="E405" s="2" t="str">
        <f>IFERROR(__xludf.DUMMYFUNCTION("""COMPUTED_VALUE"""),"Workshop joining Unity Webgl build with Nethereum to connect Metamask.")</f>
        <v>Workshop joining Unity Webgl build with Nethereum to connect Metamask.</v>
      </c>
    </row>
    <row r="406">
      <c r="A406" s="2" t="str">
        <f>IFERROR(__xludf.DUMMYFUNCTION("""COMPUTED_VALUE"""),"ShadowNet")</f>
        <v>ShadowNet</v>
      </c>
      <c r="B406" s="3" t="str">
        <f>IFERROR(__xludf.DUMMYFUNCTION("""COMPUTED_VALUE"""),"https://github.com/Zaelix/ShadowNet")</f>
        <v>https://github.com/Zaelix/ShadowNet</v>
      </c>
      <c r="C406" s="2">
        <f>IFERROR(__xludf.DUMMYFUNCTION("""COMPUTED_VALUE"""),0.0)</f>
        <v>0</v>
      </c>
      <c r="D406" s="2" t="str">
        <f>IFERROR(__xludf.DUMMYFUNCTION("""COMPUTED_VALUE"""),"C#")</f>
        <v>C#</v>
      </c>
      <c r="E406" s="2" t="str">
        <f>IFERROR(__xludf.DUMMYFUNCTION("""COMPUTED_VALUE"""),"A Unity WebGL app designed to replace my WhisperSite .NET project for Shadowrun and other Tabletop RPGs")</f>
        <v>A Unity WebGL app designed to replace my WhisperSite .NET project for Shadowrun and other Tabletop RPGs</v>
      </c>
    </row>
    <row r="407">
      <c r="A407" s="2" t="str">
        <f>IFERROR(__xludf.DUMMYFUNCTION("""COMPUTED_VALUE"""),"DrinksMachineTechTest")</f>
        <v>DrinksMachineTechTest</v>
      </c>
      <c r="B407" s="3" t="str">
        <f>IFERROR(__xludf.DUMMYFUNCTION("""COMPUTED_VALUE"""),"https://github.com/TNewis/DrinksMachineTechTest")</f>
        <v>https://github.com/TNewis/DrinksMachineTechTest</v>
      </c>
      <c r="C407" s="2">
        <f>IFERROR(__xludf.DUMMYFUNCTION("""COMPUTED_VALUE"""),0.0)</f>
        <v>0</v>
      </c>
      <c r="D407" s="2" t="str">
        <f>IFERROR(__xludf.DUMMYFUNCTION("""COMPUTED_VALUE"""),"C#")</f>
        <v>C#</v>
      </c>
      <c r="E407" s="2" t="str">
        <f>IFERROR(__xludf.DUMMYFUNCTION("""COMPUTED_VALUE"""),"A Unity WebGL application that connects to an ASP.NET Web API")</f>
        <v>A Unity WebGL application that connects to an ASP.NET Web API</v>
      </c>
    </row>
    <row r="408">
      <c r="A408" s="2" t="str">
        <f>IFERROR(__xludf.DUMMYFUNCTION("""COMPUTED_VALUE"""),"unity-")</f>
        <v>unity-</v>
      </c>
      <c r="B408" s="3" t="str">
        <f>IFERROR(__xludf.DUMMYFUNCTION("""COMPUTED_VALUE"""),"https://github.com/doald11/unity-")</f>
        <v>https://github.com/doald11/unity-</v>
      </c>
      <c r="C408" s="2">
        <f>IFERROR(__xludf.DUMMYFUNCTION("""COMPUTED_VALUE"""),0.0)</f>
        <v>0</v>
      </c>
      <c r="D408" s="2" t="str">
        <f>IFERROR(__xludf.DUMMYFUNCTION("""COMPUTED_VALUE"""),"Não especificada")</f>
        <v>Não especificada</v>
      </c>
      <c r="E408" s="2" t="str">
        <f>IFERROR(__xludf.DUMMYFUNCTION("""COMPUTED_VALUE"""),"this is the Error please help report information Type: unhandled rejection Reason: Error: addon 'Unityads' missing file 'c3runtime/plugin.js' @ Error: addon 'Unityads' missing file 'c3runtime/plugin.js' at window.Ssb.H5 (https://editor.construct.net/r260/"&amp;"main.js:1870:213) at https://editor.construct.net/r260/main.js:1869:134 at Array.map () at window.Ssb.b5 (https://editor.construct.net/r260/main.js:1869:122) at https://editor.construct.net/r260/projectResources.js:2666:236 at Array.map () at d.fxb (https"&amp;"://editor.construct.net/r260/projectResources.js:2666:227) at Oob (https://editor.construct.net/r260/exporters/preview/exporter.js:32:41) at Pob (https://editor.construct.net/r260/exporters/preview/exporter.js:23:341) at async Xnb (https://editor.construc"&amp;"t.net/r260/exporters/preview/exporter.js:5:201) Stack: Error: addon 'Unityads' missing file 'c3runtime/plugin.js' at window.Ssb.H5 (https://editor.construct.net/r260/main.js:1870:213) at https://editor.construct.net/r260/main.js:1869:134 at Array.map () a"&amp;"t window.Ssb.b5 (https://editor.construct.net/r260/main.js:1869:122) at https://editor.construct.net/r260/projectResources.js:2666:236 at Array.map () at d.fxb (https://editor.construct.net/r260/projectResources.js:2666:227) at Oob (https://editor.constru"&amp;"ct.net/r260/exporters/preview/exporter.js:32:41) at Pob (https://editor.construct.net/r260/exporters/preview/exporter.js:23:341) at async Xnb (https://editor.construct.net/r260/exporters/preview/exporter.js:5:201) Construct 3 version: r260 URL: https://ed"&amp;"itor.construct.net/ Date: Thu Sep 23 2021 14:38:53 GMT-0500 (Central Daylight Time) Uptime: 10153.5 s  Platform information Browser: Chrome Browser version: 93.0.4577.82 Browser engine: Chromium Context: browser Operating system: Mac OS X Operating system"&amp;" version: 10.15_7 Device type: desktop Device pixel ratio: 1 Logical CPU cores: 4 Approx. device memory: 4 GB User agent: Mozilla/5.0 (Macintosh; Intel Mac OS X 10_15_7) AppleWebKit/537.36 (KHTML, like Gecko) Chrome/93.0.4577.82 Safari/537.36 C3 release: "&amp;"r260 (stable) Language setting: en-US  WebGL information Version string: WebGL 2.0 (OpenGL ES 3.0 Chromium) Numeric version: 2 Supports NPOT textures: yes Supports GPU profiling: yes Supports highp precision: yes Vendor: Intel Inc. Renderer: Intel HD Grap"&amp;"hics 5000 OpenGL Engine Major performance caveat: no Maximum texture size: 16384 Point size range: 1 to 255.875 Extensions: EXT_color_buffer_float, EXT_disjoint_timer_query_webgl2, EXT_float_blend, EXT_texture_compression_rgtc, EXT_texture_filter_anisotro"&amp;"pic, EXT_texture_norm16, OES_texture_float_linear, WEBGL_compressed_texture_s3tc, WEBGL_compressed_texture_s3tc_srgb, WEBGL_debug_renderer_info, WEBGL_debug_shaders, WEBGL_lose_context, WEBGL_multi_draw")</f>
        <v>this is the Error please help report information Type: unhandled rejection Reason: Error: addon 'Unityads' missing file 'c3runtime/plugin.js' @ Error: addon 'Unityads' missing file 'c3runtime/plugin.js' at window.Ssb.H5 (https://editor.construct.net/r260/main.js:1870:213) at https://editor.construct.net/r260/main.js:1869:134 at Array.map () at window.Ssb.b5 (https://editor.construct.net/r260/main.js:1869:122) at https://editor.construct.net/r260/projectResources.js:2666:236 at Array.map () at d.fxb (https://editor.construct.net/r260/projectResources.js:2666:227) at Oob (https://editor.construct.net/r260/exporters/preview/exporter.js:32:41) at Pob (https://editor.construct.net/r260/exporters/preview/exporter.js:23:341) at async Xnb (https://editor.construct.net/r260/exporters/preview/exporter.js:5:201) Stack: Error: addon 'Unityads' missing file 'c3runtime/plugin.js' at window.Ssb.H5 (https://editor.construct.net/r260/main.js:1870:213) at https://editor.construct.net/r260/main.js:1869:134 at Array.map () at window.Ssb.b5 (https://editor.construct.net/r260/main.js:1869:122) at https://editor.construct.net/r260/projectResources.js:2666:236 at Array.map () at d.fxb (https://editor.construct.net/r260/projectResources.js:2666:227) at Oob (https://editor.construct.net/r260/exporters/preview/exporter.js:32:41) at Pob (https://editor.construct.net/r260/exporters/preview/exporter.js:23:341) at async Xnb (https://editor.construct.net/r260/exporters/preview/exporter.js:5:201) Construct 3 version: r260 URL: https://editor.construct.net/ Date: Thu Sep 23 2021 14:38:53 GMT-0500 (Central Daylight Time) Uptime: 10153.5 s  Platform information Browser: Chrome Browser version: 93.0.4577.82 Browser engine: Chromium Context: browser Operating system: Mac OS X Operating system version: 10.15_7 Device type: desktop Device pixel ratio: 1 Logical CPU cores: 4 Approx. device memory: 4 GB User agent: Mozilla/5.0 (Macintosh; Intel Mac OS X 10_15_7) AppleWebKit/537.36 (KHTML, like Gecko) Chrome/93.0.4577.82 Safari/537.36 C3 release: r260 (stable) Language setting: en-US  WebGL information Version string: WebGL 2.0 (OpenGL ES 3.0 Chromium) Numeric version: 2 Supports NPOT textures: yes Supports GPU profiling: yes Supports highp precision: yes Vendor: Intel Inc. Renderer: Intel HD Graphics 5000 OpenGL Engine Major performance caveat: no Maximum texture size: 16384 Point size range: 1 to 255.875 Extensions: EXT_color_buffer_float, EXT_disjoint_timer_query_webgl2, EXT_float_blend, EXT_texture_compression_rgtc, EXT_texture_filter_anisotropic, EXT_texture_norm16, OES_texture_float_linear, WEBGL_compressed_texture_s3tc, WEBGL_compressed_texture_s3tc_srgb, WEBGL_debug_renderer_info, WEBGL_debug_shaders, WEBGL_lose_context, WEBGL_multi_draw</v>
      </c>
    </row>
    <row r="409">
      <c r="A409" s="2" t="str">
        <f>IFERROR(__xludf.DUMMYFUNCTION("""COMPUTED_VALUE"""),"floorspaces")</f>
        <v>floorspaces</v>
      </c>
      <c r="B409" s="3" t="str">
        <f>IFERROR(__xludf.DUMMYFUNCTION("""COMPUTED_VALUE"""),"https://github.com/Qyrnore/floorspaces")</f>
        <v>https://github.com/Qyrnore/floorspaces</v>
      </c>
      <c r="C409" s="2">
        <f>IFERROR(__xludf.DUMMYFUNCTION("""COMPUTED_VALUE"""),0.0)</f>
        <v>0</v>
      </c>
      <c r="D409" s="2" t="str">
        <f>IFERROR(__xludf.DUMMYFUNCTION("""COMPUTED_VALUE"""),"TypeScript")</f>
        <v>TypeScript</v>
      </c>
      <c r="E409" s="2" t="str">
        <f>IFERROR(__xludf.DUMMYFUNCTION("""COMPUTED_VALUE"""),"Digital-Twin Prototype ""Floorspaces."" | 2024 Senior CS Capstone Project | Next.js, .NET API, Unity WebGL Builds, and Supabase.")</f>
        <v>Digital-Twin Prototype "Floorspaces." | 2024 Senior CS Capstone Project | Next.js, .NET API, Unity WebGL Builds, and Supabase.</v>
      </c>
    </row>
    <row r="410">
      <c r="A410" s="2" t="str">
        <f>IFERROR(__xludf.DUMMYFUNCTION("""COMPUTED_VALUE"""),"the-greg-and-larry-show")</f>
        <v>the-greg-and-larry-show</v>
      </c>
      <c r="B410" s="3" t="str">
        <f>IFERROR(__xludf.DUMMYFUNCTION("""COMPUTED_VALUE"""),"https://github.com/mphbo/the-greg-and-larry-show")</f>
        <v>https://github.com/mphbo/the-greg-and-larry-show</v>
      </c>
      <c r="C410" s="2">
        <f>IFERROR(__xludf.DUMMYFUNCTION("""COMPUTED_VALUE"""),0.0)</f>
        <v>0</v>
      </c>
      <c r="D410" s="2" t="str">
        <f>IFERROR(__xludf.DUMMYFUNCTION("""COMPUTED_VALUE"""),"TypeScript")</f>
        <v>TypeScript</v>
      </c>
      <c r="E410" s="2" t="str">
        <f>IFERROR(__xludf.DUMMYFUNCTION("""COMPUTED_VALUE"""),"A full stack application built in NextJS, TypeScript, .NET 6, C# and Docker. With a Unity Game WebGL build.")</f>
        <v>A full stack application built in NextJS, TypeScript, .NET 6, C# and Docker. With a Unity Game WebGL build.</v>
      </c>
    </row>
    <row r="411">
      <c r="A411" s="2" t="str">
        <f>IFERROR(__xludf.DUMMYFUNCTION("""COMPUTED_VALUE"""),"ChessApi")</f>
        <v>ChessApi</v>
      </c>
      <c r="B411" s="3" t="str">
        <f>IFERROR(__xludf.DUMMYFUNCTION("""COMPUTED_VALUE"""),"https://github.com/prakasit99999/ChessApi")</f>
        <v>https://github.com/prakasit99999/ChessApi</v>
      </c>
      <c r="C411" s="2">
        <f>IFERROR(__xludf.DUMMYFUNCTION("""COMPUTED_VALUE"""),0.0)</f>
        <v>0</v>
      </c>
      <c r="D411" s="2" t="str">
        <f>IFERROR(__xludf.DUMMYFUNCTION("""COMPUTED_VALUE"""),"C#")</f>
        <v>C#</v>
      </c>
      <c r="E411" s="2" t="str">
        <f>IFERROR(__xludf.DUMMYFUNCTION("""COMPUTED_VALUE"""),"ระบบเกมหมากรุกสากลที่รองรับการเล่นทั้งแบบออฟไลน์และออนไลน์ พัฒนาโดยใช้ Unity (WebGL รองรับ) และ ASP.NET Core สำหรับ API พร้อมระบบ AI (Minimax/Alpha-Beta), จับคู่ผู้เล่น, ห้องเกม, การจัดอันดับ และสถิติผู้เล่นอย่างสมบูรณ์")</f>
        <v>ระบบเกมหมากรุกสากลที่รองรับการเล่นทั้งแบบออฟไลน์และออนไลน์ พัฒนาโดยใช้ Unity (WebGL รองรับ) และ ASP.NET Core สำหรับ API พร้อมระบบ AI (Minimax/Alpha-Beta), จับคู่ผู้เล่น, ห้องเกม, การจัดอันดับ และสถิติผู้เล่นอย่างสมบูรณ์</v>
      </c>
    </row>
    <row r="412">
      <c r="A412" s="2" t="str">
        <f>IFERROR(__xludf.DUMMYFUNCTION("""COMPUTED_VALUE"""),"Uniform_Christmas")</f>
        <v>Uniform_Christmas</v>
      </c>
      <c r="B412" s="3" t="str">
        <f>IFERROR(__xludf.DUMMYFUNCTION("""COMPUTED_VALUE"""),"https://github.com/JoeTheW/Uniform_Christmas")</f>
        <v>https://github.com/JoeTheW/Uniform_Christmas</v>
      </c>
      <c r="C412" s="2">
        <f>IFERROR(__xludf.DUMMYFUNCTION("""COMPUTED_VALUE"""),0.0)</f>
        <v>0</v>
      </c>
      <c r="D412" s="2" t="str">
        <f>IFERROR(__xludf.DUMMYFUNCTION("""COMPUTED_VALUE"""),"HTML")</f>
        <v>HTML</v>
      </c>
      <c r="E412" s="2" t="str">
        <f>IFERROR(__xludf.DUMMYFUNCTION("""COMPUTED_VALUE"""),"Deployment of a festive unity-webgl work project developed for fun with a friend at Uniform communications. Displayed on the main Uniform.net home page for a brief time.")</f>
        <v>Deployment of a festive unity-webgl work project developed for fun with a friend at Uniform communications. Displayed on the main Uniform.net home page for a brief time.</v>
      </c>
    </row>
    <row r="413">
      <c r="A413" s="2" t="str">
        <f>IFERROR(__xludf.DUMMYFUNCTION("""COMPUTED_VALUE"""),"ViHis")</f>
        <v>ViHis</v>
      </c>
      <c r="B413" s="3" t="str">
        <f>IFERROR(__xludf.DUMMYFUNCTION("""COMPUTED_VALUE"""),"https://github.com/binz0209/ViHis")</f>
        <v>https://github.com/binz0209/ViHis</v>
      </c>
      <c r="C413" s="2">
        <f>IFERROR(__xludf.DUMMYFUNCTION("""COMPUTED_VALUE"""),0.0)</f>
        <v>0</v>
      </c>
      <c r="D413" s="2" t="str">
        <f>IFERROR(__xludf.DUMMYFUNCTION("""COMPUTED_VALUE"""),"HTML")</f>
        <v>HTML</v>
      </c>
      <c r="E413" s="2" t="str">
        <f>IFERROR(__xludf.DUMMYFUNCTION("""COMPUTED_VALUE"""),"A backend service built with .NET 8 Web API providing structured data about Vietnamese history — dynasties, people, battles, events, and places. It powers the Vietnam History Website and Unity Roleplay WebGL experience.")</f>
        <v>A backend service built with .NET 8 Web API providing structured data about Vietnamese history — dynasties, people, battles, events, and places. It powers the Vietnam History Website and Unity Roleplay WebGL experience.</v>
      </c>
    </row>
    <row r="414">
      <c r="A414" s="2" t="str">
        <f>IFERROR(__xludf.DUMMYFUNCTION("""COMPUTED_VALUE"""),"Unity-WebGL-Firebase-Cloud-messaging-Plugin")</f>
        <v>Unity-WebGL-Firebase-Cloud-messaging-Plugin</v>
      </c>
      <c r="B414" s="3" t="str">
        <f>IFERROR(__xludf.DUMMYFUNCTION("""COMPUTED_VALUE"""),"https://github.com/SalavatR/Unity-WebGL-Firebase-Cloud-messaging-Plugin")</f>
        <v>https://github.com/SalavatR/Unity-WebGL-Firebase-Cloud-messaging-Plugin</v>
      </c>
      <c r="C414" s="2">
        <f>IFERROR(__xludf.DUMMYFUNCTION("""COMPUTED_VALUE"""),0.0)</f>
        <v>0</v>
      </c>
      <c r="D414" s="2" t="str">
        <f>IFERROR(__xludf.DUMMYFUNCTION("""COMPUTED_VALUE"""),"Não especificada")</f>
        <v>Não especificada</v>
      </c>
      <c r="E414" s="2" t="str">
        <f>IFERROR(__xludf.DUMMYFUNCTION("""COMPUTED_VALUE"""),"jslib unity plugin")</f>
        <v>jslib unity plugin</v>
      </c>
    </row>
    <row r="415">
      <c r="A415" s="2" t="str">
        <f>IFERROR(__xludf.DUMMYFUNCTION("""COMPUTED_VALUE"""),"Unity-to-webgl-communication")</f>
        <v>Unity-to-webgl-communication</v>
      </c>
      <c r="B415" s="3" t="str">
        <f>IFERROR(__xludf.DUMMYFUNCTION("""COMPUTED_VALUE"""),"https://github.com/m09irul/Unity-to-webgl-communication")</f>
        <v>https://github.com/m09irul/Unity-to-webgl-communication</v>
      </c>
      <c r="C415" s="2">
        <f>IFERROR(__xludf.DUMMYFUNCTION("""COMPUTED_VALUE"""),0.0)</f>
        <v>0</v>
      </c>
      <c r="D415" s="2" t="str">
        <f>IFERROR(__xludf.DUMMYFUNCTION("""COMPUTED_VALUE"""),"ShaderLab")</f>
        <v>ShaderLab</v>
      </c>
      <c r="E415" s="2" t="str">
        <f>IFERROR(__xludf.DUMMYFUNCTION("""COMPUTED_VALUE"""),"via jslib")</f>
        <v>via jslib</v>
      </c>
    </row>
    <row r="416">
      <c r="A416" s="2" t="str">
        <f>IFERROR(__xludf.DUMMYFUNCTION("""COMPUTED_VALUE"""),"FIrebaseUnityDemo")</f>
        <v>FIrebaseUnityDemo</v>
      </c>
      <c r="B416" s="3" t="str">
        <f>IFERROR(__xludf.DUMMYFUNCTION("""COMPUTED_VALUE"""),"https://github.com/mrshubhamtyagi/FIrebaseUnityDemo")</f>
        <v>https://github.com/mrshubhamtyagi/FIrebaseUnityDemo</v>
      </c>
      <c r="C416" s="2">
        <f>IFERROR(__xludf.DUMMYFUNCTION("""COMPUTED_VALUE"""),0.0)</f>
        <v>0</v>
      </c>
      <c r="D416" s="2" t="str">
        <f>IFERROR(__xludf.DUMMYFUNCTION("""COMPUTED_VALUE"""),"ShaderLab")</f>
        <v>ShaderLab</v>
      </c>
      <c r="E416" s="2" t="str">
        <f>IFERROR(__xludf.DUMMYFUNCTION("""COMPUTED_VALUE"""),"FIrebase using jslib")</f>
        <v>FIrebase using jslib</v>
      </c>
    </row>
    <row r="417">
      <c r="A417" s="2" t="str">
        <f>IFERROR(__xludf.DUMMYFUNCTION("""COMPUTED_VALUE"""),"unityKongAPI")</f>
        <v>unityKongAPI</v>
      </c>
      <c r="B417" s="3" t="str">
        <f>IFERROR(__xludf.DUMMYFUNCTION("""COMPUTED_VALUE"""),"https://github.com/XarPL/unityKongAPI")</f>
        <v>https://github.com/XarPL/unityKongAPI</v>
      </c>
      <c r="C417" s="2">
        <f>IFERROR(__xludf.DUMMYFUNCTION("""COMPUTED_VALUE"""),0.0)</f>
        <v>0</v>
      </c>
      <c r="D417" s="2" t="str">
        <f>IFERROR(__xludf.DUMMYFUNCTION("""COMPUTED_VALUE"""),"C#")</f>
        <v>C#</v>
      </c>
      <c r="E417" s="2" t="str">
        <f>IFERROR(__xludf.DUMMYFUNCTION("""COMPUTED_VALUE"""),"KongregateAPI implementation using jslib plugin in Unity")</f>
        <v>KongregateAPI implementation using jslib plugin in Unity</v>
      </c>
    </row>
    <row r="418">
      <c r="A418" s="2" t="str">
        <f>IFERROR(__xludf.DUMMYFUNCTION("""COMPUTED_VALUE"""),"unity_jslib_test")</f>
        <v>unity_jslib_test</v>
      </c>
      <c r="B418" s="3" t="str">
        <f>IFERROR(__xludf.DUMMYFUNCTION("""COMPUTED_VALUE"""),"https://github.com/ziomagic/unity_jslib_test")</f>
        <v>https://github.com/ziomagic/unity_jslib_test</v>
      </c>
      <c r="C418" s="2">
        <f>IFERROR(__xludf.DUMMYFUNCTION("""COMPUTED_VALUE"""),0.0)</f>
        <v>0</v>
      </c>
      <c r="D418" s="2" t="str">
        <f>IFERROR(__xludf.DUMMYFUNCTION("""COMPUTED_VALUE"""),"JavaScript")</f>
        <v>JavaScript</v>
      </c>
      <c r="E418" s="2" t="str">
        <f>IFERROR(__xludf.DUMMYFUNCTION("""COMPUTED_VALUE"""),"Sem descrição")</f>
        <v>Sem descrição</v>
      </c>
    </row>
    <row r="419">
      <c r="A419" s="2" t="str">
        <f>IFERROR(__xludf.DUMMYFUNCTION("""COMPUTED_VALUE"""),"Unity-to-webgl-communication")</f>
        <v>Unity-to-webgl-communication</v>
      </c>
      <c r="B419" s="3" t="str">
        <f>IFERROR(__xludf.DUMMYFUNCTION("""COMPUTED_VALUE"""),"https://github.com/m09irul/Unity-to-webgl-communication")</f>
        <v>https://github.com/m09irul/Unity-to-webgl-communication</v>
      </c>
      <c r="C419" s="2">
        <f>IFERROR(__xludf.DUMMYFUNCTION("""COMPUTED_VALUE"""),0.0)</f>
        <v>0</v>
      </c>
      <c r="D419" s="2" t="str">
        <f>IFERROR(__xludf.DUMMYFUNCTION("""COMPUTED_VALUE"""),"ShaderLab")</f>
        <v>ShaderLab</v>
      </c>
      <c r="E419" s="2" t="str">
        <f>IFERROR(__xludf.DUMMYFUNCTION("""COMPUTED_VALUE"""),"via jslib")</f>
        <v>via jslib</v>
      </c>
    </row>
    <row r="420">
      <c r="A420" s="2" t="str">
        <f>IFERROR(__xludf.DUMMYFUNCTION("""COMPUTED_VALUE"""),"Unity-WebGL-Firebase-Cloud-messaging-Plugin")</f>
        <v>Unity-WebGL-Firebase-Cloud-messaging-Plugin</v>
      </c>
      <c r="B420" s="3" t="str">
        <f>IFERROR(__xludf.DUMMYFUNCTION("""COMPUTED_VALUE"""),"https://github.com/SalavatR/Unity-WebGL-Firebase-Cloud-messaging-Plugin")</f>
        <v>https://github.com/SalavatR/Unity-WebGL-Firebase-Cloud-messaging-Plugin</v>
      </c>
      <c r="C420" s="2">
        <f>IFERROR(__xludf.DUMMYFUNCTION("""COMPUTED_VALUE"""),0.0)</f>
        <v>0</v>
      </c>
      <c r="D420" s="2" t="str">
        <f>IFERROR(__xludf.DUMMYFUNCTION("""COMPUTED_VALUE"""),"Não especificada")</f>
        <v>Não especificada</v>
      </c>
      <c r="E420" s="2" t="str">
        <f>IFERROR(__xludf.DUMMYFUNCTION("""COMPUTED_VALUE"""),"jslib unity plugin")</f>
        <v>jslib unity plugin</v>
      </c>
    </row>
    <row r="421">
      <c r="A421" s="2" t="str">
        <f>IFERROR(__xludf.DUMMYFUNCTION("""COMPUTED_VALUE"""),"unity-webgl-jslib-plugin")</f>
        <v>unity-webgl-jslib-plugin</v>
      </c>
      <c r="B421" s="3" t="str">
        <f>IFERROR(__xludf.DUMMYFUNCTION("""COMPUTED_VALUE"""),"https://github.com/kardashevsky/unity-webgl-jslib-plugin")</f>
        <v>https://github.com/kardashevsky/unity-webgl-jslib-plugin</v>
      </c>
      <c r="C421" s="2">
        <f>IFERROR(__xludf.DUMMYFUNCTION("""COMPUTED_VALUE"""),0.0)</f>
        <v>0</v>
      </c>
      <c r="D421" s="2" t="str">
        <f>IFERROR(__xludf.DUMMYFUNCTION("""COMPUTED_VALUE"""),"Não especificada")</f>
        <v>Não especificada</v>
      </c>
      <c r="E421" s="2" t="str">
        <f>IFERROR(__xludf.DUMMYFUNCTION("""COMPUTED_VALUE"""),"Sem descrição")</f>
        <v>Sem descrição</v>
      </c>
    </row>
    <row r="422">
      <c r="A422" s="2" t="str">
        <f>IFERROR(__xludf.DUMMYFUNCTION("""COMPUTED_VALUE"""),"unity-cognito-webgl-jslib")</f>
        <v>unity-cognito-webgl-jslib</v>
      </c>
      <c r="B422" s="3" t="str">
        <f>IFERROR(__xludf.DUMMYFUNCTION("""COMPUTED_VALUE"""),"https://github.com/ctben/unity-cognito-webgl-jslib")</f>
        <v>https://github.com/ctben/unity-cognito-webgl-jslib</v>
      </c>
      <c r="C422" s="2">
        <f>IFERROR(__xludf.DUMMYFUNCTION("""COMPUTED_VALUE"""),0.0)</f>
        <v>0</v>
      </c>
      <c r="D422" s="2" t="str">
        <f>IFERROR(__xludf.DUMMYFUNCTION("""COMPUTED_VALUE"""),"C#")</f>
        <v>C#</v>
      </c>
      <c r="E422" s="2" t="str">
        <f>IFERROR(__xludf.DUMMYFUNCTION("""COMPUTED_VALUE"""),"Sem descrição")</f>
        <v>Sem descrição</v>
      </c>
    </row>
    <row r="423">
      <c r="A423" s="2" t="str">
        <f>IFERROR(__xludf.DUMMYFUNCTION("""COMPUTED_VALUE"""),"Unity-jslib-Code-And-Proxy-CS-Code-Generator")</f>
        <v>Unity-jslib-Code-And-Proxy-CS-Code-Generator</v>
      </c>
      <c r="B423" s="3" t="str">
        <f>IFERROR(__xludf.DUMMYFUNCTION("""COMPUTED_VALUE"""),"https://github.com/turbographics2000/Unity-jslib-Code-And-Proxy-CS-Code-Generator")</f>
        <v>https://github.com/turbographics2000/Unity-jslib-Code-And-Proxy-CS-Code-Generator</v>
      </c>
      <c r="C423" s="2">
        <f>IFERROR(__xludf.DUMMYFUNCTION("""COMPUTED_VALUE"""),0.0)</f>
        <v>0</v>
      </c>
      <c r="D423" s="2" t="str">
        <f>IFERROR(__xludf.DUMMYFUNCTION("""COMPUTED_VALUE"""),"Não especificada")</f>
        <v>Não especificada</v>
      </c>
      <c r="E423" s="2" t="str">
        <f>IFERROR(__xludf.DUMMYFUNCTION("""COMPUTED_VALUE"""),"Unity(WebGL)のPlugin形式JavaScriptコード(.jslib)および.jslibとのプロキシーを行うC#コードをWebIDLパースデータから生成する")</f>
        <v>Unity(WebGL)のPlugin形式JavaScriptコード(.jslib)および.jslibとのプロキシーを行うC#コードをWebIDLパースデータから生成する</v>
      </c>
    </row>
    <row r="424">
      <c r="A424" s="2" t="str">
        <f>IFERROR(__xludf.DUMMYFUNCTION("""COMPUTED_VALUE"""),"jsPDFForUnityWebGL")</f>
        <v>jsPDFForUnityWebGL</v>
      </c>
      <c r="B424" s="3" t="str">
        <f>IFERROR(__xludf.DUMMYFUNCTION("""COMPUTED_VALUE"""),"https://github.com/warpaint97/jsPDFForUnityWebGL")</f>
        <v>https://github.com/warpaint97/jsPDFForUnityWebGL</v>
      </c>
      <c r="C424" s="2">
        <f>IFERROR(__xludf.DUMMYFUNCTION("""COMPUTED_VALUE"""),0.0)</f>
        <v>0</v>
      </c>
      <c r="D424" s="2" t="str">
        <f>IFERROR(__xludf.DUMMYFUNCTION("""COMPUTED_VALUE"""),"C#")</f>
        <v>C#</v>
      </c>
      <c r="E424" s="2" t="str">
        <f>IFERROR(__xludf.DUMMYFUNCTION("""COMPUTED_VALUE"""),"This repository contains a .unitypackage file to import the .jslib bridge that imports the jsPDF Library for Unity WebGL builds.")</f>
        <v>This repository contains a .unitypackage file to import the .jslib bridge that imports the jsPDF Library for Unity WebGL builds.</v>
      </c>
    </row>
    <row r="425">
      <c r="A425" s="2" t="str">
        <f>IFERROR(__xludf.DUMMYFUNCTION("""COMPUTED_VALUE"""),"DigitalTwin_GVC_Project")</f>
        <v>DigitalTwin_GVC_Project</v>
      </c>
      <c r="B425" s="3" t="str">
        <f>IFERROR(__xludf.DUMMYFUNCTION("""COMPUTED_VALUE"""),"https://github.com/Ghxst07/DigitalTwin_GVC_Project")</f>
        <v>https://github.com/Ghxst07/DigitalTwin_GVC_Project</v>
      </c>
      <c r="C425" s="2">
        <f>IFERROR(__xludf.DUMMYFUNCTION("""COMPUTED_VALUE"""),0.0)</f>
        <v>0</v>
      </c>
      <c r="D425" s="2" t="str">
        <f>IFERROR(__xludf.DUMMYFUNCTION("""COMPUTED_VALUE"""),"Python")</f>
        <v>Python</v>
      </c>
      <c r="E425" s="2" t="str">
        <f>IFERROR(__xludf.DUMMYFUNCTION("""COMPUTED_VALUE"""),"To construct an immersive 3D Digital Twin by computationally stitching discrete 2D images into a panoramic texture and rendering it onto a spherical manifold using Unity/WebGL.")</f>
        <v>To construct an immersive 3D Digital Twin by computationally stitching discrete 2D images into a panoramic texture and rendering it onto a spherical manifold using Unity/WebGL.</v>
      </c>
    </row>
    <row r="426">
      <c r="A426" s="2" t="str">
        <f>IFERROR(__xludf.DUMMYFUNCTION("""COMPUTED_VALUE"""),"floorspaces")</f>
        <v>floorspaces</v>
      </c>
      <c r="B426" s="3" t="str">
        <f>IFERROR(__xludf.DUMMYFUNCTION("""COMPUTED_VALUE"""),"https://github.com/Qyrnore/floorspaces")</f>
        <v>https://github.com/Qyrnore/floorspaces</v>
      </c>
      <c r="C426" s="2">
        <f>IFERROR(__xludf.DUMMYFUNCTION("""COMPUTED_VALUE"""),0.0)</f>
        <v>0</v>
      </c>
      <c r="D426" s="2" t="str">
        <f>IFERROR(__xludf.DUMMYFUNCTION("""COMPUTED_VALUE"""),"TypeScript")</f>
        <v>TypeScript</v>
      </c>
      <c r="E426" s="2" t="str">
        <f>IFERROR(__xludf.DUMMYFUNCTION("""COMPUTED_VALUE"""),"Digital-Twin Prototype ""Floorspaces."" | 2024 Senior CS Capstone Project | Next.js, .NET API, Unity WebGL Builds, and Supabase.")</f>
        <v>Digital-Twin Prototype "Floorspaces." | 2024 Senior CS Capstone Project | Next.js, .NET API, Unity WebGL Builds, and Supabase.</v>
      </c>
    </row>
    <row r="427">
      <c r="A427" s="2" t="str">
        <f>IFERROR(__xludf.DUMMYFUNCTION("""COMPUTED_VALUE"""),"Roll-a-ball")</f>
        <v>Roll-a-ball</v>
      </c>
      <c r="B427" s="3" t="str">
        <f>IFERROR(__xludf.DUMMYFUNCTION("""COMPUTED_VALUE"""),"https://github.com/AvansInformatica-Marc/Roll-a-ball")</f>
        <v>https://github.com/AvansInformatica-Marc/Roll-a-ball</v>
      </c>
      <c r="C427" s="2">
        <f>IFERROR(__xludf.DUMMYFUNCTION("""COMPUTED_VALUE"""),0.0)</f>
        <v>0</v>
      </c>
      <c r="D427" s="2" t="str">
        <f>IFERROR(__xludf.DUMMYFUNCTION("""COMPUTED_VALUE"""),"C#")</f>
        <v>C#</v>
      </c>
      <c r="E427" s="2" t="str">
        <f>IFERROR(__xludf.DUMMYFUNCTION("""COMPUTED_VALUE"""),"""Roll a ball"" project from the Unity tutorial, compiled to WebGL/wasm")</f>
        <v>"Roll a ball" project from the Unity tutorial, compiled to WebGL/wasm</v>
      </c>
    </row>
    <row r="428">
      <c r="A428" s="2" t="str">
        <f>IFERROR(__xludf.DUMMYFUNCTION("""COMPUTED_VALUE"""),"ggj14-gdr")</f>
        <v>ggj14-gdr</v>
      </c>
      <c r="B428" s="3" t="str">
        <f>IFERROR(__xludf.DUMMYFUNCTION("""COMPUTED_VALUE"""),"https://github.com/junian/ggj14-gdr")</f>
        <v>https://github.com/junian/ggj14-gdr</v>
      </c>
      <c r="C428" s="2">
        <f>IFERROR(__xludf.DUMMYFUNCTION("""COMPUTED_VALUE"""),0.0)</f>
        <v>0</v>
      </c>
      <c r="D428" s="2" t="str">
        <f>IFERROR(__xludf.DUMMYFUNCTION("""COMPUTED_VALUE"""),"C#")</f>
        <v>C#</v>
      </c>
      <c r="E428" s="2" t="str">
        <f>IFERROR(__xludf.DUMMYFUNCTION("""COMPUTED_VALUE"""),"Galaxy Distance Relationship - a game created for Global Game Jam 2014")</f>
        <v>Galaxy Distance Relationship - a game created for Global Game Jam 2014</v>
      </c>
    </row>
    <row r="429">
      <c r="A429" s="2" t="str">
        <f>IFERROR(__xludf.DUMMYFUNCTION("""COMPUTED_VALUE"""),"AUGMENT-KART-Final-Year-Project-")</f>
        <v>AUGMENT-KART-Final-Year-Project-</v>
      </c>
      <c r="B429" s="3" t="str">
        <f>IFERROR(__xludf.DUMMYFUNCTION("""COMPUTED_VALUE"""),"https://github.com/Dev1903/AUGMENT-KART-Final-Year-Project-")</f>
        <v>https://github.com/Dev1903/AUGMENT-KART-Final-Year-Project-</v>
      </c>
      <c r="C429" s="2">
        <f>IFERROR(__xludf.DUMMYFUNCTION("""COMPUTED_VALUE"""),0.0)</f>
        <v>0</v>
      </c>
      <c r="D429" s="2" t="str">
        <f>IFERROR(__xludf.DUMMYFUNCTION("""COMPUTED_VALUE"""),"JavaScript")</f>
        <v>JavaScript</v>
      </c>
      <c r="E429" s="2" t="str">
        <f>IFERROR(__xludf.DUMMYFUNCTION("""COMPUTED_VALUE"""),"AR e‑commerce platform: 360° product views, in‑home AR placement, virtual store tours. Built with WebGl build + Unity, Node.js/MongoDB backend and Razorpay for secure, seamless shopping—enhancing accessibility, realism, and customer confidence while deliv"&amp;"ering fast performance, intuitive design, and future‑ready scalability.")</f>
        <v>AR e‑commerce platform: 360° product views, in‑home AR placement, virtual store tours. Built with WebGl build + Unity, Node.js/MongoDB backend and Razorpay for secure, seamless shopping—enhancing accessibility, realism, and customer confidence while delivering fast performance, intuitive design, and future‑ready scalability.</v>
      </c>
    </row>
    <row r="430">
      <c r="A430" s="2" t="str">
        <f>IFERROR(__xludf.DUMMYFUNCTION("""COMPUTED_VALUE"""),"unity-serve")</f>
        <v>unity-serve</v>
      </c>
      <c r="B430" s="3" t="str">
        <f>IFERROR(__xludf.DUMMYFUNCTION("""COMPUTED_VALUE"""),"https://github.com/Sov3rain/unity-serve")</f>
        <v>https://github.com/Sov3rain/unity-serve</v>
      </c>
      <c r="C430" s="2">
        <f>IFERROR(__xludf.DUMMYFUNCTION("""COMPUTED_VALUE"""),0.0)</f>
        <v>0</v>
      </c>
      <c r="D430" s="2" t="str">
        <f>IFERROR(__xludf.DUMMYFUNCTION("""COMPUTED_VALUE"""),"JavaScript")</f>
        <v>JavaScript</v>
      </c>
      <c r="E430" s="2" t="str">
        <f>IFERROR(__xludf.DUMMYFUNCTION("""COMPUTED_VALUE"""),"A lightweight, zero-dependency Node.js web server specifically designed for serving Unity WebGL builds locally and across networks.")</f>
        <v>A lightweight, zero-dependency Node.js web server specifically designed for serving Unity WebGL builds locally and across networks.</v>
      </c>
    </row>
    <row r="431">
      <c r="A431" s="2" t="str">
        <f>IFERROR(__xludf.DUMMYFUNCTION("""COMPUTED_VALUE"""),"urk-stack-demo")</f>
        <v>urk-stack-demo</v>
      </c>
      <c r="B431" s="3" t="str">
        <f>IFERROR(__xludf.DUMMYFUNCTION("""COMPUTED_VALUE"""),"https://github.com/cboveda/urk-stack-demo")</f>
        <v>https://github.com/cboveda/urk-stack-demo</v>
      </c>
      <c r="C431" s="2">
        <f>IFERROR(__xludf.DUMMYFUNCTION("""COMPUTED_VALUE"""),0.0)</f>
        <v>0</v>
      </c>
      <c r="D431" s="2" t="str">
        <f>IFERROR(__xludf.DUMMYFUNCTION("""COMPUTED_VALUE"""),"JavaScript")</f>
        <v>JavaScript</v>
      </c>
      <c r="E431" s="2" t="str">
        <f>IFERROR(__xludf.DUMMYFUNCTION("""COMPUTED_VALUE"""),"Experimenting with a Unity WebGL player served by Node.JS+Koa wrapped in a React frontend")</f>
        <v>Experimenting with a Unity WebGL player served by Node.JS+Koa wrapped in a React frontend</v>
      </c>
    </row>
    <row r="432">
      <c r="A432" s="2" t="str">
        <f>IFERROR(__xludf.DUMMYFUNCTION("""COMPUTED_VALUE"""),"part_67")</f>
        <v>part_67</v>
      </c>
      <c r="B432" s="3" t="str">
        <f>IFERROR(__xludf.DUMMYFUNCTION("""COMPUTED_VALUE"""),"https://github.com/hfguth/part_67")</f>
        <v>https://github.com/hfguth/part_67</v>
      </c>
      <c r="C432" s="2">
        <f>IFERROR(__xludf.DUMMYFUNCTION("""COMPUTED_VALUE"""),0.0)</f>
        <v>0</v>
      </c>
      <c r="D432" s="2" t="str">
        <f>IFERROR(__xludf.DUMMYFUNCTION("""COMPUTED_VALUE"""),"Não especificada")</f>
        <v>Não especificada</v>
      </c>
      <c r="E432" s="2" t="str">
        <f>IFERROR(__xludf.DUMMYFUNCTION("""COMPUTED_VALUE"""),"Three.js可视化系统课程WebGL,2024版基于前端Vue.js+Node.js 和后端SpringBoot实战《电子商城网站》,尚硅谷2024基于 AI 的 SSM 框架课程,尚学堂孙庆虎C语言视频,2024PR AE视频教程,2024百万视频剪辑师视频+资料,实战教程1小时掌握逆向Unity游戏,16届蓝桥杯省赛无忧班（C&amp;C++ 组）,晖哥讲编程全套,2024马哥 Linux云计算SRE工程师-架构班,")</f>
        <v>Three.js可视化系统课程WebGL,2024版基于前端Vue.js+Node.js 和后端SpringBoot实战《电子商城网站》,尚硅谷2024基于 AI 的 SSM 框架课程,尚学堂孙庆虎C语言视频,2024PR AE视频教程,2024百万视频剪辑师视频+资料,实战教程1小时掌握逆向Unity游戏,16届蓝桥杯省赛无忧班（C&amp;C++ 组）,晖哥讲编程全套,2024马哥 Linux云计算SRE工程师-架构班,</v>
      </c>
    </row>
    <row r="433">
      <c r="A433" s="2" t="str">
        <f>IFERROR(__xludf.DUMMYFUNCTION("""COMPUTED_VALUE"""),"UnityJavascript_WebGL")</f>
        <v>UnityJavascript_WebGL</v>
      </c>
      <c r="B433" s="3" t="str">
        <f>IFERROR(__xludf.DUMMYFUNCTION("""COMPUTED_VALUE"""),"https://github.com/Hashiramaz/UnityJavascript_WebGL")</f>
        <v>https://github.com/Hashiramaz/UnityJavascript_WebGL</v>
      </c>
      <c r="C433" s="2">
        <f>IFERROR(__xludf.DUMMYFUNCTION("""COMPUTED_VALUE"""),0.0)</f>
        <v>0</v>
      </c>
      <c r="D433" s="2" t="str">
        <f>IFERROR(__xludf.DUMMYFUNCTION("""COMPUTED_VALUE"""),"Não especificada")</f>
        <v>Não especificada</v>
      </c>
      <c r="E433" s="2" t="str">
        <f>IFERROR(__xludf.DUMMYFUNCTION("""COMPUTED_VALUE"""),"A unity project that show how to Compile Javascrypt inside Unity to Run inside browser with Unity compiled in WEBGL")</f>
        <v>A unity project that show how to Compile Javascrypt inside Unity to Run inside browser with Unity compiled in WEBGL</v>
      </c>
    </row>
    <row r="434">
      <c r="A434" s="2" t="str">
        <f>IFERROR(__xludf.DUMMYFUNCTION("""COMPUTED_VALUE"""),"WebGL_Javascript_Network")</f>
        <v>WebGL_Javascript_Network</v>
      </c>
      <c r="B434" s="3" t="str">
        <f>IFERROR(__xludf.DUMMYFUNCTION("""COMPUTED_VALUE"""),"https://github.com/SungSoo-VIRNECT/WebGL_Javascript_Network")</f>
        <v>https://github.com/SungSoo-VIRNECT/WebGL_Javascript_Network</v>
      </c>
      <c r="C434" s="2">
        <f>IFERROR(__xludf.DUMMYFUNCTION("""COMPUTED_VALUE"""),0.0)</f>
        <v>0</v>
      </c>
      <c r="D434" s="2" t="str">
        <f>IFERROR(__xludf.DUMMYFUNCTION("""COMPUTED_VALUE"""),"C#")</f>
        <v>C#</v>
      </c>
      <c r="E434" s="2" t="str">
        <f>IFERROR(__xludf.DUMMYFUNCTION("""COMPUTED_VALUE"""),"Sending Messages from Unity WebGL to Web Javascript")</f>
        <v>Sending Messages from Unity WebGL to Web Javascript</v>
      </c>
    </row>
    <row r="435">
      <c r="A435" s="2" t="str">
        <f>IFERROR(__xludf.DUMMYFUNCTION("""COMPUTED_VALUE"""),"AUGMENT-KART-Final-Year-Project-")</f>
        <v>AUGMENT-KART-Final-Year-Project-</v>
      </c>
      <c r="B435" s="3" t="str">
        <f>IFERROR(__xludf.DUMMYFUNCTION("""COMPUTED_VALUE"""),"https://github.com/Dev1903/AUGMENT-KART-Final-Year-Project-")</f>
        <v>https://github.com/Dev1903/AUGMENT-KART-Final-Year-Project-</v>
      </c>
      <c r="C435" s="2">
        <f>IFERROR(__xludf.DUMMYFUNCTION("""COMPUTED_VALUE"""),0.0)</f>
        <v>0</v>
      </c>
      <c r="D435" s="2" t="str">
        <f>IFERROR(__xludf.DUMMYFUNCTION("""COMPUTED_VALUE"""),"JavaScript")</f>
        <v>JavaScript</v>
      </c>
      <c r="E435" s="2" t="str">
        <f>IFERROR(__xludf.DUMMYFUNCTION("""COMPUTED_VALUE"""),"AR e‑commerce platform: 360° product views, in‑home AR placement, virtual store tours. Built with WebGl build + Unity, Node.js/MongoDB backend and Razorpay for secure, seamless shopping—enhancing accessibility, realism, and customer confidence while deliv"&amp;"ering fast performance, intuitive design, and future‑ready scalability.")</f>
        <v>AR e‑commerce platform: 360° product views, in‑home AR placement, virtual store tours. Built with WebGl build + Unity, Node.js/MongoDB backend and Razorpay for secure, seamless shopping—enhancing accessibility, realism, and customer confidence while delivering fast performance, intuitive design, and future‑ready scalability.</v>
      </c>
    </row>
    <row r="436">
      <c r="A436" s="2" t="str">
        <f>IFERROR(__xludf.DUMMYFUNCTION("""COMPUTED_VALUE"""),"unity-serve")</f>
        <v>unity-serve</v>
      </c>
      <c r="B436" s="3" t="str">
        <f>IFERROR(__xludf.DUMMYFUNCTION("""COMPUTED_VALUE"""),"https://github.com/Sov3rain/unity-serve")</f>
        <v>https://github.com/Sov3rain/unity-serve</v>
      </c>
      <c r="C436" s="2">
        <f>IFERROR(__xludf.DUMMYFUNCTION("""COMPUTED_VALUE"""),0.0)</f>
        <v>0</v>
      </c>
      <c r="D436" s="2" t="str">
        <f>IFERROR(__xludf.DUMMYFUNCTION("""COMPUTED_VALUE"""),"JavaScript")</f>
        <v>JavaScript</v>
      </c>
      <c r="E436" s="2" t="str">
        <f>IFERROR(__xludf.DUMMYFUNCTION("""COMPUTED_VALUE"""),"A lightweight, zero-dependency Node.js web server specifically designed for serving Unity WebGL builds locally and across networks.")</f>
        <v>A lightweight, zero-dependency Node.js web server specifically designed for serving Unity WebGL builds locally and across networks.</v>
      </c>
    </row>
    <row r="437">
      <c r="A437" s="2" t="str">
        <f>IFERROR(__xludf.DUMMYFUNCTION("""COMPUTED_VALUE"""),"urk-stack-demo")</f>
        <v>urk-stack-demo</v>
      </c>
      <c r="B437" s="3" t="str">
        <f>IFERROR(__xludf.DUMMYFUNCTION("""COMPUTED_VALUE"""),"https://github.com/cboveda/urk-stack-demo")</f>
        <v>https://github.com/cboveda/urk-stack-demo</v>
      </c>
      <c r="C437" s="2">
        <f>IFERROR(__xludf.DUMMYFUNCTION("""COMPUTED_VALUE"""),0.0)</f>
        <v>0</v>
      </c>
      <c r="D437" s="2" t="str">
        <f>IFERROR(__xludf.DUMMYFUNCTION("""COMPUTED_VALUE"""),"JavaScript")</f>
        <v>JavaScript</v>
      </c>
      <c r="E437" s="2" t="str">
        <f>IFERROR(__xludf.DUMMYFUNCTION("""COMPUTED_VALUE"""),"Experimenting with a Unity WebGL player served by Node.JS+Koa wrapped in a React frontend")</f>
        <v>Experimenting with a Unity WebGL player served by Node.JS+Koa wrapped in a React frontend</v>
      </c>
    </row>
    <row r="438">
      <c r="A438" s="2" t="str">
        <f>IFERROR(__xludf.DUMMYFUNCTION("""COMPUTED_VALUE"""),"part_67")</f>
        <v>part_67</v>
      </c>
      <c r="B438" s="3" t="str">
        <f>IFERROR(__xludf.DUMMYFUNCTION("""COMPUTED_VALUE"""),"https://github.com/hfguth/part_67")</f>
        <v>https://github.com/hfguth/part_67</v>
      </c>
      <c r="C438" s="2">
        <f>IFERROR(__xludf.DUMMYFUNCTION("""COMPUTED_VALUE"""),0.0)</f>
        <v>0</v>
      </c>
      <c r="D438" s="2" t="str">
        <f>IFERROR(__xludf.DUMMYFUNCTION("""COMPUTED_VALUE"""),"Não especificada")</f>
        <v>Não especificada</v>
      </c>
      <c r="E438" s="2" t="str">
        <f>IFERROR(__xludf.DUMMYFUNCTION("""COMPUTED_VALUE"""),"Three.js可视化系统课程WebGL,2024版基于前端Vue.js+Node.js 和后端SpringBoot实战《电子商城网站》,尚硅谷2024基于 AI 的 SSM 框架课程,尚学堂孙庆虎C语言视频,2024PR AE视频教程,2024百万视频剪辑师视频+资料,实战教程1小时掌握逆向Unity游戏,16届蓝桥杯省赛无忧班（C&amp;C++ 组）,晖哥讲编程全套,2024马哥 Linux云计算SRE工程师-架构班,")</f>
        <v>Three.js可视化系统课程WebGL,2024版基于前端Vue.js+Node.js 和后端SpringBoot实战《电子商城网站》,尚硅谷2024基于 AI 的 SSM 框架课程,尚学堂孙庆虎C语言视频,2024PR AE视频教程,2024百万视频剪辑师视频+资料,实战教程1小时掌握逆向Unity游戏,16届蓝桥杯省赛无忧班（C&amp;C++ 组）,晖哥讲编程全套,2024马哥 Linux云计算SRE工程师-架构班,</v>
      </c>
    </row>
    <row r="439">
      <c r="A439" s="2" t="str">
        <f>IFERROR(__xludf.DUMMYFUNCTION("""COMPUTED_VALUE"""),"Humanoid-Digital-Twin")</f>
        <v>Humanoid-Digital-Twin</v>
      </c>
      <c r="B439" s="3" t="str">
        <f>IFERROR(__xludf.DUMMYFUNCTION("""COMPUTED_VALUE"""),"https://github.com/sudarshan-sridhar/Humanoid-Digital-Twin")</f>
        <v>https://github.com/sudarshan-sridhar/Humanoid-Digital-Twin</v>
      </c>
      <c r="C439" s="2">
        <f>IFERROR(__xludf.DUMMYFUNCTION("""COMPUTED_VALUE"""),0.0)</f>
        <v>0</v>
      </c>
      <c r="D439" s="2" t="str">
        <f>IFERROR(__xludf.DUMMYFUNCTION("""COMPUTED_VALUE"""),"Python")</f>
        <v>Python</v>
      </c>
      <c r="E439" s="2" t="str">
        <f>IFERROR(__xludf.DUMMYFUNCTION("""COMPUTED_VALUE"""),"Client-server architecture for a 16-DOF humanoid robot with synchronized motor control over I2C and real-time state exchange over LAN. IEEE Published.")</f>
        <v>Client-server architecture for a 16-DOF humanoid robot with synchronized motor control over I2C and real-time state exchange over LAN. IEEE Published.</v>
      </c>
    </row>
    <row r="440">
      <c r="A440" s="2" t="str">
        <f>IFERROR(__xludf.DUMMYFUNCTION("""COMPUTED_VALUE"""),"SoftwareArchitectures")</f>
        <v>SoftwareArchitectures</v>
      </c>
      <c r="B440" s="3" t="str">
        <f>IFERROR(__xludf.DUMMYFUNCTION("""COMPUTED_VALUE"""),"https://github.com/guidomariadifiore/SoftwareArchitectures")</f>
        <v>https://github.com/guidomariadifiore/SoftwareArchitectures</v>
      </c>
      <c r="C440" s="2">
        <f>IFERROR(__xludf.DUMMYFUNCTION("""COMPUTED_VALUE"""),0.0)</f>
        <v>0</v>
      </c>
      <c r="D440" s="2" t="str">
        <f>IFERROR(__xludf.DUMMYFUNCTION("""COMPUTED_VALUE"""),"Python")</f>
        <v>Python</v>
      </c>
      <c r="E440" s="2" t="str">
        <f>IFERROR(__xludf.DUMMYFUNCTION("""COMPUTED_VALUE"""),"Software Architectures prototype for Digital Twins")</f>
        <v>Software Architectures prototype for Digital Twins</v>
      </c>
    </row>
    <row r="441">
      <c r="A441" s="2" t="str">
        <f>IFERROR(__xludf.DUMMYFUNCTION("""COMPUTED_VALUE"""),"digital_twin_architecture")</f>
        <v>digital_twin_architecture</v>
      </c>
      <c r="B441" s="3" t="str">
        <f>IFERROR(__xludf.DUMMYFUNCTION("""COMPUTED_VALUE"""),"https://github.com/shadymohammed75/digital_twin_architecture")</f>
        <v>https://github.com/shadymohammed75/digital_twin_architecture</v>
      </c>
      <c r="C441" s="2">
        <f>IFERROR(__xludf.DUMMYFUNCTION("""COMPUTED_VALUE"""),0.0)</f>
        <v>0</v>
      </c>
      <c r="D441" s="2" t="str">
        <f>IFERROR(__xludf.DUMMYFUNCTION("""COMPUTED_VALUE"""),"Python")</f>
        <v>Python</v>
      </c>
      <c r="E441" s="2" t="str">
        <f>IFERROR(__xludf.DUMMYFUNCTION("""COMPUTED_VALUE"""),"Sem descrição")</f>
        <v>Sem descrição</v>
      </c>
    </row>
    <row r="442">
      <c r="A442" s="2" t="str">
        <f>IFERROR(__xludf.DUMMYFUNCTION("""COMPUTED_VALUE"""),"digital_twins_architectures")</f>
        <v>digital_twins_architectures</v>
      </c>
      <c r="B442" s="3" t="str">
        <f>IFERROR(__xludf.DUMMYFUNCTION("""COMPUTED_VALUE"""),"https://github.com/ManuelePasini/digital_twins_architectures")</f>
        <v>https://github.com/ManuelePasini/digital_twins_architectures</v>
      </c>
      <c r="C442" s="2">
        <f>IFERROR(__xludf.DUMMYFUNCTION("""COMPUTED_VALUE"""),0.0)</f>
        <v>0</v>
      </c>
      <c r="D442" s="2" t="str">
        <f>IFERROR(__xludf.DUMMYFUNCTION("""COMPUTED_VALUE"""),"Python")</f>
        <v>Python</v>
      </c>
      <c r="E442" s="2" t="str">
        <f>IFERROR(__xludf.DUMMYFUNCTION("""COMPUTED_VALUE"""),"Sem descrição")</f>
        <v>Sem descrição</v>
      </c>
    </row>
    <row r="443">
      <c r="A443" s="2" t="str">
        <f>IFERROR(__xludf.DUMMYFUNCTION("""COMPUTED_VALUE"""),"DTReferenceArchitecture")</f>
        <v>DTReferenceArchitecture</v>
      </c>
      <c r="B443" s="3" t="str">
        <f>IFERROR(__xludf.DUMMYFUNCTION("""COMPUTED_VALUE"""),"https://github.com/CN1-HPC-UNINA/DTReferenceArchitecture")</f>
        <v>https://github.com/CN1-HPC-UNINA/DTReferenceArchitecture</v>
      </c>
      <c r="C443" s="2">
        <f>IFERROR(__xludf.DUMMYFUNCTION("""COMPUTED_VALUE"""),0.0)</f>
        <v>0</v>
      </c>
      <c r="D443" s="2" t="str">
        <f>IFERROR(__xludf.DUMMYFUNCTION("""COMPUTED_VALUE"""),"Não especificada")</f>
        <v>Não especificada</v>
      </c>
      <c r="E443" s="2" t="str">
        <f>IFERROR(__xludf.DUMMYFUNCTION("""COMPUTED_VALUE"""),"Digital Twin Reference Architecture outlining the structure of a Digital Twin composed of multiple subsystems, including key building blocks necessary for developing an operational Digital Twin across various domains.")</f>
        <v>Digital Twin Reference Architecture outlining the structure of a Digital Twin composed of multiple subsystems, including key building blocks necessary for developing an operational Digital Twin across various domains.</v>
      </c>
    </row>
    <row r="444">
      <c r="A444" s="2" t="str">
        <f>IFERROR(__xludf.DUMMYFUNCTION("""COMPUTED_VALUE"""),"bact-twin-architecture")</f>
        <v>bact-twin-architecture</v>
      </c>
      <c r="B444" s="3" t="str">
        <f>IFERROR(__xludf.DUMMYFUNCTION("""COMPUTED_VALUE"""),"https://github.com/hz-b/bact-twin-architecture")</f>
        <v>https://github.com/hz-b/bact-twin-architecture</v>
      </c>
      <c r="C444" s="2">
        <f>IFERROR(__xludf.DUMMYFUNCTION("""COMPUTED_VALUE"""),0.0)</f>
        <v>0</v>
      </c>
      <c r="D444" s="2" t="str">
        <f>IFERROR(__xludf.DUMMYFUNCTION("""COMPUTED_VALUE"""),"Python")</f>
        <v>Python</v>
      </c>
      <c r="E444" s="2" t="str">
        <f>IFERROR(__xludf.DUMMYFUNCTION("""COMPUTED_VALUE"""),"Architecture of the digital twin and associated middle layer")</f>
        <v>Architecture of the digital twin and associated middle layer</v>
      </c>
    </row>
    <row r="445">
      <c r="A445" s="2" t="str">
        <f>IFERROR(__xludf.DUMMYFUNCTION("""COMPUTED_VALUE"""),"DigitalTwinForAircraftMaintenance")</f>
        <v>DigitalTwinForAircraftMaintenance</v>
      </c>
      <c r="B445" s="3" t="str">
        <f>IFERROR(__xludf.DUMMYFUNCTION("""COMPUTED_VALUE"""),"https://github.com/GhitaMezzourDT/DigitalTwinForAircraftMaintenance")</f>
        <v>https://github.com/GhitaMezzourDT/DigitalTwinForAircraftMaintenance</v>
      </c>
      <c r="C445" s="2">
        <f>IFERROR(__xludf.DUMMYFUNCTION("""COMPUTED_VALUE"""),0.0)</f>
        <v>0</v>
      </c>
      <c r="D445" s="2" t="str">
        <f>IFERROR(__xludf.DUMMYFUNCTION("""COMPUTED_VALUE"""),"Python")</f>
        <v>Python</v>
      </c>
      <c r="E445" s="2" t="str">
        <f>IFERROR(__xludf.DUMMYFUNCTION("""COMPUTED_VALUE"""),"Digital Twin MAS architecture for applications in maintenance ")</f>
        <v>Digital Twin MAS architecture for applications in maintenance </v>
      </c>
    </row>
    <row r="446">
      <c r="A446" s="2" t="str">
        <f>IFERROR(__xludf.DUMMYFUNCTION("""COMPUTED_VALUE"""),"greonomy-architecture")</f>
        <v>greonomy-architecture</v>
      </c>
      <c r="B446" s="3" t="str">
        <f>IFERROR(__xludf.DUMMYFUNCTION("""COMPUTED_VALUE"""),"https://github.com/GS-Tejas-hub/greonomy-architecture")</f>
        <v>https://github.com/GS-Tejas-hub/greonomy-architecture</v>
      </c>
      <c r="C446" s="2">
        <f>IFERROR(__xludf.DUMMYFUNCTION("""COMPUTED_VALUE"""),0.0)</f>
        <v>0</v>
      </c>
      <c r="D446" s="2" t="str">
        <f>IFERROR(__xludf.DUMMYFUNCTION("""COMPUTED_VALUE"""),"HTML")</f>
        <v>HTML</v>
      </c>
      <c r="E446" s="2" t="str">
        <f>IFERROR(__xludf.DUMMYFUNCTION("""COMPUTED_VALUE"""),"Digital Sustainability Twin Architecture - AI-Powered Lifecycle Assessment Platform")</f>
        <v>Digital Sustainability Twin Architecture - AI-Powered Lifecycle Assessment Platform</v>
      </c>
    </row>
    <row r="447">
      <c r="A447" s="2" t="str">
        <f>IFERROR(__xludf.DUMMYFUNCTION("""COMPUTED_VALUE"""),"STM32-Zonal-Architecture-Digital-Twin")</f>
        <v>STM32-Zonal-Architecture-Digital-Twin</v>
      </c>
      <c r="B447" s="3" t="str">
        <f>IFERROR(__xludf.DUMMYFUNCTION("""COMPUTED_VALUE"""),"https://github.com/LakshyaTaneja/STM32-Zonal-Architecture-Digital-Twin")</f>
        <v>https://github.com/LakshyaTaneja/STM32-Zonal-Architecture-Digital-Twin</v>
      </c>
      <c r="C447" s="2">
        <f>IFERROR(__xludf.DUMMYFUNCTION("""COMPUTED_VALUE"""),0.0)</f>
        <v>0</v>
      </c>
      <c r="D447" s="2" t="str">
        <f>IFERROR(__xludf.DUMMYFUNCTION("""COMPUTED_VALUE"""),"C")</f>
        <v>C</v>
      </c>
      <c r="E447" s="2" t="str">
        <f>IFERROR(__xludf.DUMMYFUNCTION("""COMPUTED_VALUE"""),"Hardware-in-the-Loop (HIL) Digital Twin for EV Zonal Architecture. Features Sensor Fusion (EKF), Regenerative Braking Arbitration, and Real-Time Battery Modeling on STM32F446RE.")</f>
        <v>Hardware-in-the-Loop (HIL) Digital Twin for EV Zonal Architecture. Features Sensor Fusion (EKF), Regenerative Braking Arbitration, and Real-Time Battery Modeling on STM32F446RE.</v>
      </c>
    </row>
    <row r="448">
      <c r="A448" s="2" t="str">
        <f>IFERROR(__xludf.DUMMYFUNCTION("""COMPUTED_VALUE"""),"Consumer-Sentiment-Digital-Twin")</f>
        <v>Consumer-Sentiment-Digital-Twin</v>
      </c>
      <c r="B448" s="3" t="str">
        <f>IFERROR(__xludf.DUMMYFUNCTION("""COMPUTED_VALUE"""),"https://github.com/M01314/Consumer-Sentiment-Digital-Twin")</f>
        <v>https://github.com/M01314/Consumer-Sentiment-Digital-Twin</v>
      </c>
      <c r="C448" s="2">
        <f>IFERROR(__xludf.DUMMYFUNCTION("""COMPUTED_VALUE"""),0.0)</f>
        <v>0</v>
      </c>
      <c r="D448" s="2" t="str">
        <f>IFERROR(__xludf.DUMMYFUNCTION("""COMPUTED_VALUE"""),"Não especificada")</f>
        <v>Não especificada</v>
      </c>
      <c r="E448" s="2" t="str">
        <f>IFERROR(__xludf.DUMMYFUNCTION("""COMPUTED_VALUE"""),"AI Agent 기반 소비자동향조사 시뮬레이션 시스템 (Hybrid Architecture)")</f>
        <v>AI Agent 기반 소비자동향조사 시뮬레이션 시스템 (Hybrid Architecture)</v>
      </c>
    </row>
    <row r="449">
      <c r="A449" s="2" t="str">
        <f>IFERROR(__xludf.DUMMYFUNCTION("""COMPUTED_VALUE"""),"StructuralDigitalTwin")</f>
        <v>StructuralDigitalTwin</v>
      </c>
      <c r="B449" s="3" t="str">
        <f>IFERROR(__xludf.DUMMYFUNCTION("""COMPUTED_VALUE"""),"https://github.com/patmic/StructuralDigitalTwin")</f>
        <v>https://github.com/patmic/StructuralDigitalTwin</v>
      </c>
      <c r="C449" s="2">
        <f>IFERROR(__xludf.DUMMYFUNCTION("""COMPUTED_VALUE"""),0.0)</f>
        <v>0</v>
      </c>
      <c r="D449" s="2" t="str">
        <f>IFERROR(__xludf.DUMMYFUNCTION("""COMPUTED_VALUE"""),"HTML")</f>
        <v>HTML</v>
      </c>
      <c r="E449" s="2" t="str">
        <f>IFERROR(__xludf.DUMMYFUNCTION("""COMPUTED_VALUE"""),"Structural Digital Twin–Driven Validation for a Multidimensional LegalTech Governance Architecture Ontology")</f>
        <v>Structural Digital Twin–Driven Validation for a Multidimensional LegalTech Governance Architecture Ontology</v>
      </c>
    </row>
    <row r="450">
      <c r="A450" s="2" t="str">
        <f>IFERROR(__xludf.DUMMYFUNCTION("""COMPUTED_VALUE"""),"Greenhouse-Environment-Monitoring-using-ESP32-and-Edge-Computing")</f>
        <v>Greenhouse-Environment-Monitoring-using-ESP32-and-Edge-Computing</v>
      </c>
      <c r="B450" s="3" t="str">
        <f>IFERROR(__xludf.DUMMYFUNCTION("""COMPUTED_VALUE"""),"https://github.com/AmanPandeyGitHub/Greenhouse-Environment-Monitoring-using-ESP32-and-Edge-Computing")</f>
        <v>https://github.com/AmanPandeyGitHub/Greenhouse-Environment-Monitoring-using-ESP32-and-Edge-Computing</v>
      </c>
      <c r="C450" s="2">
        <f>IFERROR(__xludf.DUMMYFUNCTION("""COMPUTED_VALUE"""),0.0)</f>
        <v>0</v>
      </c>
      <c r="D450" s="2" t="str">
        <f>IFERROR(__xludf.DUMMYFUNCTION("""COMPUTED_VALUE"""),"C++")</f>
        <v>C++</v>
      </c>
      <c r="E450" s="2" t="str">
        <f>IFERROR(__xludf.DUMMYFUNCTION("""COMPUTED_VALUE"""),"An IoT and Digital Twin-based project to create a system that monitors greenhouse parameters in real time, and manipulates them via Sensors and Actuators to maintain optimal Conditions using an ESP32 Microcontroller. Allows for Web-Based control as well a"&amp;"s digital twin simulation using Unity software for remote Control.")</f>
        <v>An IoT and Digital Twin-based project to create a system that monitors greenhouse parameters in real time, and manipulates them via Sensors and Actuators to maintain optimal Conditions using an ESP32 Microcontroller. Allows for Web-Based control as well as digital twin simulation using Unity software for remote Control.</v>
      </c>
    </row>
    <row r="451">
      <c r="A451" s="2" t="str">
        <f>IFERROR(__xludf.DUMMYFUNCTION("""COMPUTED_VALUE"""),"Digital-Twins-in-Firefighting")</f>
        <v>Digital-Twins-in-Firefighting</v>
      </c>
      <c r="B451" s="3" t="str">
        <f>IFERROR(__xludf.DUMMYFUNCTION("""COMPUTED_VALUE"""),"https://github.com/superw23/Digital-Twins-in-Firefighting")</f>
        <v>https://github.com/superw23/Digital-Twins-in-Firefighting</v>
      </c>
      <c r="C451" s="2">
        <f>IFERROR(__xludf.DUMMYFUNCTION("""COMPUTED_VALUE"""),0.0)</f>
        <v>0</v>
      </c>
      <c r="D451" s="2" t="str">
        <f>IFERROR(__xludf.DUMMYFUNCTION("""COMPUTED_VALUE"""),"ShaderLab")</f>
        <v>ShaderLab</v>
      </c>
      <c r="E451" s="2" t="str">
        <f>IFERROR(__xludf.DUMMYFUNCTION("""COMPUTED_VALUE"""),"Developed a Digital Twin system in C# and Unity3D")</f>
        <v>Developed a Digital Twin system in C# and Unity3D</v>
      </c>
    </row>
    <row r="452">
      <c r="A452" s="2" t="str">
        <f>IFERROR(__xludf.DUMMYFUNCTION("""COMPUTED_VALUE"""),"3d-area-visualization-unity3d")</f>
        <v>3d-area-visualization-unity3d</v>
      </c>
      <c r="B452" s="3" t="str">
        <f>IFERROR(__xludf.DUMMYFUNCTION("""COMPUTED_VALUE"""),"https://github.com/GerliRand/3d-area-visualization-unity3d")</f>
        <v>https://github.com/GerliRand/3d-area-visualization-unity3d</v>
      </c>
      <c r="C452" s="2">
        <f>IFERROR(__xludf.DUMMYFUNCTION("""COMPUTED_VALUE"""),0.0)</f>
        <v>0</v>
      </c>
      <c r="D452" s="2" t="str">
        <f>IFERROR(__xludf.DUMMYFUNCTION("""COMPUTED_VALUE"""),"C#")</f>
        <v>C#</v>
      </c>
      <c r="E452" s="2" t="str">
        <f>IFERROR(__xludf.DUMMYFUNCTION("""COMPUTED_VALUE"""),"Digital Twins course project: 3D terrain visualization with Unity3D.")</f>
        <v>Digital Twins course project: 3D terrain visualization with Unity3D.</v>
      </c>
    </row>
    <row r="453">
      <c r="A453" s="2" t="str">
        <f>IFERROR(__xludf.DUMMYFUNCTION("""COMPUTED_VALUE"""),"digital-twin")</f>
        <v>digital-twin</v>
      </c>
      <c r="B453" s="3" t="str">
        <f>IFERROR(__xludf.DUMMYFUNCTION("""COMPUTED_VALUE"""),"https://github.com/q3466613/digital-twin")</f>
        <v>https://github.com/q3466613/digital-twin</v>
      </c>
      <c r="C453" s="2">
        <f>IFERROR(__xludf.DUMMYFUNCTION("""COMPUTED_VALUE"""),0.0)</f>
        <v>0</v>
      </c>
      <c r="D453" s="2" t="str">
        <f>IFERROR(__xludf.DUMMYFUNCTION("""COMPUTED_VALUE"""),"Jupyter Notebook")</f>
        <v>Jupyter Notebook</v>
      </c>
      <c r="E453" s="2" t="str">
        <f>IFERROR(__xludf.DUMMYFUNCTION("""COMPUTED_VALUE"""),"Built on Unity3D. A digital twin demo for visualization and interaction of Bosch Waste Sorting System.")</f>
        <v>Built on Unity3D. A digital twin demo for visualization and interaction of Bosch Waste Sorting System.</v>
      </c>
    </row>
    <row r="454">
      <c r="A454" s="2" t="str">
        <f>IFERROR(__xludf.DUMMYFUNCTION("""COMPUTED_VALUE"""),"Digital-Twin-Of-A-Traffic-Junction-Using-Unity3D")</f>
        <v>Digital-Twin-Of-A-Traffic-Junction-Using-Unity3D</v>
      </c>
      <c r="B454" s="3" t="str">
        <f>IFERROR(__xludf.DUMMYFUNCTION("""COMPUTED_VALUE"""),"https://github.com/samarth0104/Digital-Twin-Of-A-Traffic-Junction-Using-Unity3D")</f>
        <v>https://github.com/samarth0104/Digital-Twin-Of-A-Traffic-Junction-Using-Unity3D</v>
      </c>
      <c r="C454" s="2">
        <f>IFERROR(__xludf.DUMMYFUNCTION("""COMPUTED_VALUE"""),0.0)</f>
        <v>0</v>
      </c>
      <c r="D454" s="2" t="str">
        <f>IFERROR(__xludf.DUMMYFUNCTION("""COMPUTED_VALUE"""),"Rich Text Format")</f>
        <v>Rich Text Format</v>
      </c>
      <c r="E454" s="2" t="str">
        <f>IFERROR(__xludf.DUMMYFUNCTION("""COMPUTED_VALUE"""),"Sem descrição")</f>
        <v>Sem descrição</v>
      </c>
    </row>
    <row r="455">
      <c r="A455" s="2" t="str">
        <f>IFERROR(__xludf.DUMMYFUNCTION("""COMPUTED_VALUE"""),"Digital-Twin-robots")</f>
        <v>Digital-Twin-robots</v>
      </c>
      <c r="B455" s="3" t="str">
        <f>IFERROR(__xludf.DUMMYFUNCTION("""COMPUTED_VALUE"""),"https://github.com/smarton2k2/Digital-Twin-robots")</f>
        <v>https://github.com/smarton2k2/Digital-Twin-robots</v>
      </c>
      <c r="C455" s="2">
        <f>IFERROR(__xludf.DUMMYFUNCTION("""COMPUTED_VALUE"""),0.0)</f>
        <v>0</v>
      </c>
      <c r="D455" s="3" t="str">
        <f>IFERROR(__xludf.DUMMYFUNCTION("""COMPUTED_VALUE"""),"ASP.NET")</f>
        <v>ASP.NET</v>
      </c>
      <c r="E455" s="2" t="str">
        <f>IFERROR(__xludf.DUMMYFUNCTION("""COMPUTED_VALUE"""),"Sem descrição")</f>
        <v>Sem descrição</v>
      </c>
    </row>
    <row r="456">
      <c r="A456" s="2" t="str">
        <f>IFERROR(__xludf.DUMMYFUNCTION("""COMPUTED_VALUE"""),"Unity3D-ML-Regression-Pipeline")</f>
        <v>Unity3D-ML-Regression-Pipeline</v>
      </c>
      <c r="B456" s="3" t="str">
        <f>IFERROR(__xludf.DUMMYFUNCTION("""COMPUTED_VALUE"""),"https://github.com/jvivespons/Unity3D-ML-Regression-Pipeline")</f>
        <v>https://github.com/jvivespons/Unity3D-ML-Regression-Pipeline</v>
      </c>
      <c r="C456" s="2">
        <f>IFERROR(__xludf.DUMMYFUNCTION("""COMPUTED_VALUE"""),0.0)</f>
        <v>0</v>
      </c>
      <c r="D456" s="2" t="str">
        <f>IFERROR(__xludf.DUMMYFUNCTION("""COMPUTED_VALUE"""),"Python")</f>
        <v>Python</v>
      </c>
      <c r="E456" s="2" t="str">
        <f>IFERROR(__xludf.DUMMYFUNCTION("""COMPUTED_VALUE"""),"The project implements a bidirectional synchronization between a Machine Learning (ML) Regression Pipeline (Python) and a Digital Twin visualization and simulation environment (Unity3D).")</f>
        <v>The project implements a bidirectional synchronization between a Machine Learning (ML) Regression Pipeline (Python) and a Digital Twin visualization and simulation environment (Unity3D).</v>
      </c>
    </row>
    <row r="457">
      <c r="A457" s="2" t="str">
        <f>IFERROR(__xludf.DUMMYFUNCTION("""COMPUTED_VALUE"""),"hololens-2-digital-twin-sims")</f>
        <v>hololens-2-digital-twin-sims</v>
      </c>
      <c r="B457" s="3" t="str">
        <f>IFERROR(__xludf.DUMMYFUNCTION("""COMPUTED_VALUE"""),"https://github.com/salman-shah-ai/hololens-2-digital-twin-sims")</f>
        <v>https://github.com/salman-shah-ai/hololens-2-digital-twin-sims</v>
      </c>
      <c r="C457" s="2">
        <f>IFERROR(__xludf.DUMMYFUNCTION("""COMPUTED_VALUE"""),0.0)</f>
        <v>0</v>
      </c>
      <c r="D457" s="2" t="str">
        <f>IFERROR(__xludf.DUMMYFUNCTION("""COMPUTED_VALUE"""),"Não especificada")</f>
        <v>Não especificada</v>
      </c>
      <c r="E457" s="2" t="str">
        <f>IFERROR(__xludf.DUMMYFUNCTION("""COMPUTED_VALUE"""),"Real-time 3D digital twin simulations powered by Microsoft HoloLens 2 — integrating IoT data, mixed reality visualization, and interactive control for smart manufacturing or industrial systems.")</f>
        <v>Real-time 3D digital twin simulations powered by Microsoft HoloLens 2 — integrating IoT data, mixed reality visualization, and interactive control for smart manufacturing or industrial systems.</v>
      </c>
    </row>
    <row r="458">
      <c r="A458" s="2" t="str">
        <f>IFERROR(__xludf.DUMMYFUNCTION("""COMPUTED_VALUE"""),"NicheTwin3D")</f>
        <v>NicheTwin3D</v>
      </c>
      <c r="B458" s="3" t="str">
        <f>IFERROR(__xludf.DUMMYFUNCTION("""COMPUTED_VALUE"""),"https://github.com/123-wang-en-ci/NicheTwin3D")</f>
        <v>https://github.com/123-wang-en-ci/NicheTwin3D</v>
      </c>
      <c r="C458" s="2">
        <f>IFERROR(__xludf.DUMMYFUNCTION("""COMPUTED_VALUE"""),0.0)</f>
        <v>0</v>
      </c>
      <c r="D458" s="2" t="str">
        <f>IFERROR(__xludf.DUMMYFUNCTION("""COMPUTED_VALUE"""),"C#")</f>
        <v>C#</v>
      </c>
      <c r="E458" s="2" t="str">
        <f>IFERROR(__xludf.DUMMYFUNCTION("""COMPUTED_VALUE"""),"Leveraging the Unity3D engine and the Nicheformer foundation model, this system builds a digital twin platform for spatial transcriptomics. It reconstructs cellular spatial relationships in virtual space, capturing local micro-environmental details and sp"&amp;"atial continuity that static charts fail to reveal.")</f>
        <v>Leveraging the Unity3D engine and the Nicheformer foundation model, this system builds a digital twin platform for spatial transcriptomics. It reconstructs cellular spatial relationships in virtual space, capturing local micro-environmental details and spatial continuity that static charts fail to reveal.</v>
      </c>
    </row>
    <row r="459">
      <c r="A459" s="2" t="str">
        <f>IFERROR(__xludf.DUMMYFUNCTION("""COMPUTED_VALUE"""),"arm-twin-python-unity")</f>
        <v>arm-twin-python-unity</v>
      </c>
      <c r="B459" s="3" t="str">
        <f>IFERROR(__xludf.DUMMYFUNCTION("""COMPUTED_VALUE"""),"https://github.com/Krgtm58/arm-twin-python-unity")</f>
        <v>https://github.com/Krgtm58/arm-twin-python-unity</v>
      </c>
      <c r="C459" s="2">
        <f>IFERROR(__xludf.DUMMYFUNCTION("""COMPUTED_VALUE"""),0.0)</f>
        <v>0</v>
      </c>
      <c r="D459" s="2" t="str">
        <f>IFERROR(__xludf.DUMMYFUNCTION("""COMPUTED_VALUE"""),"HTML")</f>
        <v>HTML</v>
      </c>
      <c r="E459" s="2" t="str">
        <f>IFERROR(__xludf.DUMMYFUNCTION("""COMPUTED_VALUE"""),"A Python ↔ Unity3D robotic arm twin system using live JSON data exchange. The Python side generates real-time link angles (from sensors, OpenCV, or simulated functions) and writes them to JSON files. Unity reads these JSON files and updates a 3D robotic a"&amp;"rm model in real-time, creating a digital twin of the physical system.")</f>
        <v>A Python ↔ Unity3D robotic arm twin system using live JSON data exchange. The Python side generates real-time link angles (from sensors, OpenCV, or simulated functions) and writes them to JSON files. Unity reads these JSON files and updates a 3D robotic arm model in real-time, creating a digital twin of the physical system.</v>
      </c>
    </row>
    <row r="460">
      <c r="A460" s="2" t="str">
        <f>IFERROR(__xludf.DUMMYFUNCTION("""COMPUTED_VALUE"""),"dt-webgl-poc")</f>
        <v>dt-webgl-poc</v>
      </c>
      <c r="B460" s="3" t="str">
        <f>IFERROR(__xludf.DUMMYFUNCTION("""COMPUTED_VALUE"""),"https://github.com/scranley/dt-webgl-poc")</f>
        <v>https://github.com/scranley/dt-webgl-poc</v>
      </c>
      <c r="C460" s="2">
        <f>IFERROR(__xludf.DUMMYFUNCTION("""COMPUTED_VALUE"""),0.0)</f>
        <v>0</v>
      </c>
      <c r="D460" s="2" t="str">
        <f>IFERROR(__xludf.DUMMYFUNCTION("""COMPUTED_VALUE"""),"Não especificada")</f>
        <v>Não especificada</v>
      </c>
      <c r="E460" s="2" t="str">
        <f>IFERROR(__xludf.DUMMYFUNCTION("""COMPUTED_VALUE"""),"Digital twin webgl poc")</f>
        <v>Digital twin webgl poc</v>
      </c>
    </row>
    <row r="461">
      <c r="A461" s="2" t="str">
        <f>IFERROR(__xludf.DUMMYFUNCTION("""COMPUTED_VALUE"""),"7bDigitalTwin_web")</f>
        <v>7bDigitalTwin_web</v>
      </c>
      <c r="B461" s="3" t="str">
        <f>IFERROR(__xludf.DUMMYFUNCTION("""COMPUTED_VALUE"""),"https://github.com/TheHexaTown-Saba-Majid/7bDigitalTwin_web")</f>
        <v>https://github.com/TheHexaTown-Saba-Majid/7bDigitalTwin_web</v>
      </c>
      <c r="C461" s="2">
        <f>IFERROR(__xludf.DUMMYFUNCTION("""COMPUTED_VALUE"""),0.0)</f>
        <v>0</v>
      </c>
      <c r="D461" s="2" t="str">
        <f>IFERROR(__xludf.DUMMYFUNCTION("""COMPUTED_VALUE"""),"C#")</f>
        <v>C#</v>
      </c>
      <c r="E461" s="2" t="str">
        <f>IFERROR(__xludf.DUMMYFUNCTION("""COMPUTED_VALUE"""),"Digital twin webgl of Thehexatown")</f>
        <v>Digital twin webgl of Thehexatown</v>
      </c>
    </row>
    <row r="462">
      <c r="A462" s="2" t="str">
        <f>IFERROR(__xludf.DUMMYFUNCTION("""COMPUTED_VALUE"""),"DigitalTwinBuild")</f>
        <v>DigitalTwinBuild</v>
      </c>
      <c r="B462" s="3" t="str">
        <f>IFERROR(__xludf.DUMMYFUNCTION("""COMPUTED_VALUE"""),"https://github.com/Tomtopo/DigitalTwinBuild")</f>
        <v>https://github.com/Tomtopo/DigitalTwinBuild</v>
      </c>
      <c r="C462" s="2">
        <f>IFERROR(__xludf.DUMMYFUNCTION("""COMPUTED_VALUE"""),0.0)</f>
        <v>0</v>
      </c>
      <c r="D462" s="2" t="str">
        <f>IFERROR(__xludf.DUMMYFUNCTION("""COMPUTED_VALUE"""),"HTML")</f>
        <v>HTML</v>
      </c>
      <c r="E462" s="2" t="str">
        <f>IFERROR(__xludf.DUMMYFUNCTION("""COMPUTED_VALUE"""),"WebGL build repository for Digital Twin project.")</f>
        <v>WebGL build repository for Digital Twin project.</v>
      </c>
    </row>
    <row r="463">
      <c r="A463" s="2" t="str">
        <f>IFERROR(__xludf.DUMMYFUNCTION("""COMPUTED_VALUE"""),"Industrial-Digital-Twin-WebGL")</f>
        <v>Industrial-Digital-Twin-WebGL</v>
      </c>
      <c r="B463" s="3" t="str">
        <f>IFERROR(__xludf.DUMMYFUNCTION("""COMPUTED_VALUE"""),"https://github.com/hmyang-codeflex/Industrial-Digital-Twin-WebGL")</f>
        <v>https://github.com/hmyang-codeflex/Industrial-Digital-Twin-WebGL</v>
      </c>
      <c r="C463" s="2">
        <f>IFERROR(__xludf.DUMMYFUNCTION("""COMPUTED_VALUE"""),0.0)</f>
        <v>0</v>
      </c>
      <c r="D463" s="2" t="str">
        <f>IFERROR(__xludf.DUMMYFUNCTION("""COMPUTED_VALUE"""),"JavaScript")</f>
        <v>JavaScript</v>
      </c>
      <c r="E463" s="2" t="str">
        <f>IFERROR(__xludf.DUMMYFUNCTION("""COMPUTED_VALUE"""),"Sem descrição")</f>
        <v>Sem descrição</v>
      </c>
    </row>
    <row r="464">
      <c r="A464" s="2" t="str">
        <f>IFERROR(__xludf.DUMMYFUNCTION("""COMPUTED_VALUE"""),"digital-twin-factory")</f>
        <v>digital-twin-factory</v>
      </c>
      <c r="B464" s="3" t="str">
        <f>IFERROR(__xludf.DUMMYFUNCTION("""COMPUTED_VALUE"""),"https://github.com/colorRunner/digital-twin-factory")</f>
        <v>https://github.com/colorRunner/digital-twin-factory</v>
      </c>
      <c r="C464" s="2">
        <f>IFERROR(__xludf.DUMMYFUNCTION("""COMPUTED_VALUE"""),0.0)</f>
        <v>0</v>
      </c>
      <c r="D464" s="2" t="str">
        <f>IFERROR(__xludf.DUMMYFUNCTION("""COMPUTED_VALUE"""),"Não especificada")</f>
        <v>Não especificada</v>
      </c>
      <c r="E464" s="2" t="str">
        <f>IFERROR(__xludf.DUMMYFUNCTION("""COMPUTED_VALUE"""),"a digital twin factory case based on Mapmost SDK for WebGL")</f>
        <v>a digital twin factory case based on Mapmost SDK for WebGL</v>
      </c>
    </row>
    <row r="465">
      <c r="A465" s="2" t="str">
        <f>IFERROR(__xludf.DUMMYFUNCTION("""COMPUTED_VALUE"""),"digital-twin-parking")</f>
        <v>digital-twin-parking</v>
      </c>
      <c r="B465" s="3" t="str">
        <f>IFERROR(__xludf.DUMMYFUNCTION("""COMPUTED_VALUE"""),"https://github.com/MapmostSDK/digital-twin-parking")</f>
        <v>https://github.com/MapmostSDK/digital-twin-parking</v>
      </c>
      <c r="C465" s="2">
        <f>IFERROR(__xludf.DUMMYFUNCTION("""COMPUTED_VALUE"""),0.0)</f>
        <v>0</v>
      </c>
      <c r="D465" s="2" t="str">
        <f>IFERROR(__xludf.DUMMYFUNCTION("""COMPUTED_VALUE"""),"JavaScript")</f>
        <v>JavaScript</v>
      </c>
      <c r="E465" s="2" t="str">
        <f>IFERROR(__xludf.DUMMYFUNCTION("""COMPUTED_VALUE"""),"a digital twin parking case based on Mapmost SDK for WebGL")</f>
        <v>a digital twin parking case based on Mapmost SDK for WebGL</v>
      </c>
    </row>
    <row r="466">
      <c r="A466" s="2" t="str">
        <f>IFERROR(__xludf.DUMMYFUNCTION("""COMPUTED_VALUE"""),"digital-twin-stadium")</f>
        <v>digital-twin-stadium</v>
      </c>
      <c r="B466" s="3" t="str">
        <f>IFERROR(__xludf.DUMMYFUNCTION("""COMPUTED_VALUE"""),"https://github.com/MapmostSDK/digital-twin-stadium")</f>
        <v>https://github.com/MapmostSDK/digital-twin-stadium</v>
      </c>
      <c r="C466" s="2">
        <f>IFERROR(__xludf.DUMMYFUNCTION("""COMPUTED_VALUE"""),0.0)</f>
        <v>0</v>
      </c>
      <c r="D466" s="2" t="str">
        <f>IFERROR(__xludf.DUMMYFUNCTION("""COMPUTED_VALUE"""),"JavaScript")</f>
        <v>JavaScript</v>
      </c>
      <c r="E466" s="2" t="str">
        <f>IFERROR(__xludf.DUMMYFUNCTION("""COMPUTED_VALUE"""),"a digital twin stadium case based on Mapmost SDK for WebGL")</f>
        <v>a digital twin stadium case based on Mapmost SDK for WebGL</v>
      </c>
    </row>
    <row r="467">
      <c r="A467" s="2" t="str">
        <f>IFERROR(__xludf.DUMMYFUNCTION("""COMPUTED_VALUE"""),"DigitalTwin_GVC_Project")</f>
        <v>DigitalTwin_GVC_Project</v>
      </c>
      <c r="B467" s="3" t="str">
        <f>IFERROR(__xludf.DUMMYFUNCTION("""COMPUTED_VALUE"""),"https://github.com/Ghxst07/DigitalTwin_GVC_Project")</f>
        <v>https://github.com/Ghxst07/DigitalTwin_GVC_Project</v>
      </c>
      <c r="C467" s="2">
        <f>IFERROR(__xludf.DUMMYFUNCTION("""COMPUTED_VALUE"""),0.0)</f>
        <v>0</v>
      </c>
      <c r="D467" s="2" t="str">
        <f>IFERROR(__xludf.DUMMYFUNCTION("""COMPUTED_VALUE"""),"Python")</f>
        <v>Python</v>
      </c>
      <c r="E467" s="2" t="str">
        <f>IFERROR(__xludf.DUMMYFUNCTION("""COMPUTED_VALUE"""),"To construct an immersive 3D Digital Twin by computationally stitching discrete 2D images into a panoramic texture and rendering it onto a spherical manifold using Unity/WebGL.")</f>
        <v>To construct an immersive 3D Digital Twin by computationally stitching discrete 2D images into a panoramic texture and rendering it onto a spherical manifold using Unity/WebGL.</v>
      </c>
    </row>
    <row r="468">
      <c r="A468" s="2" t="str">
        <f>IFERROR(__xludf.DUMMYFUNCTION("""COMPUTED_VALUE"""),"WebGL-Robotic-Arm-Pick-Place-Digital-Twin-Simulation")</f>
        <v>WebGL-Robotic-Arm-Pick-Place-Digital-Twin-Simulation</v>
      </c>
      <c r="B468" s="3" t="str">
        <f>IFERROR(__xludf.DUMMYFUNCTION("""COMPUTED_VALUE"""),"https://github.com/airiel51/WebGL-Robotic-Arm-Pick-Place-Digital-Twin-Simulation")</f>
        <v>https://github.com/airiel51/WebGL-Robotic-Arm-Pick-Place-Digital-Twin-Simulation</v>
      </c>
      <c r="C468" s="2">
        <f>IFERROR(__xludf.DUMMYFUNCTION("""COMPUTED_VALUE"""),0.0)</f>
        <v>0</v>
      </c>
      <c r="D468" s="2" t="str">
        <f>IFERROR(__xludf.DUMMYFUNCTION("""COMPUTED_VALUE"""),"JavaScript")</f>
        <v>JavaScript</v>
      </c>
      <c r="E468" s="2" t="str">
        <f>IFERROR(__xludf.DUMMYFUNCTION("""COMPUTED_VALUE"""),"Sem descrição")</f>
        <v>Sem descrição</v>
      </c>
    </row>
    <row r="469">
      <c r="A469" s="2" t="str">
        <f>IFERROR(__xludf.DUMMYFUNCTION("""COMPUTED_VALUE"""),"digital-twin-3d")</f>
        <v>digital-twin-3d</v>
      </c>
      <c r="B469" s="3" t="str">
        <f>IFERROR(__xludf.DUMMYFUNCTION("""COMPUTED_VALUE"""),"https://github.com/AfonsoScheufele/digital-twin-3d")</f>
        <v>https://github.com/AfonsoScheufele/digital-twin-3d</v>
      </c>
      <c r="C469" s="2">
        <f>IFERROR(__xludf.DUMMYFUNCTION("""COMPUTED_VALUE"""),0.0)</f>
        <v>0</v>
      </c>
      <c r="D469" s="2" t="str">
        <f>IFERROR(__xludf.DUMMYFUNCTION("""COMPUTED_VALUE"""),"JavaScript")</f>
        <v>JavaScript</v>
      </c>
      <c r="E469" s="2" t="str">
        <f>IFERROR(__xludf.DUMMYFUNCTION("""COMPUTED_VALUE"""),"Interactive 3D Digital Twin interface using Three.js and WebGL. Features real-time animations, 3D physics simulation, advanced rendering, and camera controls.")</f>
        <v>Interactive 3D Digital Twin interface using Three.js and WebGL. Features real-time animations, 3D physics simulation, advanced rendering, and camera controls.</v>
      </c>
    </row>
    <row r="470">
      <c r="A470" s="2" t="str">
        <f>IFERROR(__xludf.DUMMYFUNCTION("""COMPUTED_VALUE"""),"USER-INTERFACE-nx-surprise-digital-twin-v2-webgl-build")</f>
        <v>USER-INTERFACE-nx-surprise-digital-twin-v2-webgl-build</v>
      </c>
      <c r="B470" s="3" t="str">
        <f>IFERROR(__xludf.DUMMYFUNCTION("""COMPUTED_VALUE"""),"https://github.com/mnwoodwa/USER-INTERFACE-nx-surprise-digital-twin-v2-webgl-build")</f>
        <v>https://github.com/mnwoodwa/USER-INTERFACE-nx-surprise-digital-twin-v2-webgl-build</v>
      </c>
      <c r="C470" s="2">
        <f>IFERROR(__xludf.DUMMYFUNCTION("""COMPUTED_VALUE"""),0.0)</f>
        <v>0</v>
      </c>
      <c r="D470" s="2" t="str">
        <f>IFERROR(__xludf.DUMMYFUNCTION("""COMPUTED_VALUE"""),"C#")</f>
        <v>C#</v>
      </c>
      <c r="E470" s="2" t="str">
        <f>IFERROR(__xludf.DUMMYFUNCTION("""COMPUTED_VALUE"""),"UI")</f>
        <v>UI</v>
      </c>
    </row>
    <row r="471">
      <c r="A471" s="2" t="str">
        <f>IFERROR(__xludf.DUMMYFUNCTION("""COMPUTED_VALUE"""),"floorspaces")</f>
        <v>floorspaces</v>
      </c>
      <c r="B471" s="3" t="str">
        <f>IFERROR(__xludf.DUMMYFUNCTION("""COMPUTED_VALUE"""),"https://github.com/Qyrnore/floorspaces")</f>
        <v>https://github.com/Qyrnore/floorspaces</v>
      </c>
      <c r="C471" s="2">
        <f>IFERROR(__xludf.DUMMYFUNCTION("""COMPUTED_VALUE"""),0.0)</f>
        <v>0</v>
      </c>
      <c r="D471" s="2" t="str">
        <f>IFERROR(__xludf.DUMMYFUNCTION("""COMPUTED_VALUE"""),"TypeScript")</f>
        <v>TypeScript</v>
      </c>
      <c r="E471" s="2" t="str">
        <f>IFERROR(__xludf.DUMMYFUNCTION("""COMPUTED_VALUE"""),"Digital-Twin Prototype ""Floorspaces."" | 2024 Senior CS Capstone Project | Next.js, .NET API, Unity WebGL Builds, and Supabase.")</f>
        <v>Digital-Twin Prototype "Floorspaces." | 2024 Senior CS Capstone Project | Next.js, .NET API, Unity WebGL Builds, and Supabase.</v>
      </c>
    </row>
    <row r="472">
      <c r="A472" s="2" t="str">
        <f>IFERROR(__xludf.DUMMYFUNCTION("""COMPUTED_VALUE"""),"smart-waste-management")</f>
        <v>smart-waste-management</v>
      </c>
      <c r="B472" s="3" t="str">
        <f>IFERROR(__xludf.DUMMYFUNCTION("""COMPUTED_VALUE"""),"https://github.com/HexaGautam/smart-waste-management")</f>
        <v>https://github.com/HexaGautam/smart-waste-management</v>
      </c>
      <c r="C472" s="2">
        <f>IFERROR(__xludf.DUMMYFUNCTION("""COMPUTED_VALUE"""),0.0)</f>
        <v>0</v>
      </c>
      <c r="D472" s="2" t="str">
        <f>IFERROR(__xludf.DUMMYFUNCTION("""COMPUTED_VALUE"""),"TypeScript")</f>
        <v>TypeScript</v>
      </c>
      <c r="E472" s="2" t="str">
        <f>IFERROR(__xludf.DUMMYFUNCTION("""COMPUTED_VALUE"""),"A real-time WebGL digital twin that monitors city waste operations and intelligently recommends actions before problems happen")</f>
        <v>A real-time WebGL digital twin that monitors city waste operations and intelligently recommends actions before problems happen</v>
      </c>
    </row>
    <row r="473">
      <c r="A473" s="2" t="str">
        <f>IFERROR(__xludf.DUMMYFUNCTION("""COMPUTED_VALUE"""),"VoyagerX")</f>
        <v>VoyagerX</v>
      </c>
      <c r="B473" s="3" t="str">
        <f>IFERROR(__xludf.DUMMYFUNCTION("""COMPUTED_VALUE"""),"https://github.com/Voyager-Space/VoyagerX")</f>
        <v>https://github.com/Voyager-Space/VoyagerX</v>
      </c>
      <c r="C473" s="2">
        <f>IFERROR(__xludf.DUMMYFUNCTION("""COMPUTED_VALUE"""),0.0)</f>
        <v>0</v>
      </c>
      <c r="D473" s="2" t="str">
        <f>IFERROR(__xludf.DUMMYFUNCTION("""COMPUTED_VALUE"""),"HTML")</f>
        <v>HTML</v>
      </c>
      <c r="E473" s="2" t="str">
        <f>IFERROR(__xludf.DUMMYFUNCTION("""COMPUTED_VALUE"""),"VoyagerX is a, full-stack avionics and ground control ecosystem designed to eliminate the ""Black Box"" dilemma in experimental model rocketry. By leveraging high-throughput 2.4GHz telemetry and WebGL-based geospatial rendering, VoyagerX creates a live Di"&amp;"gital Twin of a vehicle in flight, providing instantaneous situational awareness.")</f>
        <v>VoyagerX is a, full-stack avionics and ground control ecosystem designed to eliminate the "Black Box" dilemma in experimental model rocketry. By leveraging high-throughput 2.4GHz telemetry and WebGL-based geospatial rendering, VoyagerX creates a live Digital Twin of a vehicle in flight, providing instantaneous situational awareness.</v>
      </c>
    </row>
    <row r="474">
      <c r="A474" s="2" t="str">
        <f>IFERROR(__xludf.DUMMYFUNCTION("""COMPUTED_VALUE"""),"robohand-simulator-with-OpenCV")</f>
        <v>robohand-simulator-with-OpenCV</v>
      </c>
      <c r="B474" s="3" t="str">
        <f>IFERROR(__xludf.DUMMYFUNCTION("""COMPUTED_VALUE"""),"https://github.com/Yashs2024/robohand-simulator-with-OpenCV")</f>
        <v>https://github.com/Yashs2024/robohand-simulator-with-OpenCV</v>
      </c>
      <c r="C474" s="2">
        <f>IFERROR(__xludf.DUMMYFUNCTION("""COMPUTED_VALUE"""),0.0)</f>
        <v>0</v>
      </c>
      <c r="D474" s="2" t="str">
        <f>IFERROR(__xludf.DUMMYFUNCTION("""COMPUTED_VALUE"""),"TypeScript")</f>
        <v>TypeScript</v>
      </c>
      <c r="E474" s="2" t="str">
        <f>IFERROR(__xludf.DUMMYFUNCTION("""COMPUTED_VALUE"""),"A real-time ""Digital Twin"" experiment that maps human hand gestures onto a 3D robotic model entirely in the browser. Built with React, Three.js, and Google's MediaPipe, this application creates a seamless bridge between optical hand tracking and WebGL v"&amp;"isualization. ![alt text](path/to/screenshot.png) &lt;!-- Don't forget to add a screenshot! --&gt; ✨ Ke")</f>
        <v>A real-time "Digital Twin" experiment that maps human hand gestures onto a 3D robotic model entirely in the browser. Built with React, Three.js, and Google's MediaPipe, this application creates a seamless bridge between optical hand tracking and WebGL visualization. ![alt text](path/to/screenshot.png) &lt;!-- Don't forget to add a screenshot! --&gt; ✨ Ke</v>
      </c>
    </row>
    <row r="475">
      <c r="A475" s="2" t="str">
        <f>IFERROR(__xludf.DUMMYFUNCTION("""COMPUTED_VALUE"""),"Nome do Repositório")</f>
        <v>Nome do Repositório</v>
      </c>
      <c r="B475" s="2" t="str">
        <f>IFERROR(__xludf.DUMMYFUNCTION("""COMPUTED_VALUE"""),"URL")</f>
        <v>URL</v>
      </c>
      <c r="C475" s="2"/>
      <c r="D475" s="2" t="str">
        <f>IFERROR(__xludf.DUMMYFUNCTION("""COMPUTED_VALUE"""),"Linguagem")</f>
        <v>Linguagem</v>
      </c>
      <c r="E475" s="2" t="str">
        <f>IFERROR(__xludf.DUMMYFUNCTION("""COMPUTED_VALUE"""),"Descrição")</f>
        <v>Descrição</v>
      </c>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row r="1001">
      <c r="A1001" s="2"/>
      <c r="B1001" s="2"/>
      <c r="C1001" s="2"/>
      <c r="D1001" s="2"/>
      <c r="E1001" s="2"/>
    </row>
    <row r="1002">
      <c r="A1002" s="2"/>
      <c r="B1002" s="2"/>
      <c r="C1002" s="2"/>
      <c r="D1002" s="2"/>
      <c r="E1002" s="2"/>
    </row>
    <row r="1003">
      <c r="A1003" s="2"/>
      <c r="B1003" s="2"/>
      <c r="C1003" s="2"/>
      <c r="D1003" s="2"/>
      <c r="E1003" s="2"/>
    </row>
    <row r="1004">
      <c r="A1004" s="2"/>
      <c r="B1004" s="2"/>
      <c r="C1004" s="2"/>
      <c r="D1004" s="2"/>
      <c r="E1004" s="2"/>
    </row>
    <row r="1005">
      <c r="A1005" s="2"/>
      <c r="B1005" s="2"/>
      <c r="C1005" s="2"/>
      <c r="D1005" s="2"/>
      <c r="E1005" s="2"/>
    </row>
    <row r="1006">
      <c r="A1006" s="2"/>
      <c r="B1006" s="2"/>
      <c r="C1006" s="2"/>
      <c r="D1006" s="2"/>
      <c r="E1006" s="2"/>
    </row>
    <row r="1007">
      <c r="A1007" s="2"/>
      <c r="B1007" s="2"/>
      <c r="C1007" s="2"/>
      <c r="D1007" s="2"/>
      <c r="E1007" s="2"/>
    </row>
    <row r="1008">
      <c r="A1008" s="2"/>
      <c r="B1008" s="2"/>
      <c r="C1008" s="2"/>
      <c r="D1008" s="2"/>
      <c r="E1008" s="2"/>
    </row>
    <row r="1009">
      <c r="A1009" s="2"/>
      <c r="B1009" s="2"/>
      <c r="C1009" s="2"/>
      <c r="D1009" s="2"/>
      <c r="E1009" s="2"/>
    </row>
    <row r="1010">
      <c r="A1010" s="2"/>
      <c r="B1010" s="2"/>
      <c r="C1010" s="2"/>
      <c r="D1010" s="2"/>
      <c r="E1010" s="2"/>
    </row>
    <row r="1011">
      <c r="A1011" s="2"/>
      <c r="B1011" s="2"/>
      <c r="C1011" s="2"/>
      <c r="D1011" s="2"/>
      <c r="E1011" s="2"/>
    </row>
    <row r="1012">
      <c r="A1012" s="2"/>
      <c r="B1012" s="2"/>
      <c r="C1012" s="2"/>
      <c r="D1012" s="2"/>
      <c r="E1012" s="2"/>
    </row>
    <row r="1013">
      <c r="A1013" s="2"/>
      <c r="B1013" s="2"/>
      <c r="C1013" s="2"/>
      <c r="D1013" s="2"/>
      <c r="E1013" s="2"/>
    </row>
    <row r="1014">
      <c r="A1014" s="2"/>
      <c r="B1014" s="2"/>
      <c r="C1014" s="2"/>
      <c r="D1014" s="2"/>
      <c r="E1014" s="2"/>
    </row>
    <row r="1015">
      <c r="A1015" s="2"/>
      <c r="B1015" s="2"/>
      <c r="C1015" s="2"/>
      <c r="D1015" s="2"/>
      <c r="E1015" s="2"/>
    </row>
    <row r="1016">
      <c r="A1016" s="2"/>
      <c r="B1016" s="2"/>
      <c r="C1016" s="2"/>
      <c r="D1016" s="2"/>
      <c r="E1016" s="2"/>
    </row>
    <row r="1017">
      <c r="A1017" s="2"/>
      <c r="B1017" s="2"/>
      <c r="C1017" s="2"/>
      <c r="D1017" s="2"/>
      <c r="E1017" s="2"/>
    </row>
    <row r="1018">
      <c r="A1018" s="2"/>
      <c r="B1018" s="2"/>
      <c r="C1018" s="2"/>
      <c r="D1018" s="2"/>
      <c r="E1018" s="2"/>
    </row>
    <row r="1019">
      <c r="A1019" s="2"/>
      <c r="B1019" s="2"/>
      <c r="C1019" s="2"/>
      <c r="D1019" s="2"/>
      <c r="E1019" s="2"/>
    </row>
    <row r="1020">
      <c r="A1020" s="2"/>
      <c r="B1020" s="2"/>
      <c r="C1020" s="2"/>
      <c r="D1020" s="2"/>
      <c r="E1020" s="2"/>
    </row>
    <row r="1021">
      <c r="A1021" s="2"/>
      <c r="B1021" s="2"/>
      <c r="C1021" s="2"/>
      <c r="D1021" s="2"/>
      <c r="E1021" s="2"/>
    </row>
    <row r="1022">
      <c r="A1022" s="2"/>
      <c r="B1022" s="2"/>
      <c r="C1022" s="2"/>
      <c r="D1022" s="2"/>
      <c r="E1022" s="2"/>
    </row>
    <row r="1023">
      <c r="A1023" s="2"/>
      <c r="B1023" s="2"/>
      <c r="C1023" s="2"/>
      <c r="D1023" s="2"/>
      <c r="E1023" s="2"/>
    </row>
    <row r="1024">
      <c r="A1024" s="2"/>
      <c r="B1024" s="2"/>
      <c r="C1024" s="2"/>
      <c r="D1024" s="2"/>
      <c r="E1024" s="2"/>
    </row>
    <row r="1025">
      <c r="A1025" s="2"/>
      <c r="B1025" s="2"/>
      <c r="C1025" s="2"/>
      <c r="D1025" s="2"/>
      <c r="E1025" s="2"/>
    </row>
    <row r="1026">
      <c r="A1026" s="2"/>
      <c r="B1026" s="2"/>
      <c r="C1026" s="2"/>
      <c r="D1026" s="2"/>
      <c r="E1026" s="2"/>
    </row>
    <row r="1027">
      <c r="A1027" s="2"/>
      <c r="B1027" s="2"/>
      <c r="C1027" s="2"/>
      <c r="D1027" s="2"/>
      <c r="E1027" s="2"/>
    </row>
    <row r="1028">
      <c r="A1028" s="2"/>
      <c r="B1028" s="2"/>
      <c r="C1028" s="2"/>
      <c r="D1028" s="2"/>
      <c r="E1028" s="2"/>
    </row>
    <row r="1029">
      <c r="A1029" s="2"/>
      <c r="B1029" s="2"/>
      <c r="C1029" s="2"/>
      <c r="D1029" s="2"/>
      <c r="E1029" s="2"/>
    </row>
    <row r="1030">
      <c r="A1030" s="2"/>
      <c r="B1030" s="2"/>
      <c r="C1030" s="2"/>
      <c r="D1030" s="2"/>
      <c r="E1030" s="2"/>
    </row>
    <row r="1031">
      <c r="A1031" s="2"/>
      <c r="B1031" s="2"/>
      <c r="C1031" s="2"/>
      <c r="D1031" s="2"/>
      <c r="E1031" s="2"/>
    </row>
    <row r="1032">
      <c r="A1032" s="2"/>
      <c r="B1032" s="2"/>
      <c r="C1032" s="2"/>
      <c r="D1032" s="2"/>
      <c r="E1032" s="2"/>
    </row>
    <row r="1033">
      <c r="A1033" s="2"/>
      <c r="B1033" s="2"/>
      <c r="C1033" s="2"/>
      <c r="D1033" s="2"/>
      <c r="E1033" s="2"/>
    </row>
    <row r="1034">
      <c r="A1034" s="2"/>
      <c r="B1034" s="2"/>
      <c r="C1034" s="2"/>
      <c r="D1034" s="2"/>
      <c r="E1034" s="2"/>
    </row>
    <row r="1035">
      <c r="A1035" s="2"/>
      <c r="B1035" s="2"/>
      <c r="C1035" s="2"/>
      <c r="D1035" s="2"/>
      <c r="E1035" s="2"/>
    </row>
    <row r="1036">
      <c r="A1036" s="2"/>
      <c r="B1036" s="2"/>
      <c r="C1036" s="2"/>
      <c r="D1036" s="2"/>
      <c r="E1036" s="2"/>
    </row>
    <row r="1037">
      <c r="A1037" s="2"/>
      <c r="B1037" s="2"/>
      <c r="C1037" s="2"/>
      <c r="D1037" s="2"/>
      <c r="E1037" s="2"/>
    </row>
    <row r="1038">
      <c r="A1038" s="2"/>
      <c r="B1038" s="2"/>
      <c r="C1038" s="2"/>
      <c r="D1038" s="2"/>
      <c r="E1038" s="2"/>
    </row>
    <row r="1039">
      <c r="A1039" s="2"/>
      <c r="B1039" s="2"/>
      <c r="C1039" s="2"/>
      <c r="D1039" s="2"/>
      <c r="E1039" s="2"/>
    </row>
    <row r="1040">
      <c r="A1040" s="2"/>
      <c r="B1040" s="2"/>
      <c r="C1040" s="2"/>
      <c r="D1040" s="2"/>
      <c r="E1040" s="2"/>
    </row>
    <row r="1041">
      <c r="A1041" s="2"/>
      <c r="B1041" s="2"/>
      <c r="C1041" s="2"/>
      <c r="D1041" s="2"/>
      <c r="E1041" s="2"/>
    </row>
    <row r="1042">
      <c r="A1042" s="2"/>
      <c r="B1042" s="2"/>
      <c r="C1042" s="2"/>
      <c r="D1042" s="2"/>
      <c r="E1042" s="2"/>
    </row>
    <row r="1043">
      <c r="A1043" s="2"/>
      <c r="B1043" s="2"/>
      <c r="C1043" s="2"/>
      <c r="D1043" s="2"/>
      <c r="E1043" s="2"/>
    </row>
    <row r="1044">
      <c r="A1044" s="2"/>
      <c r="B1044" s="2"/>
      <c r="C1044" s="2"/>
      <c r="D1044" s="2"/>
      <c r="E1044" s="2"/>
    </row>
    <row r="1045">
      <c r="A1045" s="2"/>
      <c r="B1045" s="2"/>
      <c r="C1045" s="2"/>
      <c r="D1045" s="2"/>
      <c r="E1045" s="2"/>
    </row>
    <row r="1046">
      <c r="A1046" s="2"/>
      <c r="B1046" s="2"/>
      <c r="C1046" s="2"/>
      <c r="D1046" s="2"/>
      <c r="E1046" s="2"/>
    </row>
    <row r="1047">
      <c r="A1047" s="2"/>
      <c r="B1047" s="2"/>
      <c r="C1047" s="2"/>
      <c r="D1047" s="2"/>
      <c r="E1047" s="2"/>
    </row>
    <row r="1048">
      <c r="A1048" s="2"/>
      <c r="B1048" s="2"/>
      <c r="C1048" s="2"/>
      <c r="D1048" s="2"/>
      <c r="E1048" s="2"/>
    </row>
    <row r="1049">
      <c r="A1049" s="2"/>
      <c r="B1049" s="2"/>
      <c r="C1049" s="2"/>
      <c r="D1049" s="2"/>
      <c r="E1049" s="2"/>
    </row>
    <row r="1050">
      <c r="A1050" s="2"/>
      <c r="B1050" s="2"/>
      <c r="C1050" s="2"/>
      <c r="D1050" s="2"/>
      <c r="E1050" s="2"/>
    </row>
    <row r="1051">
      <c r="A1051" s="2"/>
      <c r="B1051" s="2"/>
      <c r="C1051" s="2"/>
      <c r="D1051" s="2"/>
      <c r="E1051" s="2"/>
    </row>
    <row r="1052">
      <c r="A1052" s="2"/>
      <c r="B1052" s="2"/>
      <c r="C1052" s="2"/>
      <c r="D1052" s="2"/>
      <c r="E1052" s="2"/>
    </row>
    <row r="1053">
      <c r="A1053" s="2"/>
      <c r="B1053" s="2"/>
      <c r="C1053" s="2"/>
      <c r="D1053" s="2"/>
      <c r="E1053" s="2"/>
    </row>
    <row r="1054">
      <c r="A1054" s="2"/>
      <c r="B1054" s="2"/>
      <c r="C1054" s="2"/>
      <c r="D1054" s="2"/>
      <c r="E1054" s="2"/>
    </row>
    <row r="1055">
      <c r="A1055" s="2"/>
      <c r="B1055" s="2"/>
      <c r="C1055" s="2"/>
      <c r="D1055" s="2"/>
      <c r="E1055" s="2"/>
    </row>
    <row r="1056">
      <c r="A1056" s="2"/>
      <c r="B1056" s="2"/>
      <c r="C1056" s="2"/>
      <c r="D1056" s="2"/>
      <c r="E1056" s="2"/>
    </row>
    <row r="1057">
      <c r="A1057" s="2"/>
      <c r="B1057" s="2"/>
      <c r="C1057" s="2"/>
      <c r="D1057" s="2"/>
      <c r="E1057" s="2"/>
    </row>
    <row r="1058">
      <c r="A1058" s="2"/>
      <c r="B1058" s="2"/>
      <c r="C1058" s="2"/>
      <c r="D1058" s="2"/>
      <c r="E1058" s="2"/>
    </row>
    <row r="1059">
      <c r="A1059" s="2"/>
      <c r="B1059" s="2"/>
      <c r="C1059" s="2"/>
      <c r="D1059" s="2"/>
      <c r="E1059" s="2"/>
    </row>
    <row r="1060">
      <c r="A1060" s="2"/>
      <c r="B1060" s="2"/>
      <c r="C1060" s="2"/>
      <c r="D1060" s="2"/>
      <c r="E1060" s="2"/>
    </row>
    <row r="1061">
      <c r="A1061" s="2"/>
      <c r="B1061" s="2"/>
      <c r="C1061" s="2"/>
      <c r="D1061" s="2"/>
      <c r="E1061" s="2"/>
    </row>
    <row r="1062">
      <c r="A1062" s="2"/>
      <c r="B1062" s="2"/>
      <c r="C1062" s="2"/>
      <c r="D1062" s="2"/>
      <c r="E1062" s="2"/>
    </row>
    <row r="1063">
      <c r="A1063" s="2"/>
      <c r="B1063" s="2"/>
      <c r="C1063" s="2"/>
      <c r="D1063" s="2"/>
      <c r="E1063" s="2"/>
    </row>
    <row r="1064">
      <c r="A1064" s="2"/>
      <c r="B1064" s="2"/>
      <c r="C1064" s="2"/>
      <c r="D1064" s="2"/>
      <c r="E1064" s="2"/>
    </row>
    <row r="1065">
      <c r="A1065" s="2"/>
      <c r="B1065" s="2"/>
      <c r="C1065" s="2"/>
      <c r="D1065" s="2"/>
      <c r="E1065" s="2"/>
    </row>
    <row r="1066">
      <c r="A1066" s="2"/>
      <c r="B1066" s="2"/>
      <c r="C1066" s="2"/>
      <c r="D1066" s="2"/>
      <c r="E1066" s="2"/>
    </row>
    <row r="1067">
      <c r="A1067" s="2"/>
      <c r="B1067" s="2"/>
      <c r="C1067" s="2"/>
      <c r="D1067" s="2"/>
      <c r="E1067" s="2"/>
    </row>
    <row r="1068">
      <c r="A1068" s="2"/>
      <c r="B1068" s="2"/>
      <c r="C1068" s="2"/>
      <c r="D1068" s="2"/>
      <c r="E1068" s="2"/>
    </row>
    <row r="1069">
      <c r="A1069" s="2"/>
      <c r="B1069" s="2"/>
      <c r="C1069" s="2"/>
      <c r="D1069" s="2"/>
      <c r="E1069" s="2"/>
    </row>
    <row r="1070">
      <c r="A1070" s="2"/>
      <c r="B1070" s="2"/>
      <c r="C1070" s="2"/>
      <c r="D1070" s="2"/>
      <c r="E1070" s="2"/>
    </row>
    <row r="1071">
      <c r="A1071" s="2"/>
      <c r="B1071" s="2"/>
      <c r="C1071" s="2"/>
      <c r="D1071" s="2"/>
      <c r="E1071" s="2"/>
    </row>
    <row r="1072">
      <c r="A1072" s="2"/>
      <c r="B1072" s="2"/>
      <c r="C1072" s="2"/>
      <c r="D1072" s="2"/>
      <c r="E1072" s="2"/>
    </row>
    <row r="1073">
      <c r="A1073" s="2"/>
      <c r="B1073" s="2"/>
      <c r="C1073" s="2"/>
      <c r="D1073" s="2"/>
      <c r="E1073" s="2"/>
    </row>
    <row r="1074">
      <c r="A1074" s="2"/>
      <c r="B1074" s="2"/>
      <c r="C1074" s="2"/>
      <c r="D1074" s="2"/>
      <c r="E1074" s="2"/>
    </row>
    <row r="1075">
      <c r="A1075" s="2"/>
      <c r="B1075" s="2"/>
      <c r="C1075" s="2"/>
      <c r="D1075" s="2"/>
      <c r="E1075" s="2"/>
    </row>
    <row r="1076">
      <c r="A1076" s="2"/>
      <c r="B1076" s="2"/>
      <c r="C1076" s="2"/>
      <c r="D1076" s="2"/>
      <c r="E1076" s="2"/>
    </row>
    <row r="1077">
      <c r="A1077" s="2"/>
      <c r="B1077" s="2"/>
      <c r="C1077" s="2"/>
      <c r="D1077" s="2"/>
      <c r="E1077" s="2"/>
    </row>
    <row r="1078">
      <c r="A1078" s="2"/>
      <c r="B1078" s="2"/>
      <c r="C1078" s="2"/>
      <c r="D1078" s="2"/>
      <c r="E1078" s="2"/>
    </row>
    <row r="1079">
      <c r="A1079" s="2"/>
      <c r="B1079" s="2"/>
      <c r="C1079" s="2"/>
      <c r="D1079" s="2"/>
      <c r="E1079" s="2"/>
    </row>
    <row r="1080">
      <c r="A1080" s="2"/>
      <c r="B1080" s="2"/>
      <c r="C1080" s="2"/>
      <c r="D1080" s="2"/>
      <c r="E1080" s="2"/>
    </row>
    <row r="1081">
      <c r="A1081" s="2"/>
      <c r="B1081" s="2"/>
      <c r="C1081" s="2"/>
      <c r="D1081" s="2"/>
      <c r="E1081" s="2"/>
    </row>
    <row r="1082">
      <c r="A1082" s="2"/>
      <c r="B1082" s="2"/>
      <c r="C1082" s="2"/>
      <c r="D1082" s="2"/>
      <c r="E1082" s="2"/>
    </row>
    <row r="1083">
      <c r="A1083" s="2"/>
      <c r="B1083" s="2"/>
      <c r="C1083" s="2"/>
      <c r="D1083" s="2"/>
      <c r="E1083" s="2"/>
    </row>
    <row r="1084">
      <c r="A1084" s="2"/>
      <c r="B1084" s="2"/>
      <c r="C1084" s="2"/>
      <c r="D1084" s="2"/>
      <c r="E1084" s="2"/>
    </row>
    <row r="1085">
      <c r="A1085" s="2"/>
      <c r="B1085" s="2"/>
      <c r="C1085" s="2"/>
      <c r="D1085" s="2"/>
      <c r="E1085" s="2"/>
    </row>
    <row r="1086">
      <c r="A1086" s="2"/>
      <c r="B1086" s="2"/>
      <c r="C1086" s="2"/>
      <c r="D1086" s="2"/>
      <c r="E1086" s="2"/>
    </row>
    <row r="1087">
      <c r="A1087" s="2"/>
      <c r="B1087" s="2"/>
      <c r="C1087" s="2"/>
      <c r="D1087" s="2"/>
      <c r="E1087" s="2"/>
    </row>
    <row r="1088">
      <c r="A1088" s="2"/>
      <c r="B1088" s="2"/>
      <c r="C1088" s="2"/>
      <c r="D1088" s="2"/>
      <c r="E1088" s="2"/>
    </row>
    <row r="1089">
      <c r="A1089" s="2"/>
      <c r="B1089" s="2"/>
      <c r="C1089" s="2"/>
      <c r="D1089" s="2"/>
      <c r="E1089" s="2"/>
    </row>
    <row r="1090">
      <c r="A1090" s="2"/>
      <c r="B1090" s="2"/>
      <c r="C1090" s="2"/>
      <c r="D1090" s="2"/>
      <c r="E1090" s="2"/>
    </row>
    <row r="1091">
      <c r="A1091" s="2"/>
      <c r="B1091" s="2"/>
      <c r="C1091" s="2"/>
      <c r="D1091" s="2"/>
      <c r="E1091" s="2"/>
    </row>
    <row r="1092">
      <c r="A1092" s="2"/>
      <c r="B1092" s="2"/>
      <c r="C1092" s="2"/>
      <c r="D1092" s="2"/>
      <c r="E1092" s="2"/>
    </row>
    <row r="1093">
      <c r="A1093" s="2"/>
      <c r="B1093" s="2"/>
      <c r="C1093" s="2"/>
      <c r="D1093" s="2"/>
      <c r="E1093" s="2"/>
    </row>
    <row r="1094">
      <c r="A1094" s="2"/>
      <c r="B1094" s="2"/>
      <c r="C1094" s="2"/>
      <c r="D1094" s="2"/>
      <c r="E1094" s="2"/>
    </row>
    <row r="1095">
      <c r="A1095" s="2"/>
      <c r="B1095" s="2"/>
      <c r="C1095" s="2"/>
      <c r="D1095" s="2"/>
      <c r="E1095" s="2"/>
    </row>
    <row r="1096">
      <c r="A1096" s="2"/>
      <c r="B1096" s="2"/>
      <c r="C1096" s="2"/>
      <c r="D1096" s="2"/>
      <c r="E1096" s="2"/>
    </row>
    <row r="1097">
      <c r="A1097" s="2"/>
      <c r="B1097" s="2"/>
      <c r="C1097" s="2"/>
      <c r="D1097" s="2"/>
      <c r="E1097" s="2"/>
    </row>
    <row r="1098">
      <c r="A1098" s="2"/>
      <c r="B1098" s="2"/>
      <c r="C1098" s="2"/>
      <c r="D1098" s="2"/>
      <c r="E1098" s="2"/>
    </row>
    <row r="1099">
      <c r="A1099" s="2"/>
      <c r="B1099" s="2"/>
      <c r="C1099" s="2"/>
      <c r="D1099" s="2"/>
      <c r="E1099" s="2"/>
    </row>
    <row r="1100">
      <c r="A1100" s="2"/>
      <c r="B1100" s="2"/>
      <c r="C1100" s="2"/>
      <c r="D1100" s="2"/>
      <c r="E1100" s="2"/>
    </row>
    <row r="1101">
      <c r="A1101" s="2"/>
      <c r="B1101" s="2"/>
      <c r="C1101" s="2"/>
      <c r="D1101" s="2"/>
      <c r="E1101" s="2"/>
    </row>
    <row r="1102">
      <c r="A1102" s="2"/>
      <c r="B1102" s="2"/>
      <c r="C1102" s="2"/>
      <c r="D1102" s="2"/>
      <c r="E1102" s="2"/>
    </row>
    <row r="1103">
      <c r="A1103" s="2"/>
      <c r="B1103" s="2"/>
      <c r="C1103" s="2"/>
      <c r="D1103" s="2"/>
      <c r="E1103" s="2"/>
    </row>
    <row r="1104">
      <c r="A1104" s="2"/>
      <c r="B1104" s="2"/>
      <c r="C1104" s="2"/>
      <c r="D1104" s="2"/>
      <c r="E1104" s="2"/>
    </row>
    <row r="1105">
      <c r="A1105" s="2"/>
      <c r="B1105" s="2"/>
      <c r="C1105" s="2"/>
      <c r="D1105" s="2"/>
      <c r="E1105" s="2"/>
    </row>
    <row r="1106">
      <c r="A1106" s="2"/>
      <c r="B1106" s="2"/>
      <c r="C1106" s="2"/>
      <c r="D1106" s="2"/>
      <c r="E1106" s="2"/>
    </row>
    <row r="1107">
      <c r="A1107" s="2"/>
      <c r="B1107" s="2"/>
      <c r="C1107" s="2"/>
      <c r="D1107" s="2"/>
      <c r="E1107" s="2"/>
    </row>
    <row r="1108">
      <c r="A1108" s="2"/>
      <c r="B1108" s="2"/>
      <c r="C1108" s="2"/>
      <c r="D1108" s="2"/>
      <c r="E1108" s="2"/>
    </row>
    <row r="1109">
      <c r="A1109" s="2"/>
      <c r="B1109" s="2"/>
      <c r="C1109" s="2"/>
      <c r="D1109" s="2"/>
      <c r="E1109" s="2"/>
    </row>
    <row r="1110">
      <c r="A1110" s="2"/>
      <c r="B1110" s="2"/>
      <c r="C1110" s="2"/>
      <c r="D1110" s="2"/>
      <c r="E1110" s="2"/>
    </row>
    <row r="1111">
      <c r="A1111" s="2"/>
      <c r="B1111" s="2"/>
      <c r="C1111" s="2"/>
      <c r="D1111" s="2"/>
      <c r="E1111" s="2"/>
    </row>
    <row r="1112">
      <c r="A1112" s="2"/>
      <c r="B1112" s="2"/>
      <c r="C1112" s="2"/>
      <c r="D1112" s="2"/>
      <c r="E1112" s="2"/>
    </row>
    <row r="1113">
      <c r="A1113" s="2"/>
      <c r="B1113" s="2"/>
      <c r="C1113" s="2"/>
      <c r="D1113" s="2"/>
      <c r="E1113" s="2"/>
    </row>
    <row r="1114">
      <c r="A1114" s="2"/>
      <c r="B1114" s="2"/>
      <c r="C1114" s="2"/>
      <c r="D1114" s="2"/>
      <c r="E1114" s="2"/>
    </row>
    <row r="1115">
      <c r="A1115" s="2"/>
      <c r="B1115" s="2"/>
      <c r="C1115" s="2"/>
      <c r="D1115" s="2"/>
      <c r="E1115" s="2"/>
    </row>
    <row r="1116">
      <c r="A1116" s="2"/>
      <c r="B1116" s="2"/>
      <c r="C1116" s="2"/>
      <c r="D1116" s="2"/>
      <c r="E1116" s="2"/>
    </row>
    <row r="1117">
      <c r="A1117" s="2"/>
      <c r="B1117" s="2"/>
      <c r="C1117" s="2"/>
      <c r="D1117" s="2"/>
      <c r="E1117" s="2"/>
    </row>
    <row r="1118">
      <c r="A1118" s="2"/>
      <c r="B1118" s="2"/>
      <c r="C1118" s="2"/>
      <c r="D1118" s="2"/>
      <c r="E1118" s="2"/>
    </row>
    <row r="1119">
      <c r="A1119" s="2"/>
      <c r="B1119" s="2"/>
      <c r="C1119" s="2"/>
      <c r="D1119" s="2"/>
      <c r="E1119" s="2"/>
    </row>
    <row r="1120">
      <c r="A1120" s="2"/>
      <c r="B1120" s="2"/>
      <c r="C1120" s="2"/>
      <c r="D1120" s="2"/>
      <c r="E1120" s="2"/>
    </row>
    <row r="1121">
      <c r="A1121" s="2"/>
      <c r="B1121" s="2"/>
      <c r="C1121" s="2"/>
      <c r="D1121" s="2"/>
      <c r="E1121" s="2"/>
    </row>
    <row r="1122">
      <c r="A1122" s="2"/>
      <c r="B1122" s="2"/>
      <c r="C1122" s="2"/>
      <c r="D1122" s="2"/>
      <c r="E1122" s="2"/>
    </row>
    <row r="1123">
      <c r="A1123" s="2"/>
      <c r="B1123" s="2"/>
      <c r="C1123" s="2"/>
      <c r="D1123" s="2"/>
      <c r="E1123" s="2"/>
    </row>
    <row r="1124">
      <c r="A1124" s="2"/>
      <c r="B1124" s="2"/>
      <c r="C1124" s="2"/>
      <c r="D1124" s="2"/>
      <c r="E1124" s="2"/>
    </row>
    <row r="1125">
      <c r="A1125" s="2"/>
      <c r="B1125" s="2"/>
      <c r="C1125" s="2"/>
      <c r="D1125" s="2"/>
      <c r="E1125" s="2"/>
    </row>
    <row r="1126">
      <c r="A1126" s="2"/>
      <c r="B1126" s="2"/>
      <c r="C1126" s="2"/>
      <c r="D1126" s="2"/>
      <c r="E1126" s="2"/>
    </row>
    <row r="1127">
      <c r="A1127" s="2"/>
      <c r="B1127" s="2"/>
      <c r="C1127" s="2"/>
      <c r="D1127" s="2"/>
      <c r="E1127" s="2"/>
    </row>
    <row r="1128">
      <c r="A1128" s="2"/>
      <c r="B1128" s="2"/>
      <c r="C1128" s="2"/>
      <c r="D1128" s="2"/>
      <c r="E1128" s="2"/>
    </row>
    <row r="1129">
      <c r="A1129" s="2"/>
      <c r="B1129" s="2"/>
      <c r="C1129" s="2"/>
      <c r="D1129" s="2"/>
      <c r="E1129" s="2"/>
    </row>
    <row r="1130">
      <c r="A1130" s="2"/>
      <c r="B1130" s="2"/>
      <c r="C1130" s="2"/>
      <c r="D1130" s="2"/>
      <c r="E1130" s="2"/>
    </row>
    <row r="1131">
      <c r="A1131" s="2"/>
      <c r="B1131" s="2"/>
      <c r="C1131" s="2"/>
      <c r="D1131" s="2"/>
      <c r="E1131" s="2"/>
    </row>
    <row r="1132">
      <c r="A1132" s="2"/>
      <c r="B1132" s="2"/>
      <c r="C1132" s="2"/>
      <c r="D1132" s="2"/>
      <c r="E1132" s="2"/>
    </row>
    <row r="1133">
      <c r="A1133" s="2"/>
      <c r="B1133" s="2"/>
      <c r="C1133" s="2"/>
      <c r="D1133" s="2"/>
      <c r="E1133" s="2"/>
    </row>
    <row r="1134">
      <c r="A1134" s="2"/>
      <c r="B1134" s="2"/>
      <c r="C1134" s="2"/>
      <c r="D1134" s="2"/>
      <c r="E1134" s="2"/>
    </row>
    <row r="1135">
      <c r="A1135" s="2"/>
      <c r="B1135" s="2"/>
      <c r="C1135" s="2"/>
      <c r="D1135" s="2"/>
      <c r="E1135" s="2"/>
    </row>
    <row r="1136">
      <c r="A1136" s="2"/>
      <c r="B1136" s="2"/>
      <c r="C1136" s="2"/>
      <c r="D1136" s="2"/>
      <c r="E1136" s="2"/>
    </row>
    <row r="1137">
      <c r="A1137" s="2"/>
      <c r="B1137" s="2"/>
      <c r="C1137" s="2"/>
      <c r="D1137" s="2"/>
      <c r="E1137" s="2"/>
    </row>
    <row r="1138">
      <c r="A1138" s="2"/>
      <c r="B1138" s="2"/>
      <c r="C1138" s="2"/>
      <c r="D1138" s="2"/>
      <c r="E1138" s="2"/>
    </row>
    <row r="1139">
      <c r="A1139" s="2"/>
      <c r="B1139" s="2"/>
      <c r="C1139" s="2"/>
      <c r="D1139" s="2"/>
      <c r="E1139" s="2"/>
    </row>
    <row r="1140">
      <c r="A1140" s="2"/>
      <c r="B1140" s="2"/>
      <c r="C1140" s="2"/>
      <c r="D1140" s="2"/>
      <c r="E1140" s="2"/>
    </row>
    <row r="1141">
      <c r="A1141" s="2"/>
      <c r="B1141" s="2"/>
      <c r="C1141" s="2"/>
      <c r="D1141" s="2"/>
      <c r="E1141" s="2"/>
    </row>
    <row r="1142">
      <c r="A1142" s="2"/>
      <c r="B1142" s="2"/>
      <c r="C1142" s="2"/>
      <c r="D1142" s="2"/>
      <c r="E1142" s="2"/>
    </row>
    <row r="1143">
      <c r="A1143" s="2"/>
      <c r="B1143" s="2"/>
      <c r="C1143" s="2"/>
      <c r="D1143" s="2"/>
      <c r="E1143" s="2"/>
    </row>
    <row r="1144">
      <c r="A1144" s="2"/>
      <c r="B1144" s="2"/>
      <c r="C1144" s="2"/>
      <c r="D1144" s="2"/>
      <c r="E1144" s="2"/>
    </row>
    <row r="1145">
      <c r="A1145" s="2"/>
      <c r="B1145" s="2"/>
      <c r="C1145" s="2"/>
      <c r="D1145" s="2"/>
      <c r="E1145" s="2"/>
    </row>
    <row r="1146">
      <c r="A1146" s="2"/>
      <c r="B1146" s="2"/>
      <c r="C1146" s="2"/>
      <c r="D1146" s="2"/>
      <c r="E1146" s="2"/>
    </row>
    <row r="1147">
      <c r="A1147" s="2"/>
      <c r="B1147" s="2"/>
      <c r="C1147" s="2"/>
      <c r="D1147" s="2"/>
      <c r="E1147" s="2"/>
    </row>
    <row r="1148">
      <c r="A1148" s="2"/>
      <c r="B1148" s="2"/>
      <c r="C1148" s="2"/>
      <c r="D1148" s="2"/>
      <c r="E1148" s="2"/>
    </row>
    <row r="1149">
      <c r="A1149" s="2"/>
      <c r="B1149" s="2"/>
      <c r="C1149" s="2"/>
      <c r="D1149" s="2"/>
      <c r="E1149" s="2"/>
    </row>
    <row r="1150">
      <c r="A1150" s="2"/>
      <c r="B1150" s="2"/>
      <c r="C1150" s="2"/>
      <c r="D1150" s="2"/>
      <c r="E1150" s="2"/>
    </row>
    <row r="1151">
      <c r="A1151" s="2"/>
      <c r="B1151" s="2"/>
      <c r="C1151" s="2"/>
      <c r="D1151" s="2"/>
      <c r="E1151" s="2"/>
    </row>
    <row r="1152">
      <c r="A1152" s="2"/>
      <c r="B1152" s="2"/>
      <c r="C1152" s="2"/>
      <c r="D1152" s="2"/>
      <c r="E1152" s="2"/>
    </row>
    <row r="1153">
      <c r="A1153" s="2"/>
      <c r="B1153" s="2"/>
      <c r="C1153" s="2"/>
      <c r="D1153" s="2"/>
      <c r="E1153" s="2"/>
    </row>
    <row r="1154">
      <c r="A1154" s="2"/>
      <c r="B1154" s="2"/>
      <c r="C1154" s="2"/>
      <c r="D1154" s="2"/>
      <c r="E1154" s="2"/>
    </row>
    <row r="1155">
      <c r="A1155" s="2"/>
      <c r="B1155" s="2"/>
      <c r="C1155" s="2"/>
      <c r="D1155" s="2"/>
      <c r="E1155" s="2"/>
    </row>
    <row r="1156">
      <c r="A1156" s="2"/>
      <c r="B1156" s="2"/>
      <c r="C1156" s="2"/>
      <c r="D1156" s="2"/>
      <c r="E1156" s="2"/>
    </row>
    <row r="1157">
      <c r="A1157" s="2"/>
      <c r="B1157" s="2"/>
      <c r="C1157" s="2"/>
      <c r="D1157" s="2"/>
      <c r="E1157" s="2"/>
    </row>
    <row r="1158">
      <c r="A1158" s="2"/>
      <c r="B1158" s="2"/>
      <c r="C1158" s="2"/>
      <c r="D1158" s="2"/>
      <c r="E1158" s="2"/>
    </row>
    <row r="1159">
      <c r="A1159" s="2"/>
      <c r="B1159" s="2"/>
      <c r="C1159" s="2"/>
      <c r="D1159" s="2"/>
      <c r="E1159" s="2"/>
    </row>
    <row r="1160">
      <c r="A1160" s="2"/>
      <c r="B1160" s="2"/>
      <c r="C1160" s="2"/>
      <c r="D1160" s="2"/>
      <c r="E1160" s="2"/>
    </row>
    <row r="1161">
      <c r="A1161" s="2"/>
      <c r="B1161" s="2"/>
      <c r="C1161" s="2"/>
      <c r="D1161" s="2"/>
      <c r="E1161" s="2"/>
    </row>
    <row r="1162">
      <c r="A1162" s="2"/>
      <c r="B1162" s="2"/>
      <c r="C1162" s="2"/>
      <c r="D1162" s="2"/>
      <c r="E1162" s="2"/>
    </row>
    <row r="1163">
      <c r="A1163" s="2"/>
      <c r="B1163" s="2"/>
      <c r="C1163" s="2"/>
      <c r="D1163" s="2"/>
      <c r="E1163" s="2"/>
    </row>
    <row r="1164">
      <c r="A1164" s="2"/>
      <c r="B1164" s="2"/>
      <c r="C1164" s="2"/>
      <c r="D1164" s="2"/>
      <c r="E1164" s="2"/>
    </row>
    <row r="1165">
      <c r="A1165" s="2"/>
      <c r="B1165" s="2"/>
      <c r="C1165" s="2"/>
      <c r="D1165" s="2"/>
      <c r="E1165" s="2"/>
    </row>
    <row r="1166">
      <c r="A1166" s="2"/>
      <c r="B1166" s="2"/>
      <c r="C1166" s="2"/>
      <c r="D1166" s="2"/>
      <c r="E1166" s="2"/>
    </row>
    <row r="1167">
      <c r="A1167" s="2"/>
      <c r="B1167" s="2"/>
      <c r="C1167" s="2"/>
      <c r="D1167" s="2"/>
      <c r="E1167" s="2"/>
    </row>
    <row r="1168">
      <c r="A1168" s="2"/>
      <c r="B1168" s="2"/>
      <c r="C1168" s="2"/>
      <c r="D1168" s="2"/>
      <c r="E1168" s="2"/>
    </row>
    <row r="1169">
      <c r="A1169" s="2"/>
      <c r="B1169" s="2"/>
      <c r="C1169" s="2"/>
      <c r="D1169" s="2"/>
      <c r="E1169" s="2"/>
    </row>
    <row r="1170">
      <c r="A1170" s="2"/>
      <c r="B1170" s="2"/>
      <c r="C1170" s="2"/>
      <c r="D1170" s="2"/>
      <c r="E1170" s="2"/>
    </row>
    <row r="1171">
      <c r="A1171" s="2"/>
      <c r="B1171" s="2"/>
      <c r="C1171" s="2"/>
      <c r="D1171" s="2"/>
      <c r="E1171" s="2"/>
    </row>
    <row r="1172">
      <c r="A1172" s="2"/>
      <c r="B1172" s="2"/>
      <c r="C1172" s="2"/>
      <c r="D1172" s="2"/>
      <c r="E1172" s="2"/>
    </row>
    <row r="1173">
      <c r="A1173" s="2"/>
      <c r="B1173" s="2"/>
      <c r="C1173" s="2"/>
      <c r="D1173" s="2"/>
      <c r="E1173" s="2"/>
    </row>
    <row r="1174">
      <c r="A1174" s="2"/>
      <c r="B1174" s="2"/>
      <c r="C1174" s="2"/>
      <c r="D1174" s="2"/>
      <c r="E1174" s="2"/>
    </row>
    <row r="1175">
      <c r="A1175" s="2"/>
      <c r="B1175" s="2"/>
      <c r="C1175" s="2"/>
      <c r="D1175" s="2"/>
      <c r="E1175" s="2"/>
    </row>
    <row r="1176">
      <c r="A1176" s="2"/>
      <c r="B1176" s="2"/>
      <c r="C1176" s="2"/>
      <c r="D1176" s="2"/>
      <c r="E1176" s="2"/>
    </row>
    <row r="1177">
      <c r="A1177" s="2"/>
      <c r="B1177" s="2"/>
      <c r="C1177" s="2"/>
      <c r="D1177" s="2"/>
      <c r="E1177" s="2"/>
    </row>
    <row r="1178">
      <c r="A1178" s="2"/>
      <c r="B1178" s="2"/>
      <c r="C1178" s="2"/>
      <c r="D1178" s="2"/>
      <c r="E1178" s="2"/>
    </row>
    <row r="1179">
      <c r="A1179" s="2"/>
      <c r="B1179" s="2"/>
      <c r="C1179" s="2"/>
      <c r="D1179" s="2"/>
      <c r="E1179" s="2"/>
    </row>
    <row r="1180">
      <c r="A1180" s="2"/>
      <c r="B1180" s="2"/>
      <c r="C1180" s="2"/>
      <c r="D1180" s="2"/>
      <c r="E1180" s="2"/>
    </row>
    <row r="1181">
      <c r="A1181" s="2"/>
      <c r="B1181" s="2"/>
      <c r="C1181" s="2"/>
      <c r="D1181" s="2"/>
      <c r="E1181" s="2"/>
    </row>
    <row r="1182">
      <c r="A1182" s="2"/>
      <c r="B1182" s="2"/>
      <c r="C1182" s="2"/>
      <c r="D1182" s="2"/>
      <c r="E1182" s="2"/>
    </row>
    <row r="1183">
      <c r="A1183" s="2"/>
      <c r="B1183" s="2"/>
      <c r="C1183" s="2"/>
      <c r="D1183" s="2"/>
      <c r="E1183" s="2"/>
    </row>
    <row r="1184">
      <c r="A1184" s="2"/>
      <c r="B1184" s="2"/>
      <c r="C1184" s="2"/>
      <c r="D1184" s="2"/>
      <c r="E1184" s="2"/>
    </row>
    <row r="1185">
      <c r="A1185" s="2"/>
      <c r="B1185" s="2"/>
      <c r="C1185" s="2"/>
      <c r="D1185" s="2"/>
      <c r="E1185" s="2"/>
    </row>
    <row r="1186">
      <c r="A1186" s="2"/>
      <c r="B1186" s="2"/>
      <c r="C1186" s="2"/>
      <c r="D1186" s="2"/>
      <c r="E1186" s="2"/>
    </row>
    <row r="1187">
      <c r="A1187" s="2"/>
      <c r="B1187" s="2"/>
      <c r="C1187" s="2"/>
      <c r="D1187" s="2"/>
      <c r="E1187" s="2"/>
    </row>
    <row r="1188">
      <c r="A1188" s="2"/>
      <c r="B1188" s="2"/>
      <c r="C1188" s="2"/>
      <c r="D1188" s="2"/>
      <c r="E1188" s="2"/>
    </row>
    <row r="1189">
      <c r="A1189" s="2"/>
      <c r="B1189" s="2"/>
      <c r="C1189" s="2"/>
      <c r="D1189" s="2"/>
      <c r="E1189" s="2"/>
    </row>
    <row r="1190">
      <c r="A1190" s="2"/>
      <c r="B1190" s="2"/>
      <c r="C1190" s="2"/>
      <c r="D1190" s="2"/>
      <c r="E1190" s="2"/>
    </row>
    <row r="1191">
      <c r="A1191" s="2"/>
      <c r="B1191" s="2"/>
      <c r="C1191" s="2"/>
      <c r="D1191" s="2"/>
      <c r="E1191" s="2"/>
    </row>
    <row r="1192">
      <c r="A1192" s="2"/>
      <c r="B1192" s="2"/>
      <c r="C1192" s="2"/>
      <c r="D1192" s="2"/>
      <c r="E1192" s="2"/>
    </row>
    <row r="1193">
      <c r="A1193" s="2"/>
      <c r="B1193" s="2"/>
      <c r="C1193" s="2"/>
      <c r="D1193" s="2"/>
      <c r="E1193" s="2"/>
    </row>
    <row r="1194">
      <c r="A1194" s="2"/>
      <c r="B1194" s="2"/>
      <c r="C1194" s="2"/>
      <c r="D1194" s="2"/>
      <c r="E1194" s="2"/>
    </row>
    <row r="1195">
      <c r="A1195" s="2"/>
      <c r="B1195" s="2"/>
      <c r="C1195" s="2"/>
      <c r="D1195" s="2"/>
      <c r="E1195" s="2"/>
    </row>
    <row r="1196">
      <c r="A1196" s="2"/>
      <c r="B1196" s="2"/>
      <c r="C1196" s="2"/>
      <c r="D1196" s="2"/>
      <c r="E1196" s="2"/>
    </row>
    <row r="1197">
      <c r="A1197" s="2"/>
      <c r="B1197" s="2"/>
      <c r="C1197" s="2"/>
      <c r="D1197" s="2"/>
      <c r="E1197" s="2"/>
    </row>
    <row r="1198">
      <c r="A1198" s="2"/>
      <c r="B1198" s="2"/>
      <c r="C1198" s="2"/>
      <c r="D1198" s="2"/>
      <c r="E1198" s="2"/>
    </row>
    <row r="1199">
      <c r="A1199" s="2"/>
      <c r="B1199" s="2"/>
      <c r="C1199" s="2"/>
      <c r="D1199" s="2"/>
      <c r="E1199" s="2"/>
    </row>
    <row r="1200">
      <c r="A1200" s="2"/>
      <c r="B1200" s="2"/>
      <c r="C1200" s="2"/>
      <c r="D1200" s="2"/>
      <c r="E1200" s="2"/>
    </row>
    <row r="1201">
      <c r="A1201" s="2"/>
      <c r="B1201" s="2"/>
      <c r="C1201" s="2"/>
      <c r="D1201" s="2"/>
      <c r="E1201" s="2"/>
    </row>
    <row r="1202">
      <c r="A1202" s="2"/>
      <c r="B1202" s="2"/>
      <c r="C1202" s="2"/>
      <c r="D1202" s="2"/>
      <c r="E1202" s="2"/>
    </row>
    <row r="1203">
      <c r="A1203" s="2"/>
      <c r="B1203" s="2"/>
      <c r="C1203" s="2"/>
      <c r="D1203" s="2"/>
      <c r="E1203" s="2"/>
    </row>
    <row r="1204">
      <c r="A1204" s="2"/>
      <c r="B1204" s="2"/>
      <c r="C1204" s="2"/>
      <c r="D1204" s="2"/>
      <c r="E1204" s="2"/>
    </row>
    <row r="1205">
      <c r="A1205" s="2"/>
      <c r="B1205" s="2"/>
      <c r="C1205" s="2"/>
      <c r="D1205" s="2"/>
      <c r="E1205" s="2"/>
    </row>
    <row r="1206">
      <c r="A1206" s="2"/>
      <c r="B1206" s="2"/>
      <c r="C1206" s="2"/>
      <c r="D1206" s="2"/>
      <c r="E1206" s="2"/>
    </row>
    <row r="1207">
      <c r="A1207" s="2"/>
      <c r="B1207" s="2"/>
      <c r="C1207" s="2"/>
      <c r="D1207" s="2"/>
      <c r="E1207" s="2"/>
    </row>
    <row r="1208">
      <c r="A1208" s="2"/>
      <c r="B1208" s="2"/>
      <c r="C1208" s="2"/>
      <c r="D1208" s="2"/>
      <c r="E1208" s="2"/>
    </row>
    <row r="1209">
      <c r="A1209" s="2"/>
      <c r="B1209" s="2"/>
      <c r="C1209" s="2"/>
      <c r="D1209" s="2"/>
      <c r="E1209" s="2"/>
    </row>
    <row r="1210">
      <c r="A1210" s="2"/>
      <c r="B1210" s="2"/>
      <c r="C1210" s="2"/>
      <c r="D1210" s="2"/>
      <c r="E1210" s="2"/>
    </row>
    <row r="1211">
      <c r="A1211" s="2"/>
      <c r="B1211" s="2"/>
      <c r="C1211" s="2"/>
      <c r="D1211" s="2"/>
      <c r="E1211" s="2"/>
    </row>
    <row r="1212">
      <c r="A1212" s="2"/>
      <c r="B1212" s="2"/>
      <c r="C1212" s="2"/>
      <c r="D1212" s="2"/>
      <c r="E1212" s="2"/>
    </row>
    <row r="1213">
      <c r="A1213" s="2"/>
      <c r="B1213" s="2"/>
      <c r="C1213" s="2"/>
      <c r="D1213" s="2"/>
      <c r="E1213" s="2"/>
    </row>
    <row r="1214">
      <c r="A1214" s="2"/>
      <c r="B1214" s="2"/>
      <c r="C1214" s="2"/>
      <c r="D1214" s="2"/>
      <c r="E1214" s="2"/>
    </row>
    <row r="1215">
      <c r="A1215" s="2"/>
      <c r="B1215" s="2"/>
      <c r="C1215" s="2"/>
      <c r="D1215" s="2"/>
      <c r="E1215" s="2"/>
    </row>
    <row r="1216">
      <c r="A1216" s="2"/>
      <c r="B1216" s="2"/>
      <c r="C1216" s="2"/>
      <c r="D1216" s="2"/>
      <c r="E1216" s="2"/>
    </row>
    <row r="1217">
      <c r="A1217" s="2"/>
      <c r="B1217" s="2"/>
      <c r="C1217" s="2"/>
      <c r="D1217" s="2"/>
      <c r="E1217" s="2"/>
    </row>
    <row r="1218">
      <c r="A1218" s="2"/>
      <c r="B1218" s="2"/>
      <c r="C1218" s="2"/>
      <c r="D1218" s="2"/>
      <c r="E1218" s="2"/>
    </row>
    <row r="1219">
      <c r="A1219" s="2"/>
      <c r="B1219" s="2"/>
      <c r="C1219" s="2"/>
      <c r="D1219" s="2"/>
      <c r="E1219" s="2"/>
    </row>
    <row r="1220">
      <c r="A1220" s="2"/>
      <c r="B1220" s="2"/>
      <c r="C1220" s="2"/>
      <c r="D1220" s="2"/>
      <c r="E1220" s="2"/>
    </row>
    <row r="1221">
      <c r="A1221" s="2"/>
      <c r="B1221" s="2"/>
      <c r="C1221" s="2"/>
      <c r="D1221" s="2"/>
      <c r="E1221" s="2"/>
    </row>
    <row r="1222">
      <c r="A1222" s="2"/>
      <c r="B1222" s="2"/>
      <c r="C1222" s="2"/>
      <c r="D1222" s="2"/>
      <c r="E1222" s="2"/>
    </row>
    <row r="1223">
      <c r="A1223" s="2"/>
      <c r="B1223" s="2"/>
      <c r="C1223" s="2"/>
      <c r="D1223" s="2"/>
      <c r="E1223" s="2"/>
    </row>
    <row r="1224">
      <c r="A1224" s="2"/>
      <c r="B1224" s="2"/>
      <c r="C1224" s="2"/>
      <c r="D1224" s="2"/>
      <c r="E1224" s="2"/>
    </row>
    <row r="1225">
      <c r="A1225" s="2"/>
      <c r="B1225" s="2"/>
      <c r="C1225" s="2"/>
      <c r="D1225" s="2"/>
      <c r="E1225" s="2"/>
    </row>
    <row r="1226">
      <c r="A1226" s="2"/>
      <c r="B1226" s="2"/>
      <c r="C1226" s="2"/>
      <c r="D1226" s="2"/>
      <c r="E1226" s="2"/>
    </row>
    <row r="1227">
      <c r="A1227" s="2"/>
      <c r="B1227" s="2"/>
      <c r="C1227" s="2"/>
      <c r="D1227" s="2"/>
      <c r="E1227" s="2"/>
    </row>
    <row r="1228">
      <c r="A1228" s="2"/>
      <c r="B1228" s="2"/>
      <c r="C1228" s="2"/>
      <c r="D1228" s="2"/>
      <c r="E1228" s="2"/>
    </row>
    <row r="1229">
      <c r="A1229" s="2"/>
      <c r="B1229" s="2"/>
      <c r="C1229" s="2"/>
      <c r="D1229" s="2"/>
      <c r="E1229" s="2"/>
    </row>
    <row r="1230">
      <c r="A1230" s="2"/>
      <c r="B1230" s="2"/>
      <c r="C1230" s="2"/>
      <c r="D1230" s="2"/>
      <c r="E1230" s="2"/>
    </row>
    <row r="1231">
      <c r="A1231" s="2"/>
      <c r="B1231" s="2"/>
      <c r="C1231" s="2"/>
      <c r="D1231" s="2"/>
      <c r="E1231" s="2"/>
    </row>
    <row r="1232">
      <c r="A1232" s="2"/>
      <c r="B1232" s="2"/>
      <c r="C1232" s="2"/>
      <c r="D1232" s="2"/>
      <c r="E1232" s="2"/>
    </row>
    <row r="1233">
      <c r="A1233" s="2"/>
      <c r="B1233" s="2"/>
      <c r="C1233" s="2"/>
      <c r="D1233" s="2"/>
      <c r="E1233" s="2"/>
    </row>
    <row r="1234">
      <c r="A1234" s="2"/>
      <c r="B1234" s="2"/>
      <c r="C1234" s="2"/>
      <c r="D1234" s="2"/>
      <c r="E1234" s="2"/>
    </row>
    <row r="1235">
      <c r="A1235" s="2"/>
      <c r="B1235" s="2"/>
      <c r="C1235" s="2"/>
      <c r="D1235" s="2"/>
      <c r="E1235" s="2"/>
    </row>
    <row r="1236">
      <c r="A1236" s="2"/>
      <c r="B1236" s="2"/>
      <c r="C1236" s="2"/>
      <c r="D1236" s="2"/>
      <c r="E1236" s="2"/>
    </row>
    <row r="1237">
      <c r="A1237" s="2"/>
      <c r="B1237" s="2"/>
      <c r="C1237" s="2"/>
      <c r="D1237" s="2"/>
      <c r="E1237" s="2"/>
    </row>
    <row r="1238">
      <c r="A1238" s="2"/>
      <c r="B1238" s="2"/>
      <c r="C1238" s="2"/>
      <c r="D1238" s="2"/>
      <c r="E1238" s="2"/>
    </row>
    <row r="1239">
      <c r="A1239" s="2"/>
      <c r="B1239" s="2"/>
      <c r="C1239" s="2"/>
      <c r="D1239" s="2"/>
      <c r="E1239" s="2"/>
    </row>
    <row r="1240">
      <c r="A1240" s="2"/>
      <c r="B1240" s="2"/>
      <c r="C1240" s="2"/>
      <c r="D1240" s="2"/>
      <c r="E1240" s="2"/>
    </row>
    <row r="1241">
      <c r="A1241" s="2"/>
      <c r="B1241" s="2"/>
      <c r="C1241" s="2"/>
      <c r="D1241" s="2"/>
      <c r="E1241" s="2"/>
    </row>
    <row r="1242">
      <c r="A1242" s="2"/>
      <c r="B1242" s="2"/>
      <c r="C1242" s="2"/>
      <c r="D1242" s="2"/>
      <c r="E1242" s="2"/>
    </row>
    <row r="1243">
      <c r="A1243" s="2"/>
      <c r="B1243" s="2"/>
      <c r="C1243" s="2"/>
      <c r="D1243" s="2"/>
      <c r="E1243" s="2"/>
    </row>
    <row r="1244">
      <c r="A1244" s="2"/>
      <c r="B1244" s="2"/>
      <c r="C1244" s="2"/>
      <c r="D1244" s="2"/>
      <c r="E1244" s="2"/>
    </row>
    <row r="1245">
      <c r="A1245" s="2"/>
      <c r="B1245" s="2"/>
      <c r="C1245" s="2"/>
      <c r="D1245" s="2"/>
      <c r="E1245" s="2"/>
    </row>
    <row r="1246">
      <c r="A1246" s="2"/>
      <c r="B1246" s="2"/>
      <c r="C1246" s="2"/>
      <c r="D1246" s="2"/>
      <c r="E1246" s="2"/>
    </row>
    <row r="1247">
      <c r="A1247" s="2"/>
      <c r="B1247" s="2"/>
      <c r="C1247" s="2"/>
      <c r="D1247" s="2"/>
      <c r="E1247" s="2"/>
    </row>
    <row r="1248">
      <c r="A1248" s="2"/>
      <c r="B1248" s="2"/>
      <c r="C1248" s="2"/>
      <c r="D1248" s="2"/>
      <c r="E1248" s="2"/>
    </row>
    <row r="1249">
      <c r="A1249" s="2"/>
      <c r="B1249" s="2"/>
      <c r="C1249" s="2"/>
      <c r="D1249" s="2"/>
      <c r="E1249" s="2"/>
    </row>
    <row r="1250">
      <c r="A1250" s="2"/>
      <c r="B1250" s="2"/>
      <c r="C1250" s="2"/>
      <c r="D1250" s="2"/>
      <c r="E1250" s="2"/>
    </row>
    <row r="1251">
      <c r="A1251" s="2"/>
      <c r="B1251" s="2"/>
      <c r="C1251" s="2"/>
      <c r="D1251" s="2"/>
      <c r="E1251" s="2"/>
    </row>
    <row r="1252">
      <c r="A1252" s="2"/>
      <c r="B1252" s="2"/>
      <c r="C1252" s="2"/>
      <c r="D1252" s="2"/>
      <c r="E1252" s="2"/>
    </row>
    <row r="1253">
      <c r="A1253" s="2"/>
      <c r="B1253" s="2"/>
      <c r="C1253" s="2"/>
      <c r="D1253" s="2"/>
      <c r="E1253" s="2"/>
    </row>
    <row r="1254">
      <c r="A1254" s="2"/>
      <c r="B1254" s="2"/>
      <c r="C1254" s="2"/>
      <c r="D1254" s="2"/>
      <c r="E1254" s="2"/>
    </row>
    <row r="1255">
      <c r="A1255" s="2"/>
      <c r="B1255" s="2"/>
      <c r="C1255" s="2"/>
      <c r="D1255" s="2"/>
      <c r="E1255" s="2"/>
    </row>
    <row r="1256">
      <c r="A1256" s="2"/>
      <c r="B1256" s="2"/>
      <c r="C1256" s="2"/>
      <c r="D1256" s="2"/>
      <c r="E1256" s="2"/>
    </row>
    <row r="1257">
      <c r="A1257" s="2"/>
      <c r="B1257" s="2"/>
      <c r="C1257" s="2"/>
      <c r="D1257" s="2"/>
      <c r="E1257" s="2"/>
    </row>
    <row r="1258">
      <c r="A1258" s="2"/>
      <c r="B1258" s="2"/>
      <c r="C1258" s="2"/>
      <c r="D1258" s="2"/>
      <c r="E1258" s="2"/>
    </row>
    <row r="1259">
      <c r="A1259" s="2"/>
      <c r="B1259" s="2"/>
      <c r="C1259" s="2"/>
      <c r="D1259" s="2"/>
      <c r="E1259" s="2"/>
    </row>
    <row r="1260">
      <c r="A1260" s="2"/>
      <c r="B1260" s="2"/>
      <c r="C1260" s="2"/>
      <c r="D1260" s="2"/>
      <c r="E1260" s="2"/>
    </row>
    <row r="1261">
      <c r="A1261" s="2"/>
      <c r="B1261" s="2"/>
      <c r="C1261" s="2"/>
      <c r="D1261" s="2"/>
      <c r="E1261" s="2"/>
    </row>
    <row r="1262">
      <c r="A1262" s="2"/>
      <c r="B1262" s="2"/>
      <c r="C1262" s="2"/>
      <c r="D1262" s="2"/>
      <c r="E1262" s="2"/>
    </row>
    <row r="1263">
      <c r="A1263" s="2"/>
      <c r="B1263" s="2"/>
      <c r="C1263" s="2"/>
      <c r="D1263" s="2"/>
      <c r="E1263" s="2"/>
    </row>
    <row r="1264">
      <c r="A1264" s="2"/>
      <c r="B1264" s="2"/>
      <c r="C1264" s="2"/>
      <c r="D1264" s="2"/>
      <c r="E1264" s="2"/>
    </row>
    <row r="1265">
      <c r="A1265" s="2"/>
      <c r="B1265" s="2"/>
      <c r="C1265" s="2"/>
      <c r="D1265" s="2"/>
      <c r="E1265" s="2"/>
    </row>
    <row r="1266">
      <c r="A1266" s="2"/>
      <c r="B1266" s="2"/>
      <c r="C1266" s="2"/>
      <c r="D1266" s="2"/>
      <c r="E1266" s="2"/>
    </row>
    <row r="1267">
      <c r="A1267" s="2"/>
      <c r="B1267" s="2"/>
      <c r="C1267" s="2"/>
      <c r="D1267" s="2"/>
      <c r="E1267" s="2"/>
    </row>
    <row r="1268">
      <c r="A1268" s="2"/>
      <c r="B1268" s="2"/>
      <c r="C1268" s="2"/>
      <c r="D1268" s="2"/>
      <c r="E1268" s="2"/>
    </row>
    <row r="1269">
      <c r="A1269" s="2"/>
      <c r="B1269" s="2"/>
      <c r="C1269" s="2"/>
      <c r="D1269" s="2"/>
      <c r="E1269" s="2"/>
    </row>
    <row r="1270">
      <c r="A1270" s="2"/>
      <c r="B1270" s="2"/>
      <c r="C1270" s="2"/>
      <c r="D1270" s="2"/>
      <c r="E1270" s="2"/>
    </row>
    <row r="1271">
      <c r="A1271" s="2"/>
      <c r="B1271" s="2"/>
      <c r="C1271" s="2"/>
      <c r="D1271" s="2"/>
      <c r="E1271" s="2"/>
    </row>
    <row r="1272">
      <c r="A1272" s="2"/>
      <c r="B1272" s="2"/>
      <c r="C1272" s="2"/>
      <c r="D1272" s="2"/>
      <c r="E1272" s="2"/>
    </row>
    <row r="1273">
      <c r="A1273" s="2"/>
      <c r="B1273" s="2"/>
      <c r="C1273" s="2"/>
      <c r="D1273" s="2"/>
      <c r="E1273" s="2"/>
    </row>
    <row r="1274">
      <c r="A1274" s="2"/>
      <c r="B1274" s="2"/>
      <c r="C1274" s="2"/>
      <c r="D1274" s="2"/>
      <c r="E1274" s="2"/>
    </row>
    <row r="1275">
      <c r="A1275" s="2"/>
      <c r="B1275" s="2"/>
      <c r="C1275" s="2"/>
      <c r="D1275" s="2"/>
      <c r="E1275" s="2"/>
    </row>
    <row r="1276">
      <c r="A1276" s="2"/>
      <c r="B1276" s="2"/>
      <c r="C1276" s="2"/>
      <c r="D1276" s="2"/>
      <c r="E1276" s="2"/>
    </row>
    <row r="1277">
      <c r="A1277" s="2"/>
      <c r="B1277" s="2"/>
      <c r="C1277" s="2"/>
      <c r="D1277" s="2"/>
      <c r="E1277" s="2"/>
    </row>
    <row r="1278">
      <c r="A1278" s="2"/>
      <c r="B1278" s="2"/>
      <c r="C1278" s="2"/>
      <c r="D1278" s="2"/>
      <c r="E1278" s="2"/>
    </row>
    <row r="1279">
      <c r="A1279" s="2"/>
      <c r="B1279" s="2"/>
      <c r="C1279" s="2"/>
      <c r="D1279" s="2"/>
      <c r="E1279" s="2"/>
    </row>
    <row r="1280">
      <c r="A1280" s="2"/>
      <c r="B1280" s="2"/>
      <c r="C1280" s="2"/>
      <c r="D1280" s="2"/>
      <c r="E1280" s="2"/>
    </row>
    <row r="1281">
      <c r="A1281" s="2"/>
      <c r="B1281" s="2"/>
      <c r="C1281" s="2"/>
      <c r="D1281" s="2"/>
      <c r="E1281" s="2"/>
    </row>
    <row r="1282">
      <c r="A1282" s="2"/>
      <c r="B1282" s="2"/>
      <c r="C1282" s="2"/>
      <c r="D1282" s="2"/>
      <c r="E1282" s="2"/>
    </row>
    <row r="1283">
      <c r="A1283" s="2"/>
      <c r="B1283" s="2"/>
      <c r="C1283" s="2"/>
      <c r="D1283" s="2"/>
      <c r="E1283" s="2"/>
    </row>
    <row r="1284">
      <c r="A1284" s="2"/>
      <c r="B1284" s="2"/>
      <c r="C1284" s="2"/>
      <c r="D1284" s="2"/>
      <c r="E1284" s="2"/>
    </row>
    <row r="1285">
      <c r="A1285" s="2"/>
      <c r="B1285" s="2"/>
      <c r="C1285" s="2"/>
      <c r="D1285" s="2"/>
      <c r="E1285" s="2"/>
    </row>
    <row r="1286">
      <c r="A1286" s="2"/>
      <c r="B1286" s="2"/>
      <c r="C1286" s="2"/>
      <c r="D1286" s="2"/>
      <c r="E1286" s="2"/>
    </row>
    <row r="1287">
      <c r="A1287" s="2"/>
      <c r="B1287" s="2"/>
      <c r="C1287" s="2"/>
      <c r="D1287" s="2"/>
      <c r="E1287" s="2"/>
    </row>
    <row r="1288">
      <c r="A1288" s="2"/>
      <c r="B1288" s="2"/>
      <c r="C1288" s="2"/>
      <c r="D1288" s="2"/>
      <c r="E1288" s="2"/>
    </row>
    <row r="1289">
      <c r="A1289" s="2"/>
      <c r="B1289" s="2"/>
      <c r="C1289" s="2"/>
      <c r="D1289" s="2"/>
      <c r="E1289" s="2"/>
    </row>
    <row r="1290">
      <c r="A1290" s="2"/>
      <c r="B1290" s="2"/>
      <c r="C1290" s="2"/>
      <c r="D1290" s="2"/>
      <c r="E1290" s="2"/>
    </row>
    <row r="1291">
      <c r="A1291" s="2"/>
      <c r="B1291" s="2"/>
      <c r="C1291" s="2"/>
      <c r="D1291" s="2"/>
      <c r="E1291" s="2"/>
    </row>
    <row r="1292">
      <c r="A1292" s="2"/>
      <c r="B1292" s="2"/>
      <c r="C1292" s="2"/>
      <c r="D1292" s="2"/>
      <c r="E1292" s="2"/>
    </row>
    <row r="1293">
      <c r="A1293" s="2"/>
      <c r="B1293" s="2"/>
      <c r="C1293" s="2"/>
      <c r="D1293" s="2"/>
      <c r="E1293" s="2"/>
    </row>
    <row r="1294">
      <c r="A1294" s="2"/>
      <c r="B1294" s="2"/>
      <c r="C1294" s="2"/>
      <c r="D1294" s="2"/>
      <c r="E1294" s="2"/>
    </row>
    <row r="1295">
      <c r="A1295" s="2"/>
      <c r="B1295" s="2"/>
      <c r="C1295" s="2"/>
      <c r="D1295" s="2"/>
      <c r="E1295" s="2"/>
    </row>
    <row r="1296">
      <c r="A1296" s="2"/>
      <c r="B1296" s="2"/>
      <c r="C1296" s="2"/>
      <c r="D1296" s="2"/>
      <c r="E1296" s="2"/>
    </row>
    <row r="1297">
      <c r="A1297" s="2"/>
      <c r="B1297" s="2"/>
      <c r="C1297" s="2"/>
      <c r="D1297" s="2"/>
      <c r="E1297" s="2"/>
    </row>
    <row r="1298">
      <c r="A1298" s="2"/>
      <c r="B1298" s="2"/>
      <c r="C1298" s="2"/>
      <c r="D1298" s="2"/>
      <c r="E1298" s="2"/>
    </row>
    <row r="1299">
      <c r="A1299" s="2"/>
      <c r="B1299" s="2"/>
      <c r="C1299" s="2"/>
      <c r="D1299" s="2"/>
      <c r="E1299" s="2"/>
    </row>
    <row r="1300">
      <c r="A1300" s="2"/>
      <c r="B1300" s="2"/>
      <c r="C1300" s="2"/>
      <c r="D1300" s="2"/>
      <c r="E1300" s="2"/>
    </row>
    <row r="1301">
      <c r="A1301" s="2"/>
      <c r="B1301" s="2"/>
      <c r="C1301" s="2"/>
      <c r="D1301" s="2"/>
      <c r="E1301" s="2"/>
    </row>
    <row r="1302">
      <c r="A1302" s="2"/>
      <c r="B1302" s="2"/>
      <c r="C1302" s="2"/>
      <c r="D1302" s="2"/>
      <c r="E1302" s="2"/>
    </row>
    <row r="1303">
      <c r="A1303" s="2"/>
      <c r="B1303" s="2"/>
      <c r="C1303" s="2"/>
      <c r="D1303" s="2"/>
      <c r="E1303" s="2"/>
    </row>
    <row r="1304">
      <c r="A1304" s="2"/>
      <c r="B1304" s="2"/>
      <c r="C1304" s="2"/>
      <c r="D1304" s="2"/>
      <c r="E1304" s="2"/>
    </row>
    <row r="1305">
      <c r="A1305" s="2"/>
      <c r="B1305" s="2"/>
      <c r="C1305" s="2"/>
      <c r="D1305" s="2"/>
      <c r="E1305" s="2"/>
    </row>
    <row r="1306">
      <c r="A1306" s="2"/>
      <c r="B1306" s="2"/>
      <c r="C1306" s="2"/>
      <c r="D1306" s="2"/>
      <c r="E1306" s="2"/>
    </row>
    <row r="1307">
      <c r="A1307" s="2"/>
      <c r="B1307" s="2"/>
      <c r="C1307" s="2"/>
      <c r="D1307" s="2"/>
      <c r="E1307" s="2"/>
    </row>
    <row r="1308">
      <c r="A1308" s="2"/>
      <c r="B1308" s="2"/>
      <c r="C1308" s="2"/>
      <c r="D1308" s="2"/>
      <c r="E1308" s="2"/>
    </row>
    <row r="1309">
      <c r="A1309" s="2"/>
      <c r="B1309" s="2"/>
      <c r="C1309" s="2"/>
      <c r="D1309" s="2"/>
      <c r="E1309" s="2"/>
    </row>
    <row r="1310">
      <c r="A1310" s="2"/>
      <c r="B1310" s="2"/>
      <c r="C1310" s="2"/>
      <c r="D1310" s="2"/>
      <c r="E1310" s="2"/>
    </row>
    <row r="1311">
      <c r="A1311" s="2"/>
      <c r="B1311" s="2"/>
      <c r="C1311" s="2"/>
      <c r="D1311" s="2"/>
      <c r="E1311" s="2"/>
    </row>
    <row r="1312">
      <c r="A1312" s="2"/>
      <c r="B1312" s="2"/>
      <c r="C1312" s="2"/>
      <c r="D1312" s="2"/>
      <c r="E1312" s="2"/>
    </row>
    <row r="1313">
      <c r="A1313" s="2"/>
      <c r="B1313" s="2"/>
      <c r="C1313" s="2"/>
      <c r="D1313" s="2"/>
      <c r="E1313" s="2"/>
    </row>
    <row r="1314">
      <c r="A1314" s="2"/>
      <c r="B1314" s="2"/>
      <c r="C1314" s="2"/>
      <c r="D1314" s="2"/>
      <c r="E1314" s="2"/>
    </row>
    <row r="1315">
      <c r="A1315" s="2"/>
      <c r="B1315" s="2"/>
      <c r="C1315" s="2"/>
      <c r="D1315" s="2"/>
      <c r="E1315" s="2"/>
    </row>
    <row r="1316">
      <c r="A1316" s="2"/>
      <c r="B1316" s="2"/>
      <c r="C1316" s="2"/>
      <c r="D1316" s="2"/>
      <c r="E1316" s="2"/>
    </row>
    <row r="1317">
      <c r="A1317" s="2"/>
      <c r="B1317" s="2"/>
      <c r="C1317" s="2"/>
      <c r="D1317" s="2"/>
      <c r="E1317" s="2"/>
    </row>
    <row r="1318">
      <c r="A1318" s="2"/>
      <c r="B1318" s="2"/>
      <c r="C1318" s="2"/>
      <c r="D1318" s="2"/>
      <c r="E1318" s="2"/>
    </row>
    <row r="1319">
      <c r="A1319" s="2"/>
      <c r="B1319" s="2"/>
      <c r="C1319" s="2"/>
      <c r="D1319" s="2"/>
      <c r="E1319" s="2"/>
    </row>
    <row r="1320">
      <c r="A1320" s="2"/>
      <c r="B1320" s="2"/>
      <c r="C1320" s="2"/>
      <c r="D1320" s="2"/>
      <c r="E1320" s="2"/>
    </row>
    <row r="1321">
      <c r="A1321" s="2"/>
      <c r="B1321" s="2"/>
      <c r="C1321" s="2"/>
      <c r="D1321" s="2"/>
      <c r="E1321" s="2"/>
    </row>
    <row r="1322">
      <c r="A1322" s="2"/>
      <c r="B1322" s="2"/>
      <c r="C1322" s="2"/>
      <c r="D1322" s="2"/>
      <c r="E1322" s="2"/>
    </row>
    <row r="1323">
      <c r="A1323" s="2"/>
      <c r="B1323" s="2"/>
      <c r="C1323" s="2"/>
      <c r="D1323" s="2"/>
      <c r="E1323" s="2"/>
    </row>
    <row r="1324">
      <c r="A1324" s="2"/>
      <c r="B1324" s="2"/>
      <c r="C1324" s="2"/>
      <c r="D1324" s="2"/>
      <c r="E1324" s="2"/>
    </row>
    <row r="1325">
      <c r="A1325" s="2"/>
      <c r="B1325" s="2"/>
      <c r="C1325" s="2"/>
      <c r="D1325" s="2"/>
      <c r="E1325" s="2"/>
    </row>
    <row r="1326">
      <c r="A1326" s="2"/>
      <c r="B1326" s="2"/>
      <c r="C1326" s="2"/>
      <c r="D1326" s="2"/>
      <c r="E1326" s="2"/>
    </row>
    <row r="1327">
      <c r="A1327" s="2"/>
      <c r="B1327" s="2"/>
      <c r="C1327" s="2"/>
      <c r="D1327" s="2"/>
      <c r="E1327" s="2"/>
    </row>
    <row r="1328">
      <c r="A1328" s="2"/>
      <c r="B1328" s="2"/>
      <c r="C1328" s="2"/>
      <c r="D1328" s="2"/>
      <c r="E1328" s="2"/>
    </row>
    <row r="1329">
      <c r="A1329" s="2"/>
      <c r="B1329" s="2"/>
      <c r="C1329" s="2"/>
      <c r="D1329" s="2"/>
      <c r="E1329" s="2"/>
    </row>
    <row r="1330">
      <c r="A1330" s="2"/>
      <c r="B1330" s="2"/>
      <c r="C1330" s="2"/>
      <c r="D1330" s="2"/>
      <c r="E1330" s="2"/>
    </row>
    <row r="1331">
      <c r="A1331" s="2"/>
      <c r="B1331" s="2"/>
      <c r="C1331" s="2"/>
      <c r="D1331" s="2"/>
      <c r="E1331" s="2"/>
    </row>
    <row r="1332">
      <c r="A1332" s="2"/>
      <c r="B1332" s="2"/>
      <c r="C1332" s="2"/>
      <c r="D1332" s="2"/>
      <c r="E1332" s="2"/>
    </row>
    <row r="1333">
      <c r="A1333" s="2"/>
      <c r="B1333" s="2"/>
      <c r="C1333" s="2"/>
      <c r="D1333" s="2"/>
      <c r="E1333" s="2"/>
    </row>
    <row r="1334">
      <c r="A1334" s="2"/>
      <c r="B1334" s="2"/>
      <c r="C1334" s="2"/>
      <c r="D1334" s="2"/>
      <c r="E1334" s="2"/>
    </row>
    <row r="1335">
      <c r="A1335" s="2"/>
      <c r="B1335" s="2"/>
      <c r="C1335" s="2"/>
      <c r="D1335" s="2"/>
      <c r="E1335" s="2"/>
    </row>
    <row r="1336">
      <c r="A1336" s="2"/>
      <c r="B1336" s="2"/>
      <c r="C1336" s="2"/>
      <c r="D1336" s="2"/>
      <c r="E1336" s="2"/>
    </row>
    <row r="1337">
      <c r="A1337" s="2"/>
      <c r="B1337" s="2"/>
      <c r="C1337" s="2"/>
      <c r="D1337" s="2"/>
      <c r="E1337" s="2"/>
    </row>
    <row r="1338">
      <c r="A1338" s="2"/>
      <c r="B1338" s="2"/>
      <c r="C1338" s="2"/>
      <c r="D1338" s="2"/>
      <c r="E1338" s="2"/>
    </row>
    <row r="1339">
      <c r="A1339" s="2"/>
      <c r="B1339" s="2"/>
      <c r="C1339" s="2"/>
      <c r="D1339" s="2"/>
      <c r="E1339" s="2"/>
    </row>
    <row r="1340">
      <c r="A1340" s="2"/>
      <c r="B1340" s="2"/>
      <c r="C1340" s="2"/>
      <c r="D1340" s="2"/>
      <c r="E1340" s="2"/>
    </row>
    <row r="1341">
      <c r="A1341" s="2"/>
      <c r="B1341" s="2"/>
      <c r="C1341" s="2"/>
      <c r="D1341" s="2"/>
      <c r="E1341" s="2"/>
    </row>
    <row r="1342">
      <c r="A1342" s="2"/>
      <c r="B1342" s="2"/>
      <c r="C1342" s="2"/>
      <c r="D1342" s="2"/>
      <c r="E1342" s="2"/>
    </row>
    <row r="1343">
      <c r="A1343" s="2"/>
      <c r="B1343" s="2"/>
      <c r="C1343" s="2"/>
      <c r="D1343" s="2"/>
      <c r="E1343" s="2"/>
    </row>
    <row r="1344">
      <c r="A1344" s="2"/>
      <c r="B1344" s="2"/>
      <c r="C1344" s="2"/>
      <c r="D1344" s="2"/>
      <c r="E1344" s="2"/>
    </row>
    <row r="1345">
      <c r="A1345" s="2"/>
      <c r="B1345" s="2"/>
      <c r="C1345" s="2"/>
      <c r="D1345" s="2"/>
      <c r="E1345" s="2"/>
    </row>
    <row r="1346">
      <c r="A1346" s="2"/>
      <c r="B1346" s="2"/>
      <c r="C1346" s="2"/>
      <c r="D1346" s="2"/>
      <c r="E1346" s="2"/>
    </row>
    <row r="1347">
      <c r="A1347" s="2"/>
      <c r="B1347" s="2"/>
      <c r="C1347" s="2"/>
      <c r="D1347" s="2"/>
      <c r="E1347" s="2"/>
    </row>
    <row r="1348">
      <c r="A1348" s="2"/>
      <c r="B1348" s="2"/>
      <c r="C1348" s="2"/>
      <c r="D1348" s="2"/>
      <c r="E1348" s="2"/>
    </row>
    <row r="1349">
      <c r="A1349" s="2"/>
      <c r="B1349" s="2"/>
      <c r="C1349" s="2"/>
      <c r="D1349" s="2"/>
      <c r="E1349" s="2"/>
    </row>
    <row r="1350">
      <c r="A1350" s="2"/>
      <c r="B1350" s="2"/>
      <c r="C1350" s="2"/>
      <c r="D1350" s="2"/>
      <c r="E1350" s="2"/>
    </row>
    <row r="1351">
      <c r="A1351" s="2"/>
      <c r="B1351" s="2"/>
      <c r="C1351" s="2"/>
      <c r="D1351" s="2"/>
      <c r="E1351" s="2"/>
    </row>
    <row r="1352">
      <c r="A1352" s="2"/>
      <c r="B1352" s="2"/>
      <c r="C1352" s="2"/>
      <c r="D1352" s="2"/>
      <c r="E1352" s="2"/>
    </row>
    <row r="1353">
      <c r="A1353" s="2"/>
      <c r="B1353" s="2"/>
      <c r="C1353" s="2"/>
      <c r="D1353" s="2"/>
      <c r="E1353" s="2"/>
    </row>
    <row r="1354">
      <c r="A1354" s="2"/>
      <c r="B1354" s="2"/>
      <c r="C1354" s="2"/>
      <c r="D1354" s="2"/>
      <c r="E1354" s="2"/>
    </row>
    <row r="1355">
      <c r="A1355" s="2"/>
      <c r="B1355" s="2"/>
      <c r="C1355" s="2"/>
      <c r="D1355" s="2"/>
      <c r="E1355" s="2"/>
    </row>
    <row r="1356">
      <c r="A1356" s="2"/>
      <c r="B1356" s="2"/>
      <c r="C1356" s="2"/>
      <c r="D1356" s="2"/>
      <c r="E1356" s="2"/>
    </row>
    <row r="1357">
      <c r="A1357" s="2"/>
      <c r="B1357" s="2"/>
      <c r="C1357" s="2"/>
      <c r="D1357" s="2"/>
      <c r="E1357" s="2"/>
    </row>
    <row r="1358">
      <c r="A1358" s="2"/>
      <c r="B1358" s="2"/>
      <c r="C1358" s="2"/>
      <c r="D1358" s="2"/>
      <c r="E1358" s="2"/>
    </row>
    <row r="1359">
      <c r="A1359" s="2"/>
      <c r="B1359" s="2"/>
      <c r="C1359" s="2"/>
      <c r="D1359" s="2"/>
      <c r="E1359" s="2"/>
    </row>
    <row r="1360">
      <c r="A1360" s="2"/>
      <c r="B1360" s="2"/>
      <c r="C1360" s="2"/>
      <c r="D1360" s="2"/>
      <c r="E1360" s="2"/>
    </row>
    <row r="1361">
      <c r="A1361" s="2"/>
      <c r="B1361" s="2"/>
      <c r="C1361" s="2"/>
      <c r="D1361" s="2"/>
      <c r="E1361" s="2"/>
    </row>
    <row r="1362">
      <c r="A1362" s="2"/>
      <c r="B1362" s="2"/>
      <c r="C1362" s="2"/>
      <c r="D1362" s="2"/>
      <c r="E1362" s="2"/>
    </row>
    <row r="1363">
      <c r="A1363" s="2"/>
      <c r="B1363" s="2"/>
      <c r="C1363" s="2"/>
      <c r="D1363" s="2"/>
      <c r="E1363" s="2"/>
    </row>
    <row r="1364">
      <c r="A1364" s="2"/>
      <c r="B1364" s="2"/>
      <c r="C1364" s="2"/>
      <c r="D1364" s="2"/>
      <c r="E1364" s="2"/>
    </row>
    <row r="1365">
      <c r="A1365" s="2"/>
      <c r="B1365" s="2"/>
      <c r="C1365" s="2"/>
      <c r="D1365" s="2"/>
      <c r="E1365" s="2"/>
    </row>
    <row r="1366">
      <c r="A1366" s="2"/>
      <c r="B1366" s="2"/>
      <c r="C1366" s="2"/>
      <c r="D1366" s="2"/>
      <c r="E1366" s="2"/>
    </row>
    <row r="1367">
      <c r="A1367" s="2"/>
      <c r="B1367" s="2"/>
      <c r="C1367" s="2"/>
      <c r="D1367" s="2"/>
      <c r="E1367" s="2"/>
    </row>
    <row r="1368">
      <c r="A1368" s="2"/>
      <c r="B1368" s="2"/>
      <c r="C1368" s="2"/>
      <c r="D1368" s="2"/>
      <c r="E1368" s="2"/>
    </row>
    <row r="1369">
      <c r="A1369" s="2"/>
      <c r="B1369" s="2"/>
      <c r="C1369" s="2"/>
      <c r="D1369" s="2"/>
      <c r="E1369" s="2"/>
    </row>
    <row r="1370">
      <c r="A1370" s="2"/>
      <c r="B1370" s="2"/>
      <c r="C1370" s="2"/>
      <c r="D1370" s="2"/>
      <c r="E1370" s="2"/>
    </row>
    <row r="1371">
      <c r="A1371" s="2"/>
      <c r="B1371" s="2"/>
      <c r="C1371" s="2"/>
      <c r="D1371" s="2"/>
      <c r="E1371" s="2"/>
    </row>
    <row r="1372">
      <c r="A1372" s="2"/>
      <c r="B1372" s="2"/>
      <c r="C1372" s="2"/>
      <c r="D1372" s="2"/>
      <c r="E1372" s="2"/>
    </row>
    <row r="1373">
      <c r="A1373" s="2"/>
      <c r="B1373" s="2"/>
      <c r="C1373" s="2"/>
      <c r="D1373" s="2"/>
      <c r="E1373" s="2"/>
    </row>
    <row r="1374">
      <c r="A1374" s="2"/>
      <c r="B1374" s="2"/>
      <c r="C1374" s="2"/>
      <c r="D1374" s="2"/>
      <c r="E1374" s="2"/>
    </row>
    <row r="1375">
      <c r="A1375" s="2" t="str">
        <f>IFERROR(__xludf.DUMMYFUNCTION("""COMPUTED_VALUE"""),"Nome do Repositório")</f>
        <v>Nome do Repositório</v>
      </c>
      <c r="B1375" s="2" t="str">
        <f>IFERROR(__xludf.DUMMYFUNCTION("""COMPUTED_VALUE"""),"URL")</f>
        <v>URL</v>
      </c>
      <c r="C1375" s="2"/>
      <c r="D1375" s="2" t="str">
        <f>IFERROR(__xludf.DUMMYFUNCTION("""COMPUTED_VALUE"""),"Linguagem")</f>
        <v>Linguagem</v>
      </c>
      <c r="E1375" s="2" t="str">
        <f>IFERROR(__xludf.DUMMYFUNCTION("""COMPUTED_VALUE"""),"Descrição")</f>
        <v>Descrição</v>
      </c>
    </row>
    <row r="1376">
      <c r="A1376" s="2"/>
      <c r="B1376" s="2"/>
      <c r="C1376" s="2"/>
      <c r="D1376" s="2"/>
      <c r="E1376" s="2"/>
    </row>
    <row r="1377">
      <c r="A1377" s="2"/>
      <c r="B1377" s="2"/>
      <c r="C1377" s="2"/>
      <c r="D1377" s="2"/>
      <c r="E1377" s="2"/>
    </row>
    <row r="1378">
      <c r="A1378" s="2"/>
      <c r="B1378" s="2"/>
      <c r="C1378" s="2"/>
      <c r="D1378" s="2"/>
      <c r="E1378" s="2"/>
    </row>
    <row r="1379">
      <c r="A1379" s="2"/>
      <c r="B1379" s="2"/>
      <c r="C1379" s="2"/>
      <c r="D1379" s="2"/>
      <c r="E1379" s="2"/>
    </row>
    <row r="1380">
      <c r="A1380" s="2"/>
      <c r="B1380" s="2"/>
      <c r="C1380" s="2"/>
      <c r="D1380" s="2"/>
      <c r="E1380" s="2"/>
    </row>
    <row r="1381">
      <c r="A1381" s="2"/>
      <c r="B1381" s="2"/>
      <c r="C1381" s="2"/>
      <c r="D1381" s="2"/>
      <c r="E1381" s="2"/>
    </row>
    <row r="1382">
      <c r="A1382" s="2"/>
      <c r="B1382" s="2"/>
      <c r="C1382" s="2"/>
      <c r="D1382" s="2"/>
      <c r="E1382" s="2"/>
    </row>
    <row r="1383">
      <c r="A1383" s="2"/>
      <c r="B1383" s="2"/>
      <c r="C1383" s="2"/>
      <c r="D1383" s="2"/>
      <c r="E1383" s="2"/>
    </row>
    <row r="1384">
      <c r="A1384" s="2"/>
      <c r="B1384" s="2"/>
      <c r="C1384" s="2"/>
      <c r="D1384" s="2"/>
      <c r="E1384" s="2"/>
    </row>
    <row r="1385">
      <c r="A1385" s="2"/>
      <c r="B1385" s="2"/>
      <c r="C1385" s="2"/>
      <c r="D1385" s="2"/>
      <c r="E1385" s="2"/>
    </row>
    <row r="1386">
      <c r="A1386" s="2"/>
      <c r="B1386" s="2"/>
      <c r="C1386" s="2"/>
      <c r="D1386" s="2"/>
      <c r="E1386" s="2"/>
    </row>
    <row r="1387">
      <c r="A1387" s="2"/>
      <c r="B1387" s="2"/>
      <c r="C1387" s="2"/>
      <c r="D1387" s="2"/>
      <c r="E1387" s="2"/>
    </row>
    <row r="1388">
      <c r="A1388" s="2"/>
      <c r="B1388" s="2"/>
      <c r="C1388" s="2"/>
      <c r="D1388" s="2"/>
      <c r="E1388" s="2"/>
    </row>
    <row r="1389">
      <c r="A1389" s="2"/>
      <c r="B1389" s="2"/>
      <c r="C1389" s="2"/>
      <c r="D1389" s="2"/>
      <c r="E1389" s="2"/>
    </row>
    <row r="1390">
      <c r="A1390" s="2"/>
      <c r="B1390" s="2"/>
      <c r="C1390" s="2"/>
      <c r="D1390" s="2"/>
      <c r="E1390" s="2"/>
    </row>
    <row r="1391">
      <c r="A1391" s="2"/>
      <c r="B1391" s="2"/>
      <c r="C1391" s="2"/>
      <c r="D1391" s="2"/>
      <c r="E1391" s="2"/>
    </row>
    <row r="1392">
      <c r="A1392" s="2"/>
      <c r="B1392" s="2"/>
      <c r="C1392" s="2"/>
      <c r="D1392" s="2"/>
      <c r="E1392" s="2"/>
    </row>
    <row r="1393">
      <c r="A1393" s="2"/>
      <c r="B1393" s="2"/>
      <c r="C1393" s="2"/>
      <c r="D1393" s="2"/>
      <c r="E1393" s="2"/>
    </row>
    <row r="1394">
      <c r="A1394" s="2"/>
      <c r="B1394" s="2"/>
      <c r="C1394" s="2"/>
      <c r="D1394" s="2"/>
      <c r="E1394" s="2"/>
    </row>
    <row r="1395">
      <c r="A1395" s="2"/>
      <c r="B1395" s="2"/>
      <c r="C1395" s="2"/>
      <c r="D1395" s="2"/>
      <c r="E1395" s="2"/>
    </row>
    <row r="1396">
      <c r="A1396" s="2"/>
      <c r="B1396" s="2"/>
      <c r="C1396" s="2"/>
      <c r="D1396" s="2"/>
      <c r="E1396" s="2"/>
    </row>
    <row r="1397">
      <c r="A1397" s="2"/>
      <c r="B1397" s="2"/>
      <c r="C1397" s="2"/>
      <c r="D1397" s="2"/>
      <c r="E1397" s="2"/>
    </row>
    <row r="1398">
      <c r="A1398" s="2"/>
      <c r="B1398" s="2"/>
      <c r="C1398" s="2"/>
      <c r="D1398" s="2"/>
      <c r="E1398" s="2"/>
    </row>
    <row r="1399">
      <c r="A1399" s="2"/>
      <c r="B1399" s="2"/>
      <c r="C1399" s="2"/>
      <c r="D1399" s="2"/>
      <c r="E1399" s="2"/>
    </row>
    <row r="1400">
      <c r="A1400" s="2"/>
      <c r="B1400" s="2"/>
      <c r="C1400" s="2"/>
      <c r="D1400" s="2"/>
      <c r="E1400" s="2"/>
    </row>
    <row r="1401">
      <c r="A1401" s="2"/>
      <c r="B1401" s="2"/>
      <c r="C1401" s="2"/>
      <c r="D1401" s="2"/>
      <c r="E1401" s="2"/>
    </row>
    <row r="1402">
      <c r="A1402" s="2"/>
      <c r="B1402" s="2"/>
      <c r="C1402" s="2"/>
      <c r="D1402" s="2"/>
      <c r="E1402" s="2"/>
    </row>
    <row r="1403">
      <c r="A1403" s="2"/>
      <c r="B1403" s="2"/>
      <c r="C1403" s="2"/>
      <c r="D1403" s="2"/>
      <c r="E1403" s="2"/>
    </row>
    <row r="1404">
      <c r="A1404" s="2"/>
      <c r="B1404" s="2"/>
      <c r="C1404" s="2"/>
      <c r="D1404" s="2"/>
      <c r="E1404" s="2"/>
    </row>
    <row r="1405">
      <c r="A1405" s="2"/>
      <c r="B1405" s="2"/>
      <c r="C1405" s="2"/>
      <c r="D1405" s="2"/>
      <c r="E1405" s="2"/>
    </row>
    <row r="1406">
      <c r="A1406" s="2"/>
      <c r="B1406" s="2"/>
      <c r="C1406" s="2"/>
      <c r="D1406" s="2"/>
      <c r="E1406" s="2"/>
    </row>
    <row r="1407">
      <c r="A1407" s="2"/>
      <c r="B1407" s="2"/>
      <c r="C1407" s="2"/>
      <c r="D1407" s="2"/>
      <c r="E1407" s="2"/>
    </row>
    <row r="1408">
      <c r="A1408" s="2"/>
      <c r="B1408" s="2"/>
      <c r="C1408" s="2"/>
      <c r="D1408" s="2"/>
      <c r="E1408" s="2"/>
    </row>
    <row r="1409">
      <c r="A1409" s="2"/>
      <c r="B1409" s="2"/>
      <c r="C1409" s="2"/>
      <c r="D1409" s="2"/>
      <c r="E1409" s="2"/>
    </row>
    <row r="1410">
      <c r="A1410" s="2"/>
      <c r="B1410" s="2"/>
      <c r="C1410" s="2"/>
      <c r="D1410" s="2"/>
      <c r="E1410" s="2"/>
    </row>
    <row r="1411">
      <c r="A1411" s="2"/>
      <c r="B1411" s="2"/>
      <c r="C1411" s="2"/>
      <c r="D1411" s="2"/>
      <c r="E1411" s="2"/>
    </row>
    <row r="1412">
      <c r="A1412" s="2"/>
      <c r="B1412" s="2"/>
      <c r="C1412" s="2"/>
      <c r="D1412" s="2"/>
      <c r="E1412" s="2"/>
    </row>
    <row r="1413">
      <c r="A1413" s="2"/>
      <c r="B1413" s="2"/>
      <c r="C1413" s="2"/>
      <c r="D1413" s="2"/>
      <c r="E1413" s="2"/>
    </row>
    <row r="1414">
      <c r="A1414" s="2"/>
      <c r="B1414" s="2"/>
      <c r="C1414" s="2"/>
      <c r="D1414" s="2"/>
      <c r="E1414" s="2"/>
    </row>
    <row r="1415">
      <c r="A1415" s="2"/>
      <c r="B1415" s="2"/>
      <c r="C1415" s="2"/>
      <c r="D1415" s="2"/>
      <c r="E1415" s="2"/>
    </row>
    <row r="1416">
      <c r="A1416" s="2"/>
      <c r="B1416" s="2"/>
      <c r="C1416" s="2"/>
      <c r="D1416" s="2"/>
      <c r="E1416" s="2"/>
    </row>
    <row r="1417">
      <c r="A1417" s="2"/>
      <c r="B1417" s="2"/>
      <c r="C1417" s="2"/>
      <c r="D1417" s="2"/>
      <c r="E1417" s="2"/>
    </row>
    <row r="1418">
      <c r="A1418" s="2"/>
      <c r="B1418" s="2"/>
      <c r="C1418" s="2"/>
      <c r="D1418" s="2"/>
      <c r="E1418" s="2"/>
    </row>
    <row r="1419">
      <c r="A1419" s="2"/>
      <c r="B1419" s="2"/>
      <c r="C1419" s="2"/>
      <c r="D1419" s="2"/>
      <c r="E1419" s="2"/>
    </row>
    <row r="1420">
      <c r="A1420" s="2"/>
      <c r="B1420" s="2"/>
      <c r="C1420" s="2"/>
      <c r="D1420" s="2"/>
      <c r="E1420" s="2"/>
    </row>
    <row r="1421">
      <c r="A1421" s="2"/>
      <c r="B1421" s="2"/>
      <c r="C1421" s="2"/>
      <c r="D1421" s="2"/>
      <c r="E1421" s="2"/>
    </row>
    <row r="1422">
      <c r="A1422" s="2"/>
      <c r="B1422" s="2"/>
      <c r="C1422" s="2"/>
      <c r="D1422" s="2"/>
      <c r="E1422" s="2"/>
    </row>
    <row r="1423">
      <c r="A1423" s="2"/>
      <c r="B1423" s="2"/>
      <c r="C1423" s="2"/>
      <c r="D1423" s="2"/>
      <c r="E1423" s="2"/>
    </row>
    <row r="1424">
      <c r="A1424" s="2"/>
      <c r="B1424" s="2"/>
      <c r="C1424" s="2"/>
      <c r="D1424" s="2"/>
      <c r="E1424" s="2"/>
    </row>
    <row r="1425">
      <c r="A1425" s="2"/>
      <c r="B1425" s="2"/>
      <c r="C1425" s="2"/>
      <c r="D1425" s="2"/>
      <c r="E1425" s="2"/>
    </row>
    <row r="1426">
      <c r="A1426" s="2"/>
      <c r="B1426" s="2"/>
      <c r="C1426" s="2"/>
      <c r="D1426" s="2"/>
      <c r="E1426" s="2"/>
    </row>
    <row r="1427">
      <c r="A1427" s="2"/>
      <c r="B1427" s="2"/>
      <c r="C1427" s="2"/>
      <c r="D1427" s="2"/>
      <c r="E1427" s="2"/>
    </row>
    <row r="1428">
      <c r="A1428" s="2"/>
      <c r="B1428" s="2"/>
      <c r="C1428" s="2"/>
      <c r="D1428" s="2"/>
      <c r="E1428" s="2"/>
    </row>
    <row r="1429">
      <c r="A1429" s="2"/>
      <c r="B1429" s="2"/>
      <c r="C1429" s="2"/>
      <c r="D1429" s="2"/>
      <c r="E1429" s="2"/>
    </row>
    <row r="1430">
      <c r="A1430" s="2"/>
      <c r="B1430" s="2"/>
      <c r="C1430" s="2"/>
      <c r="D1430" s="2"/>
      <c r="E1430" s="2"/>
    </row>
    <row r="1431">
      <c r="A1431" s="2"/>
      <c r="B1431" s="2"/>
      <c r="C1431" s="2"/>
      <c r="D1431" s="2"/>
      <c r="E1431" s="2"/>
    </row>
    <row r="1432">
      <c r="A1432" s="2"/>
      <c r="B1432" s="2"/>
      <c r="C1432" s="2"/>
      <c r="D1432" s="2"/>
      <c r="E1432" s="2"/>
    </row>
    <row r="1433">
      <c r="A1433" s="2"/>
      <c r="B1433" s="2"/>
      <c r="C1433" s="2"/>
      <c r="D1433" s="2"/>
      <c r="E1433" s="2"/>
    </row>
    <row r="1434">
      <c r="A1434" s="2"/>
      <c r="B1434" s="2"/>
      <c r="C1434" s="2"/>
      <c r="D1434" s="2"/>
      <c r="E1434" s="2"/>
    </row>
    <row r="1435">
      <c r="A1435" s="2"/>
      <c r="B1435" s="2"/>
      <c r="C1435" s="2"/>
      <c r="D1435" s="2"/>
      <c r="E1435" s="2"/>
    </row>
    <row r="1436">
      <c r="A1436" s="2"/>
      <c r="B1436" s="2"/>
      <c r="C1436" s="2"/>
      <c r="D1436" s="2"/>
      <c r="E1436" s="2"/>
    </row>
    <row r="1437">
      <c r="A1437" s="2"/>
      <c r="B1437" s="2"/>
      <c r="C1437" s="2"/>
      <c r="D1437" s="2"/>
      <c r="E1437" s="2"/>
    </row>
    <row r="1438">
      <c r="A1438" s="2"/>
      <c r="B1438" s="2"/>
      <c r="C1438" s="2"/>
      <c r="D1438" s="2"/>
      <c r="E1438" s="2"/>
    </row>
    <row r="1439">
      <c r="A1439" s="2"/>
      <c r="B1439" s="2"/>
      <c r="C1439" s="2"/>
      <c r="D1439" s="2"/>
      <c r="E1439" s="2"/>
    </row>
    <row r="1440">
      <c r="A1440" s="2"/>
      <c r="B1440" s="2"/>
      <c r="C1440" s="2"/>
      <c r="D1440" s="2"/>
      <c r="E1440" s="2"/>
    </row>
    <row r="1441">
      <c r="A1441" s="2"/>
      <c r="B1441" s="2"/>
      <c r="C1441" s="2"/>
      <c r="D1441" s="2"/>
      <c r="E1441" s="2"/>
    </row>
    <row r="1442">
      <c r="A1442" s="2"/>
      <c r="B1442" s="2"/>
      <c r="C1442" s="2"/>
      <c r="D1442" s="2"/>
      <c r="E1442" s="2"/>
    </row>
    <row r="1443">
      <c r="A1443" s="2"/>
      <c r="B1443" s="2"/>
      <c r="C1443" s="2"/>
      <c r="D1443" s="2"/>
      <c r="E1443" s="2"/>
    </row>
    <row r="1444">
      <c r="A1444" s="2"/>
      <c r="B1444" s="2"/>
      <c r="C1444" s="2"/>
      <c r="D1444" s="2"/>
      <c r="E1444" s="2"/>
    </row>
    <row r="1445">
      <c r="A1445" s="2"/>
      <c r="B1445" s="2"/>
      <c r="C1445" s="2"/>
      <c r="D1445" s="2"/>
      <c r="E1445" s="2"/>
    </row>
    <row r="1446">
      <c r="A1446" s="2"/>
      <c r="B1446" s="2"/>
      <c r="C1446" s="2"/>
      <c r="D1446" s="2"/>
      <c r="E1446" s="2"/>
    </row>
    <row r="1447">
      <c r="A1447" s="2"/>
      <c r="B1447" s="2"/>
      <c r="C1447" s="2"/>
      <c r="D1447" s="2"/>
      <c r="E1447" s="2"/>
    </row>
    <row r="1448">
      <c r="A1448" s="2"/>
      <c r="B1448" s="2"/>
      <c r="C1448" s="2"/>
      <c r="D1448" s="2"/>
      <c r="E1448" s="2"/>
    </row>
    <row r="1449">
      <c r="A1449" s="2"/>
      <c r="B1449" s="2"/>
      <c r="C1449" s="2"/>
      <c r="D1449" s="2"/>
      <c r="E1449" s="2"/>
    </row>
    <row r="1450">
      <c r="A1450" s="2"/>
      <c r="B1450" s="2"/>
      <c r="C1450" s="2"/>
      <c r="D1450" s="2"/>
      <c r="E1450" s="2"/>
    </row>
    <row r="1451">
      <c r="A1451" s="2"/>
      <c r="B1451" s="2"/>
      <c r="C1451" s="2"/>
      <c r="D1451" s="2"/>
      <c r="E1451" s="2"/>
    </row>
    <row r="1452">
      <c r="A1452" s="2"/>
      <c r="B1452" s="2"/>
      <c r="C1452" s="2"/>
      <c r="D1452" s="2"/>
      <c r="E1452" s="2"/>
    </row>
    <row r="1453">
      <c r="A1453" s="2"/>
      <c r="B1453" s="2"/>
      <c r="C1453" s="2"/>
      <c r="D1453" s="2"/>
      <c r="E1453" s="2"/>
    </row>
    <row r="1454">
      <c r="A1454" s="2"/>
      <c r="B1454" s="2"/>
      <c r="C1454" s="2"/>
      <c r="D1454" s="2"/>
      <c r="E1454" s="2"/>
    </row>
    <row r="1455">
      <c r="A1455" s="2"/>
      <c r="B1455" s="2"/>
      <c r="C1455" s="2"/>
      <c r="D1455" s="2"/>
      <c r="E1455" s="2"/>
    </row>
    <row r="1456">
      <c r="A1456" s="2"/>
      <c r="B1456" s="2"/>
      <c r="C1456" s="2"/>
      <c r="D1456" s="2"/>
      <c r="E1456" s="2"/>
    </row>
    <row r="1457">
      <c r="A1457" s="2"/>
      <c r="B1457" s="2"/>
      <c r="C1457" s="2"/>
      <c r="D1457" s="2"/>
      <c r="E1457" s="2"/>
    </row>
    <row r="1458">
      <c r="A1458" s="2"/>
      <c r="B1458" s="2"/>
      <c r="C1458" s="2"/>
      <c r="D1458" s="2"/>
      <c r="E1458" s="2"/>
    </row>
    <row r="1459">
      <c r="A1459" s="2"/>
      <c r="B1459" s="2"/>
      <c r="C1459" s="2"/>
      <c r="D1459" s="2"/>
      <c r="E1459" s="2"/>
    </row>
    <row r="1460">
      <c r="A1460" s="2"/>
      <c r="B1460" s="2"/>
      <c r="C1460" s="2"/>
      <c r="D1460" s="2"/>
      <c r="E1460" s="2"/>
    </row>
    <row r="1461">
      <c r="A1461" s="2"/>
      <c r="B1461" s="2"/>
      <c r="C1461" s="2"/>
      <c r="D1461" s="2"/>
      <c r="E1461" s="2"/>
    </row>
    <row r="1462">
      <c r="A1462" s="2"/>
      <c r="B1462" s="2"/>
      <c r="C1462" s="2"/>
      <c r="D1462" s="2"/>
      <c r="E1462" s="2"/>
    </row>
    <row r="1463">
      <c r="A1463" s="2"/>
      <c r="B1463" s="2"/>
      <c r="C1463" s="2"/>
      <c r="D1463" s="2"/>
      <c r="E1463" s="2"/>
    </row>
    <row r="1464">
      <c r="A1464" s="2"/>
      <c r="B1464" s="2"/>
      <c r="C1464" s="2"/>
      <c r="D1464" s="2"/>
      <c r="E1464" s="2"/>
    </row>
    <row r="1465">
      <c r="A1465" s="2"/>
      <c r="B1465" s="2"/>
      <c r="C1465" s="2"/>
      <c r="D1465" s="2"/>
      <c r="E1465" s="2"/>
    </row>
    <row r="1466">
      <c r="A1466" s="2"/>
      <c r="B1466" s="2"/>
      <c r="C1466" s="2"/>
      <c r="D1466" s="2"/>
      <c r="E1466" s="2"/>
    </row>
    <row r="1467">
      <c r="A1467" s="2"/>
      <c r="B1467" s="2"/>
      <c r="C1467" s="2"/>
      <c r="D1467" s="2"/>
      <c r="E1467" s="2"/>
    </row>
    <row r="1468">
      <c r="A1468" s="2"/>
      <c r="B1468" s="2"/>
      <c r="C1468" s="2"/>
      <c r="D1468" s="2"/>
      <c r="E1468" s="2"/>
    </row>
    <row r="1469">
      <c r="A1469" s="2"/>
      <c r="B1469" s="2"/>
      <c r="C1469" s="2"/>
      <c r="D1469" s="2"/>
      <c r="E1469" s="2"/>
    </row>
    <row r="1470">
      <c r="A1470" s="2"/>
      <c r="B1470" s="2"/>
      <c r="C1470" s="2"/>
      <c r="D1470" s="2"/>
      <c r="E1470" s="2"/>
    </row>
    <row r="1471">
      <c r="A1471" s="2"/>
      <c r="B1471" s="2"/>
      <c r="C1471" s="2"/>
      <c r="D1471" s="2"/>
      <c r="E1471" s="2"/>
    </row>
    <row r="1472">
      <c r="A1472" s="2"/>
      <c r="B1472" s="2"/>
      <c r="C1472" s="2"/>
      <c r="D1472" s="2"/>
      <c r="E1472" s="2"/>
    </row>
    <row r="1473">
      <c r="A1473" s="2"/>
      <c r="B1473" s="2"/>
      <c r="C1473" s="2"/>
      <c r="D1473" s="2"/>
      <c r="E1473" s="2"/>
    </row>
    <row r="1474">
      <c r="A1474" s="2"/>
      <c r="B1474" s="2"/>
      <c r="C1474" s="2"/>
      <c r="D1474" s="2"/>
      <c r="E1474" s="2"/>
    </row>
    <row r="1475">
      <c r="A1475" s="2"/>
      <c r="B1475" s="2"/>
      <c r="C1475" s="2"/>
      <c r="D1475" s="2"/>
      <c r="E1475" s="2"/>
    </row>
    <row r="1476">
      <c r="A1476" s="2"/>
      <c r="B1476" s="2"/>
      <c r="C1476" s="2"/>
      <c r="D1476" s="2"/>
      <c r="E1476" s="2"/>
    </row>
    <row r="1477">
      <c r="A1477" s="2"/>
      <c r="B1477" s="2"/>
      <c r="C1477" s="2"/>
      <c r="D1477" s="2"/>
      <c r="E1477" s="2"/>
    </row>
    <row r="1478">
      <c r="A1478" s="2"/>
      <c r="B1478" s="2"/>
      <c r="C1478" s="2"/>
      <c r="D1478" s="2"/>
      <c r="E1478" s="2"/>
    </row>
    <row r="1479">
      <c r="A1479" s="2"/>
      <c r="B1479" s="2"/>
      <c r="C1479" s="2"/>
      <c r="D1479" s="2"/>
      <c r="E1479" s="2"/>
    </row>
    <row r="1480">
      <c r="A1480" s="2"/>
      <c r="B1480" s="2"/>
      <c r="C1480" s="2"/>
      <c r="D1480" s="2"/>
      <c r="E1480" s="2"/>
    </row>
    <row r="1481">
      <c r="A1481" s="2"/>
      <c r="B1481" s="2"/>
      <c r="C1481" s="2"/>
      <c r="D1481" s="2"/>
      <c r="E1481" s="2"/>
    </row>
    <row r="1482">
      <c r="A1482" s="2"/>
      <c r="B1482" s="2"/>
      <c r="C1482" s="2"/>
      <c r="D1482" s="2"/>
      <c r="E1482" s="2"/>
    </row>
    <row r="1483">
      <c r="A1483" s="2"/>
      <c r="B1483" s="2"/>
      <c r="C1483" s="2"/>
      <c r="D1483" s="2"/>
      <c r="E1483" s="2"/>
    </row>
    <row r="1484">
      <c r="A1484" s="2"/>
      <c r="B1484" s="2"/>
      <c r="C1484" s="2"/>
      <c r="D1484" s="2"/>
      <c r="E1484" s="2"/>
    </row>
    <row r="1485">
      <c r="A1485" s="2"/>
      <c r="B1485" s="2"/>
      <c r="C1485" s="2"/>
      <c r="D1485" s="2"/>
      <c r="E1485" s="2"/>
    </row>
    <row r="1486">
      <c r="A1486" s="2"/>
      <c r="B1486" s="2"/>
      <c r="C1486" s="2"/>
      <c r="D1486" s="2"/>
      <c r="E1486" s="2"/>
    </row>
    <row r="1487">
      <c r="A1487" s="2"/>
      <c r="B1487" s="2"/>
      <c r="C1487" s="2"/>
      <c r="D1487" s="2"/>
      <c r="E1487" s="2"/>
    </row>
    <row r="1488">
      <c r="A1488" s="2"/>
      <c r="B1488" s="2"/>
      <c r="C1488" s="2"/>
      <c r="D1488" s="2"/>
      <c r="E1488" s="2"/>
    </row>
    <row r="1489">
      <c r="A1489" s="2"/>
      <c r="B1489" s="2"/>
      <c r="C1489" s="2"/>
      <c r="D1489" s="2"/>
      <c r="E1489" s="2"/>
    </row>
    <row r="1490">
      <c r="A1490" s="2"/>
      <c r="B1490" s="2"/>
      <c r="C1490" s="2"/>
      <c r="D1490" s="2"/>
      <c r="E1490" s="2"/>
    </row>
    <row r="1491">
      <c r="A1491" s="2"/>
      <c r="B1491" s="2"/>
      <c r="C1491" s="2"/>
      <c r="D1491" s="2"/>
      <c r="E1491" s="2"/>
    </row>
    <row r="1492">
      <c r="A1492" s="2"/>
      <c r="B1492" s="2"/>
      <c r="C1492" s="2"/>
      <c r="D1492" s="2"/>
      <c r="E1492" s="2"/>
    </row>
    <row r="1493">
      <c r="A1493" s="2"/>
      <c r="B1493" s="2"/>
      <c r="C1493" s="2"/>
      <c r="D1493" s="2"/>
      <c r="E1493" s="2"/>
    </row>
    <row r="1494">
      <c r="A1494" s="2"/>
      <c r="B1494" s="2"/>
      <c r="C1494" s="2"/>
      <c r="D1494" s="2"/>
      <c r="E1494" s="2"/>
    </row>
    <row r="1495">
      <c r="A1495" s="2"/>
      <c r="B1495" s="2"/>
      <c r="C1495" s="2"/>
      <c r="D1495" s="2"/>
      <c r="E1495" s="2"/>
    </row>
    <row r="1496">
      <c r="A1496" s="2"/>
      <c r="B1496" s="2"/>
      <c r="C1496" s="2"/>
      <c r="D1496" s="2"/>
      <c r="E1496" s="2"/>
    </row>
    <row r="1497">
      <c r="A1497" s="2"/>
      <c r="B1497" s="2"/>
      <c r="C1497" s="2"/>
      <c r="D1497" s="2"/>
      <c r="E1497" s="2"/>
    </row>
    <row r="1498">
      <c r="A1498" s="2"/>
      <c r="B1498" s="2"/>
      <c r="C1498" s="2"/>
      <c r="D1498" s="2"/>
      <c r="E1498" s="2"/>
    </row>
    <row r="1499">
      <c r="A1499" s="2"/>
      <c r="B1499" s="2"/>
      <c r="C1499" s="2"/>
      <c r="D1499" s="2"/>
      <c r="E1499" s="2"/>
    </row>
    <row r="1500">
      <c r="A1500" s="2"/>
      <c r="B1500" s="2"/>
      <c r="C1500" s="2"/>
      <c r="D1500" s="2"/>
      <c r="E1500" s="2"/>
    </row>
    <row r="1501">
      <c r="A1501" s="2"/>
      <c r="B1501" s="2"/>
      <c r="C1501" s="2"/>
      <c r="D1501" s="2"/>
      <c r="E1501" s="2"/>
    </row>
    <row r="1502">
      <c r="A1502" s="2"/>
      <c r="B1502" s="2"/>
      <c r="C1502" s="2"/>
      <c r="D1502" s="2"/>
      <c r="E1502" s="2"/>
    </row>
    <row r="1503">
      <c r="A1503" s="2"/>
      <c r="B1503" s="2"/>
      <c r="C1503" s="2"/>
      <c r="D1503" s="2"/>
      <c r="E1503" s="2"/>
    </row>
    <row r="1504">
      <c r="A1504" s="2"/>
      <c r="B1504" s="2"/>
      <c r="C1504" s="2"/>
      <c r="D1504" s="2"/>
      <c r="E1504" s="2"/>
    </row>
    <row r="1505">
      <c r="A1505" s="2"/>
      <c r="B1505" s="2"/>
      <c r="C1505" s="2"/>
      <c r="D1505" s="2"/>
      <c r="E1505" s="2"/>
    </row>
    <row r="1506">
      <c r="A1506" s="2"/>
      <c r="B1506" s="2"/>
      <c r="C1506" s="2"/>
      <c r="D1506" s="2"/>
      <c r="E1506" s="2"/>
    </row>
    <row r="1507">
      <c r="A1507" s="2"/>
      <c r="B1507" s="2"/>
      <c r="C1507" s="2"/>
      <c r="D1507" s="2"/>
      <c r="E1507" s="2"/>
    </row>
    <row r="1508">
      <c r="A1508" s="2"/>
      <c r="B1508" s="2"/>
      <c r="C1508" s="2"/>
      <c r="D1508" s="2"/>
      <c r="E1508" s="2"/>
    </row>
    <row r="1509">
      <c r="A1509" s="2"/>
      <c r="B1509" s="2"/>
      <c r="C1509" s="2"/>
      <c r="D1509" s="2"/>
      <c r="E1509" s="2"/>
    </row>
    <row r="1510">
      <c r="A1510" s="2"/>
      <c r="B1510" s="2"/>
      <c r="C1510" s="2"/>
      <c r="D1510" s="2"/>
      <c r="E1510" s="2"/>
    </row>
    <row r="1511">
      <c r="A1511" s="2"/>
      <c r="B1511" s="2"/>
      <c r="C1511" s="2"/>
      <c r="D1511" s="2"/>
      <c r="E1511" s="2"/>
    </row>
    <row r="1512">
      <c r="A1512" s="2"/>
      <c r="B1512" s="2"/>
      <c r="C1512" s="2"/>
      <c r="D1512" s="2"/>
      <c r="E1512" s="2"/>
    </row>
    <row r="1513">
      <c r="A1513" s="2"/>
      <c r="B1513" s="2"/>
      <c r="C1513" s="2"/>
      <c r="D1513" s="2"/>
      <c r="E1513" s="2"/>
    </row>
    <row r="1514">
      <c r="A1514" s="2"/>
      <c r="B1514" s="2"/>
      <c r="C1514" s="2"/>
      <c r="D1514" s="2"/>
      <c r="E1514" s="2"/>
    </row>
    <row r="1515">
      <c r="A1515" s="2"/>
      <c r="B1515" s="2"/>
      <c r="C1515" s="2"/>
      <c r="D1515" s="2"/>
      <c r="E1515" s="2"/>
    </row>
    <row r="1516">
      <c r="A1516" s="2"/>
      <c r="B1516" s="2"/>
      <c r="C1516" s="2"/>
      <c r="D1516" s="2"/>
      <c r="E1516" s="2"/>
    </row>
    <row r="1517">
      <c r="A1517" s="2"/>
      <c r="B1517" s="2"/>
      <c r="C1517" s="2"/>
      <c r="D1517" s="2"/>
      <c r="E1517" s="2"/>
    </row>
    <row r="1518">
      <c r="A1518" s="2"/>
      <c r="B1518" s="2"/>
      <c r="C1518" s="2"/>
      <c r="D1518" s="2"/>
      <c r="E1518" s="2"/>
    </row>
    <row r="1519">
      <c r="A1519" s="2"/>
      <c r="B1519" s="2"/>
      <c r="C1519" s="2"/>
      <c r="D1519" s="2"/>
      <c r="E1519" s="2"/>
    </row>
    <row r="1520">
      <c r="A1520" s="2"/>
      <c r="B1520" s="2"/>
      <c r="C1520" s="2"/>
      <c r="D1520" s="2"/>
      <c r="E1520" s="2"/>
    </row>
    <row r="1521">
      <c r="A1521" s="2"/>
      <c r="B1521" s="2"/>
      <c r="C1521" s="2"/>
      <c r="D1521" s="2"/>
      <c r="E1521" s="2"/>
    </row>
    <row r="1522">
      <c r="A1522" s="2"/>
      <c r="B1522" s="2"/>
      <c r="C1522" s="2"/>
      <c r="D1522" s="2"/>
      <c r="E1522" s="2"/>
    </row>
    <row r="1523">
      <c r="A1523" s="2"/>
      <c r="B1523" s="2"/>
      <c r="C1523" s="2"/>
      <c r="D1523" s="2"/>
      <c r="E1523" s="2"/>
    </row>
    <row r="1524">
      <c r="A1524" s="2"/>
      <c r="B1524" s="2"/>
      <c r="C1524" s="2"/>
      <c r="D1524" s="2"/>
      <c r="E1524" s="2"/>
    </row>
    <row r="1525">
      <c r="A1525" s="2"/>
      <c r="B1525" s="2"/>
      <c r="C1525" s="2"/>
      <c r="D1525" s="2"/>
      <c r="E1525" s="2"/>
    </row>
    <row r="1526">
      <c r="A1526" s="2"/>
      <c r="B1526" s="2"/>
      <c r="C1526" s="2"/>
      <c r="D1526" s="2"/>
      <c r="E1526" s="2"/>
    </row>
    <row r="1527">
      <c r="A1527" s="2"/>
      <c r="B1527" s="2"/>
      <c r="C1527" s="2"/>
      <c r="D1527" s="2"/>
      <c r="E1527" s="2"/>
    </row>
    <row r="1528">
      <c r="A1528" s="2"/>
      <c r="B1528" s="2"/>
      <c r="C1528" s="2"/>
      <c r="D1528" s="2"/>
      <c r="E1528" s="2"/>
    </row>
    <row r="1529">
      <c r="A1529" s="2"/>
      <c r="B1529" s="2"/>
      <c r="C1529" s="2"/>
      <c r="D1529" s="2"/>
      <c r="E1529" s="2"/>
    </row>
    <row r="1530">
      <c r="A1530" s="2"/>
      <c r="B1530" s="2"/>
      <c r="C1530" s="2"/>
      <c r="D1530" s="2"/>
      <c r="E1530" s="2"/>
    </row>
    <row r="1531">
      <c r="A1531" s="2"/>
      <c r="B1531" s="2"/>
      <c r="C1531" s="2"/>
      <c r="D1531" s="2"/>
      <c r="E1531" s="2"/>
    </row>
    <row r="1532">
      <c r="A1532" s="2"/>
      <c r="B1532" s="2"/>
      <c r="C1532" s="2"/>
      <c r="D1532" s="2"/>
      <c r="E1532" s="2"/>
    </row>
    <row r="1533">
      <c r="A1533" s="2"/>
      <c r="B1533" s="2"/>
      <c r="C1533" s="2"/>
      <c r="D1533" s="2"/>
      <c r="E1533" s="2"/>
    </row>
    <row r="1534">
      <c r="A1534" s="2"/>
      <c r="B1534" s="2"/>
      <c r="C1534" s="2"/>
      <c r="D1534" s="2"/>
      <c r="E1534" s="2"/>
    </row>
    <row r="1535">
      <c r="A1535" s="2"/>
      <c r="B1535" s="2"/>
      <c r="C1535" s="2"/>
      <c r="D1535" s="2"/>
      <c r="E1535" s="2"/>
    </row>
    <row r="1536">
      <c r="A1536" s="2"/>
      <c r="B1536" s="2"/>
      <c r="C1536" s="2"/>
      <c r="D1536" s="2"/>
      <c r="E1536" s="2"/>
    </row>
    <row r="1537">
      <c r="A1537" s="2"/>
      <c r="B1537" s="2"/>
      <c r="C1537" s="2"/>
      <c r="D1537" s="2"/>
      <c r="E1537" s="2"/>
    </row>
    <row r="1538">
      <c r="A1538" s="2"/>
      <c r="B1538" s="2"/>
      <c r="C1538" s="2"/>
      <c r="D1538" s="2"/>
      <c r="E1538" s="2"/>
    </row>
    <row r="1539">
      <c r="A1539" s="2"/>
      <c r="B1539" s="2"/>
      <c r="C1539" s="2"/>
      <c r="D1539" s="2"/>
      <c r="E1539" s="2"/>
    </row>
    <row r="1540">
      <c r="A1540" s="2"/>
      <c r="B1540" s="2"/>
      <c r="C1540" s="2"/>
      <c r="D1540" s="2"/>
      <c r="E1540" s="2"/>
    </row>
    <row r="1541">
      <c r="A1541" s="2"/>
      <c r="B1541" s="2"/>
      <c r="C1541" s="2"/>
      <c r="D1541" s="2"/>
      <c r="E1541" s="2"/>
    </row>
    <row r="1542">
      <c r="A1542" s="2"/>
      <c r="B1542" s="2"/>
      <c r="C1542" s="2"/>
      <c r="D1542" s="2"/>
      <c r="E1542" s="2"/>
    </row>
    <row r="1543">
      <c r="A1543" s="2"/>
      <c r="B1543" s="2"/>
      <c r="C1543" s="2"/>
      <c r="D1543" s="2"/>
      <c r="E1543" s="2"/>
    </row>
    <row r="1544">
      <c r="A1544" s="2"/>
      <c r="B1544" s="2"/>
      <c r="C1544" s="2"/>
      <c r="D1544" s="2"/>
      <c r="E1544" s="2"/>
    </row>
    <row r="1545">
      <c r="A1545" s="2"/>
      <c r="B1545" s="2"/>
      <c r="C1545" s="2"/>
      <c r="D1545" s="2"/>
      <c r="E1545" s="2"/>
    </row>
    <row r="1546">
      <c r="A1546" s="2"/>
      <c r="B1546" s="2"/>
      <c r="C1546" s="2"/>
      <c r="D1546" s="2"/>
      <c r="E1546" s="2"/>
    </row>
    <row r="1547">
      <c r="A1547" s="2"/>
      <c r="B1547" s="2"/>
      <c r="C1547" s="2"/>
      <c r="D1547" s="2"/>
      <c r="E1547" s="2"/>
    </row>
    <row r="1548">
      <c r="A1548" s="2"/>
      <c r="B1548" s="2"/>
      <c r="C1548" s="2"/>
      <c r="D1548" s="2"/>
      <c r="E1548" s="2"/>
    </row>
    <row r="1549">
      <c r="A1549" s="2"/>
      <c r="B1549" s="2"/>
      <c r="C1549" s="2"/>
      <c r="D1549" s="2"/>
      <c r="E1549" s="2"/>
    </row>
    <row r="1550">
      <c r="A1550" s="2"/>
      <c r="B1550" s="2"/>
      <c r="C1550" s="2"/>
      <c r="D1550" s="2"/>
      <c r="E1550" s="2"/>
    </row>
    <row r="1551">
      <c r="A1551" s="2"/>
      <c r="B1551" s="2"/>
      <c r="C1551" s="2"/>
      <c r="D1551" s="2"/>
      <c r="E1551" s="2"/>
    </row>
    <row r="1552">
      <c r="A1552" s="2"/>
      <c r="B1552" s="2"/>
      <c r="C1552" s="2"/>
      <c r="D1552" s="2"/>
      <c r="E1552" s="2"/>
    </row>
    <row r="1553">
      <c r="A1553" s="2"/>
      <c r="B1553" s="2"/>
      <c r="C1553" s="2"/>
      <c r="D1553" s="2"/>
      <c r="E1553" s="2"/>
    </row>
    <row r="1554">
      <c r="A1554" s="2"/>
      <c r="B1554" s="2"/>
      <c r="C1554" s="2"/>
      <c r="D1554" s="2"/>
      <c r="E1554" s="2"/>
    </row>
    <row r="1555">
      <c r="A1555" s="2"/>
      <c r="B1555" s="2"/>
      <c r="C1555" s="2"/>
      <c r="D1555" s="2"/>
      <c r="E1555" s="2"/>
    </row>
    <row r="1556">
      <c r="A1556" s="2"/>
      <c r="B1556" s="2"/>
      <c r="C1556" s="2"/>
      <c r="D1556" s="2"/>
      <c r="E1556" s="2"/>
    </row>
    <row r="1557">
      <c r="A1557" s="2"/>
      <c r="B1557" s="2"/>
      <c r="C1557" s="2"/>
      <c r="D1557" s="2"/>
      <c r="E1557" s="2"/>
    </row>
    <row r="1558">
      <c r="A1558" s="2"/>
      <c r="B1558" s="2"/>
      <c r="C1558" s="2"/>
      <c r="D1558" s="2"/>
      <c r="E1558" s="2"/>
    </row>
    <row r="1559">
      <c r="A1559" s="2"/>
      <c r="B1559" s="2"/>
      <c r="C1559" s="2"/>
      <c r="D1559" s="2"/>
      <c r="E1559" s="2"/>
    </row>
    <row r="1560">
      <c r="A1560" s="2"/>
      <c r="B1560" s="2"/>
      <c r="C1560" s="2"/>
      <c r="D1560" s="2"/>
      <c r="E1560" s="2"/>
    </row>
    <row r="1561">
      <c r="A1561" s="2"/>
      <c r="B1561" s="2"/>
      <c r="C1561" s="2"/>
      <c r="D1561" s="2"/>
      <c r="E1561" s="2"/>
    </row>
    <row r="1562">
      <c r="A1562" s="2"/>
      <c r="B1562" s="2"/>
      <c r="C1562" s="2"/>
      <c r="D1562" s="2"/>
      <c r="E1562" s="2"/>
    </row>
    <row r="1563">
      <c r="A1563" s="2"/>
      <c r="B1563" s="2"/>
      <c r="C1563" s="2"/>
      <c r="D1563" s="2"/>
      <c r="E1563" s="2"/>
    </row>
    <row r="1564">
      <c r="A1564" s="2"/>
      <c r="B1564" s="2"/>
      <c r="C1564" s="2"/>
      <c r="D1564" s="2"/>
      <c r="E1564" s="2"/>
    </row>
    <row r="1565">
      <c r="A1565" s="2"/>
      <c r="B1565" s="2"/>
      <c r="C1565" s="2"/>
      <c r="D1565" s="2"/>
      <c r="E1565" s="2"/>
    </row>
    <row r="1566">
      <c r="A1566" s="2"/>
      <c r="B1566" s="2"/>
      <c r="C1566" s="2"/>
      <c r="D1566" s="2"/>
      <c r="E1566" s="2"/>
    </row>
    <row r="1567">
      <c r="A1567" s="2"/>
      <c r="B1567" s="2"/>
      <c r="C1567" s="2"/>
      <c r="D1567" s="2"/>
      <c r="E1567" s="2"/>
    </row>
    <row r="1568">
      <c r="A1568" s="2"/>
      <c r="B1568" s="2"/>
      <c r="C1568" s="2"/>
      <c r="D1568" s="2"/>
      <c r="E1568" s="2"/>
    </row>
    <row r="1569">
      <c r="A1569" s="2"/>
      <c r="B1569" s="2"/>
      <c r="C1569" s="2"/>
      <c r="D1569" s="2"/>
      <c r="E1569" s="2"/>
    </row>
    <row r="1570">
      <c r="A1570" s="2"/>
      <c r="B1570" s="2"/>
      <c r="C1570" s="2"/>
      <c r="D1570" s="2"/>
      <c r="E1570" s="2"/>
    </row>
    <row r="1571">
      <c r="A1571" s="2"/>
      <c r="B1571" s="2"/>
      <c r="C1571" s="2"/>
      <c r="D1571" s="2"/>
      <c r="E1571" s="2"/>
    </row>
    <row r="1572">
      <c r="A1572" s="2"/>
      <c r="B1572" s="2"/>
      <c r="C1572" s="2"/>
      <c r="D1572" s="2"/>
      <c r="E1572" s="2"/>
    </row>
    <row r="1573">
      <c r="A1573" s="2"/>
      <c r="B1573" s="2"/>
      <c r="C1573" s="2"/>
      <c r="D1573" s="2"/>
      <c r="E1573" s="2"/>
    </row>
    <row r="1574">
      <c r="A1574" s="2"/>
      <c r="B1574" s="2"/>
      <c r="C1574" s="2"/>
      <c r="D1574" s="2"/>
      <c r="E1574" s="2"/>
    </row>
    <row r="1575">
      <c r="A1575" s="2"/>
      <c r="B1575" s="2"/>
      <c r="C1575" s="2"/>
      <c r="D1575" s="2"/>
      <c r="E1575" s="2"/>
    </row>
    <row r="1576">
      <c r="A1576" s="2"/>
      <c r="B1576" s="2"/>
      <c r="C1576" s="2"/>
      <c r="D1576" s="2"/>
      <c r="E1576" s="2"/>
    </row>
    <row r="1577">
      <c r="A1577" s="2"/>
      <c r="B1577" s="2"/>
      <c r="C1577" s="2"/>
      <c r="D1577" s="2"/>
      <c r="E1577" s="2"/>
    </row>
    <row r="1578">
      <c r="A1578" s="2"/>
      <c r="B1578" s="2"/>
      <c r="C1578" s="2"/>
      <c r="D1578" s="2"/>
      <c r="E1578" s="2"/>
    </row>
    <row r="1579">
      <c r="A1579" s="2"/>
      <c r="B1579" s="2"/>
      <c r="C1579" s="2"/>
      <c r="D1579" s="2"/>
      <c r="E1579" s="2"/>
    </row>
    <row r="1580">
      <c r="A1580" s="2"/>
      <c r="B1580" s="2"/>
      <c r="C1580" s="2"/>
      <c r="D1580" s="2"/>
      <c r="E1580" s="2"/>
    </row>
    <row r="1581">
      <c r="A1581" s="2"/>
      <c r="B1581" s="2"/>
      <c r="C1581" s="2"/>
      <c r="D1581" s="2"/>
      <c r="E1581" s="2"/>
    </row>
    <row r="1582">
      <c r="A1582" s="2"/>
      <c r="B1582" s="2"/>
      <c r="C1582" s="2"/>
      <c r="D1582" s="2"/>
      <c r="E1582" s="2"/>
    </row>
    <row r="1583">
      <c r="A1583" s="2"/>
      <c r="B1583" s="2"/>
      <c r="C1583" s="2"/>
      <c r="D1583" s="2"/>
      <c r="E1583" s="2"/>
    </row>
    <row r="1584">
      <c r="A1584" s="2"/>
      <c r="B1584" s="2"/>
      <c r="C1584" s="2"/>
      <c r="D1584" s="2"/>
      <c r="E1584" s="2"/>
    </row>
    <row r="1585">
      <c r="A1585" s="2"/>
      <c r="B1585" s="2"/>
      <c r="C1585" s="2"/>
      <c r="D1585" s="2"/>
      <c r="E1585" s="2"/>
    </row>
    <row r="1586">
      <c r="A1586" s="2"/>
      <c r="B1586" s="2"/>
      <c r="C1586" s="2"/>
      <c r="D1586" s="2"/>
      <c r="E1586" s="2"/>
    </row>
    <row r="1587">
      <c r="A1587" s="2"/>
      <c r="B1587" s="2"/>
      <c r="C1587" s="2"/>
      <c r="D1587" s="2"/>
      <c r="E1587" s="2"/>
    </row>
    <row r="1588">
      <c r="A1588" s="2"/>
      <c r="B1588" s="2"/>
      <c r="C1588" s="2"/>
      <c r="D1588" s="2"/>
      <c r="E1588" s="2"/>
    </row>
    <row r="1589">
      <c r="A1589" s="2"/>
      <c r="B1589" s="2"/>
      <c r="C1589" s="2"/>
      <c r="D1589" s="2"/>
      <c r="E1589" s="2"/>
    </row>
    <row r="1590">
      <c r="A1590" s="2"/>
      <c r="B1590" s="2"/>
      <c r="C1590" s="2"/>
      <c r="D1590" s="2"/>
      <c r="E1590" s="2"/>
    </row>
    <row r="1591">
      <c r="A1591" s="2"/>
      <c r="B1591" s="2"/>
      <c r="C1591" s="2"/>
      <c r="D1591" s="2"/>
      <c r="E1591" s="2"/>
    </row>
    <row r="1592">
      <c r="A1592" s="2"/>
      <c r="B1592" s="2"/>
      <c r="C1592" s="2"/>
      <c r="D1592" s="2"/>
      <c r="E1592" s="2"/>
    </row>
    <row r="1593">
      <c r="A1593" s="2"/>
      <c r="B1593" s="2"/>
      <c r="C1593" s="2"/>
      <c r="D1593" s="2"/>
      <c r="E1593" s="2"/>
    </row>
    <row r="1594">
      <c r="A1594" s="2"/>
      <c r="B1594" s="2"/>
      <c r="C1594" s="2"/>
      <c r="D1594" s="2"/>
      <c r="E1594" s="2"/>
    </row>
    <row r="1595">
      <c r="A1595" s="2"/>
      <c r="B1595" s="2"/>
      <c r="C1595" s="2"/>
      <c r="D1595" s="2"/>
      <c r="E1595" s="2"/>
    </row>
    <row r="1596">
      <c r="A1596" s="2"/>
      <c r="B1596" s="2"/>
      <c r="C1596" s="2"/>
      <c r="D1596" s="2"/>
      <c r="E1596" s="2"/>
    </row>
    <row r="1597">
      <c r="A1597" s="2"/>
      <c r="B1597" s="2"/>
      <c r="C1597" s="2"/>
      <c r="D1597" s="2"/>
      <c r="E1597" s="2"/>
    </row>
    <row r="1598">
      <c r="A1598" s="2"/>
      <c r="B1598" s="2"/>
      <c r="C1598" s="2"/>
      <c r="D1598" s="2"/>
      <c r="E1598" s="2"/>
    </row>
    <row r="1599">
      <c r="A1599" s="2"/>
      <c r="B1599" s="2"/>
      <c r="C1599" s="2"/>
      <c r="D1599" s="2"/>
      <c r="E1599" s="2"/>
    </row>
    <row r="1600">
      <c r="A1600" s="2"/>
      <c r="B1600" s="2"/>
      <c r="C1600" s="2"/>
      <c r="D1600" s="2"/>
      <c r="E1600" s="2"/>
    </row>
    <row r="1601">
      <c r="A1601" s="2"/>
      <c r="B1601" s="2"/>
      <c r="C1601" s="2"/>
      <c r="D1601" s="2"/>
      <c r="E1601" s="2"/>
    </row>
    <row r="1602">
      <c r="A1602" s="2"/>
      <c r="B1602" s="2"/>
      <c r="C1602" s="2"/>
      <c r="D1602" s="2"/>
      <c r="E1602" s="2"/>
    </row>
    <row r="1603">
      <c r="A1603" s="2"/>
      <c r="B1603" s="2"/>
      <c r="C1603" s="2"/>
      <c r="D1603" s="2"/>
      <c r="E1603" s="2"/>
    </row>
    <row r="1604">
      <c r="A1604" s="2"/>
      <c r="B1604" s="2"/>
      <c r="C1604" s="2"/>
      <c r="D1604" s="2"/>
      <c r="E1604" s="2"/>
    </row>
    <row r="1605">
      <c r="A1605" s="2"/>
      <c r="B1605" s="2"/>
      <c r="C1605" s="2"/>
      <c r="D1605" s="2"/>
      <c r="E1605" s="2"/>
    </row>
    <row r="1606">
      <c r="A1606" s="2"/>
      <c r="B1606" s="2"/>
      <c r="C1606" s="2"/>
      <c r="D1606" s="2"/>
      <c r="E1606" s="2"/>
    </row>
    <row r="1607">
      <c r="A1607" s="2"/>
      <c r="B1607" s="2"/>
      <c r="C1607" s="2"/>
      <c r="D1607" s="2"/>
      <c r="E1607" s="2"/>
    </row>
    <row r="1608">
      <c r="A1608" s="2"/>
      <c r="B1608" s="2"/>
      <c r="C1608" s="2"/>
      <c r="D1608" s="2"/>
      <c r="E1608" s="2"/>
    </row>
    <row r="1609">
      <c r="A1609" s="2"/>
      <c r="B1609" s="2"/>
      <c r="C1609" s="2"/>
      <c r="D1609" s="2"/>
      <c r="E1609" s="2"/>
    </row>
    <row r="1610">
      <c r="A1610" s="2"/>
      <c r="B1610" s="2"/>
      <c r="C1610" s="2"/>
      <c r="D1610" s="2"/>
      <c r="E1610" s="2"/>
    </row>
    <row r="1611">
      <c r="A1611" s="2"/>
      <c r="B1611" s="2"/>
      <c r="C1611" s="2"/>
      <c r="D1611" s="2"/>
      <c r="E1611" s="2"/>
    </row>
    <row r="1612">
      <c r="A1612" s="2"/>
      <c r="B1612" s="2"/>
      <c r="C1612" s="2"/>
      <c r="D1612" s="2"/>
      <c r="E1612" s="2"/>
    </row>
    <row r="1613">
      <c r="A1613" s="2"/>
      <c r="B1613" s="2"/>
      <c r="C1613" s="2"/>
      <c r="D1613" s="2"/>
      <c r="E1613" s="2"/>
    </row>
    <row r="1614">
      <c r="A1614" s="2"/>
      <c r="B1614" s="2"/>
      <c r="C1614" s="2"/>
      <c r="D1614" s="2"/>
      <c r="E1614" s="2"/>
    </row>
    <row r="1615">
      <c r="A1615" s="2"/>
      <c r="B1615" s="2"/>
      <c r="C1615" s="2"/>
      <c r="D1615" s="2"/>
      <c r="E1615" s="2"/>
    </row>
    <row r="1616">
      <c r="A1616" s="2"/>
      <c r="B1616" s="2"/>
      <c r="C1616" s="2"/>
      <c r="D1616" s="2"/>
      <c r="E1616" s="2"/>
    </row>
    <row r="1617">
      <c r="A1617" s="2"/>
      <c r="B1617" s="2"/>
      <c r="C1617" s="2"/>
      <c r="D1617" s="2"/>
      <c r="E1617" s="2"/>
    </row>
    <row r="1618">
      <c r="A1618" s="2"/>
      <c r="B1618" s="2"/>
      <c r="C1618" s="2"/>
      <c r="D1618" s="2"/>
      <c r="E1618" s="2"/>
    </row>
    <row r="1619">
      <c r="A1619" s="2"/>
      <c r="B1619" s="2"/>
      <c r="C1619" s="2"/>
      <c r="D1619" s="2"/>
      <c r="E1619" s="2"/>
    </row>
    <row r="1620">
      <c r="A1620" s="2"/>
      <c r="B1620" s="2"/>
      <c r="C1620" s="2"/>
      <c r="D1620" s="2"/>
      <c r="E1620" s="2"/>
    </row>
    <row r="1621">
      <c r="A1621" s="2"/>
      <c r="B1621" s="2"/>
      <c r="C1621" s="2"/>
      <c r="D1621" s="2"/>
      <c r="E1621" s="2"/>
    </row>
    <row r="1622">
      <c r="A1622" s="2"/>
      <c r="B1622" s="2"/>
      <c r="C1622" s="2"/>
      <c r="D1622" s="2"/>
      <c r="E1622" s="2"/>
    </row>
    <row r="1623">
      <c r="A1623" s="2"/>
      <c r="B1623" s="2"/>
      <c r="C1623" s="2"/>
      <c r="D1623" s="2"/>
      <c r="E1623" s="2"/>
    </row>
    <row r="1624">
      <c r="A1624" s="2"/>
      <c r="B1624" s="2"/>
      <c r="C1624" s="2"/>
      <c r="D1624" s="2"/>
      <c r="E1624" s="2"/>
    </row>
    <row r="1625">
      <c r="A1625" s="2"/>
      <c r="B1625" s="2"/>
      <c r="C1625" s="2"/>
      <c r="D1625" s="2"/>
      <c r="E1625" s="2"/>
    </row>
    <row r="1626">
      <c r="A1626" s="2"/>
      <c r="B1626" s="2"/>
      <c r="C1626" s="2"/>
      <c r="D1626" s="2"/>
      <c r="E1626" s="2"/>
    </row>
    <row r="1627">
      <c r="A1627" s="2"/>
      <c r="B1627" s="2"/>
      <c r="C1627" s="2"/>
      <c r="D1627" s="2"/>
      <c r="E1627" s="2"/>
    </row>
    <row r="1628">
      <c r="A1628" s="2"/>
      <c r="B1628" s="2"/>
      <c r="C1628" s="2"/>
      <c r="D1628" s="2"/>
      <c r="E1628" s="2"/>
    </row>
    <row r="1629">
      <c r="A1629" s="2"/>
      <c r="B1629" s="2"/>
      <c r="C1629" s="2"/>
      <c r="D1629" s="2"/>
      <c r="E1629" s="2"/>
    </row>
    <row r="1630">
      <c r="A1630" s="2"/>
      <c r="B1630" s="2"/>
      <c r="C1630" s="2"/>
      <c r="D1630" s="2"/>
      <c r="E1630" s="2"/>
    </row>
    <row r="1631">
      <c r="A1631" s="2"/>
      <c r="B1631" s="2"/>
      <c r="C1631" s="2"/>
      <c r="D1631" s="2"/>
      <c r="E1631" s="2"/>
    </row>
    <row r="1632">
      <c r="A1632" s="2"/>
      <c r="B1632" s="2"/>
      <c r="C1632" s="2"/>
      <c r="D1632" s="2"/>
      <c r="E1632" s="2"/>
    </row>
    <row r="1633">
      <c r="A1633" s="2"/>
      <c r="B1633" s="2"/>
      <c r="C1633" s="2"/>
      <c r="D1633" s="2"/>
      <c r="E1633" s="2"/>
    </row>
    <row r="1634">
      <c r="A1634" s="2"/>
      <c r="B1634" s="2"/>
      <c r="C1634" s="2"/>
      <c r="D1634" s="2"/>
      <c r="E1634" s="2"/>
    </row>
    <row r="1635">
      <c r="A1635" s="2"/>
      <c r="B1635" s="2"/>
      <c r="C1635" s="2"/>
      <c r="D1635" s="2"/>
      <c r="E1635" s="2"/>
    </row>
    <row r="1636">
      <c r="A1636" s="2"/>
      <c r="B1636" s="2"/>
      <c r="C1636" s="2"/>
      <c r="D1636" s="2"/>
      <c r="E1636" s="2"/>
    </row>
    <row r="1637">
      <c r="A1637" s="2"/>
      <c r="B1637" s="2"/>
      <c r="C1637" s="2"/>
      <c r="D1637" s="2"/>
      <c r="E1637" s="2"/>
    </row>
    <row r="1638">
      <c r="A1638" s="2"/>
      <c r="B1638" s="2"/>
      <c r="C1638" s="2"/>
      <c r="D1638" s="2"/>
      <c r="E1638" s="2"/>
    </row>
    <row r="1639">
      <c r="A1639" s="2"/>
      <c r="B1639" s="2"/>
      <c r="C1639" s="2"/>
      <c r="D1639" s="2"/>
      <c r="E1639" s="2"/>
    </row>
    <row r="1640">
      <c r="A1640" s="2"/>
      <c r="B1640" s="2"/>
      <c r="C1640" s="2"/>
      <c r="D1640" s="2"/>
      <c r="E1640" s="2"/>
    </row>
    <row r="1641">
      <c r="A1641" s="2"/>
      <c r="B1641" s="2"/>
      <c r="C1641" s="2"/>
      <c r="D1641" s="2"/>
      <c r="E1641" s="2"/>
    </row>
    <row r="1642">
      <c r="A1642" s="2"/>
      <c r="B1642" s="2"/>
      <c r="C1642" s="2"/>
      <c r="D1642" s="2"/>
      <c r="E1642" s="2"/>
    </row>
    <row r="1643">
      <c r="A1643" s="2"/>
      <c r="B1643" s="2"/>
      <c r="C1643" s="2"/>
      <c r="D1643" s="2"/>
      <c r="E1643" s="2"/>
    </row>
    <row r="1644">
      <c r="A1644" s="2"/>
      <c r="B1644" s="2"/>
      <c r="C1644" s="2"/>
      <c r="D1644" s="2"/>
      <c r="E1644" s="2"/>
    </row>
    <row r="1645">
      <c r="A1645" s="2"/>
      <c r="B1645" s="2"/>
      <c r="C1645" s="2"/>
      <c r="D1645" s="2"/>
      <c r="E1645" s="2"/>
    </row>
    <row r="1646">
      <c r="A1646" s="2"/>
      <c r="B1646" s="2"/>
      <c r="C1646" s="2"/>
      <c r="D1646" s="2"/>
      <c r="E1646" s="2"/>
    </row>
    <row r="1647">
      <c r="A1647" s="2"/>
      <c r="B1647" s="2"/>
      <c r="C1647" s="2"/>
      <c r="D1647" s="2"/>
      <c r="E1647" s="2"/>
    </row>
    <row r="1648">
      <c r="A1648" s="2"/>
      <c r="B1648" s="2"/>
      <c r="C1648" s="2"/>
      <c r="D1648" s="2"/>
      <c r="E1648" s="2"/>
    </row>
    <row r="1649">
      <c r="A1649" s="2"/>
      <c r="B1649" s="2"/>
      <c r="C1649" s="2"/>
      <c r="D1649" s="2"/>
      <c r="E1649" s="2"/>
    </row>
    <row r="1650">
      <c r="A1650" s="2"/>
      <c r="B1650" s="2"/>
      <c r="C1650" s="2"/>
      <c r="D1650" s="2"/>
      <c r="E1650" s="2"/>
    </row>
    <row r="1651">
      <c r="A1651" s="2"/>
      <c r="B1651" s="2"/>
      <c r="C1651" s="2"/>
      <c r="D1651" s="2"/>
      <c r="E1651" s="2"/>
    </row>
    <row r="1652">
      <c r="A1652" s="2"/>
      <c r="B1652" s="2"/>
      <c r="C1652" s="2"/>
      <c r="D1652" s="2"/>
      <c r="E1652" s="2"/>
    </row>
    <row r="1653">
      <c r="A1653" s="2"/>
      <c r="B1653" s="2"/>
      <c r="C1653" s="2"/>
      <c r="D1653" s="2"/>
      <c r="E1653" s="2"/>
    </row>
    <row r="1654">
      <c r="A1654" s="2"/>
      <c r="B1654" s="2"/>
      <c r="C1654" s="2"/>
      <c r="D1654" s="2"/>
      <c r="E1654" s="2"/>
    </row>
    <row r="1655">
      <c r="A1655" s="2"/>
      <c r="B1655" s="2"/>
      <c r="C1655" s="2"/>
      <c r="D1655" s="2"/>
      <c r="E1655" s="2"/>
    </row>
    <row r="1656">
      <c r="A1656" s="2"/>
      <c r="B1656" s="2"/>
      <c r="C1656" s="2"/>
      <c r="D1656" s="2"/>
      <c r="E1656" s="2"/>
    </row>
    <row r="1657">
      <c r="A1657" s="2"/>
      <c r="B1657" s="2"/>
      <c r="C1657" s="2"/>
      <c r="D1657" s="2"/>
      <c r="E1657" s="2"/>
    </row>
    <row r="1658">
      <c r="A1658" s="2"/>
      <c r="B1658" s="2"/>
      <c r="C1658" s="2"/>
      <c r="D1658" s="2"/>
      <c r="E1658" s="2"/>
    </row>
    <row r="1659">
      <c r="A1659" s="2"/>
      <c r="B1659" s="2"/>
      <c r="C1659" s="2"/>
      <c r="D1659" s="2"/>
      <c r="E1659" s="2"/>
    </row>
    <row r="1660">
      <c r="A1660" s="2"/>
      <c r="B1660" s="2"/>
      <c r="C1660" s="2"/>
      <c r="D1660" s="2"/>
      <c r="E1660" s="2"/>
    </row>
    <row r="1661">
      <c r="A1661" s="2"/>
      <c r="B1661" s="2"/>
      <c r="C1661" s="2"/>
      <c r="D1661" s="2"/>
      <c r="E1661" s="2"/>
    </row>
    <row r="1662">
      <c r="A1662" s="2"/>
      <c r="B1662" s="2"/>
      <c r="C1662" s="2"/>
      <c r="D1662" s="2"/>
      <c r="E1662" s="2"/>
    </row>
    <row r="1663">
      <c r="A1663" s="2"/>
      <c r="B1663" s="2"/>
      <c r="C1663" s="2"/>
      <c r="D1663" s="2"/>
      <c r="E1663" s="2"/>
    </row>
    <row r="1664">
      <c r="A1664" s="2"/>
      <c r="B1664" s="2"/>
      <c r="C1664" s="2"/>
      <c r="D1664" s="2"/>
      <c r="E1664" s="2"/>
    </row>
    <row r="1665">
      <c r="A1665" s="2"/>
      <c r="B1665" s="2"/>
      <c r="C1665" s="2"/>
      <c r="D1665" s="2"/>
      <c r="E1665" s="2"/>
    </row>
    <row r="1666">
      <c r="A1666" s="2"/>
      <c r="B1666" s="2"/>
      <c r="C1666" s="2"/>
      <c r="D1666" s="2"/>
      <c r="E1666" s="2"/>
    </row>
    <row r="1667">
      <c r="A1667" s="2"/>
      <c r="B1667" s="2"/>
      <c r="C1667" s="2"/>
      <c r="D1667" s="2"/>
      <c r="E1667" s="2"/>
    </row>
    <row r="1668">
      <c r="A1668" s="2"/>
      <c r="B1668" s="2"/>
      <c r="C1668" s="2"/>
      <c r="D1668" s="2"/>
      <c r="E1668" s="2"/>
    </row>
    <row r="1669">
      <c r="A1669" s="2"/>
      <c r="B1669" s="2"/>
      <c r="C1669" s="2"/>
      <c r="D1669" s="2"/>
      <c r="E1669" s="2"/>
    </row>
    <row r="1670">
      <c r="A1670" s="2"/>
      <c r="B1670" s="2"/>
      <c r="C1670" s="2"/>
      <c r="D1670" s="2"/>
      <c r="E1670" s="2"/>
    </row>
    <row r="1671">
      <c r="A1671" s="2"/>
      <c r="B1671" s="2"/>
      <c r="C1671" s="2"/>
      <c r="D1671" s="2"/>
      <c r="E1671" s="2"/>
    </row>
    <row r="1672">
      <c r="A1672" s="2"/>
      <c r="B1672" s="2"/>
      <c r="C1672" s="2"/>
      <c r="D1672" s="2"/>
      <c r="E1672" s="2"/>
    </row>
    <row r="1673">
      <c r="A1673" s="2"/>
      <c r="B1673" s="2"/>
      <c r="C1673" s="2"/>
      <c r="D1673" s="2"/>
      <c r="E1673" s="2"/>
    </row>
    <row r="1674">
      <c r="A1674" s="2"/>
      <c r="B1674" s="2"/>
      <c r="C1674" s="2"/>
      <c r="D1674" s="2"/>
      <c r="E1674" s="2"/>
    </row>
    <row r="1675">
      <c r="A1675" s="2"/>
      <c r="B1675" s="2"/>
      <c r="C1675" s="2"/>
      <c r="D1675" s="2"/>
      <c r="E1675" s="2"/>
    </row>
    <row r="1676">
      <c r="A1676" s="2"/>
      <c r="B1676" s="2"/>
      <c r="C1676" s="2"/>
      <c r="D1676" s="2"/>
      <c r="E1676" s="2"/>
    </row>
    <row r="1677">
      <c r="A1677" s="2"/>
      <c r="B1677" s="2"/>
      <c r="C1677" s="2"/>
      <c r="D1677" s="2"/>
      <c r="E1677" s="2"/>
    </row>
    <row r="1678">
      <c r="A1678" s="2"/>
      <c r="B1678" s="2"/>
      <c r="C1678" s="2"/>
      <c r="D1678" s="2"/>
      <c r="E1678" s="2"/>
    </row>
    <row r="1679">
      <c r="A1679" s="2"/>
      <c r="B1679" s="2"/>
      <c r="C1679" s="2"/>
      <c r="D1679" s="2"/>
      <c r="E1679" s="2"/>
    </row>
    <row r="1680">
      <c r="A1680" s="2"/>
      <c r="B1680" s="2"/>
      <c r="C1680" s="2"/>
      <c r="D1680" s="2"/>
      <c r="E1680" s="2"/>
    </row>
    <row r="1681">
      <c r="A1681" s="2"/>
      <c r="B1681" s="2"/>
      <c r="C1681" s="2"/>
      <c r="D1681" s="2"/>
      <c r="E1681" s="2"/>
    </row>
    <row r="1682">
      <c r="A1682" s="2"/>
      <c r="B1682" s="2"/>
      <c r="C1682" s="2"/>
      <c r="D1682" s="2"/>
      <c r="E1682" s="2"/>
    </row>
    <row r="1683">
      <c r="A1683" s="2"/>
      <c r="B1683" s="2"/>
      <c r="C1683" s="2"/>
      <c r="D1683" s="2"/>
      <c r="E1683" s="2"/>
    </row>
    <row r="1684">
      <c r="A1684" s="2"/>
      <c r="B1684" s="2"/>
      <c r="C1684" s="2"/>
      <c r="D1684" s="2"/>
      <c r="E1684" s="2"/>
    </row>
    <row r="1685">
      <c r="A1685" s="2"/>
      <c r="B1685" s="2"/>
      <c r="C1685" s="2"/>
      <c r="D1685" s="2"/>
      <c r="E1685" s="2"/>
    </row>
    <row r="1686">
      <c r="A1686" s="2"/>
      <c r="B1686" s="2"/>
      <c r="C1686" s="2"/>
      <c r="D1686" s="2"/>
      <c r="E1686" s="2"/>
    </row>
    <row r="1687">
      <c r="A1687" s="2"/>
      <c r="B1687" s="2"/>
      <c r="C1687" s="2"/>
      <c r="D1687" s="2"/>
      <c r="E1687" s="2"/>
    </row>
    <row r="1688">
      <c r="A1688" s="2"/>
      <c r="B1688" s="2"/>
      <c r="C1688" s="2"/>
      <c r="D1688" s="2"/>
      <c r="E1688" s="2"/>
    </row>
    <row r="1689">
      <c r="A1689" s="2"/>
      <c r="B1689" s="2"/>
      <c r="C1689" s="2"/>
      <c r="D1689" s="2"/>
      <c r="E1689" s="2"/>
    </row>
    <row r="1690">
      <c r="A1690" s="2"/>
      <c r="B1690" s="2"/>
      <c r="C1690" s="2"/>
      <c r="D1690" s="2"/>
      <c r="E1690" s="2"/>
    </row>
    <row r="1691">
      <c r="A1691" s="2"/>
      <c r="B1691" s="2"/>
      <c r="C1691" s="2"/>
      <c r="D1691" s="2"/>
      <c r="E1691" s="2"/>
    </row>
    <row r="1692">
      <c r="A1692" s="2"/>
      <c r="B1692" s="2"/>
      <c r="C1692" s="2"/>
      <c r="D1692" s="2"/>
      <c r="E1692" s="2"/>
    </row>
    <row r="1693">
      <c r="A1693" s="2"/>
      <c r="B1693" s="2"/>
      <c r="C1693" s="2"/>
      <c r="D1693" s="2"/>
      <c r="E1693" s="2"/>
    </row>
    <row r="1694">
      <c r="A1694" s="2"/>
      <c r="B1694" s="2"/>
      <c r="C1694" s="2"/>
      <c r="D1694" s="2"/>
      <c r="E1694" s="2"/>
    </row>
    <row r="1695">
      <c r="A1695" s="2"/>
      <c r="B1695" s="2"/>
      <c r="C1695" s="2"/>
      <c r="D1695" s="2"/>
      <c r="E1695" s="2"/>
    </row>
    <row r="1696">
      <c r="A1696" s="2"/>
      <c r="B1696" s="2"/>
      <c r="C1696" s="2"/>
      <c r="D1696" s="2"/>
      <c r="E1696" s="2"/>
    </row>
    <row r="1697">
      <c r="A1697" s="2"/>
      <c r="B1697" s="2"/>
      <c r="C1697" s="2"/>
      <c r="D1697" s="2"/>
      <c r="E1697" s="2"/>
    </row>
    <row r="1698">
      <c r="A1698" s="2"/>
      <c r="B1698" s="2"/>
      <c r="C1698" s="2"/>
      <c r="D1698" s="2"/>
      <c r="E1698" s="2"/>
    </row>
    <row r="1699">
      <c r="A1699" s="2"/>
      <c r="B1699" s="2"/>
      <c r="C1699" s="2"/>
      <c r="D1699" s="2"/>
      <c r="E1699" s="2"/>
    </row>
    <row r="1700">
      <c r="A1700" s="2"/>
      <c r="B1700" s="2"/>
      <c r="C1700" s="2"/>
      <c r="D1700" s="2"/>
      <c r="E1700" s="2"/>
    </row>
    <row r="1701">
      <c r="A1701" s="2"/>
      <c r="B1701" s="2"/>
      <c r="C1701" s="2"/>
      <c r="D1701" s="2"/>
      <c r="E1701" s="2"/>
    </row>
    <row r="1702">
      <c r="A1702" s="2"/>
      <c r="B1702" s="2"/>
      <c r="C1702" s="2"/>
      <c r="D1702" s="2"/>
      <c r="E1702" s="2"/>
    </row>
    <row r="1703">
      <c r="A1703" s="2"/>
      <c r="B1703" s="2"/>
      <c r="C1703" s="2"/>
      <c r="D1703" s="2"/>
      <c r="E1703" s="2"/>
    </row>
    <row r="1704">
      <c r="A1704" s="2"/>
      <c r="B1704" s="2"/>
      <c r="C1704" s="2"/>
      <c r="D1704" s="2"/>
      <c r="E1704" s="2"/>
    </row>
    <row r="1705">
      <c r="A1705" s="2"/>
      <c r="B1705" s="2"/>
      <c r="C1705" s="2"/>
      <c r="D1705" s="2"/>
      <c r="E1705" s="2"/>
    </row>
    <row r="1706">
      <c r="A1706" s="2"/>
      <c r="B1706" s="2"/>
      <c r="C1706" s="2"/>
      <c r="D1706" s="2"/>
      <c r="E1706" s="2"/>
    </row>
    <row r="1707">
      <c r="A1707" s="2"/>
      <c r="B1707" s="2"/>
      <c r="C1707" s="2"/>
      <c r="D1707" s="2"/>
      <c r="E1707" s="2"/>
    </row>
    <row r="1708">
      <c r="A1708" s="2"/>
      <c r="B1708" s="2"/>
      <c r="C1708" s="2"/>
      <c r="D1708" s="2"/>
      <c r="E1708" s="2"/>
    </row>
    <row r="1709">
      <c r="A1709" s="2"/>
      <c r="B1709" s="2"/>
      <c r="C1709" s="2"/>
      <c r="D1709" s="2"/>
      <c r="E1709" s="2"/>
    </row>
    <row r="1710">
      <c r="A1710" s="2"/>
      <c r="B1710" s="2"/>
      <c r="C1710" s="2"/>
      <c r="D1710" s="2"/>
      <c r="E1710" s="2"/>
    </row>
    <row r="1711">
      <c r="A1711" s="2"/>
      <c r="B1711" s="2"/>
      <c r="C1711" s="2"/>
      <c r="D1711" s="2"/>
      <c r="E1711" s="2"/>
    </row>
    <row r="1712">
      <c r="A1712" s="2"/>
      <c r="B1712" s="2"/>
      <c r="C1712" s="2"/>
      <c r="D1712" s="2"/>
      <c r="E1712" s="2"/>
    </row>
    <row r="1713">
      <c r="A1713" s="2"/>
      <c r="B1713" s="2"/>
      <c r="C1713" s="2"/>
      <c r="D1713" s="2"/>
      <c r="E1713" s="2"/>
    </row>
    <row r="1714">
      <c r="A1714" s="2"/>
      <c r="B1714" s="2"/>
      <c r="C1714" s="2"/>
      <c r="D1714" s="2"/>
      <c r="E1714" s="2"/>
    </row>
    <row r="1715">
      <c r="A1715" s="2"/>
      <c r="B1715" s="2"/>
      <c r="C1715" s="2"/>
      <c r="D1715" s="2"/>
      <c r="E1715" s="2"/>
    </row>
    <row r="1716">
      <c r="A1716" s="2"/>
      <c r="B1716" s="2"/>
      <c r="C1716" s="2"/>
      <c r="D1716" s="2"/>
      <c r="E1716" s="2"/>
    </row>
    <row r="1717">
      <c r="A1717" s="2"/>
      <c r="B1717" s="2"/>
      <c r="C1717" s="2"/>
      <c r="D1717" s="2"/>
      <c r="E1717" s="2"/>
    </row>
    <row r="1718">
      <c r="A1718" s="2"/>
      <c r="B1718" s="2"/>
      <c r="C1718" s="2"/>
      <c r="D1718" s="2"/>
      <c r="E1718" s="2"/>
    </row>
    <row r="1719">
      <c r="A1719" s="2"/>
      <c r="B1719" s="2"/>
      <c r="C1719" s="2"/>
      <c r="D1719" s="2"/>
      <c r="E1719" s="2"/>
    </row>
    <row r="1720">
      <c r="A1720" s="2"/>
      <c r="B1720" s="2"/>
      <c r="C1720" s="2"/>
      <c r="D1720" s="2"/>
      <c r="E1720" s="2"/>
    </row>
    <row r="1721">
      <c r="A1721" s="2"/>
      <c r="B1721" s="2"/>
      <c r="C1721" s="2"/>
      <c r="D1721" s="2"/>
      <c r="E1721" s="2"/>
    </row>
    <row r="1722">
      <c r="A1722" s="2"/>
      <c r="B1722" s="2"/>
      <c r="C1722" s="2"/>
      <c r="D1722" s="2"/>
      <c r="E1722" s="2"/>
    </row>
    <row r="1723">
      <c r="A1723" s="2"/>
      <c r="B1723" s="2"/>
      <c r="C1723" s="2"/>
      <c r="D1723" s="2"/>
      <c r="E1723" s="2"/>
    </row>
    <row r="1724">
      <c r="A1724" s="2"/>
      <c r="B1724" s="2"/>
      <c r="C1724" s="2"/>
      <c r="D1724" s="2"/>
      <c r="E1724" s="2"/>
    </row>
    <row r="1725">
      <c r="A1725" s="2"/>
      <c r="B1725" s="2"/>
      <c r="C1725" s="2"/>
      <c r="D1725" s="2"/>
      <c r="E1725" s="2"/>
    </row>
    <row r="1726">
      <c r="A1726" s="2"/>
      <c r="B1726" s="2"/>
      <c r="C1726" s="2"/>
      <c r="D1726" s="2"/>
      <c r="E1726" s="2"/>
    </row>
    <row r="1727">
      <c r="A1727" s="2"/>
      <c r="B1727" s="2"/>
      <c r="C1727" s="2"/>
      <c r="D1727" s="2"/>
      <c r="E1727" s="2"/>
    </row>
    <row r="1728">
      <c r="A1728" s="2"/>
      <c r="B1728" s="2"/>
      <c r="C1728" s="2"/>
      <c r="D1728" s="2"/>
      <c r="E1728" s="2"/>
    </row>
    <row r="1729">
      <c r="A1729" s="2"/>
      <c r="B1729" s="2"/>
      <c r="C1729" s="2"/>
      <c r="D1729" s="2"/>
      <c r="E1729" s="2"/>
    </row>
    <row r="1730">
      <c r="A1730" s="2"/>
      <c r="B1730" s="2"/>
      <c r="C1730" s="2"/>
      <c r="D1730" s="2"/>
      <c r="E1730" s="2"/>
    </row>
    <row r="1731">
      <c r="A1731" s="2"/>
      <c r="B1731" s="2"/>
      <c r="C1731" s="2"/>
      <c r="D1731" s="2"/>
      <c r="E1731" s="2"/>
    </row>
    <row r="1732">
      <c r="A1732" s="2"/>
      <c r="B1732" s="2"/>
      <c r="C1732" s="2"/>
      <c r="D1732" s="2"/>
      <c r="E1732" s="2"/>
    </row>
    <row r="1733">
      <c r="A1733" s="2"/>
      <c r="B1733" s="2"/>
      <c r="C1733" s="2"/>
      <c r="D1733" s="2"/>
      <c r="E1733" s="2"/>
    </row>
    <row r="1734">
      <c r="A1734" s="2"/>
      <c r="B1734" s="2"/>
      <c r="C1734" s="2"/>
      <c r="D1734" s="2"/>
      <c r="E1734" s="2"/>
    </row>
    <row r="1735">
      <c r="A1735" s="2"/>
      <c r="B1735" s="2"/>
      <c r="C1735" s="2"/>
      <c r="D1735" s="2"/>
      <c r="E1735" s="2"/>
    </row>
    <row r="1736">
      <c r="A1736" s="2"/>
      <c r="B1736" s="2"/>
      <c r="C1736" s="2"/>
      <c r="D1736" s="2"/>
      <c r="E1736" s="2"/>
    </row>
    <row r="1737">
      <c r="A1737" s="2"/>
      <c r="B1737" s="2"/>
      <c r="C1737" s="2"/>
      <c r="D1737" s="2"/>
      <c r="E1737" s="2"/>
    </row>
    <row r="1738">
      <c r="A1738" s="2"/>
      <c r="B1738" s="2"/>
      <c r="C1738" s="2"/>
      <c r="D1738" s="2"/>
      <c r="E1738" s="2"/>
    </row>
    <row r="1739">
      <c r="A1739" s="2"/>
      <c r="B1739" s="2"/>
      <c r="C1739" s="2"/>
      <c r="D1739" s="2"/>
      <c r="E1739" s="2"/>
    </row>
    <row r="1740">
      <c r="A1740" s="2"/>
      <c r="B1740" s="2"/>
      <c r="C1740" s="2"/>
      <c r="D1740" s="2"/>
      <c r="E1740" s="2"/>
    </row>
    <row r="1741">
      <c r="A1741" s="2"/>
      <c r="B1741" s="2"/>
      <c r="C1741" s="2"/>
      <c r="D1741" s="2"/>
      <c r="E1741" s="2"/>
    </row>
    <row r="1742">
      <c r="A1742" s="2"/>
      <c r="B1742" s="2"/>
      <c r="C1742" s="2"/>
      <c r="D1742" s="2"/>
      <c r="E1742" s="2"/>
    </row>
    <row r="1743">
      <c r="A1743" s="2"/>
      <c r="B1743" s="2"/>
      <c r="C1743" s="2"/>
      <c r="D1743" s="2"/>
      <c r="E1743" s="2"/>
    </row>
    <row r="1744">
      <c r="A1744" s="2"/>
      <c r="B1744" s="2"/>
      <c r="C1744" s="2"/>
      <c r="D1744" s="2"/>
      <c r="E1744" s="2"/>
    </row>
    <row r="1745">
      <c r="A1745" s="2"/>
      <c r="B1745" s="2"/>
      <c r="C1745" s="2"/>
      <c r="D1745" s="2"/>
      <c r="E1745" s="2"/>
    </row>
    <row r="1746">
      <c r="A1746" s="2"/>
      <c r="B1746" s="2"/>
      <c r="C1746" s="2"/>
      <c r="D1746" s="2"/>
      <c r="E1746" s="2"/>
    </row>
    <row r="1747">
      <c r="A1747" s="2"/>
      <c r="B1747" s="2"/>
      <c r="C1747" s="2"/>
      <c r="D1747" s="2"/>
      <c r="E1747" s="2"/>
    </row>
    <row r="1748">
      <c r="A1748" s="2"/>
      <c r="B1748" s="2"/>
      <c r="C1748" s="2"/>
      <c r="D1748" s="2"/>
      <c r="E1748" s="2"/>
    </row>
    <row r="1749">
      <c r="A1749" s="2"/>
      <c r="B1749" s="2"/>
      <c r="C1749" s="2"/>
      <c r="D1749" s="2"/>
      <c r="E1749" s="2"/>
    </row>
    <row r="1750">
      <c r="A1750" s="2"/>
      <c r="B1750" s="2"/>
      <c r="C1750" s="2"/>
      <c r="D1750" s="2"/>
      <c r="E1750" s="2"/>
    </row>
    <row r="1751">
      <c r="A1751" s="2"/>
      <c r="B1751" s="2"/>
      <c r="C1751" s="2"/>
      <c r="D1751" s="2"/>
      <c r="E1751" s="2"/>
    </row>
    <row r="1752">
      <c r="A1752" s="2"/>
      <c r="B1752" s="2"/>
      <c r="C1752" s="2"/>
      <c r="D1752" s="2"/>
      <c r="E1752" s="2"/>
    </row>
    <row r="1753">
      <c r="A1753" s="2"/>
      <c r="B1753" s="2"/>
      <c r="C1753" s="2"/>
      <c r="D1753" s="2"/>
      <c r="E1753" s="2"/>
    </row>
    <row r="1754">
      <c r="A1754" s="2"/>
      <c r="B1754" s="2"/>
      <c r="C1754" s="2"/>
      <c r="D1754" s="2"/>
      <c r="E1754" s="2"/>
    </row>
    <row r="1755">
      <c r="A1755" s="2"/>
      <c r="B1755" s="2"/>
      <c r="C1755" s="2"/>
      <c r="D1755" s="2"/>
      <c r="E1755" s="2"/>
    </row>
    <row r="1756">
      <c r="A1756" s="2"/>
      <c r="B1756" s="2"/>
      <c r="C1756" s="2"/>
      <c r="D1756" s="2"/>
      <c r="E1756" s="2"/>
    </row>
    <row r="1757">
      <c r="A1757" s="2"/>
      <c r="B1757" s="2"/>
      <c r="C1757" s="2"/>
      <c r="D1757" s="2"/>
      <c r="E1757" s="2"/>
    </row>
    <row r="1758">
      <c r="A1758" s="2"/>
      <c r="B1758" s="2"/>
      <c r="C1758" s="2"/>
      <c r="D1758" s="2"/>
      <c r="E1758" s="2"/>
    </row>
    <row r="1759">
      <c r="A1759" s="2"/>
      <c r="B1759" s="2"/>
      <c r="C1759" s="2"/>
      <c r="D1759" s="2"/>
      <c r="E1759" s="2"/>
    </row>
    <row r="1760">
      <c r="A1760" s="2"/>
      <c r="B1760" s="2"/>
      <c r="C1760" s="2"/>
      <c r="D1760" s="2"/>
      <c r="E1760" s="2"/>
    </row>
    <row r="1761">
      <c r="A1761" s="2"/>
      <c r="B1761" s="2"/>
      <c r="C1761" s="2"/>
      <c r="D1761" s="2"/>
      <c r="E1761" s="2"/>
    </row>
    <row r="1762">
      <c r="A1762" s="2"/>
      <c r="B1762" s="2"/>
      <c r="C1762" s="2"/>
      <c r="D1762" s="2"/>
      <c r="E1762" s="2"/>
    </row>
    <row r="1763">
      <c r="A1763" s="2"/>
      <c r="B1763" s="2"/>
      <c r="C1763" s="2"/>
      <c r="D1763" s="2"/>
      <c r="E1763" s="2"/>
    </row>
    <row r="1764">
      <c r="A1764" s="2"/>
      <c r="B1764" s="2"/>
      <c r="C1764" s="2"/>
      <c r="D1764" s="2"/>
      <c r="E1764" s="2"/>
    </row>
    <row r="1765">
      <c r="A1765" s="2"/>
      <c r="B1765" s="2"/>
      <c r="C1765" s="2"/>
      <c r="D1765" s="2"/>
      <c r="E1765" s="2"/>
    </row>
    <row r="1766">
      <c r="A1766" s="2"/>
      <c r="B1766" s="2"/>
      <c r="C1766" s="2"/>
      <c r="D1766" s="2"/>
      <c r="E1766" s="2"/>
    </row>
    <row r="1767">
      <c r="A1767" s="2"/>
      <c r="B1767" s="2"/>
      <c r="C1767" s="2"/>
      <c r="D1767" s="2"/>
      <c r="E1767" s="2"/>
    </row>
    <row r="1768">
      <c r="A1768" s="2"/>
      <c r="B1768" s="2"/>
      <c r="C1768" s="2"/>
      <c r="D1768" s="2"/>
      <c r="E1768" s="2"/>
    </row>
    <row r="1769">
      <c r="A1769" s="2"/>
      <c r="B1769" s="2"/>
      <c r="C1769" s="2"/>
      <c r="D1769" s="2"/>
      <c r="E1769" s="2"/>
    </row>
    <row r="1770">
      <c r="A1770" s="2"/>
      <c r="B1770" s="2"/>
      <c r="C1770" s="2"/>
      <c r="D1770" s="2"/>
      <c r="E1770" s="2"/>
    </row>
    <row r="1771">
      <c r="A1771" s="2"/>
      <c r="B1771" s="2"/>
      <c r="C1771" s="2"/>
      <c r="D1771" s="2"/>
      <c r="E1771" s="2"/>
    </row>
    <row r="1772">
      <c r="A1772" s="2"/>
      <c r="B1772" s="2"/>
      <c r="C1772" s="2"/>
      <c r="D1772" s="2"/>
      <c r="E1772" s="2"/>
    </row>
    <row r="1773">
      <c r="A1773" s="2"/>
      <c r="B1773" s="2"/>
      <c r="C1773" s="2"/>
      <c r="D1773" s="2"/>
      <c r="E1773" s="2"/>
    </row>
    <row r="1774">
      <c r="A1774" s="2"/>
      <c r="B1774" s="2"/>
      <c r="C1774" s="2"/>
      <c r="D1774" s="2"/>
      <c r="E1774" s="2"/>
    </row>
    <row r="1775">
      <c r="A1775" s="2"/>
      <c r="B1775" s="2"/>
      <c r="C1775" s="2"/>
      <c r="D1775" s="2"/>
      <c r="E1775" s="2"/>
    </row>
    <row r="1776">
      <c r="A1776" s="2"/>
      <c r="B1776" s="2"/>
      <c r="C1776" s="2"/>
      <c r="D1776" s="2"/>
      <c r="E1776" s="2"/>
    </row>
    <row r="1777">
      <c r="A1777" s="2"/>
      <c r="B1777" s="2"/>
      <c r="C1777" s="2"/>
      <c r="D1777" s="2"/>
      <c r="E1777" s="2"/>
    </row>
    <row r="1778">
      <c r="A1778" s="2"/>
      <c r="B1778" s="2"/>
      <c r="C1778" s="2"/>
      <c r="D1778" s="2"/>
      <c r="E1778" s="2"/>
    </row>
    <row r="1779">
      <c r="A1779" s="2"/>
      <c r="B1779" s="2"/>
      <c r="C1779" s="2"/>
      <c r="D1779" s="2"/>
      <c r="E1779" s="2"/>
    </row>
    <row r="1780">
      <c r="A1780" s="2"/>
      <c r="B1780" s="2"/>
      <c r="C1780" s="2"/>
      <c r="D1780" s="2"/>
      <c r="E1780" s="2"/>
    </row>
    <row r="1781">
      <c r="A1781" s="2"/>
      <c r="B1781" s="2"/>
      <c r="C1781" s="2"/>
      <c r="D1781" s="2"/>
      <c r="E1781" s="2"/>
    </row>
    <row r="1782">
      <c r="A1782" s="2"/>
      <c r="B1782" s="2"/>
      <c r="C1782" s="2"/>
      <c r="D1782" s="2"/>
      <c r="E1782" s="2"/>
    </row>
    <row r="1783">
      <c r="A1783" s="2"/>
      <c r="B1783" s="2"/>
      <c r="C1783" s="2"/>
      <c r="D1783" s="2"/>
      <c r="E1783" s="2"/>
    </row>
    <row r="1784">
      <c r="A1784" s="2"/>
      <c r="B1784" s="2"/>
      <c r="C1784" s="2"/>
      <c r="D1784" s="2"/>
      <c r="E1784" s="2"/>
    </row>
    <row r="1785">
      <c r="A1785" s="2"/>
      <c r="B1785" s="2"/>
      <c r="C1785" s="2"/>
      <c r="D1785" s="2"/>
      <c r="E1785" s="2"/>
    </row>
    <row r="1786">
      <c r="A1786" s="2"/>
      <c r="B1786" s="2"/>
      <c r="C1786" s="2"/>
      <c r="D1786" s="2"/>
      <c r="E1786" s="2"/>
    </row>
    <row r="1787">
      <c r="A1787" s="2"/>
      <c r="B1787" s="2"/>
      <c r="C1787" s="2"/>
      <c r="D1787" s="2"/>
      <c r="E1787" s="2"/>
    </row>
    <row r="1788">
      <c r="A1788" s="2"/>
      <c r="B1788" s="2"/>
      <c r="C1788" s="2"/>
      <c r="D1788" s="2"/>
      <c r="E1788" s="2"/>
    </row>
    <row r="1789">
      <c r="A1789" s="2"/>
      <c r="B1789" s="2"/>
      <c r="C1789" s="2"/>
      <c r="D1789" s="2"/>
      <c r="E1789" s="2"/>
    </row>
    <row r="1790">
      <c r="A1790" s="2"/>
      <c r="B1790" s="2"/>
      <c r="C1790" s="2"/>
      <c r="D1790" s="2"/>
      <c r="E1790" s="2"/>
    </row>
    <row r="1791">
      <c r="A1791" s="2"/>
      <c r="B1791" s="2"/>
      <c r="C1791" s="2"/>
      <c r="D1791" s="2"/>
      <c r="E1791" s="2"/>
    </row>
    <row r="1792">
      <c r="A1792" s="2"/>
      <c r="B1792" s="2"/>
      <c r="C1792" s="2"/>
      <c r="D1792" s="2"/>
      <c r="E1792" s="2"/>
    </row>
    <row r="1793">
      <c r="A1793" s="2"/>
      <c r="B1793" s="2"/>
      <c r="C1793" s="2"/>
      <c r="D1793" s="2"/>
      <c r="E1793" s="2"/>
    </row>
    <row r="1794">
      <c r="A1794" s="2"/>
      <c r="B1794" s="2"/>
      <c r="C1794" s="2"/>
      <c r="D1794" s="2"/>
      <c r="E1794" s="2"/>
    </row>
    <row r="1795">
      <c r="A1795" s="2"/>
      <c r="B1795" s="2"/>
      <c r="C1795" s="2"/>
      <c r="D1795" s="2"/>
      <c r="E1795" s="2"/>
    </row>
    <row r="1796">
      <c r="A1796" s="2"/>
      <c r="B1796" s="2"/>
      <c r="C1796" s="2"/>
      <c r="D1796" s="2"/>
      <c r="E1796" s="2"/>
    </row>
    <row r="1797">
      <c r="A1797" s="2"/>
      <c r="B1797" s="2"/>
      <c r="C1797" s="2"/>
      <c r="D1797" s="2"/>
      <c r="E1797" s="2"/>
    </row>
    <row r="1798">
      <c r="A1798" s="2"/>
      <c r="B1798" s="2"/>
      <c r="C1798" s="2"/>
      <c r="D1798" s="2"/>
      <c r="E1798" s="2"/>
    </row>
    <row r="1799">
      <c r="A1799" s="2"/>
      <c r="B1799" s="2"/>
      <c r="C1799" s="2"/>
      <c r="D1799" s="2"/>
      <c r="E1799" s="2"/>
    </row>
    <row r="1800">
      <c r="A1800" s="2"/>
      <c r="B1800" s="2"/>
      <c r="C1800" s="2"/>
      <c r="D1800" s="2"/>
      <c r="E1800" s="2"/>
    </row>
    <row r="1801">
      <c r="A1801" s="2"/>
      <c r="B1801" s="2"/>
      <c r="C1801" s="2"/>
      <c r="D1801" s="2"/>
      <c r="E1801" s="2"/>
    </row>
    <row r="1802">
      <c r="A1802" s="2"/>
      <c r="B1802" s="2"/>
      <c r="C1802" s="2"/>
      <c r="D1802" s="2"/>
      <c r="E1802" s="2"/>
    </row>
    <row r="1803">
      <c r="A1803" s="2"/>
      <c r="B1803" s="2"/>
      <c r="C1803" s="2"/>
      <c r="D1803" s="2"/>
      <c r="E1803" s="2"/>
    </row>
    <row r="1804">
      <c r="A1804" s="2"/>
      <c r="B1804" s="2"/>
      <c r="C1804" s="2"/>
      <c r="D1804" s="2"/>
      <c r="E1804" s="2"/>
    </row>
    <row r="1805">
      <c r="A1805" s="2"/>
      <c r="B1805" s="2"/>
      <c r="C1805" s="2"/>
      <c r="D1805" s="2"/>
      <c r="E1805" s="2"/>
    </row>
    <row r="1806">
      <c r="A1806" s="2"/>
      <c r="B1806" s="2"/>
      <c r="C1806" s="2"/>
      <c r="D1806" s="2"/>
      <c r="E1806" s="2"/>
    </row>
    <row r="1807">
      <c r="A1807" s="2"/>
      <c r="B1807" s="2"/>
      <c r="C1807" s="2"/>
      <c r="D1807" s="2"/>
      <c r="E1807" s="2"/>
    </row>
    <row r="1808">
      <c r="A1808" s="2"/>
      <c r="B1808" s="2"/>
      <c r="C1808" s="2"/>
      <c r="D1808" s="2"/>
      <c r="E1808" s="2"/>
    </row>
    <row r="1809">
      <c r="A1809" s="2"/>
      <c r="B1809" s="2"/>
      <c r="C1809" s="2"/>
      <c r="D1809" s="2"/>
      <c r="E1809" s="2"/>
    </row>
    <row r="1810">
      <c r="A1810" s="2"/>
      <c r="B1810" s="2"/>
      <c r="C1810" s="2"/>
      <c r="D1810" s="2"/>
      <c r="E1810" s="2"/>
    </row>
    <row r="1811">
      <c r="A1811" s="2"/>
      <c r="B1811" s="2"/>
      <c r="C1811" s="2"/>
      <c r="D1811" s="2"/>
      <c r="E1811" s="2"/>
    </row>
    <row r="1812">
      <c r="A1812" s="2"/>
      <c r="B1812" s="2"/>
      <c r="C1812" s="2"/>
      <c r="D1812" s="2"/>
      <c r="E1812" s="2"/>
    </row>
    <row r="1813">
      <c r="A1813" s="2"/>
      <c r="B1813" s="2"/>
      <c r="C1813" s="2"/>
      <c r="D1813" s="2"/>
      <c r="E1813" s="2"/>
    </row>
    <row r="1814">
      <c r="A1814" s="2"/>
      <c r="B1814" s="2"/>
      <c r="C1814" s="2"/>
      <c r="D1814" s="2"/>
      <c r="E1814" s="2"/>
    </row>
    <row r="1815">
      <c r="A1815" s="2"/>
      <c r="B1815" s="2"/>
      <c r="C1815" s="2"/>
      <c r="D1815" s="2"/>
      <c r="E1815" s="2"/>
    </row>
    <row r="1816">
      <c r="A1816" s="2"/>
      <c r="B1816" s="2"/>
      <c r="C1816" s="2"/>
      <c r="D1816" s="2"/>
      <c r="E1816" s="2"/>
    </row>
    <row r="1817">
      <c r="A1817" s="2"/>
      <c r="B1817" s="2"/>
      <c r="C1817" s="2"/>
      <c r="D1817" s="2"/>
      <c r="E1817" s="2"/>
    </row>
    <row r="1818">
      <c r="A1818" s="2"/>
      <c r="B1818" s="2"/>
      <c r="C1818" s="2"/>
      <c r="D1818" s="2"/>
      <c r="E1818" s="2"/>
    </row>
    <row r="1819">
      <c r="A1819" s="2"/>
      <c r="B1819" s="2"/>
      <c r="C1819" s="2"/>
      <c r="D1819" s="2"/>
      <c r="E1819" s="2"/>
    </row>
    <row r="1820">
      <c r="A1820" s="2"/>
      <c r="B1820" s="2"/>
      <c r="C1820" s="2"/>
      <c r="D1820" s="2"/>
      <c r="E1820" s="2"/>
    </row>
    <row r="1821">
      <c r="A1821" s="2"/>
      <c r="B1821" s="2"/>
      <c r="C1821" s="2"/>
      <c r="D1821" s="2"/>
      <c r="E1821" s="2"/>
    </row>
    <row r="1822">
      <c r="A1822" s="2"/>
      <c r="B1822" s="2"/>
      <c r="C1822" s="2"/>
      <c r="D1822" s="2"/>
      <c r="E1822" s="2"/>
    </row>
    <row r="1823">
      <c r="A1823" s="2"/>
      <c r="B1823" s="2"/>
      <c r="C1823" s="2"/>
      <c r="D1823" s="2"/>
      <c r="E1823" s="2"/>
    </row>
    <row r="1824">
      <c r="A1824" s="2"/>
      <c r="B1824" s="2"/>
      <c r="C1824" s="2"/>
      <c r="D1824" s="2"/>
      <c r="E1824" s="2"/>
    </row>
    <row r="1825">
      <c r="A1825" s="2"/>
      <c r="B1825" s="2"/>
      <c r="C1825" s="2"/>
      <c r="D1825" s="2"/>
      <c r="E1825" s="2"/>
    </row>
    <row r="1826">
      <c r="A1826" s="2"/>
      <c r="B1826" s="2"/>
      <c r="C1826" s="2"/>
      <c r="D1826" s="2"/>
      <c r="E1826" s="2"/>
    </row>
    <row r="1827">
      <c r="A1827" s="2"/>
      <c r="B1827" s="2"/>
      <c r="C1827" s="2"/>
      <c r="D1827" s="2"/>
      <c r="E1827" s="2"/>
    </row>
    <row r="1828">
      <c r="A1828" s="2"/>
      <c r="B1828" s="2"/>
      <c r="C1828" s="2"/>
      <c r="D1828" s="2"/>
      <c r="E1828" s="2"/>
    </row>
    <row r="1829">
      <c r="A1829" s="2"/>
      <c r="B1829" s="2"/>
      <c r="C1829" s="2"/>
      <c r="D1829" s="2"/>
      <c r="E1829" s="2"/>
    </row>
    <row r="1830">
      <c r="A1830" s="2"/>
      <c r="B1830" s="2"/>
      <c r="C1830" s="2"/>
      <c r="D1830" s="2"/>
      <c r="E1830" s="2"/>
    </row>
    <row r="1831">
      <c r="A1831" s="2"/>
      <c r="B1831" s="2"/>
      <c r="C1831" s="2"/>
      <c r="D1831" s="2"/>
      <c r="E1831" s="2"/>
    </row>
    <row r="1832">
      <c r="A1832" s="2"/>
      <c r="B1832" s="2"/>
      <c r="C1832" s="2"/>
      <c r="D1832" s="2"/>
      <c r="E1832" s="2"/>
    </row>
    <row r="1833">
      <c r="A1833" s="2"/>
      <c r="B1833" s="2"/>
      <c r="C1833" s="2"/>
      <c r="D1833" s="2"/>
      <c r="E1833" s="2"/>
    </row>
    <row r="1834">
      <c r="A1834" s="2"/>
      <c r="B1834" s="2"/>
      <c r="C1834" s="2"/>
      <c r="D1834" s="2"/>
      <c r="E1834" s="2"/>
    </row>
    <row r="1835">
      <c r="A1835" s="2"/>
      <c r="B1835" s="2"/>
      <c r="C1835" s="2"/>
      <c r="D1835" s="2"/>
      <c r="E1835" s="2"/>
    </row>
    <row r="1836">
      <c r="A1836" s="2"/>
      <c r="B1836" s="2"/>
      <c r="C1836" s="2"/>
      <c r="D1836" s="2"/>
      <c r="E1836" s="2"/>
    </row>
    <row r="1837">
      <c r="A1837" s="2"/>
      <c r="B1837" s="2"/>
      <c r="C1837" s="2"/>
      <c r="D1837" s="2"/>
      <c r="E1837" s="2"/>
    </row>
    <row r="1838">
      <c r="A1838" s="2"/>
      <c r="B1838" s="2"/>
      <c r="C1838" s="2"/>
      <c r="D1838" s="2"/>
      <c r="E1838" s="2"/>
    </row>
    <row r="1839">
      <c r="A1839" s="2"/>
      <c r="B1839" s="2"/>
      <c r="C1839" s="2"/>
      <c r="D1839" s="2"/>
      <c r="E1839" s="2"/>
    </row>
    <row r="1840">
      <c r="A1840" s="2"/>
      <c r="B1840" s="2"/>
      <c r="C1840" s="2"/>
      <c r="D1840" s="2"/>
      <c r="E1840" s="2"/>
    </row>
    <row r="1841">
      <c r="A1841" s="2"/>
      <c r="B1841" s="2"/>
      <c r="C1841" s="2"/>
      <c r="D1841" s="2"/>
      <c r="E1841" s="2"/>
    </row>
    <row r="1842">
      <c r="A1842" s="2"/>
      <c r="B1842" s="2"/>
      <c r="C1842" s="2"/>
      <c r="D1842" s="2"/>
      <c r="E1842" s="2"/>
    </row>
    <row r="1843">
      <c r="A1843" s="2"/>
      <c r="B1843" s="2"/>
      <c r="C1843" s="2"/>
      <c r="D1843" s="2"/>
      <c r="E1843" s="2"/>
    </row>
    <row r="1844">
      <c r="A1844" s="2"/>
      <c r="B1844" s="2"/>
      <c r="C1844" s="2"/>
      <c r="D1844" s="2"/>
      <c r="E1844" s="2"/>
    </row>
    <row r="1845">
      <c r="A1845" s="2"/>
      <c r="B1845" s="2"/>
      <c r="C1845" s="2"/>
      <c r="D1845" s="2"/>
      <c r="E1845" s="2"/>
    </row>
    <row r="1846">
      <c r="A1846" s="2"/>
      <c r="B1846" s="2"/>
      <c r="C1846" s="2"/>
      <c r="D1846" s="2"/>
      <c r="E1846" s="2"/>
    </row>
    <row r="1847">
      <c r="A1847" s="2"/>
      <c r="B1847" s="2"/>
      <c r="C1847" s="2"/>
      <c r="D1847" s="2"/>
      <c r="E1847" s="2"/>
    </row>
    <row r="1848">
      <c r="A1848" s="2"/>
      <c r="B1848" s="2"/>
      <c r="C1848" s="2"/>
      <c r="D1848" s="2"/>
      <c r="E1848" s="2"/>
    </row>
    <row r="1849">
      <c r="A1849" s="2"/>
      <c r="B1849" s="2"/>
      <c r="C1849" s="2"/>
      <c r="D1849" s="2"/>
      <c r="E1849" s="2"/>
    </row>
    <row r="1850">
      <c r="A1850" s="2"/>
      <c r="B1850" s="2"/>
      <c r="C1850" s="2"/>
      <c r="D1850" s="2"/>
      <c r="E1850" s="2"/>
    </row>
    <row r="1851">
      <c r="A1851" s="2"/>
      <c r="B1851" s="2"/>
      <c r="C1851" s="2"/>
      <c r="D1851" s="2"/>
      <c r="E1851" s="2"/>
    </row>
    <row r="1852">
      <c r="A1852" s="2"/>
      <c r="B1852" s="2"/>
      <c r="C1852" s="2"/>
      <c r="D1852" s="2"/>
      <c r="E1852" s="2"/>
    </row>
    <row r="1853">
      <c r="A1853" s="2"/>
      <c r="B1853" s="2"/>
      <c r="C1853" s="2"/>
      <c r="D1853" s="2"/>
      <c r="E1853" s="2"/>
    </row>
    <row r="1854">
      <c r="A1854" s="2"/>
      <c r="B1854" s="2"/>
      <c r="C1854" s="2"/>
      <c r="D1854" s="2"/>
      <c r="E1854" s="2"/>
    </row>
    <row r="1855">
      <c r="A1855" s="2"/>
      <c r="B1855" s="2"/>
      <c r="C1855" s="2"/>
      <c r="D1855" s="2"/>
      <c r="E1855" s="2"/>
    </row>
    <row r="1856">
      <c r="A1856" s="2"/>
      <c r="B1856" s="2"/>
      <c r="C1856" s="2"/>
      <c r="D1856" s="2"/>
      <c r="E1856" s="2"/>
    </row>
    <row r="1857">
      <c r="A1857" s="2"/>
      <c r="B1857" s="2"/>
      <c r="C1857" s="2"/>
      <c r="D1857" s="2"/>
      <c r="E1857" s="2"/>
    </row>
    <row r="1858">
      <c r="A1858" s="2"/>
      <c r="B1858" s="2"/>
      <c r="C1858" s="2"/>
      <c r="D1858" s="2"/>
      <c r="E1858" s="2"/>
    </row>
    <row r="1859">
      <c r="A1859" s="2"/>
      <c r="B1859" s="2"/>
      <c r="C1859" s="2"/>
      <c r="D1859" s="2"/>
      <c r="E1859" s="2"/>
    </row>
    <row r="1860">
      <c r="A1860" s="2"/>
      <c r="B1860" s="2"/>
      <c r="C1860" s="2"/>
      <c r="D1860" s="2"/>
      <c r="E1860" s="2"/>
    </row>
    <row r="1861">
      <c r="A1861" s="2"/>
      <c r="B1861" s="2"/>
      <c r="C1861" s="2"/>
      <c r="D1861" s="2"/>
      <c r="E1861" s="2"/>
    </row>
    <row r="1862">
      <c r="A1862" s="2"/>
      <c r="B1862" s="2"/>
      <c r="C1862" s="2"/>
      <c r="D1862" s="2"/>
      <c r="E1862" s="2"/>
    </row>
    <row r="1863">
      <c r="A1863" s="2"/>
      <c r="B1863" s="2"/>
      <c r="C1863" s="2"/>
      <c r="D1863" s="2"/>
      <c r="E1863" s="2"/>
    </row>
    <row r="1864">
      <c r="A1864" s="2"/>
      <c r="B1864" s="2"/>
      <c r="C1864" s="2"/>
      <c r="D1864" s="2"/>
      <c r="E1864" s="2"/>
    </row>
    <row r="1865">
      <c r="A1865" s="2"/>
      <c r="B1865" s="2"/>
      <c r="C1865" s="2"/>
      <c r="D1865" s="2"/>
      <c r="E1865" s="2"/>
    </row>
    <row r="1866">
      <c r="A1866" s="2"/>
      <c r="B1866" s="2"/>
      <c r="C1866" s="2"/>
      <c r="D1866" s="2"/>
      <c r="E1866" s="2"/>
    </row>
    <row r="1867">
      <c r="A1867" s="2"/>
      <c r="B1867" s="2"/>
      <c r="C1867" s="2"/>
      <c r="D1867" s="2"/>
      <c r="E1867" s="2"/>
    </row>
    <row r="1868">
      <c r="A1868" s="2"/>
      <c r="B1868" s="2"/>
      <c r="C1868" s="2"/>
      <c r="D1868" s="2"/>
      <c r="E1868" s="2"/>
    </row>
    <row r="1869">
      <c r="A1869" s="2"/>
      <c r="B1869" s="2"/>
      <c r="C1869" s="2"/>
      <c r="D1869" s="2"/>
      <c r="E1869" s="2"/>
    </row>
    <row r="1870">
      <c r="A1870" s="2"/>
      <c r="B1870" s="2"/>
      <c r="C1870" s="2"/>
      <c r="D1870" s="2"/>
      <c r="E1870" s="2"/>
    </row>
    <row r="1871">
      <c r="A1871" s="2"/>
      <c r="B1871" s="2"/>
      <c r="C1871" s="2"/>
      <c r="D1871" s="2"/>
      <c r="E1871" s="2"/>
    </row>
    <row r="1872">
      <c r="A1872" s="2"/>
      <c r="B1872" s="2"/>
      <c r="C1872" s="2"/>
      <c r="D1872" s="2"/>
      <c r="E1872" s="2"/>
    </row>
    <row r="1873">
      <c r="A1873" s="2"/>
      <c r="B1873" s="2"/>
      <c r="C1873" s="2"/>
      <c r="D1873" s="2"/>
      <c r="E1873" s="2"/>
    </row>
    <row r="1874">
      <c r="A1874" s="2"/>
      <c r="B1874" s="2"/>
      <c r="C1874" s="2"/>
      <c r="D1874" s="2"/>
      <c r="E1874" s="2"/>
    </row>
    <row r="1875">
      <c r="A1875" s="2"/>
      <c r="B1875" s="2"/>
      <c r="C1875" s="2"/>
      <c r="D1875" s="2"/>
      <c r="E1875" s="2"/>
    </row>
    <row r="1876">
      <c r="A1876" s="2"/>
      <c r="B1876" s="2"/>
      <c r="C1876" s="2"/>
      <c r="D1876" s="2"/>
      <c r="E1876" s="2"/>
    </row>
    <row r="1877">
      <c r="A1877" s="2"/>
      <c r="B1877" s="2"/>
      <c r="C1877" s="2"/>
      <c r="D1877" s="2"/>
      <c r="E1877" s="2"/>
    </row>
    <row r="1878">
      <c r="A1878" s="2"/>
      <c r="B1878" s="2"/>
      <c r="C1878" s="2"/>
      <c r="D1878" s="2"/>
      <c r="E1878" s="2"/>
    </row>
    <row r="1879">
      <c r="A1879" s="2"/>
      <c r="B1879" s="2"/>
      <c r="C1879" s="2"/>
      <c r="D1879" s="2"/>
      <c r="E1879" s="2"/>
    </row>
    <row r="1880">
      <c r="A1880" s="2"/>
      <c r="B1880" s="2"/>
      <c r="C1880" s="2"/>
      <c r="D1880" s="2"/>
      <c r="E1880" s="2"/>
    </row>
    <row r="1881">
      <c r="A1881" s="2"/>
      <c r="B1881" s="2"/>
      <c r="C1881" s="2"/>
      <c r="D1881" s="2"/>
      <c r="E1881" s="2"/>
    </row>
    <row r="1882">
      <c r="A1882" s="2"/>
      <c r="B1882" s="2"/>
      <c r="C1882" s="2"/>
      <c r="D1882" s="2"/>
      <c r="E1882" s="2"/>
    </row>
    <row r="1883">
      <c r="A1883" s="2"/>
      <c r="B1883" s="2"/>
      <c r="C1883" s="2"/>
      <c r="D1883" s="2"/>
      <c r="E1883" s="2"/>
    </row>
    <row r="1884">
      <c r="A1884" s="2"/>
      <c r="B1884" s="2"/>
      <c r="C1884" s="2"/>
      <c r="D1884" s="2"/>
      <c r="E1884" s="2"/>
    </row>
    <row r="1885">
      <c r="A1885" s="2"/>
      <c r="B1885" s="2"/>
      <c r="C1885" s="2"/>
      <c r="D1885" s="2"/>
      <c r="E1885" s="2"/>
    </row>
    <row r="1886">
      <c r="A1886" s="2"/>
      <c r="B1886" s="2"/>
      <c r="C1886" s="2"/>
      <c r="D1886" s="2"/>
      <c r="E1886" s="2"/>
    </row>
    <row r="1887">
      <c r="A1887" s="2"/>
      <c r="B1887" s="2"/>
      <c r="C1887" s="2"/>
      <c r="D1887" s="2"/>
      <c r="E1887" s="2"/>
    </row>
    <row r="1888">
      <c r="A1888" s="2"/>
      <c r="B1888" s="2"/>
      <c r="C1888" s="2"/>
      <c r="D1888" s="2"/>
      <c r="E1888" s="2"/>
    </row>
    <row r="1889">
      <c r="A1889" s="2"/>
      <c r="B1889" s="2"/>
      <c r="C1889" s="2"/>
      <c r="D1889" s="2"/>
      <c r="E1889" s="2"/>
    </row>
    <row r="1890">
      <c r="A1890" s="2"/>
      <c r="B1890" s="2"/>
      <c r="C1890" s="2"/>
      <c r="D1890" s="2"/>
      <c r="E1890" s="2"/>
    </row>
    <row r="1891">
      <c r="A1891" s="2"/>
      <c r="B1891" s="2"/>
      <c r="C1891" s="2"/>
      <c r="D1891" s="2"/>
      <c r="E1891" s="2"/>
    </row>
    <row r="1892">
      <c r="A1892" s="2"/>
      <c r="B1892" s="2"/>
      <c r="C1892" s="2"/>
      <c r="D1892" s="2"/>
      <c r="E1892" s="2"/>
    </row>
    <row r="1893">
      <c r="A1893" s="2"/>
      <c r="B1893" s="2"/>
      <c r="C1893" s="2"/>
      <c r="D1893" s="2"/>
      <c r="E1893" s="2"/>
    </row>
    <row r="1894">
      <c r="A1894" s="2"/>
      <c r="B1894" s="2"/>
      <c r="C1894" s="2"/>
      <c r="D1894" s="2"/>
      <c r="E1894" s="2"/>
    </row>
    <row r="1895">
      <c r="A1895" s="2"/>
      <c r="B1895" s="2"/>
      <c r="C1895" s="2"/>
      <c r="D1895" s="2"/>
      <c r="E1895" s="2"/>
    </row>
    <row r="1896">
      <c r="A1896" s="2"/>
      <c r="B1896" s="2"/>
      <c r="C1896" s="2"/>
      <c r="D1896" s="2"/>
      <c r="E1896" s="2"/>
    </row>
    <row r="1897">
      <c r="A1897" s="2"/>
      <c r="B1897" s="2"/>
      <c r="C1897" s="2"/>
      <c r="D1897" s="2"/>
      <c r="E1897" s="2"/>
    </row>
    <row r="1898">
      <c r="A1898" s="2"/>
      <c r="B1898" s="2"/>
      <c r="C1898" s="2"/>
      <c r="D1898" s="2"/>
      <c r="E1898" s="2"/>
    </row>
    <row r="1899">
      <c r="A1899" s="2"/>
      <c r="B1899" s="2"/>
      <c r="C1899" s="2"/>
      <c r="D1899" s="2"/>
      <c r="E1899" s="2"/>
    </row>
    <row r="1900">
      <c r="A1900" s="2"/>
      <c r="B1900" s="2"/>
      <c r="C1900" s="2"/>
      <c r="D1900" s="2"/>
      <c r="E1900" s="2"/>
    </row>
    <row r="1901">
      <c r="A1901" s="2"/>
      <c r="B1901" s="2"/>
      <c r="C1901" s="2"/>
      <c r="D1901" s="2"/>
      <c r="E1901" s="2"/>
    </row>
    <row r="1902">
      <c r="A1902" s="2"/>
      <c r="B1902" s="2"/>
      <c r="C1902" s="2"/>
      <c r="D1902" s="2"/>
      <c r="E1902" s="2"/>
    </row>
    <row r="1903">
      <c r="A1903" s="2"/>
      <c r="B1903" s="2"/>
      <c r="C1903" s="2"/>
      <c r="D1903" s="2"/>
      <c r="E1903" s="2"/>
    </row>
    <row r="1904">
      <c r="A1904" s="2"/>
      <c r="B1904" s="2"/>
      <c r="C1904" s="2"/>
      <c r="D1904" s="2"/>
      <c r="E1904" s="2"/>
    </row>
    <row r="1905">
      <c r="A1905" s="2"/>
      <c r="B1905" s="2"/>
      <c r="C1905" s="2"/>
      <c r="D1905" s="2"/>
      <c r="E1905" s="2"/>
    </row>
    <row r="1906">
      <c r="A1906" s="2"/>
      <c r="B1906" s="2"/>
      <c r="C1906" s="2"/>
      <c r="D1906" s="2"/>
      <c r="E1906" s="2"/>
    </row>
    <row r="1907">
      <c r="A1907" s="2"/>
      <c r="B1907" s="2"/>
      <c r="C1907" s="2"/>
      <c r="D1907" s="2"/>
      <c r="E1907" s="2"/>
    </row>
    <row r="1908">
      <c r="A1908" s="2"/>
      <c r="B1908" s="2"/>
      <c r="C1908" s="2"/>
      <c r="D1908" s="2"/>
      <c r="E1908" s="2"/>
    </row>
    <row r="1909">
      <c r="A1909" s="2"/>
      <c r="B1909" s="2"/>
      <c r="C1909" s="2"/>
      <c r="D1909" s="2"/>
      <c r="E1909" s="2"/>
    </row>
    <row r="1910">
      <c r="A1910" s="2"/>
      <c r="B1910" s="2"/>
      <c r="C1910" s="2"/>
      <c r="D1910" s="2"/>
      <c r="E1910" s="2"/>
    </row>
    <row r="1911">
      <c r="A1911" s="2"/>
      <c r="B1911" s="2"/>
      <c r="C1911" s="2"/>
      <c r="D1911" s="2"/>
      <c r="E1911" s="2"/>
    </row>
    <row r="1912">
      <c r="A1912" s="2"/>
      <c r="B1912" s="2"/>
      <c r="C1912" s="2"/>
      <c r="D1912" s="2"/>
      <c r="E1912" s="2"/>
    </row>
    <row r="1913">
      <c r="A1913" s="2"/>
      <c r="B1913" s="2"/>
      <c r="C1913" s="2"/>
      <c r="D1913" s="2"/>
      <c r="E1913" s="2"/>
    </row>
    <row r="1914">
      <c r="A1914" s="2"/>
      <c r="B1914" s="2"/>
      <c r="C1914" s="2"/>
      <c r="D1914" s="2"/>
      <c r="E1914" s="2"/>
    </row>
    <row r="1915">
      <c r="A1915" s="2"/>
      <c r="B1915" s="2"/>
      <c r="C1915" s="2"/>
      <c r="D1915" s="2"/>
      <c r="E1915" s="2"/>
    </row>
    <row r="1916">
      <c r="A1916" s="2"/>
      <c r="B1916" s="2"/>
      <c r="C1916" s="2"/>
      <c r="D1916" s="2"/>
      <c r="E1916" s="2"/>
    </row>
    <row r="1917">
      <c r="A1917" s="2"/>
      <c r="B1917" s="2"/>
      <c r="C1917" s="2"/>
      <c r="D1917" s="2"/>
      <c r="E1917" s="2"/>
    </row>
    <row r="1918">
      <c r="A1918" s="2"/>
      <c r="B1918" s="2"/>
      <c r="C1918" s="2"/>
      <c r="D1918" s="2"/>
      <c r="E1918" s="2"/>
    </row>
    <row r="1919">
      <c r="A1919" s="2"/>
      <c r="B1919" s="2"/>
      <c r="C1919" s="2"/>
      <c r="D1919" s="2"/>
      <c r="E1919" s="2"/>
    </row>
    <row r="1920">
      <c r="A1920" s="2"/>
      <c r="B1920" s="2"/>
      <c r="C1920" s="2"/>
      <c r="D1920" s="2"/>
      <c r="E1920" s="2"/>
    </row>
    <row r="1921">
      <c r="A1921" s="2"/>
      <c r="B1921" s="2"/>
      <c r="C1921" s="2"/>
      <c r="D1921" s="2"/>
      <c r="E1921" s="2"/>
    </row>
    <row r="1922">
      <c r="A1922" s="2"/>
      <c r="B1922" s="2"/>
      <c r="C1922" s="2"/>
      <c r="D1922" s="2"/>
      <c r="E1922" s="2"/>
    </row>
    <row r="1923">
      <c r="A1923" s="2"/>
      <c r="B1923" s="2"/>
      <c r="C1923" s="2"/>
      <c r="D1923" s="2"/>
      <c r="E1923" s="2"/>
    </row>
    <row r="1924">
      <c r="A1924" s="2"/>
      <c r="B1924" s="2"/>
      <c r="C1924" s="2"/>
      <c r="D1924" s="2"/>
      <c r="E1924" s="2"/>
    </row>
    <row r="1925">
      <c r="A1925" s="2"/>
      <c r="B1925" s="2"/>
      <c r="C1925" s="2"/>
      <c r="D1925" s="2"/>
      <c r="E1925" s="2"/>
    </row>
    <row r="1926">
      <c r="A1926" s="2"/>
      <c r="B1926" s="2"/>
      <c r="C1926" s="2"/>
      <c r="D1926" s="2"/>
      <c r="E1926" s="2"/>
    </row>
    <row r="1927">
      <c r="A1927" s="2"/>
      <c r="B1927" s="2"/>
      <c r="C1927" s="2"/>
      <c r="D1927" s="2"/>
      <c r="E1927" s="2"/>
    </row>
    <row r="1928">
      <c r="A1928" s="2"/>
      <c r="B1928" s="2"/>
      <c r="C1928" s="2"/>
      <c r="D1928" s="2"/>
      <c r="E1928" s="2"/>
    </row>
    <row r="1929">
      <c r="A1929" s="2"/>
      <c r="B1929" s="2"/>
      <c r="C1929" s="2"/>
      <c r="D1929" s="2"/>
      <c r="E1929" s="2"/>
    </row>
    <row r="1930">
      <c r="A1930" s="2"/>
      <c r="B1930" s="2"/>
      <c r="C1930" s="2"/>
      <c r="D1930" s="2"/>
      <c r="E1930" s="2"/>
    </row>
    <row r="1931">
      <c r="A1931" s="2"/>
      <c r="B1931" s="2"/>
      <c r="C1931" s="2"/>
      <c r="D1931" s="2"/>
      <c r="E1931" s="2"/>
    </row>
    <row r="1932">
      <c r="A1932" s="2"/>
      <c r="B1932" s="2"/>
      <c r="C1932" s="2"/>
      <c r="D1932" s="2"/>
      <c r="E1932" s="2"/>
    </row>
    <row r="1933">
      <c r="A1933" s="2"/>
      <c r="B1933" s="2"/>
      <c r="C1933" s="2"/>
      <c r="D1933" s="2"/>
      <c r="E1933" s="2"/>
    </row>
    <row r="1934">
      <c r="A1934" s="2"/>
      <c r="B1934" s="2"/>
      <c r="C1934" s="2"/>
      <c r="D1934" s="2"/>
      <c r="E1934" s="2"/>
    </row>
    <row r="1935">
      <c r="A1935" s="2"/>
      <c r="B1935" s="2"/>
      <c r="C1935" s="2"/>
      <c r="D1935" s="2"/>
      <c r="E1935" s="2"/>
    </row>
    <row r="1936">
      <c r="A1936" s="2"/>
      <c r="B1936" s="2"/>
      <c r="C1936" s="2"/>
      <c r="D1936" s="2"/>
      <c r="E1936" s="2"/>
    </row>
    <row r="1937">
      <c r="A1937" s="2"/>
      <c r="B1937" s="2"/>
      <c r="C1937" s="2"/>
      <c r="D1937" s="2"/>
      <c r="E1937" s="2"/>
    </row>
    <row r="1938">
      <c r="A1938" s="2"/>
      <c r="B1938" s="2"/>
      <c r="C1938" s="2"/>
      <c r="D1938" s="2"/>
      <c r="E1938" s="2"/>
    </row>
    <row r="1939">
      <c r="A1939" s="2"/>
      <c r="B1939" s="2"/>
      <c r="C1939" s="2"/>
      <c r="D1939" s="2"/>
      <c r="E1939" s="2"/>
    </row>
    <row r="1940">
      <c r="A1940" s="2"/>
      <c r="B1940" s="2"/>
      <c r="C1940" s="2"/>
      <c r="D1940" s="2"/>
      <c r="E1940" s="2"/>
    </row>
    <row r="1941">
      <c r="A1941" s="2"/>
      <c r="B1941" s="2"/>
      <c r="C1941" s="2"/>
      <c r="D1941" s="2"/>
      <c r="E1941" s="2"/>
    </row>
    <row r="1942">
      <c r="A1942" s="2"/>
      <c r="B1942" s="2"/>
      <c r="C1942" s="2"/>
      <c r="D1942" s="2"/>
      <c r="E1942" s="2"/>
    </row>
    <row r="1943">
      <c r="A1943" s="2"/>
      <c r="B1943" s="2"/>
      <c r="C1943" s="2"/>
      <c r="D1943" s="2"/>
      <c r="E1943" s="2"/>
    </row>
    <row r="1944">
      <c r="A1944" s="2"/>
      <c r="B1944" s="2"/>
      <c r="C1944" s="2"/>
      <c r="D1944" s="2"/>
      <c r="E1944" s="2"/>
    </row>
    <row r="1945">
      <c r="A1945" s="2"/>
      <c r="B1945" s="2"/>
      <c r="C1945" s="2"/>
      <c r="D1945" s="2"/>
      <c r="E1945" s="2"/>
    </row>
    <row r="1946">
      <c r="A1946" s="2"/>
      <c r="B1946" s="2"/>
      <c r="C1946" s="2"/>
      <c r="D1946" s="2"/>
      <c r="E1946" s="2"/>
    </row>
    <row r="1947">
      <c r="A1947" s="2"/>
      <c r="B1947" s="2"/>
      <c r="C1947" s="2"/>
      <c r="D1947" s="2"/>
      <c r="E1947" s="2"/>
    </row>
    <row r="1948">
      <c r="A1948" s="2"/>
      <c r="B1948" s="2"/>
      <c r="C1948" s="2"/>
      <c r="D1948" s="2"/>
      <c r="E1948" s="2"/>
    </row>
    <row r="1949">
      <c r="A1949" s="2"/>
      <c r="B1949" s="2"/>
      <c r="C1949" s="2"/>
      <c r="D1949" s="2"/>
      <c r="E1949" s="2"/>
    </row>
    <row r="1950">
      <c r="A1950" s="2"/>
      <c r="B1950" s="2"/>
      <c r="C1950" s="2"/>
      <c r="D1950" s="2"/>
      <c r="E1950" s="2"/>
    </row>
    <row r="1951">
      <c r="A1951" s="2"/>
      <c r="B1951" s="2"/>
      <c r="C1951" s="2"/>
      <c r="D1951" s="2"/>
      <c r="E1951" s="2"/>
    </row>
    <row r="1952">
      <c r="A1952" s="2"/>
      <c r="B1952" s="2"/>
      <c r="C1952" s="2"/>
      <c r="D1952" s="2"/>
      <c r="E1952" s="2"/>
    </row>
    <row r="1953">
      <c r="A1953" s="2"/>
      <c r="B1953" s="2"/>
      <c r="C1953" s="2"/>
      <c r="D1953" s="2"/>
      <c r="E1953" s="2"/>
    </row>
    <row r="1954">
      <c r="A1954" s="2"/>
      <c r="B1954" s="2"/>
      <c r="C1954" s="2"/>
      <c r="D1954" s="2"/>
      <c r="E1954" s="2"/>
    </row>
    <row r="1955">
      <c r="A1955" s="2"/>
      <c r="B1955" s="2"/>
      <c r="C1955" s="2"/>
      <c r="D1955" s="2"/>
      <c r="E1955" s="2"/>
    </row>
    <row r="1956">
      <c r="A1956" s="2"/>
      <c r="B1956" s="2"/>
      <c r="C1956" s="2"/>
      <c r="D1956" s="2"/>
      <c r="E1956" s="2"/>
    </row>
    <row r="1957">
      <c r="A1957" s="2"/>
      <c r="B1957" s="2"/>
      <c r="C1957" s="2"/>
      <c r="D1957" s="2"/>
      <c r="E1957" s="2"/>
    </row>
    <row r="1958">
      <c r="A1958" s="2"/>
      <c r="B1958" s="2"/>
      <c r="C1958" s="2"/>
      <c r="D1958" s="2"/>
      <c r="E1958" s="2"/>
    </row>
    <row r="1959">
      <c r="A1959" s="2"/>
      <c r="B1959" s="2"/>
      <c r="C1959" s="2"/>
      <c r="D1959" s="2"/>
      <c r="E1959" s="2"/>
    </row>
    <row r="1960">
      <c r="A1960" s="2"/>
      <c r="B1960" s="2"/>
      <c r="C1960" s="2"/>
      <c r="D1960" s="2"/>
      <c r="E1960" s="2"/>
    </row>
    <row r="1961">
      <c r="A1961" s="2"/>
      <c r="B1961" s="2"/>
      <c r="C1961" s="2"/>
      <c r="D1961" s="2"/>
      <c r="E1961" s="2"/>
    </row>
    <row r="1962">
      <c r="A1962" s="2"/>
      <c r="B1962" s="2"/>
      <c r="C1962" s="2"/>
      <c r="D1962" s="2"/>
      <c r="E1962" s="2"/>
    </row>
    <row r="1963">
      <c r="A1963" s="2"/>
      <c r="B1963" s="2"/>
      <c r="C1963" s="2"/>
      <c r="D1963" s="2"/>
      <c r="E1963" s="2"/>
    </row>
    <row r="1964">
      <c r="A1964" s="2"/>
      <c r="B1964" s="2"/>
      <c r="C1964" s="2"/>
      <c r="D1964" s="2"/>
      <c r="E1964" s="2"/>
    </row>
    <row r="1965">
      <c r="A1965" s="2"/>
      <c r="B1965" s="2"/>
      <c r="C1965" s="2"/>
      <c r="D1965" s="2"/>
      <c r="E1965" s="2"/>
    </row>
    <row r="1966">
      <c r="A1966" s="2"/>
      <c r="B1966" s="2"/>
      <c r="C1966" s="2"/>
      <c r="D1966" s="2"/>
      <c r="E1966" s="2"/>
    </row>
    <row r="1967">
      <c r="A1967" s="2"/>
      <c r="B1967" s="2"/>
      <c r="C1967" s="2"/>
      <c r="D1967" s="2"/>
      <c r="E1967" s="2"/>
    </row>
    <row r="1968">
      <c r="A1968" s="2"/>
      <c r="B1968" s="2"/>
      <c r="C1968" s="2"/>
      <c r="D1968" s="2"/>
      <c r="E1968" s="2"/>
    </row>
    <row r="1969">
      <c r="A1969" s="2"/>
      <c r="B1969" s="2"/>
      <c r="C1969" s="2"/>
      <c r="D1969" s="2"/>
      <c r="E1969" s="2"/>
    </row>
    <row r="1970">
      <c r="A1970" s="2"/>
      <c r="B1970" s="2"/>
      <c r="C1970" s="2"/>
      <c r="D1970" s="2"/>
      <c r="E1970" s="2"/>
    </row>
    <row r="1971">
      <c r="A1971" s="2"/>
      <c r="B1971" s="2"/>
      <c r="C1971" s="2"/>
      <c r="D1971" s="2"/>
      <c r="E1971" s="2"/>
    </row>
    <row r="1972">
      <c r="A1972" s="2"/>
      <c r="B1972" s="2"/>
      <c r="C1972" s="2"/>
      <c r="D1972" s="2"/>
      <c r="E1972" s="2"/>
    </row>
    <row r="1973">
      <c r="A1973" s="2"/>
      <c r="B1973" s="2"/>
      <c r="C1973" s="2"/>
      <c r="D1973" s="2"/>
      <c r="E1973" s="2"/>
    </row>
    <row r="1974">
      <c r="A1974" s="2"/>
      <c r="B1974" s="2"/>
      <c r="C1974" s="2"/>
      <c r="D1974" s="2"/>
      <c r="E1974" s="2"/>
    </row>
    <row r="1975">
      <c r="A1975" s="2"/>
      <c r="B1975" s="2"/>
      <c r="C1975" s="2"/>
      <c r="D1975" s="2"/>
      <c r="E1975" s="2"/>
    </row>
    <row r="1976">
      <c r="A1976" s="2"/>
      <c r="B1976" s="2"/>
      <c r="C1976" s="2"/>
      <c r="D1976" s="2"/>
      <c r="E1976" s="2"/>
    </row>
    <row r="1977">
      <c r="A1977" s="2"/>
      <c r="B1977" s="2"/>
      <c r="C1977" s="2"/>
      <c r="D1977" s="2"/>
      <c r="E1977" s="2"/>
    </row>
    <row r="1978">
      <c r="A1978" s="2"/>
      <c r="B1978" s="2"/>
      <c r="C1978" s="2"/>
      <c r="D1978" s="2"/>
      <c r="E1978" s="2"/>
    </row>
    <row r="1979">
      <c r="A1979" s="2"/>
      <c r="B1979" s="2"/>
      <c r="C1979" s="2"/>
      <c r="D1979" s="2"/>
      <c r="E1979" s="2"/>
    </row>
    <row r="1980">
      <c r="A1980" s="2"/>
      <c r="B1980" s="2"/>
      <c r="C1980" s="2"/>
      <c r="D1980" s="2"/>
      <c r="E1980" s="2"/>
    </row>
    <row r="1981">
      <c r="A1981" s="2"/>
      <c r="B1981" s="2"/>
      <c r="C1981" s="2"/>
      <c r="D1981" s="2"/>
      <c r="E1981" s="2"/>
    </row>
    <row r="1982">
      <c r="A1982" s="2"/>
      <c r="B1982" s="2"/>
      <c r="C1982" s="2"/>
      <c r="D1982" s="2"/>
      <c r="E1982" s="2"/>
    </row>
    <row r="1983">
      <c r="A1983" s="2"/>
      <c r="B1983" s="2"/>
      <c r="C1983" s="2"/>
      <c r="D1983" s="2"/>
      <c r="E1983" s="2"/>
    </row>
    <row r="1984">
      <c r="A1984" s="2"/>
      <c r="B1984" s="2"/>
      <c r="C1984" s="2"/>
      <c r="D1984" s="2"/>
      <c r="E1984" s="2"/>
    </row>
    <row r="1985">
      <c r="A1985" s="2"/>
      <c r="B1985" s="2"/>
      <c r="C1985" s="2"/>
      <c r="D1985" s="2"/>
      <c r="E1985" s="2"/>
    </row>
    <row r="1986">
      <c r="A1986" s="2"/>
      <c r="B1986" s="2"/>
      <c r="C1986" s="2"/>
      <c r="D1986" s="2"/>
      <c r="E1986" s="2"/>
    </row>
    <row r="1987">
      <c r="A1987" s="2"/>
      <c r="B1987" s="2"/>
      <c r="C1987" s="2"/>
      <c r="D1987" s="2"/>
      <c r="E1987" s="2"/>
    </row>
    <row r="1988">
      <c r="A1988" s="2"/>
      <c r="B1988" s="2"/>
      <c r="C1988" s="2"/>
      <c r="D1988" s="2"/>
      <c r="E1988" s="2"/>
    </row>
    <row r="1989">
      <c r="A1989" s="2"/>
      <c r="B1989" s="2"/>
      <c r="C1989" s="2"/>
      <c r="D1989" s="2"/>
      <c r="E1989" s="2"/>
    </row>
    <row r="1990">
      <c r="A1990" s="2"/>
      <c r="B1990" s="2"/>
      <c r="C1990" s="2"/>
      <c r="D1990" s="2"/>
      <c r="E1990" s="2"/>
    </row>
    <row r="1991">
      <c r="A1991" s="2"/>
      <c r="B1991" s="2"/>
      <c r="C1991" s="2"/>
      <c r="D1991" s="2"/>
      <c r="E1991" s="2"/>
    </row>
    <row r="1992">
      <c r="A1992" s="2"/>
      <c r="B1992" s="2"/>
      <c r="C1992" s="2"/>
      <c r="D1992" s="2"/>
      <c r="E1992" s="2"/>
    </row>
    <row r="1993">
      <c r="A1993" s="2"/>
      <c r="B1993" s="2"/>
      <c r="C1993" s="2"/>
      <c r="D1993" s="2"/>
      <c r="E1993" s="2"/>
    </row>
    <row r="1994">
      <c r="A1994" s="2"/>
      <c r="B1994" s="2"/>
      <c r="C1994" s="2"/>
      <c r="D1994" s="2"/>
      <c r="E1994" s="2"/>
    </row>
    <row r="1995">
      <c r="A1995" s="2"/>
      <c r="B1995" s="2"/>
      <c r="C1995" s="2"/>
      <c r="D1995" s="2"/>
      <c r="E1995" s="2"/>
    </row>
    <row r="1996">
      <c r="A1996" s="2"/>
      <c r="B1996" s="2"/>
      <c r="C1996" s="2"/>
      <c r="D1996" s="2"/>
      <c r="E1996" s="2"/>
    </row>
    <row r="1997">
      <c r="A1997" s="2"/>
      <c r="B1997" s="2"/>
      <c r="C1997" s="2"/>
      <c r="D1997" s="2"/>
      <c r="E1997" s="2"/>
    </row>
    <row r="1998">
      <c r="A1998" s="2"/>
      <c r="B1998" s="2"/>
      <c r="C1998" s="2"/>
      <c r="D1998" s="2"/>
      <c r="E1998" s="2"/>
    </row>
    <row r="1999">
      <c r="A1999" s="2"/>
      <c r="B1999" s="2"/>
      <c r="C1999" s="2"/>
      <c r="D1999" s="2"/>
      <c r="E1999" s="2"/>
    </row>
    <row r="2000">
      <c r="A2000" s="2"/>
      <c r="B2000" s="2"/>
      <c r="C2000" s="2"/>
      <c r="D2000" s="2"/>
      <c r="E2000" s="2"/>
    </row>
    <row r="2001">
      <c r="A2001" s="2"/>
      <c r="B2001" s="2"/>
      <c r="C2001" s="2"/>
      <c r="D2001" s="2"/>
      <c r="E2001" s="2"/>
    </row>
    <row r="2002">
      <c r="A2002" s="2"/>
      <c r="B2002" s="2"/>
      <c r="C2002" s="2"/>
      <c r="D2002" s="2"/>
      <c r="E2002" s="2"/>
    </row>
    <row r="2003">
      <c r="A2003" s="2"/>
      <c r="B2003" s="2"/>
      <c r="C2003" s="2"/>
      <c r="D2003" s="2"/>
      <c r="E2003" s="2"/>
    </row>
    <row r="2004">
      <c r="A2004" s="2"/>
      <c r="B2004" s="2"/>
      <c r="C2004" s="2"/>
      <c r="D2004" s="2"/>
      <c r="E2004" s="2"/>
    </row>
    <row r="2005">
      <c r="A2005" s="2"/>
      <c r="B2005" s="2"/>
      <c r="C2005" s="2"/>
      <c r="D2005" s="2"/>
      <c r="E2005" s="2"/>
    </row>
    <row r="2006">
      <c r="A2006" s="2"/>
      <c r="B2006" s="2"/>
      <c r="C2006" s="2"/>
      <c r="D2006" s="2"/>
      <c r="E2006" s="2"/>
    </row>
    <row r="2007">
      <c r="A2007" s="2"/>
      <c r="B2007" s="2"/>
      <c r="C2007" s="2"/>
      <c r="D2007" s="2"/>
      <c r="E2007" s="2"/>
    </row>
    <row r="2008">
      <c r="A2008" s="2"/>
      <c r="B2008" s="2"/>
      <c r="C2008" s="2"/>
      <c r="D2008" s="2"/>
      <c r="E2008" s="2"/>
    </row>
    <row r="2009">
      <c r="A2009" s="2"/>
      <c r="B2009" s="2"/>
      <c r="C2009" s="2"/>
      <c r="D2009" s="2"/>
      <c r="E2009" s="2"/>
    </row>
    <row r="2010">
      <c r="A2010" s="2"/>
      <c r="B2010" s="2"/>
      <c r="C2010" s="2"/>
      <c r="D2010" s="2"/>
      <c r="E2010" s="2"/>
    </row>
    <row r="2011">
      <c r="A2011" s="2"/>
      <c r="B2011" s="2"/>
      <c r="C2011" s="2"/>
      <c r="D2011" s="2"/>
      <c r="E2011" s="2"/>
    </row>
    <row r="2012">
      <c r="A2012" s="2"/>
      <c r="B2012" s="2"/>
      <c r="C2012" s="2"/>
      <c r="D2012" s="2"/>
      <c r="E2012" s="2"/>
    </row>
    <row r="2013">
      <c r="A2013" s="2"/>
      <c r="B2013" s="2"/>
      <c r="C2013" s="2"/>
      <c r="D2013" s="2"/>
      <c r="E2013" s="2"/>
    </row>
    <row r="2014">
      <c r="A2014" s="2"/>
      <c r="B2014" s="2"/>
      <c r="C2014" s="2"/>
      <c r="D2014" s="2"/>
      <c r="E2014" s="2"/>
    </row>
    <row r="2015">
      <c r="A2015" s="2"/>
      <c r="B2015" s="2"/>
      <c r="C2015" s="2"/>
      <c r="D2015" s="2"/>
      <c r="E2015" s="2"/>
    </row>
    <row r="2016">
      <c r="A2016" s="2"/>
      <c r="B2016" s="2"/>
      <c r="C2016" s="2"/>
      <c r="D2016" s="2"/>
      <c r="E2016" s="2"/>
    </row>
    <row r="2017">
      <c r="A2017" s="2"/>
      <c r="B2017" s="2"/>
      <c r="C2017" s="2"/>
      <c r="D2017" s="2"/>
      <c r="E2017" s="2"/>
    </row>
    <row r="2018">
      <c r="A2018" s="2"/>
      <c r="B2018" s="2"/>
      <c r="C2018" s="2"/>
      <c r="D2018" s="2"/>
      <c r="E2018" s="2"/>
    </row>
    <row r="2019">
      <c r="A2019" s="2"/>
      <c r="B2019" s="2"/>
      <c r="C2019" s="2"/>
      <c r="D2019" s="2"/>
      <c r="E2019" s="2"/>
    </row>
    <row r="2020">
      <c r="A2020" s="2"/>
      <c r="B2020" s="2"/>
      <c r="C2020" s="2"/>
      <c r="D2020" s="2"/>
      <c r="E2020" s="2"/>
    </row>
    <row r="2021">
      <c r="A2021" s="2"/>
      <c r="B2021" s="2"/>
      <c r="C2021" s="2"/>
      <c r="D2021" s="2"/>
      <c r="E2021" s="2"/>
    </row>
    <row r="2022">
      <c r="A2022" s="2"/>
      <c r="B2022" s="2"/>
      <c r="C2022" s="2"/>
      <c r="D2022" s="2"/>
      <c r="E2022" s="2"/>
    </row>
    <row r="2023">
      <c r="A2023" s="2"/>
      <c r="B2023" s="2"/>
      <c r="C2023" s="2"/>
      <c r="D2023" s="2"/>
      <c r="E2023" s="2"/>
    </row>
    <row r="2024">
      <c r="A2024" s="2"/>
      <c r="B2024" s="2"/>
      <c r="C2024" s="2"/>
      <c r="D2024" s="2"/>
      <c r="E2024" s="2"/>
    </row>
    <row r="2025">
      <c r="A2025" s="2"/>
      <c r="B2025" s="2"/>
      <c r="C2025" s="2"/>
      <c r="D2025" s="2"/>
      <c r="E2025" s="2"/>
    </row>
    <row r="2026">
      <c r="A2026" s="2"/>
      <c r="B2026" s="2"/>
      <c r="C2026" s="2"/>
      <c r="D2026" s="2"/>
      <c r="E2026" s="2"/>
    </row>
    <row r="2027">
      <c r="A2027" s="2"/>
      <c r="B2027" s="2"/>
      <c r="C2027" s="2"/>
      <c r="D2027" s="2"/>
      <c r="E2027" s="2"/>
    </row>
    <row r="2028">
      <c r="A2028" s="2"/>
      <c r="B2028" s="2"/>
      <c r="C2028" s="2"/>
      <c r="D2028" s="2"/>
      <c r="E2028" s="2"/>
    </row>
    <row r="2029">
      <c r="A2029" s="2"/>
      <c r="B2029" s="2"/>
      <c r="C2029" s="2"/>
      <c r="D2029" s="2"/>
      <c r="E2029" s="2"/>
    </row>
    <row r="2030">
      <c r="A2030" s="2"/>
      <c r="B2030" s="2"/>
      <c r="C2030" s="2"/>
      <c r="D2030" s="2"/>
      <c r="E2030" s="2"/>
    </row>
    <row r="2031">
      <c r="A2031" s="2"/>
      <c r="B2031" s="2"/>
      <c r="C2031" s="2"/>
      <c r="D2031" s="2"/>
      <c r="E2031" s="2"/>
    </row>
    <row r="2032">
      <c r="A2032" s="2"/>
      <c r="B2032" s="2"/>
      <c r="C2032" s="2"/>
      <c r="D2032" s="2"/>
      <c r="E2032" s="2"/>
    </row>
    <row r="2033">
      <c r="A2033" s="2"/>
      <c r="B2033" s="2"/>
      <c r="C2033" s="2"/>
      <c r="D2033" s="2"/>
      <c r="E2033" s="2"/>
    </row>
    <row r="2034">
      <c r="A2034" s="2"/>
      <c r="B2034" s="2"/>
      <c r="C2034" s="2"/>
      <c r="D2034" s="2"/>
      <c r="E2034" s="2"/>
    </row>
    <row r="2035">
      <c r="A2035" s="2"/>
      <c r="B2035" s="2"/>
      <c r="C2035" s="2"/>
      <c r="D2035" s="2"/>
      <c r="E2035" s="2"/>
    </row>
    <row r="2036">
      <c r="A2036" s="2"/>
      <c r="B2036" s="2"/>
      <c r="C2036" s="2"/>
      <c r="D2036" s="2"/>
      <c r="E2036" s="2"/>
    </row>
    <row r="2037">
      <c r="A2037" s="2"/>
      <c r="B2037" s="2"/>
      <c r="C2037" s="2"/>
      <c r="D2037" s="2"/>
      <c r="E2037" s="2"/>
    </row>
    <row r="2038">
      <c r="A2038" s="2"/>
      <c r="B2038" s="2"/>
      <c r="C2038" s="2"/>
      <c r="D2038" s="2"/>
      <c r="E2038" s="2"/>
    </row>
    <row r="2039">
      <c r="A2039" s="2"/>
      <c r="B2039" s="2"/>
      <c r="C2039" s="2"/>
      <c r="D2039" s="2"/>
      <c r="E2039" s="2"/>
    </row>
    <row r="2040">
      <c r="A2040" s="2"/>
      <c r="B2040" s="2"/>
      <c r="C2040" s="2"/>
      <c r="D2040" s="2"/>
      <c r="E2040" s="2"/>
    </row>
    <row r="2041">
      <c r="A2041" s="2"/>
      <c r="B2041" s="2"/>
      <c r="C2041" s="2"/>
      <c r="D2041" s="2"/>
      <c r="E2041" s="2"/>
    </row>
    <row r="2042">
      <c r="A2042" s="2"/>
      <c r="B2042" s="2"/>
      <c r="C2042" s="2"/>
      <c r="D2042" s="2"/>
      <c r="E2042" s="2"/>
    </row>
    <row r="2043">
      <c r="A2043" s="2"/>
      <c r="B2043" s="2"/>
      <c r="C2043" s="2"/>
      <c r="D2043" s="2"/>
      <c r="E2043" s="2"/>
    </row>
    <row r="2044">
      <c r="A2044" s="2"/>
      <c r="B2044" s="2"/>
      <c r="C2044" s="2"/>
      <c r="D2044" s="2"/>
      <c r="E2044" s="2"/>
    </row>
    <row r="2045">
      <c r="A2045" s="2"/>
      <c r="B2045" s="2"/>
      <c r="C2045" s="2"/>
      <c r="D2045" s="2"/>
      <c r="E2045" s="2"/>
    </row>
    <row r="2046">
      <c r="A2046" s="2"/>
      <c r="B2046" s="2"/>
      <c r="C2046" s="2"/>
      <c r="D2046" s="2"/>
      <c r="E2046" s="2"/>
    </row>
    <row r="2047">
      <c r="A2047" s="2"/>
      <c r="B2047" s="2"/>
      <c r="C2047" s="2"/>
      <c r="D2047" s="2"/>
      <c r="E2047" s="2"/>
    </row>
    <row r="2048">
      <c r="A2048" s="2"/>
      <c r="B2048" s="2"/>
      <c r="C2048" s="2"/>
      <c r="D2048" s="2"/>
      <c r="E2048" s="2"/>
    </row>
    <row r="2049">
      <c r="A2049" s="2"/>
      <c r="B2049" s="2"/>
      <c r="C2049" s="2"/>
      <c r="D2049" s="2"/>
      <c r="E2049" s="2"/>
    </row>
    <row r="2050">
      <c r="A2050" s="2"/>
      <c r="B2050" s="2"/>
      <c r="C2050" s="2"/>
      <c r="D2050" s="2"/>
      <c r="E2050" s="2"/>
    </row>
    <row r="2051">
      <c r="A2051" s="2"/>
      <c r="B2051" s="2"/>
      <c r="C2051" s="2"/>
      <c r="D2051" s="2"/>
      <c r="E2051" s="2"/>
    </row>
    <row r="2052">
      <c r="A2052" s="2"/>
      <c r="B2052" s="2"/>
      <c r="C2052" s="2"/>
      <c r="D2052" s="2"/>
      <c r="E2052" s="2"/>
    </row>
    <row r="2053">
      <c r="A2053" s="2"/>
      <c r="B2053" s="2"/>
      <c r="C2053" s="2"/>
      <c r="D2053" s="2"/>
      <c r="E2053" s="2"/>
    </row>
    <row r="2054">
      <c r="A2054" s="2"/>
      <c r="B2054" s="2"/>
      <c r="C2054" s="2"/>
      <c r="D2054" s="2"/>
      <c r="E2054" s="2"/>
    </row>
    <row r="2055">
      <c r="A2055" s="2"/>
      <c r="B2055" s="2"/>
      <c r="C2055" s="2"/>
      <c r="D2055" s="2"/>
      <c r="E2055" s="2"/>
    </row>
    <row r="2056">
      <c r="A2056" s="2"/>
      <c r="B2056" s="2"/>
      <c r="C2056" s="2"/>
      <c r="D2056" s="2"/>
      <c r="E2056" s="2"/>
    </row>
    <row r="2057">
      <c r="A2057" s="2"/>
      <c r="B2057" s="2"/>
      <c r="C2057" s="2"/>
      <c r="D2057" s="2"/>
      <c r="E2057" s="2"/>
    </row>
    <row r="2058">
      <c r="A2058" s="2"/>
      <c r="B2058" s="2"/>
      <c r="C2058" s="2"/>
      <c r="D2058" s="2"/>
      <c r="E2058" s="2"/>
    </row>
    <row r="2059">
      <c r="A2059" s="2"/>
      <c r="B2059" s="2"/>
      <c r="C2059" s="2"/>
      <c r="D2059" s="2"/>
      <c r="E2059" s="2"/>
    </row>
    <row r="2060">
      <c r="A2060" s="2"/>
      <c r="B2060" s="2"/>
      <c r="C2060" s="2"/>
      <c r="D2060" s="2"/>
      <c r="E2060" s="2"/>
    </row>
    <row r="2061">
      <c r="A2061" s="2"/>
      <c r="B2061" s="2"/>
      <c r="C2061" s="2"/>
      <c r="D2061" s="2"/>
      <c r="E2061" s="2"/>
    </row>
    <row r="2062">
      <c r="A2062" s="2"/>
      <c r="B2062" s="2"/>
      <c r="C2062" s="2"/>
      <c r="D2062" s="2"/>
      <c r="E2062" s="2"/>
    </row>
    <row r="2063">
      <c r="A2063" s="2"/>
      <c r="B2063" s="2"/>
      <c r="C2063" s="2"/>
      <c r="D2063" s="2"/>
      <c r="E2063" s="2"/>
    </row>
    <row r="2064">
      <c r="A2064" s="2"/>
      <c r="B2064" s="2"/>
      <c r="C2064" s="2"/>
      <c r="D2064" s="2"/>
      <c r="E2064" s="2"/>
    </row>
    <row r="2065">
      <c r="A2065" s="2"/>
      <c r="B2065" s="2"/>
      <c r="C2065" s="2"/>
      <c r="D2065" s="2"/>
      <c r="E2065" s="2"/>
    </row>
    <row r="2066">
      <c r="A2066" s="2"/>
      <c r="B2066" s="2"/>
      <c r="C2066" s="2"/>
      <c r="D2066" s="2"/>
      <c r="E2066" s="2"/>
    </row>
    <row r="2067">
      <c r="A2067" s="2"/>
      <c r="B2067" s="2"/>
      <c r="C2067" s="2"/>
      <c r="D2067" s="2"/>
      <c r="E2067" s="2"/>
    </row>
    <row r="2068">
      <c r="A2068" s="2"/>
      <c r="B2068" s="2"/>
      <c r="C2068" s="2"/>
      <c r="D2068" s="2"/>
      <c r="E2068" s="2"/>
    </row>
    <row r="2069">
      <c r="A2069" s="2"/>
      <c r="B2069" s="2"/>
      <c r="C2069" s="2"/>
      <c r="D2069" s="2"/>
      <c r="E2069" s="2"/>
    </row>
    <row r="2070">
      <c r="A2070" s="2"/>
      <c r="B2070" s="2"/>
      <c r="C2070" s="2"/>
      <c r="D2070" s="2"/>
      <c r="E2070" s="2"/>
    </row>
    <row r="2071">
      <c r="A2071" s="2"/>
      <c r="B2071" s="2"/>
      <c r="C2071" s="2"/>
      <c r="D2071" s="2"/>
      <c r="E2071" s="2"/>
    </row>
    <row r="2072">
      <c r="A2072" s="2"/>
      <c r="B2072" s="2"/>
      <c r="C2072" s="2"/>
      <c r="D2072" s="2"/>
      <c r="E2072" s="2"/>
    </row>
    <row r="2073">
      <c r="A2073" s="2"/>
      <c r="B2073" s="2"/>
      <c r="C2073" s="2"/>
      <c r="D2073" s="2"/>
      <c r="E2073" s="2"/>
    </row>
    <row r="2074">
      <c r="A2074" s="2"/>
      <c r="B2074" s="2"/>
      <c r="C2074" s="2"/>
      <c r="D2074" s="2"/>
      <c r="E2074" s="2"/>
    </row>
    <row r="2075">
      <c r="A2075" s="2"/>
      <c r="B2075" s="2"/>
      <c r="C2075" s="2"/>
      <c r="D2075" s="2"/>
      <c r="E2075" s="2"/>
    </row>
    <row r="2076">
      <c r="A2076" s="2"/>
      <c r="B2076" s="2"/>
      <c r="C2076" s="2"/>
      <c r="D2076" s="2"/>
      <c r="E2076" s="2"/>
    </row>
    <row r="2077">
      <c r="A2077" s="2"/>
      <c r="B2077" s="2"/>
      <c r="C2077" s="2"/>
      <c r="D2077" s="2"/>
      <c r="E2077" s="2"/>
    </row>
    <row r="2078">
      <c r="A2078" s="2"/>
      <c r="B2078" s="2"/>
      <c r="C2078" s="2"/>
      <c r="D2078" s="2"/>
      <c r="E2078" s="2"/>
    </row>
    <row r="2079">
      <c r="A2079" s="2"/>
      <c r="B2079" s="2"/>
      <c r="C2079" s="2"/>
      <c r="D2079" s="2"/>
      <c r="E2079" s="2"/>
    </row>
    <row r="2080">
      <c r="A2080" s="2"/>
      <c r="B2080" s="2"/>
      <c r="C2080" s="2"/>
      <c r="D2080" s="2"/>
      <c r="E2080" s="2"/>
    </row>
    <row r="2081">
      <c r="A2081" s="2"/>
      <c r="B2081" s="2"/>
      <c r="C2081" s="2"/>
      <c r="D2081" s="2"/>
      <c r="E2081" s="2"/>
    </row>
    <row r="2082">
      <c r="A2082" s="2"/>
      <c r="B2082" s="2"/>
      <c r="C2082" s="2"/>
      <c r="D2082" s="2"/>
      <c r="E2082" s="2"/>
    </row>
    <row r="2083">
      <c r="A2083" s="2"/>
      <c r="B2083" s="2"/>
      <c r="C2083" s="2"/>
      <c r="D2083" s="2"/>
      <c r="E2083" s="2"/>
    </row>
    <row r="2084">
      <c r="A2084" s="2"/>
      <c r="B2084" s="2"/>
      <c r="C2084" s="2"/>
      <c r="D2084" s="2"/>
      <c r="E2084" s="2"/>
    </row>
    <row r="2085">
      <c r="A2085" s="2"/>
      <c r="B2085" s="2"/>
      <c r="C2085" s="2"/>
      <c r="D2085" s="2"/>
      <c r="E2085" s="2"/>
    </row>
    <row r="2086">
      <c r="A2086" s="2"/>
      <c r="B2086" s="2"/>
      <c r="C2086" s="2"/>
      <c r="D2086" s="2"/>
      <c r="E2086" s="2"/>
    </row>
    <row r="2087">
      <c r="A2087" s="2"/>
      <c r="B2087" s="2"/>
      <c r="C2087" s="2"/>
      <c r="D2087" s="2"/>
      <c r="E2087" s="2"/>
    </row>
    <row r="2088">
      <c r="A2088" s="2"/>
      <c r="B2088" s="2"/>
      <c r="C2088" s="2"/>
      <c r="D2088" s="2"/>
      <c r="E2088" s="2"/>
    </row>
    <row r="2089">
      <c r="A2089" s="2"/>
      <c r="B2089" s="2"/>
      <c r="C2089" s="2"/>
      <c r="D2089" s="2"/>
      <c r="E2089" s="2"/>
    </row>
    <row r="2090">
      <c r="A2090" s="2"/>
      <c r="B2090" s="2"/>
      <c r="C2090" s="2"/>
      <c r="D2090" s="2"/>
      <c r="E2090" s="2"/>
    </row>
    <row r="2091">
      <c r="A2091" s="2"/>
      <c r="B2091" s="2"/>
      <c r="C2091" s="2"/>
      <c r="D2091" s="2"/>
      <c r="E2091" s="2"/>
    </row>
    <row r="2092">
      <c r="A2092" s="2"/>
      <c r="B2092" s="2"/>
      <c r="C2092" s="2"/>
      <c r="D2092" s="2"/>
      <c r="E2092" s="2"/>
    </row>
    <row r="2093">
      <c r="A2093" s="2"/>
      <c r="B2093" s="2"/>
      <c r="C2093" s="2"/>
      <c r="D2093" s="2"/>
      <c r="E2093" s="2"/>
    </row>
    <row r="2094">
      <c r="A2094" s="2"/>
      <c r="B2094" s="2"/>
      <c r="C2094" s="2"/>
      <c r="D2094" s="2"/>
      <c r="E2094" s="2"/>
    </row>
    <row r="2095">
      <c r="A2095" s="2"/>
      <c r="B2095" s="2"/>
      <c r="C2095" s="2"/>
      <c r="D2095" s="2"/>
      <c r="E2095" s="2"/>
    </row>
    <row r="2096">
      <c r="A2096" s="2"/>
      <c r="B2096" s="2"/>
      <c r="C2096" s="2"/>
      <c r="D2096" s="2"/>
      <c r="E2096" s="2"/>
    </row>
    <row r="2097">
      <c r="A2097" s="2"/>
      <c r="B2097" s="2"/>
      <c r="C2097" s="2"/>
      <c r="D2097" s="2"/>
      <c r="E2097" s="2"/>
    </row>
    <row r="2098">
      <c r="A2098" s="2"/>
      <c r="B2098" s="2"/>
      <c r="C2098" s="2"/>
      <c r="D2098" s="2"/>
      <c r="E2098" s="2"/>
    </row>
    <row r="2099">
      <c r="A2099" s="2"/>
      <c r="B2099" s="2"/>
      <c r="C2099" s="2"/>
      <c r="D2099" s="2"/>
      <c r="E2099" s="2"/>
    </row>
    <row r="2100">
      <c r="A2100" s="2"/>
      <c r="B2100" s="2"/>
      <c r="C2100" s="2"/>
      <c r="D2100" s="2"/>
      <c r="E2100" s="2"/>
    </row>
    <row r="2101">
      <c r="A2101" s="2"/>
      <c r="B2101" s="2"/>
      <c r="C2101" s="2"/>
      <c r="D2101" s="2"/>
      <c r="E2101" s="2"/>
    </row>
    <row r="2102">
      <c r="A2102" s="2"/>
      <c r="B2102" s="2"/>
      <c r="C2102" s="2"/>
      <c r="D2102" s="2"/>
      <c r="E2102" s="2"/>
    </row>
    <row r="2103">
      <c r="A2103" s="2"/>
      <c r="B2103" s="2"/>
      <c r="C2103" s="2"/>
      <c r="D2103" s="2"/>
      <c r="E2103" s="2"/>
    </row>
    <row r="2104">
      <c r="A2104" s="2"/>
      <c r="B2104" s="2"/>
      <c r="C2104" s="2"/>
      <c r="D2104" s="2"/>
      <c r="E2104" s="2"/>
    </row>
    <row r="2105">
      <c r="A2105" s="2"/>
      <c r="B2105" s="2"/>
      <c r="C2105" s="2"/>
      <c r="D2105" s="2"/>
      <c r="E2105" s="2"/>
    </row>
    <row r="2106">
      <c r="A2106" s="2"/>
      <c r="B2106" s="2"/>
      <c r="C2106" s="2"/>
      <c r="D2106" s="2"/>
      <c r="E2106" s="2"/>
    </row>
    <row r="2107">
      <c r="A2107" s="2"/>
      <c r="B2107" s="2"/>
      <c r="C2107" s="2"/>
      <c r="D2107" s="2"/>
      <c r="E2107" s="2"/>
    </row>
    <row r="2108">
      <c r="A2108" s="2"/>
      <c r="B2108" s="2"/>
      <c r="C2108" s="2"/>
      <c r="D2108" s="2"/>
      <c r="E2108" s="2"/>
    </row>
    <row r="2109">
      <c r="A2109" s="2"/>
      <c r="B2109" s="2"/>
      <c r="C2109" s="2"/>
      <c r="D2109" s="2"/>
      <c r="E2109" s="2"/>
    </row>
    <row r="2110">
      <c r="A2110" s="2"/>
      <c r="B2110" s="2"/>
      <c r="C2110" s="2"/>
      <c r="D2110" s="2"/>
      <c r="E2110" s="2"/>
    </row>
    <row r="2111">
      <c r="A2111" s="2"/>
      <c r="B2111" s="2"/>
      <c r="C2111" s="2"/>
      <c r="D2111" s="2"/>
      <c r="E2111" s="2"/>
    </row>
    <row r="2112">
      <c r="A2112" s="2"/>
      <c r="B2112" s="2"/>
      <c r="C2112" s="2"/>
      <c r="D2112" s="2"/>
      <c r="E2112" s="2"/>
    </row>
    <row r="2113">
      <c r="A2113" s="2"/>
      <c r="B2113" s="2"/>
      <c r="C2113" s="2"/>
      <c r="D2113" s="2"/>
      <c r="E2113" s="2"/>
    </row>
    <row r="2114">
      <c r="A2114" s="2"/>
      <c r="B2114" s="2"/>
      <c r="C2114" s="2"/>
      <c r="D2114" s="2"/>
      <c r="E2114" s="2"/>
    </row>
    <row r="2115">
      <c r="A2115" s="2"/>
      <c r="B2115" s="2"/>
      <c r="C2115" s="2"/>
      <c r="D2115" s="2"/>
      <c r="E2115" s="2"/>
    </row>
    <row r="2116">
      <c r="A2116" s="2"/>
      <c r="B2116" s="2"/>
      <c r="C2116" s="2"/>
      <c r="D2116" s="2"/>
      <c r="E2116" s="2"/>
    </row>
    <row r="2117">
      <c r="A2117" s="2"/>
      <c r="B2117" s="2"/>
      <c r="C2117" s="2"/>
      <c r="D2117" s="2"/>
      <c r="E2117" s="2"/>
    </row>
    <row r="2118">
      <c r="A2118" s="2"/>
      <c r="B2118" s="2"/>
      <c r="C2118" s="2"/>
      <c r="D2118" s="2"/>
      <c r="E2118" s="2"/>
    </row>
    <row r="2119">
      <c r="A2119" s="2"/>
      <c r="B2119" s="2"/>
      <c r="C2119" s="2"/>
      <c r="D2119" s="2"/>
      <c r="E2119" s="2"/>
    </row>
    <row r="2120">
      <c r="A2120" s="2"/>
      <c r="B2120" s="2"/>
      <c r="C2120" s="2"/>
      <c r="D2120" s="2"/>
      <c r="E2120" s="2"/>
    </row>
    <row r="2121">
      <c r="A2121" s="2"/>
      <c r="B2121" s="2"/>
      <c r="C2121" s="2"/>
      <c r="D2121" s="2"/>
      <c r="E2121" s="2"/>
    </row>
    <row r="2122">
      <c r="A2122" s="2"/>
      <c r="B2122" s="2"/>
      <c r="C2122" s="2"/>
      <c r="D2122" s="2"/>
      <c r="E2122" s="2"/>
    </row>
    <row r="2123">
      <c r="A2123" s="2"/>
      <c r="B2123" s="2"/>
      <c r="C2123" s="2"/>
      <c r="D2123" s="2"/>
      <c r="E2123" s="2"/>
    </row>
    <row r="2124">
      <c r="A2124" s="2"/>
      <c r="B2124" s="2"/>
      <c r="C2124" s="2"/>
      <c r="D2124" s="2"/>
      <c r="E2124" s="2"/>
    </row>
    <row r="2125">
      <c r="A2125" s="2"/>
      <c r="B2125" s="2"/>
      <c r="C2125" s="2"/>
      <c r="D2125" s="2"/>
      <c r="E2125" s="2"/>
    </row>
    <row r="2126">
      <c r="A2126" s="2"/>
      <c r="B2126" s="2"/>
      <c r="C2126" s="2"/>
      <c r="D2126" s="2"/>
      <c r="E2126" s="2"/>
    </row>
    <row r="2127">
      <c r="A2127" s="2"/>
      <c r="B2127" s="2"/>
      <c r="C2127" s="2"/>
      <c r="D2127" s="2"/>
      <c r="E2127" s="2"/>
    </row>
    <row r="2128">
      <c r="A2128" s="2"/>
      <c r="B2128" s="2"/>
      <c r="C2128" s="2"/>
      <c r="D2128" s="2"/>
      <c r="E2128" s="2"/>
    </row>
    <row r="2129">
      <c r="A2129" s="2"/>
      <c r="B2129" s="2"/>
      <c r="C2129" s="2"/>
      <c r="D2129" s="2"/>
      <c r="E2129" s="2"/>
    </row>
    <row r="2130">
      <c r="A2130" s="2"/>
      <c r="B2130" s="2"/>
      <c r="C2130" s="2"/>
      <c r="D2130" s="2"/>
      <c r="E2130" s="2"/>
    </row>
    <row r="2131">
      <c r="A2131" s="2"/>
      <c r="B2131" s="2"/>
      <c r="C2131" s="2"/>
      <c r="D2131" s="2"/>
      <c r="E2131" s="2"/>
    </row>
    <row r="2132">
      <c r="A2132" s="2"/>
      <c r="B2132" s="2"/>
      <c r="C2132" s="2"/>
      <c r="D2132" s="2"/>
      <c r="E2132" s="2"/>
    </row>
    <row r="2133">
      <c r="A2133" s="2"/>
      <c r="B2133" s="2"/>
      <c r="C2133" s="2"/>
      <c r="D2133" s="2"/>
      <c r="E2133" s="2"/>
    </row>
    <row r="2134">
      <c r="A2134" s="2"/>
      <c r="B2134" s="2"/>
      <c r="C2134" s="2"/>
      <c r="D2134" s="2"/>
      <c r="E2134" s="2"/>
    </row>
    <row r="2135">
      <c r="A2135" s="2"/>
      <c r="B2135" s="2"/>
      <c r="C2135" s="2"/>
      <c r="D2135" s="2"/>
      <c r="E2135" s="2"/>
    </row>
    <row r="2136">
      <c r="A2136" s="2"/>
      <c r="B2136" s="2"/>
      <c r="C2136" s="2"/>
      <c r="D2136" s="2"/>
      <c r="E2136" s="2"/>
    </row>
    <row r="2137">
      <c r="A2137" s="2"/>
      <c r="B2137" s="2"/>
      <c r="C2137" s="2"/>
      <c r="D2137" s="2"/>
      <c r="E2137" s="2"/>
    </row>
    <row r="2138">
      <c r="A2138" s="2"/>
      <c r="B2138" s="2"/>
      <c r="C2138" s="2"/>
      <c r="D2138" s="2"/>
      <c r="E2138" s="2"/>
    </row>
    <row r="2139">
      <c r="A2139" s="2"/>
      <c r="B2139" s="2"/>
      <c r="C2139" s="2"/>
      <c r="D2139" s="2"/>
      <c r="E2139" s="2"/>
    </row>
    <row r="2140">
      <c r="A2140" s="2"/>
      <c r="B2140" s="2"/>
      <c r="C2140" s="2"/>
      <c r="D2140" s="2"/>
      <c r="E2140" s="2"/>
    </row>
    <row r="2141">
      <c r="A2141" s="2"/>
      <c r="B2141" s="2"/>
      <c r="C2141" s="2"/>
      <c r="D2141" s="2"/>
      <c r="E2141" s="2"/>
    </row>
    <row r="2142">
      <c r="A2142" s="2"/>
      <c r="B2142" s="2"/>
      <c r="C2142" s="2"/>
      <c r="D2142" s="2"/>
      <c r="E2142" s="2"/>
    </row>
    <row r="2143">
      <c r="A2143" s="2"/>
      <c r="B2143" s="2"/>
      <c r="C2143" s="2"/>
      <c r="D2143" s="2"/>
      <c r="E2143" s="2"/>
    </row>
    <row r="2144">
      <c r="A2144" s="2"/>
      <c r="B2144" s="2"/>
      <c r="C2144" s="2"/>
      <c r="D2144" s="2"/>
      <c r="E2144" s="2"/>
    </row>
    <row r="2145">
      <c r="A2145" s="2"/>
      <c r="B2145" s="2"/>
      <c r="C2145" s="2"/>
      <c r="D2145" s="2"/>
      <c r="E2145" s="2"/>
    </row>
    <row r="2146">
      <c r="A2146" s="2"/>
      <c r="B2146" s="2"/>
      <c r="C2146" s="2"/>
      <c r="D2146" s="2"/>
      <c r="E2146" s="2"/>
    </row>
    <row r="2147">
      <c r="A2147" s="2"/>
      <c r="B2147" s="2"/>
      <c r="C2147" s="2"/>
      <c r="D2147" s="2"/>
      <c r="E2147" s="2"/>
    </row>
    <row r="2148">
      <c r="A2148" s="2"/>
      <c r="B2148" s="2"/>
      <c r="C2148" s="2"/>
      <c r="D2148" s="2"/>
      <c r="E2148" s="2"/>
    </row>
    <row r="2149">
      <c r="A2149" s="2"/>
      <c r="B2149" s="2"/>
      <c r="C2149" s="2"/>
      <c r="D2149" s="2"/>
      <c r="E2149" s="2"/>
    </row>
    <row r="2150">
      <c r="A2150" s="2"/>
      <c r="B2150" s="2"/>
      <c r="C2150" s="2"/>
      <c r="D2150" s="2"/>
      <c r="E2150" s="2"/>
    </row>
    <row r="2151">
      <c r="A2151" s="2"/>
      <c r="B2151" s="2"/>
      <c r="C2151" s="2"/>
      <c r="D2151" s="2"/>
      <c r="E2151" s="2"/>
    </row>
    <row r="2152">
      <c r="A2152" s="2"/>
      <c r="B2152" s="2"/>
      <c r="C2152" s="2"/>
      <c r="D2152" s="2"/>
      <c r="E2152" s="2"/>
    </row>
    <row r="2153">
      <c r="A2153" s="2"/>
      <c r="B2153" s="2"/>
      <c r="C2153" s="2"/>
      <c r="D2153" s="2"/>
      <c r="E2153" s="2"/>
    </row>
    <row r="2154">
      <c r="A2154" s="2"/>
      <c r="B2154" s="2"/>
      <c r="C2154" s="2"/>
      <c r="D2154" s="2"/>
      <c r="E2154" s="2"/>
    </row>
    <row r="2155">
      <c r="A2155" s="2"/>
      <c r="B2155" s="2"/>
      <c r="C2155" s="2"/>
      <c r="D2155" s="2"/>
      <c r="E2155" s="2"/>
    </row>
    <row r="2156">
      <c r="A2156" s="2"/>
      <c r="B2156" s="2"/>
      <c r="C2156" s="2"/>
      <c r="D2156" s="2"/>
      <c r="E2156" s="2"/>
    </row>
    <row r="2157">
      <c r="A2157" s="2"/>
      <c r="B2157" s="2"/>
      <c r="C2157" s="2"/>
      <c r="D2157" s="2"/>
      <c r="E2157" s="2"/>
    </row>
    <row r="2158">
      <c r="A2158" s="2"/>
      <c r="B2158" s="2"/>
      <c r="C2158" s="2"/>
      <c r="D2158" s="2"/>
      <c r="E2158" s="2"/>
    </row>
    <row r="2159">
      <c r="A2159" s="2"/>
      <c r="B2159" s="2"/>
      <c r="C2159" s="2"/>
      <c r="D2159" s="2"/>
      <c r="E2159" s="2"/>
    </row>
    <row r="2160">
      <c r="A2160" s="2"/>
      <c r="B2160" s="2"/>
      <c r="C2160" s="2"/>
      <c r="D2160" s="2"/>
      <c r="E2160" s="2"/>
    </row>
    <row r="2161">
      <c r="A2161" s="2"/>
      <c r="B2161" s="2"/>
      <c r="C2161" s="2"/>
      <c r="D2161" s="2"/>
      <c r="E2161" s="2"/>
    </row>
    <row r="2162">
      <c r="A2162" s="2"/>
      <c r="B2162" s="2"/>
      <c r="C2162" s="2"/>
      <c r="D2162" s="2"/>
      <c r="E2162" s="2"/>
    </row>
    <row r="2163">
      <c r="A2163" s="2"/>
      <c r="B2163" s="2"/>
      <c r="C2163" s="2"/>
      <c r="D2163" s="2"/>
      <c r="E2163" s="2"/>
    </row>
    <row r="2164">
      <c r="A2164" s="2"/>
      <c r="B2164" s="2"/>
      <c r="C2164" s="2"/>
      <c r="D2164" s="2"/>
      <c r="E2164" s="2"/>
    </row>
    <row r="2165">
      <c r="A2165" s="2"/>
      <c r="B2165" s="2"/>
      <c r="C2165" s="2"/>
      <c r="D2165" s="2"/>
      <c r="E2165" s="2"/>
    </row>
    <row r="2166">
      <c r="A2166" s="2"/>
      <c r="B2166" s="2"/>
      <c r="C2166" s="2"/>
      <c r="D2166" s="2"/>
      <c r="E2166" s="2"/>
    </row>
    <row r="2167">
      <c r="A2167" s="2"/>
      <c r="B2167" s="2"/>
      <c r="C2167" s="2"/>
      <c r="D2167" s="2"/>
      <c r="E2167" s="2"/>
    </row>
    <row r="2168">
      <c r="A2168" s="2"/>
      <c r="B2168" s="2"/>
      <c r="C2168" s="2"/>
      <c r="D2168" s="2"/>
      <c r="E2168" s="2"/>
    </row>
    <row r="2169">
      <c r="A2169" s="2"/>
      <c r="B2169" s="2"/>
      <c r="C2169" s="2"/>
      <c r="D2169" s="2"/>
      <c r="E2169" s="2"/>
    </row>
    <row r="2170">
      <c r="A2170" s="2"/>
      <c r="B2170" s="2"/>
      <c r="C2170" s="2"/>
      <c r="D2170" s="2"/>
      <c r="E2170" s="2"/>
    </row>
    <row r="2171">
      <c r="A2171" s="2"/>
      <c r="B2171" s="2"/>
      <c r="C2171" s="2"/>
      <c r="D2171" s="2"/>
      <c r="E2171" s="2"/>
    </row>
    <row r="2172">
      <c r="A2172" s="2"/>
      <c r="B2172" s="2"/>
      <c r="C2172" s="2"/>
      <c r="D2172" s="2"/>
      <c r="E2172" s="2"/>
    </row>
    <row r="2173">
      <c r="A2173" s="2"/>
      <c r="B2173" s="2"/>
      <c r="C2173" s="2"/>
      <c r="D2173" s="2"/>
      <c r="E2173" s="2"/>
    </row>
    <row r="2174">
      <c r="A2174" s="2"/>
      <c r="B2174" s="2"/>
      <c r="C2174" s="2"/>
      <c r="D2174" s="2"/>
      <c r="E2174" s="2"/>
    </row>
    <row r="2175">
      <c r="A2175" s="2"/>
      <c r="B2175" s="2"/>
      <c r="C2175" s="2"/>
      <c r="D2175" s="2"/>
      <c r="E2175" s="2"/>
    </row>
    <row r="2176">
      <c r="A2176" s="2"/>
      <c r="B2176" s="2"/>
      <c r="C2176" s="2"/>
      <c r="D2176" s="2"/>
      <c r="E2176" s="2"/>
    </row>
    <row r="2177">
      <c r="A2177" s="2"/>
      <c r="B2177" s="2"/>
      <c r="C2177" s="2"/>
      <c r="D2177" s="2"/>
      <c r="E2177" s="2"/>
    </row>
    <row r="2178">
      <c r="A2178" s="2"/>
      <c r="B2178" s="2"/>
      <c r="C2178" s="2"/>
      <c r="D2178" s="2"/>
      <c r="E2178" s="2"/>
    </row>
    <row r="2179">
      <c r="A2179" s="2"/>
      <c r="B2179" s="2"/>
      <c r="C2179" s="2"/>
      <c r="D2179" s="2"/>
      <c r="E2179" s="2"/>
    </row>
    <row r="2180">
      <c r="A2180" s="2"/>
      <c r="B2180" s="2"/>
      <c r="C2180" s="2"/>
      <c r="D2180" s="2"/>
      <c r="E2180" s="2"/>
    </row>
    <row r="2181">
      <c r="A2181" s="2"/>
      <c r="B2181" s="2"/>
      <c r="C2181" s="2"/>
      <c r="D2181" s="2"/>
      <c r="E2181" s="2"/>
    </row>
    <row r="2182">
      <c r="A2182" s="2"/>
      <c r="B2182" s="2"/>
      <c r="C2182" s="2"/>
      <c r="D2182" s="2"/>
      <c r="E2182" s="2"/>
    </row>
    <row r="2183">
      <c r="A2183" s="2"/>
      <c r="B2183" s="2"/>
      <c r="C2183" s="2"/>
      <c r="D2183" s="2"/>
      <c r="E2183" s="2"/>
    </row>
    <row r="2184">
      <c r="A2184" s="2"/>
      <c r="B2184" s="2"/>
      <c r="C2184" s="2"/>
      <c r="D2184" s="2"/>
      <c r="E2184" s="2"/>
    </row>
    <row r="2185">
      <c r="A2185" s="2"/>
      <c r="B2185" s="2"/>
      <c r="C2185" s="2"/>
      <c r="D2185" s="2"/>
      <c r="E2185" s="2"/>
    </row>
    <row r="2186">
      <c r="A2186" s="2"/>
      <c r="B2186" s="2"/>
      <c r="C2186" s="2"/>
      <c r="D2186" s="2"/>
      <c r="E2186" s="2"/>
    </row>
    <row r="2187">
      <c r="A2187" s="2"/>
      <c r="B2187" s="2"/>
      <c r="C2187" s="2"/>
      <c r="D2187" s="2"/>
      <c r="E2187" s="2"/>
    </row>
    <row r="2188">
      <c r="A2188" s="2"/>
      <c r="B2188" s="2"/>
      <c r="C2188" s="2"/>
      <c r="D2188" s="2"/>
      <c r="E2188" s="2"/>
    </row>
    <row r="2189">
      <c r="A2189" s="2"/>
      <c r="B2189" s="2"/>
      <c r="C2189" s="2"/>
      <c r="D2189" s="2"/>
      <c r="E2189" s="2"/>
    </row>
    <row r="2190">
      <c r="A2190" s="2"/>
      <c r="B2190" s="2"/>
      <c r="C2190" s="2"/>
      <c r="D2190" s="2"/>
      <c r="E2190" s="2"/>
    </row>
    <row r="2191">
      <c r="A2191" s="2"/>
      <c r="B2191" s="2"/>
      <c r="C2191" s="2"/>
      <c r="D2191" s="2"/>
      <c r="E2191" s="2"/>
    </row>
    <row r="2192">
      <c r="A2192" s="2"/>
      <c r="B2192" s="2"/>
      <c r="C2192" s="2"/>
      <c r="D2192" s="2"/>
      <c r="E2192" s="2"/>
    </row>
    <row r="2193">
      <c r="A2193" s="2"/>
      <c r="B2193" s="2"/>
      <c r="C2193" s="2"/>
      <c r="D2193" s="2"/>
      <c r="E2193" s="2"/>
    </row>
    <row r="2194">
      <c r="A2194" s="2"/>
      <c r="B2194" s="2"/>
      <c r="C2194" s="2"/>
      <c r="D2194" s="2"/>
      <c r="E2194" s="2"/>
    </row>
    <row r="2195">
      <c r="A2195" s="2"/>
      <c r="B2195" s="2"/>
      <c r="C2195" s="2"/>
      <c r="D2195" s="2"/>
      <c r="E2195" s="2"/>
    </row>
    <row r="2196">
      <c r="A2196" s="2"/>
      <c r="B2196" s="2"/>
      <c r="C2196" s="2"/>
      <c r="D2196" s="2"/>
      <c r="E2196" s="2"/>
    </row>
    <row r="2197">
      <c r="A2197" s="2"/>
      <c r="B2197" s="2"/>
      <c r="C2197" s="2"/>
      <c r="D2197" s="2"/>
      <c r="E2197" s="2"/>
    </row>
    <row r="2198">
      <c r="A2198" s="2"/>
      <c r="B2198" s="2"/>
      <c r="C2198" s="2"/>
      <c r="D2198" s="2"/>
      <c r="E2198" s="2"/>
    </row>
    <row r="2199">
      <c r="A2199" s="2"/>
      <c r="B2199" s="2"/>
      <c r="C2199" s="2"/>
      <c r="D2199" s="2"/>
      <c r="E2199" s="2"/>
    </row>
    <row r="2200">
      <c r="A2200" s="2"/>
      <c r="B2200" s="2"/>
      <c r="C2200" s="2"/>
      <c r="D2200" s="2"/>
      <c r="E2200" s="2"/>
    </row>
    <row r="2201">
      <c r="A2201" s="2"/>
      <c r="B2201" s="2"/>
      <c r="C2201" s="2"/>
      <c r="D2201" s="2"/>
      <c r="E2201" s="2"/>
    </row>
    <row r="2202">
      <c r="A2202" s="2"/>
      <c r="B2202" s="2"/>
      <c r="C2202" s="2"/>
      <c r="D2202" s="2"/>
      <c r="E2202" s="2"/>
    </row>
    <row r="2203">
      <c r="A2203" s="2"/>
      <c r="B2203" s="2"/>
      <c r="C2203" s="2"/>
      <c r="D2203" s="2"/>
      <c r="E2203" s="2"/>
    </row>
    <row r="2204">
      <c r="A2204" s="2"/>
      <c r="B2204" s="2"/>
      <c r="C2204" s="2"/>
      <c r="D2204" s="2"/>
      <c r="E2204" s="2"/>
    </row>
    <row r="2205">
      <c r="A2205" s="2"/>
      <c r="B2205" s="2"/>
      <c r="C2205" s="2"/>
      <c r="D2205" s="2"/>
      <c r="E2205" s="2"/>
    </row>
    <row r="2206">
      <c r="A2206" s="2"/>
      <c r="B2206" s="2"/>
      <c r="C2206" s="2"/>
      <c r="D2206" s="2"/>
      <c r="E2206" s="2"/>
    </row>
    <row r="2207">
      <c r="A2207" s="2"/>
      <c r="B2207" s="2"/>
      <c r="C2207" s="2"/>
      <c r="D2207" s="2"/>
      <c r="E2207" s="2"/>
    </row>
    <row r="2208">
      <c r="A2208" s="2"/>
      <c r="B2208" s="2"/>
      <c r="C2208" s="2"/>
      <c r="D2208" s="2"/>
      <c r="E2208" s="2"/>
    </row>
    <row r="2209">
      <c r="A2209" s="2"/>
      <c r="B2209" s="2"/>
      <c r="C2209" s="2"/>
      <c r="D2209" s="2"/>
      <c r="E2209" s="2"/>
    </row>
    <row r="2210">
      <c r="A2210" s="2"/>
      <c r="B2210" s="2"/>
      <c r="C2210" s="2"/>
      <c r="D2210" s="2"/>
      <c r="E2210" s="2"/>
    </row>
    <row r="2211">
      <c r="A2211" s="2"/>
      <c r="B2211" s="2"/>
      <c r="C2211" s="2"/>
      <c r="D2211" s="2"/>
      <c r="E2211" s="2"/>
    </row>
    <row r="2212">
      <c r="A2212" s="2"/>
      <c r="B2212" s="2"/>
      <c r="C2212" s="2"/>
      <c r="D2212" s="2"/>
      <c r="E2212" s="2"/>
    </row>
    <row r="2213">
      <c r="A2213" s="2"/>
      <c r="B2213" s="2"/>
      <c r="C2213" s="2"/>
      <c r="D2213" s="2"/>
      <c r="E2213" s="2"/>
    </row>
    <row r="2214">
      <c r="A2214" s="2"/>
      <c r="B2214" s="2"/>
      <c r="C2214" s="2"/>
      <c r="D2214" s="2"/>
      <c r="E2214" s="2"/>
    </row>
    <row r="2215">
      <c r="A2215" s="2"/>
      <c r="B2215" s="2"/>
      <c r="C2215" s="2"/>
      <c r="D2215" s="2"/>
      <c r="E2215" s="2"/>
    </row>
    <row r="2216">
      <c r="A2216" s="2"/>
      <c r="B2216" s="2"/>
      <c r="C2216" s="2"/>
      <c r="D2216" s="2"/>
      <c r="E2216" s="2"/>
    </row>
    <row r="2217">
      <c r="A2217" s="2"/>
      <c r="B2217" s="2"/>
      <c r="C2217" s="2"/>
      <c r="D2217" s="2"/>
      <c r="E2217" s="2"/>
    </row>
    <row r="2218">
      <c r="A2218" s="2"/>
      <c r="B2218" s="2"/>
      <c r="C2218" s="2"/>
      <c r="D2218" s="2"/>
      <c r="E2218" s="2"/>
    </row>
    <row r="2219">
      <c r="A2219" s="2"/>
      <c r="B2219" s="2"/>
      <c r="C2219" s="2"/>
      <c r="D2219" s="2"/>
      <c r="E2219" s="2"/>
    </row>
    <row r="2220">
      <c r="A2220" s="2"/>
      <c r="B2220" s="2"/>
      <c r="C2220" s="2"/>
      <c r="D2220" s="2"/>
      <c r="E2220" s="2"/>
    </row>
    <row r="2221">
      <c r="A2221" s="2"/>
      <c r="B2221" s="2"/>
      <c r="C2221" s="2"/>
      <c r="D2221" s="2"/>
      <c r="E2221" s="2"/>
    </row>
    <row r="2222">
      <c r="A2222" s="2"/>
      <c r="B2222" s="2"/>
      <c r="C2222" s="2"/>
      <c r="D2222" s="2"/>
      <c r="E2222" s="2"/>
    </row>
    <row r="2223">
      <c r="A2223" s="2"/>
      <c r="B2223" s="2"/>
      <c r="C2223" s="2"/>
      <c r="D2223" s="2"/>
      <c r="E2223" s="2"/>
    </row>
    <row r="2224">
      <c r="A2224" s="2"/>
      <c r="B2224" s="2"/>
      <c r="C2224" s="2"/>
      <c r="D2224" s="2"/>
      <c r="E2224" s="2"/>
    </row>
    <row r="2225">
      <c r="A2225" s="2"/>
      <c r="B2225" s="2"/>
      <c r="C2225" s="2"/>
      <c r="D2225" s="2"/>
      <c r="E2225" s="2"/>
    </row>
    <row r="2226">
      <c r="A2226" s="2"/>
      <c r="B2226" s="2"/>
      <c r="C2226" s="2"/>
      <c r="D2226" s="2"/>
      <c r="E2226" s="2"/>
    </row>
    <row r="2227">
      <c r="A2227" s="2"/>
      <c r="B2227" s="2"/>
      <c r="C2227" s="2"/>
      <c r="D2227" s="2"/>
      <c r="E2227" s="2"/>
    </row>
    <row r="2228">
      <c r="A2228" s="2"/>
      <c r="B2228" s="2"/>
      <c r="C2228" s="2"/>
      <c r="D2228" s="2"/>
      <c r="E2228" s="2"/>
    </row>
    <row r="2229">
      <c r="A2229" s="2"/>
      <c r="B2229" s="2"/>
      <c r="C2229" s="2"/>
      <c r="D2229" s="2"/>
      <c r="E2229" s="2"/>
    </row>
    <row r="2230">
      <c r="A2230" s="2"/>
      <c r="B2230" s="2"/>
      <c r="C2230" s="2"/>
      <c r="D2230" s="2"/>
      <c r="E2230" s="2"/>
    </row>
    <row r="2231">
      <c r="A2231" s="2"/>
      <c r="B2231" s="2"/>
      <c r="C2231" s="2"/>
      <c r="D2231" s="2"/>
      <c r="E2231" s="2"/>
    </row>
    <row r="2232">
      <c r="A2232" s="2"/>
      <c r="B2232" s="2"/>
      <c r="C2232" s="2"/>
      <c r="D2232" s="2"/>
      <c r="E2232" s="2"/>
    </row>
    <row r="2233">
      <c r="A2233" s="2"/>
      <c r="B2233" s="2"/>
      <c r="C2233" s="2"/>
      <c r="D2233" s="2"/>
      <c r="E2233" s="2"/>
    </row>
    <row r="2234">
      <c r="A2234" s="2"/>
      <c r="B2234" s="2"/>
      <c r="C2234" s="2"/>
      <c r="D2234" s="2"/>
      <c r="E2234" s="2"/>
    </row>
    <row r="2235">
      <c r="A2235" s="2"/>
      <c r="B2235" s="2"/>
      <c r="C2235" s="2"/>
      <c r="D2235" s="2"/>
      <c r="E2235" s="2"/>
    </row>
    <row r="2236">
      <c r="A2236" s="2"/>
      <c r="B2236" s="2"/>
      <c r="C2236" s="2"/>
      <c r="D2236" s="2"/>
      <c r="E2236" s="2"/>
    </row>
    <row r="2237">
      <c r="A2237" s="2"/>
      <c r="B2237" s="2"/>
      <c r="C2237" s="2"/>
      <c r="D2237" s="2"/>
      <c r="E2237" s="2"/>
    </row>
    <row r="2238">
      <c r="A2238" s="2"/>
      <c r="B2238" s="2"/>
      <c r="C2238" s="2"/>
      <c r="D2238" s="2"/>
      <c r="E2238" s="2"/>
    </row>
    <row r="2239">
      <c r="A2239" s="2"/>
      <c r="B2239" s="2"/>
      <c r="C2239" s="2"/>
      <c r="D2239" s="2"/>
      <c r="E2239" s="2"/>
    </row>
    <row r="2240">
      <c r="A2240" s="2"/>
      <c r="B2240" s="2"/>
      <c r="C2240" s="2"/>
      <c r="D2240" s="2"/>
      <c r="E2240" s="2"/>
    </row>
    <row r="2241">
      <c r="A2241" s="2"/>
      <c r="B2241" s="2"/>
      <c r="C2241" s="2"/>
      <c r="D2241" s="2"/>
      <c r="E2241" s="2"/>
    </row>
    <row r="2242">
      <c r="A2242" s="2"/>
      <c r="B2242" s="2"/>
      <c r="C2242" s="2"/>
      <c r="D2242" s="2"/>
      <c r="E2242" s="2"/>
    </row>
    <row r="2243">
      <c r="A2243" s="2"/>
      <c r="B2243" s="2"/>
      <c r="C2243" s="2"/>
      <c r="D2243" s="2"/>
      <c r="E2243" s="2"/>
    </row>
    <row r="2244">
      <c r="A2244" s="2"/>
      <c r="B2244" s="2"/>
      <c r="C2244" s="2"/>
      <c r="D2244" s="2"/>
      <c r="E2244" s="2"/>
    </row>
    <row r="2245">
      <c r="A2245" s="2"/>
      <c r="B2245" s="2"/>
      <c r="C2245" s="2"/>
      <c r="D2245" s="2"/>
      <c r="E2245" s="2"/>
    </row>
    <row r="2246">
      <c r="A2246" s="2"/>
      <c r="B2246" s="2"/>
      <c r="C2246" s="2"/>
      <c r="D2246" s="2"/>
      <c r="E2246" s="2"/>
    </row>
    <row r="2247">
      <c r="A2247" s="2"/>
      <c r="B2247" s="2"/>
      <c r="C2247" s="2"/>
      <c r="D2247" s="2"/>
      <c r="E2247" s="2"/>
    </row>
    <row r="2248">
      <c r="A2248" s="2"/>
      <c r="B2248" s="2"/>
      <c r="C2248" s="2"/>
      <c r="D2248" s="2"/>
      <c r="E2248" s="2"/>
    </row>
    <row r="2249">
      <c r="A2249" s="2"/>
      <c r="B2249" s="2"/>
      <c r="C2249" s="2"/>
      <c r="D2249" s="2"/>
      <c r="E2249" s="2"/>
    </row>
    <row r="2250">
      <c r="A2250" s="2"/>
      <c r="B2250" s="2"/>
      <c r="C2250" s="2"/>
      <c r="D2250" s="2"/>
      <c r="E2250" s="2"/>
    </row>
    <row r="2251">
      <c r="A2251" s="2"/>
      <c r="B2251" s="2"/>
      <c r="C2251" s="2"/>
      <c r="D2251" s="2"/>
      <c r="E2251" s="2"/>
    </row>
    <row r="2252">
      <c r="A2252" s="2"/>
      <c r="B2252" s="2"/>
      <c r="C2252" s="2"/>
      <c r="D2252" s="2"/>
      <c r="E2252" s="2"/>
    </row>
    <row r="2253">
      <c r="A2253" s="2"/>
      <c r="B2253" s="2"/>
      <c r="C2253" s="2"/>
      <c r="D2253" s="2"/>
      <c r="E2253" s="2"/>
    </row>
    <row r="2254">
      <c r="A2254" s="2"/>
      <c r="B2254" s="2"/>
      <c r="C2254" s="2"/>
      <c r="D2254" s="2"/>
      <c r="E2254" s="2"/>
    </row>
    <row r="2255">
      <c r="A2255" s="2"/>
      <c r="B2255" s="2"/>
      <c r="C2255" s="2"/>
      <c r="D2255" s="2"/>
      <c r="E2255" s="2"/>
    </row>
    <row r="2256">
      <c r="A2256" s="2"/>
      <c r="B2256" s="2"/>
      <c r="C2256" s="2"/>
      <c r="D2256" s="2"/>
      <c r="E2256" s="2"/>
    </row>
    <row r="2257">
      <c r="A2257" s="2"/>
      <c r="B2257" s="2"/>
      <c r="C2257" s="2"/>
      <c r="D2257" s="2"/>
      <c r="E2257" s="2"/>
    </row>
    <row r="2258">
      <c r="A2258" s="2"/>
      <c r="B2258" s="2"/>
      <c r="C2258" s="2"/>
      <c r="D2258" s="2"/>
      <c r="E2258" s="2"/>
    </row>
    <row r="2259">
      <c r="A2259" s="2"/>
      <c r="B2259" s="2"/>
      <c r="C2259" s="2"/>
      <c r="D2259" s="2"/>
      <c r="E2259" s="2"/>
    </row>
    <row r="2260">
      <c r="A2260" s="2"/>
      <c r="B2260" s="2"/>
      <c r="C2260" s="2"/>
      <c r="D2260" s="2"/>
      <c r="E2260" s="2"/>
    </row>
    <row r="2261">
      <c r="A2261" s="2"/>
      <c r="B2261" s="2"/>
      <c r="C2261" s="2"/>
      <c r="D2261" s="2"/>
      <c r="E2261" s="2"/>
    </row>
    <row r="2262">
      <c r="A2262" s="2"/>
      <c r="B2262" s="2"/>
      <c r="C2262" s="2"/>
      <c r="D2262" s="2"/>
      <c r="E2262" s="2"/>
    </row>
    <row r="2263">
      <c r="A2263" s="2"/>
      <c r="B2263" s="2"/>
      <c r="C2263" s="2"/>
      <c r="D2263" s="2"/>
      <c r="E2263" s="2"/>
    </row>
    <row r="2264">
      <c r="A2264" s="2"/>
      <c r="B2264" s="2"/>
      <c r="C2264" s="2"/>
      <c r="D2264" s="2"/>
      <c r="E2264" s="2"/>
    </row>
    <row r="2265">
      <c r="A2265" s="2"/>
      <c r="B2265" s="2"/>
      <c r="C2265" s="2"/>
      <c r="D2265" s="2"/>
      <c r="E2265" s="2"/>
    </row>
    <row r="2266">
      <c r="A2266" s="2"/>
      <c r="B2266" s="2"/>
      <c r="C2266" s="2"/>
      <c r="D2266" s="2"/>
      <c r="E2266" s="2"/>
    </row>
    <row r="2267">
      <c r="A2267" s="2"/>
      <c r="B2267" s="2"/>
      <c r="C2267" s="2"/>
      <c r="D2267" s="2"/>
      <c r="E2267" s="2"/>
    </row>
    <row r="2268">
      <c r="A2268" s="2"/>
      <c r="B2268" s="2"/>
      <c r="C2268" s="2"/>
      <c r="D2268" s="2"/>
      <c r="E2268" s="2"/>
    </row>
    <row r="2269">
      <c r="A2269" s="2"/>
      <c r="B2269" s="2"/>
      <c r="C2269" s="2"/>
      <c r="D2269" s="2"/>
      <c r="E2269" s="2"/>
    </row>
    <row r="2270">
      <c r="A2270" s="2"/>
      <c r="B2270" s="2"/>
      <c r="C2270" s="2"/>
      <c r="D2270" s="2"/>
      <c r="E2270" s="2"/>
    </row>
    <row r="2271">
      <c r="A2271" s="2"/>
      <c r="B2271" s="2"/>
      <c r="C2271" s="2"/>
      <c r="D2271" s="2"/>
      <c r="E2271" s="2"/>
    </row>
    <row r="2272">
      <c r="A2272" s="2"/>
      <c r="B2272" s="2"/>
      <c r="C2272" s="2"/>
      <c r="D2272" s="2"/>
      <c r="E2272" s="2"/>
    </row>
    <row r="2273">
      <c r="A2273" s="2"/>
      <c r="B2273" s="2"/>
      <c r="C2273" s="2"/>
      <c r="D2273" s="2"/>
      <c r="E2273" s="2"/>
    </row>
    <row r="2274">
      <c r="A2274" s="2"/>
      <c r="B2274" s="2"/>
      <c r="C2274" s="2"/>
      <c r="D2274" s="2"/>
      <c r="E2274" s="2"/>
    </row>
    <row r="2275">
      <c r="A2275" s="2"/>
      <c r="B2275" s="2"/>
      <c r="C2275" s="2"/>
      <c r="D2275" s="2"/>
      <c r="E2275" s="2"/>
    </row>
    <row r="2276">
      <c r="A2276" s="2"/>
      <c r="B2276" s="2"/>
      <c r="C2276" s="2"/>
      <c r="D2276" s="2"/>
      <c r="E2276" s="2"/>
    </row>
    <row r="2277">
      <c r="A2277" s="2"/>
      <c r="B2277" s="2"/>
      <c r="C2277" s="2"/>
      <c r="D2277" s="2"/>
      <c r="E2277" s="2"/>
    </row>
    <row r="2278">
      <c r="A2278" s="2"/>
      <c r="B2278" s="2"/>
      <c r="C2278" s="2"/>
      <c r="D2278" s="2"/>
      <c r="E2278" s="2"/>
    </row>
    <row r="2279">
      <c r="A2279" s="2"/>
      <c r="B2279" s="2"/>
      <c r="C2279" s="2"/>
      <c r="D2279" s="2"/>
      <c r="E2279" s="2"/>
    </row>
    <row r="2280">
      <c r="A2280" s="2"/>
      <c r="B2280" s="2"/>
      <c r="C2280" s="2"/>
      <c r="D2280" s="2"/>
      <c r="E2280" s="2"/>
    </row>
    <row r="2281">
      <c r="A2281" s="2"/>
      <c r="B2281" s="2"/>
      <c r="C2281" s="2"/>
      <c r="D2281" s="2"/>
      <c r="E2281" s="2"/>
    </row>
    <row r="2282">
      <c r="A2282" s="2"/>
      <c r="B2282" s="2"/>
      <c r="C2282" s="2"/>
      <c r="D2282" s="2"/>
      <c r="E2282" s="2"/>
    </row>
    <row r="2283">
      <c r="A2283" s="2"/>
      <c r="B2283" s="2"/>
      <c r="C2283" s="2"/>
      <c r="D2283" s="2"/>
      <c r="E2283" s="2"/>
    </row>
    <row r="2284">
      <c r="A2284" s="2"/>
      <c r="B2284" s="2"/>
      <c r="C2284" s="2"/>
      <c r="D2284" s="2"/>
      <c r="E2284" s="2"/>
    </row>
    <row r="2285">
      <c r="A2285" s="2"/>
      <c r="B2285" s="2"/>
      <c r="C2285" s="2"/>
      <c r="D2285" s="2"/>
      <c r="E2285" s="2"/>
    </row>
    <row r="2286">
      <c r="A2286" s="2"/>
      <c r="B2286" s="2"/>
      <c r="C2286" s="2"/>
      <c r="D2286" s="2"/>
      <c r="E2286" s="2"/>
    </row>
    <row r="2287">
      <c r="A2287" s="2"/>
      <c r="B2287" s="2"/>
      <c r="C2287" s="2"/>
      <c r="D2287" s="2"/>
      <c r="E2287" s="2"/>
    </row>
    <row r="2288">
      <c r="A2288" s="2"/>
      <c r="B2288" s="2"/>
      <c r="C2288" s="2"/>
      <c r="D2288" s="2"/>
      <c r="E2288" s="2"/>
    </row>
    <row r="2289">
      <c r="A2289" s="2"/>
      <c r="B2289" s="2"/>
      <c r="C2289" s="2"/>
      <c r="D2289" s="2"/>
      <c r="E2289" s="2"/>
    </row>
    <row r="2290">
      <c r="A2290" s="2"/>
      <c r="B2290" s="2"/>
      <c r="C2290" s="2"/>
      <c r="D2290" s="2"/>
      <c r="E2290" s="2"/>
    </row>
    <row r="2291">
      <c r="A2291" s="2"/>
      <c r="B2291" s="2"/>
      <c r="C2291" s="2"/>
      <c r="D2291" s="2"/>
      <c r="E2291" s="2"/>
    </row>
    <row r="2292">
      <c r="A2292" s="2"/>
      <c r="B2292" s="2"/>
      <c r="C2292" s="2"/>
      <c r="D2292" s="2"/>
      <c r="E2292" s="2"/>
    </row>
    <row r="2293">
      <c r="A2293" s="2"/>
      <c r="B2293" s="2"/>
      <c r="C2293" s="2"/>
      <c r="D2293" s="2"/>
      <c r="E2293" s="2"/>
    </row>
    <row r="2294">
      <c r="A2294" s="2"/>
      <c r="B2294" s="2"/>
      <c r="C2294" s="2"/>
      <c r="D2294" s="2"/>
      <c r="E2294" s="2"/>
    </row>
    <row r="2295">
      <c r="A2295" s="2"/>
      <c r="B2295" s="2"/>
      <c r="C2295" s="2"/>
      <c r="D2295" s="2"/>
      <c r="E2295" s="2"/>
    </row>
    <row r="2296">
      <c r="A2296" s="2"/>
      <c r="B2296" s="2"/>
      <c r="C2296" s="2"/>
      <c r="D2296" s="2"/>
      <c r="E2296" s="2"/>
    </row>
    <row r="2297">
      <c r="A2297" s="2"/>
      <c r="B2297" s="2"/>
      <c r="C2297" s="2"/>
      <c r="D2297" s="2"/>
      <c r="E2297" s="2"/>
    </row>
    <row r="2298">
      <c r="A2298" s="2"/>
      <c r="B2298" s="2"/>
      <c r="C2298" s="2"/>
      <c r="D2298" s="2"/>
      <c r="E2298" s="2"/>
    </row>
    <row r="2299">
      <c r="A2299" s="2"/>
      <c r="B2299" s="2"/>
      <c r="C2299" s="2"/>
      <c r="D2299" s="2"/>
      <c r="E2299" s="2"/>
    </row>
    <row r="2300">
      <c r="A2300" s="2"/>
      <c r="B2300" s="2"/>
      <c r="C2300" s="2"/>
      <c r="D2300" s="2"/>
      <c r="E2300" s="2"/>
    </row>
    <row r="2301">
      <c r="A2301" s="2"/>
      <c r="B2301" s="2"/>
      <c r="C2301" s="2"/>
      <c r="D2301" s="2"/>
      <c r="E2301" s="2"/>
    </row>
    <row r="2302">
      <c r="A2302" s="2"/>
      <c r="B2302" s="2"/>
      <c r="C2302" s="2"/>
      <c r="D2302" s="2"/>
      <c r="E2302" s="2"/>
    </row>
    <row r="2303">
      <c r="A2303" s="2"/>
      <c r="B2303" s="2"/>
      <c r="C2303" s="2"/>
      <c r="D2303" s="2"/>
      <c r="E2303" s="2"/>
    </row>
    <row r="2304">
      <c r="A2304" s="2"/>
      <c r="B2304" s="2"/>
      <c r="C2304" s="2"/>
      <c r="D2304" s="2"/>
      <c r="E2304" s="2"/>
    </row>
    <row r="2305">
      <c r="A2305" s="2"/>
      <c r="B2305" s="2"/>
      <c r="C2305" s="2"/>
      <c r="D2305" s="2"/>
      <c r="E2305" s="2"/>
    </row>
    <row r="2306">
      <c r="A2306" s="2"/>
      <c r="B2306" s="2"/>
      <c r="C2306" s="2"/>
      <c r="D2306" s="2"/>
      <c r="E2306" s="2"/>
    </row>
    <row r="2307">
      <c r="A2307" s="2"/>
      <c r="B2307" s="2"/>
      <c r="C2307" s="2"/>
      <c r="D2307" s="2"/>
      <c r="E2307" s="2"/>
    </row>
    <row r="2308">
      <c r="A2308" s="2"/>
      <c r="B2308" s="2"/>
      <c r="C2308" s="2"/>
      <c r="D2308" s="2"/>
      <c r="E2308" s="2"/>
    </row>
    <row r="2309">
      <c r="A2309" s="2"/>
      <c r="B2309" s="2"/>
      <c r="C2309" s="2"/>
      <c r="D2309" s="2"/>
      <c r="E2309" s="2"/>
    </row>
    <row r="2310">
      <c r="A2310" s="2"/>
      <c r="B2310" s="2"/>
      <c r="C2310" s="2"/>
      <c r="D2310" s="2"/>
      <c r="E2310" s="2"/>
    </row>
    <row r="2311">
      <c r="A2311" s="2"/>
      <c r="B2311" s="2"/>
      <c r="C2311" s="2"/>
      <c r="D2311" s="2"/>
      <c r="E2311" s="2"/>
    </row>
    <row r="2312">
      <c r="A2312" s="2"/>
      <c r="B2312" s="2"/>
      <c r="C2312" s="2"/>
      <c r="D2312" s="2"/>
      <c r="E2312" s="2"/>
    </row>
    <row r="2313">
      <c r="A2313" s="2"/>
      <c r="B2313" s="2"/>
      <c r="C2313" s="2"/>
      <c r="D2313" s="2"/>
      <c r="E2313" s="2"/>
    </row>
    <row r="2314">
      <c r="A2314" s="2"/>
      <c r="B2314" s="2"/>
      <c r="C2314" s="2"/>
      <c r="D2314" s="2"/>
      <c r="E2314" s="2"/>
    </row>
    <row r="2315">
      <c r="A2315" s="2"/>
      <c r="B2315" s="2"/>
      <c r="C2315" s="2"/>
      <c r="D2315" s="2"/>
      <c r="E2315" s="2"/>
    </row>
    <row r="2316">
      <c r="A2316" s="2"/>
      <c r="B2316" s="2"/>
      <c r="C2316" s="2"/>
      <c r="D2316" s="2"/>
      <c r="E2316" s="2"/>
    </row>
    <row r="2317">
      <c r="A2317" s="2"/>
      <c r="B2317" s="2"/>
      <c r="C2317" s="2"/>
      <c r="D2317" s="2"/>
      <c r="E2317" s="2"/>
    </row>
    <row r="2318">
      <c r="A2318" s="2"/>
      <c r="B2318" s="2"/>
      <c r="C2318" s="2"/>
      <c r="D2318" s="2"/>
      <c r="E2318" s="2"/>
    </row>
    <row r="2319">
      <c r="A2319" s="2"/>
      <c r="B2319" s="2"/>
      <c r="C2319" s="2"/>
      <c r="D2319" s="2"/>
      <c r="E2319" s="2"/>
    </row>
    <row r="2320">
      <c r="A2320" s="2"/>
      <c r="B2320" s="2"/>
      <c r="C2320" s="2"/>
      <c r="D2320" s="2"/>
      <c r="E2320" s="2"/>
    </row>
    <row r="2321">
      <c r="A2321" s="2"/>
      <c r="B2321" s="2"/>
      <c r="C2321" s="2"/>
      <c r="D2321" s="2"/>
      <c r="E2321" s="2"/>
    </row>
    <row r="2322">
      <c r="A2322" s="2"/>
      <c r="B2322" s="2"/>
      <c r="C2322" s="2"/>
      <c r="D2322" s="2"/>
      <c r="E2322" s="2"/>
    </row>
    <row r="2323">
      <c r="A2323" s="2"/>
      <c r="B2323" s="2"/>
      <c r="C2323" s="2"/>
      <c r="D2323" s="2"/>
      <c r="E2323" s="2"/>
    </row>
    <row r="2324">
      <c r="A2324" s="2"/>
      <c r="B2324" s="2"/>
      <c r="C2324" s="2"/>
      <c r="D2324" s="2"/>
      <c r="E2324" s="2"/>
    </row>
    <row r="2325">
      <c r="A2325" s="2" t="str">
        <f>IFERROR(__xludf.DUMMYFUNCTION("""COMPUTED_VALUE"""),"Nome do Repositório")</f>
        <v>Nome do Repositório</v>
      </c>
      <c r="B2325" s="2" t="str">
        <f>IFERROR(__xludf.DUMMYFUNCTION("""COMPUTED_VALUE"""),"URL")</f>
        <v>URL</v>
      </c>
      <c r="C2325" s="2"/>
      <c r="D2325" s="2" t="str">
        <f>IFERROR(__xludf.DUMMYFUNCTION("""COMPUTED_VALUE"""),"Linguagem")</f>
        <v>Linguagem</v>
      </c>
      <c r="E2325" s="2" t="str">
        <f>IFERROR(__xludf.DUMMYFUNCTION("""COMPUTED_VALUE"""),"Descrição")</f>
        <v>Descrição</v>
      </c>
    </row>
    <row r="2326">
      <c r="A2326" s="2"/>
      <c r="B2326" s="2"/>
      <c r="C2326" s="2"/>
      <c r="D2326" s="2"/>
      <c r="E2326" s="2"/>
    </row>
    <row r="2327">
      <c r="A2327" s="2"/>
      <c r="B2327" s="2"/>
      <c r="C2327" s="2"/>
      <c r="D2327" s="2"/>
      <c r="E2327" s="2"/>
    </row>
    <row r="2328">
      <c r="A2328" s="2"/>
      <c r="B2328" s="2"/>
      <c r="C2328" s="2"/>
      <c r="D2328" s="2"/>
      <c r="E2328" s="2"/>
    </row>
    <row r="2329">
      <c r="A2329" s="2"/>
      <c r="B2329" s="2"/>
      <c r="C2329" s="2"/>
      <c r="D2329" s="2"/>
      <c r="E2329" s="2"/>
    </row>
    <row r="2330">
      <c r="A2330" s="2"/>
      <c r="B2330" s="2"/>
      <c r="C2330" s="2"/>
      <c r="D2330" s="2"/>
      <c r="E2330" s="2"/>
    </row>
    <row r="2331">
      <c r="A2331" s="2"/>
      <c r="B2331" s="2"/>
      <c r="C2331" s="2"/>
      <c r="D2331" s="2"/>
      <c r="E2331" s="2"/>
    </row>
    <row r="2332">
      <c r="A2332" s="2"/>
      <c r="B2332" s="2"/>
      <c r="C2332" s="2"/>
      <c r="D2332" s="2"/>
      <c r="E2332" s="2"/>
    </row>
    <row r="2333">
      <c r="A2333" s="2"/>
      <c r="B2333" s="2"/>
      <c r="C2333" s="2"/>
      <c r="D2333" s="2"/>
      <c r="E2333" s="2"/>
    </row>
    <row r="2334">
      <c r="A2334" s="2"/>
      <c r="B2334" s="2"/>
      <c r="C2334" s="2"/>
      <c r="D2334" s="2"/>
      <c r="E2334" s="2"/>
    </row>
    <row r="2335">
      <c r="A2335" s="2"/>
      <c r="B2335" s="2"/>
      <c r="C2335" s="2"/>
      <c r="D2335" s="2"/>
      <c r="E2335" s="2"/>
    </row>
    <row r="2336">
      <c r="A2336" s="2"/>
      <c r="B2336" s="2"/>
      <c r="C2336" s="2"/>
      <c r="D2336" s="2"/>
      <c r="E2336" s="2"/>
    </row>
    <row r="2337">
      <c r="A2337" s="2"/>
      <c r="B2337" s="2"/>
      <c r="C2337" s="2"/>
      <c r="D2337" s="2"/>
      <c r="E2337" s="2"/>
    </row>
    <row r="2338">
      <c r="A2338" s="2"/>
      <c r="B2338" s="2"/>
      <c r="C2338" s="2"/>
      <c r="D2338" s="2"/>
      <c r="E2338" s="2"/>
    </row>
    <row r="2339">
      <c r="A2339" s="2"/>
      <c r="B2339" s="2"/>
      <c r="C2339" s="2"/>
      <c r="D2339" s="2"/>
      <c r="E2339" s="2"/>
    </row>
    <row r="2340">
      <c r="A2340" s="2"/>
      <c r="B2340" s="2"/>
      <c r="C2340" s="2"/>
      <c r="D2340" s="2"/>
      <c r="E2340" s="2"/>
    </row>
    <row r="2341">
      <c r="A2341" s="2"/>
      <c r="B2341" s="2"/>
      <c r="C2341" s="2"/>
      <c r="D2341" s="2"/>
      <c r="E2341" s="2"/>
    </row>
    <row r="2342">
      <c r="A2342" s="2"/>
      <c r="B2342" s="2"/>
      <c r="C2342" s="2"/>
      <c r="D2342" s="2"/>
      <c r="E2342" s="2"/>
    </row>
    <row r="2343">
      <c r="A2343" s="2"/>
      <c r="B2343" s="2"/>
      <c r="C2343" s="2"/>
      <c r="D2343" s="2"/>
      <c r="E2343" s="2"/>
    </row>
    <row r="2344">
      <c r="A2344" s="2"/>
      <c r="B2344" s="2"/>
      <c r="C2344" s="2"/>
      <c r="D2344" s="2"/>
      <c r="E2344" s="2"/>
    </row>
    <row r="2345">
      <c r="A2345" s="2"/>
      <c r="B2345" s="2"/>
      <c r="C2345" s="2"/>
      <c r="D2345" s="2"/>
      <c r="E2345" s="2"/>
    </row>
    <row r="2346">
      <c r="A2346" s="2"/>
      <c r="B2346" s="2"/>
      <c r="C2346" s="2"/>
      <c r="D2346" s="2"/>
      <c r="E2346" s="2"/>
    </row>
    <row r="2347">
      <c r="A2347" s="2"/>
      <c r="B2347" s="2"/>
      <c r="C2347" s="2"/>
      <c r="D2347" s="2"/>
      <c r="E2347" s="2"/>
    </row>
    <row r="2348">
      <c r="A2348" s="2"/>
      <c r="B2348" s="2"/>
      <c r="C2348" s="2"/>
      <c r="D2348" s="2"/>
      <c r="E2348" s="2"/>
    </row>
    <row r="2349">
      <c r="A2349" s="2"/>
      <c r="B2349" s="2"/>
      <c r="C2349" s="2"/>
      <c r="D2349" s="2"/>
      <c r="E2349" s="2"/>
    </row>
    <row r="2350">
      <c r="A2350" s="2"/>
      <c r="B2350" s="2"/>
      <c r="C2350" s="2"/>
      <c r="D2350" s="2"/>
      <c r="E2350" s="2"/>
    </row>
    <row r="2351">
      <c r="A2351" s="2"/>
      <c r="B2351" s="2"/>
      <c r="C2351" s="2"/>
      <c r="D2351" s="2"/>
      <c r="E2351" s="2"/>
    </row>
    <row r="2352">
      <c r="A2352" s="2"/>
      <c r="B2352" s="2"/>
      <c r="C2352" s="2"/>
      <c r="D2352" s="2"/>
      <c r="E2352" s="2"/>
    </row>
    <row r="2353">
      <c r="A2353" s="2"/>
      <c r="B2353" s="2"/>
      <c r="C2353" s="2"/>
      <c r="D2353" s="2"/>
      <c r="E2353" s="2"/>
    </row>
    <row r="2354">
      <c r="A2354" s="2"/>
      <c r="B2354" s="2"/>
      <c r="C2354" s="2"/>
      <c r="D2354" s="2"/>
      <c r="E2354" s="2"/>
    </row>
    <row r="2355">
      <c r="A2355" s="2"/>
      <c r="B2355" s="2"/>
      <c r="C2355" s="2"/>
      <c r="D2355" s="2"/>
      <c r="E2355" s="2"/>
    </row>
    <row r="2356">
      <c r="A2356" s="2"/>
      <c r="B2356" s="2"/>
      <c r="C2356" s="2"/>
      <c r="D2356" s="2"/>
      <c r="E2356" s="2"/>
    </row>
    <row r="2357">
      <c r="A2357" s="2"/>
      <c r="B2357" s="2"/>
      <c r="C2357" s="2"/>
      <c r="D2357" s="2"/>
      <c r="E2357" s="2"/>
    </row>
    <row r="2358">
      <c r="A2358" s="2"/>
      <c r="B2358" s="2"/>
      <c r="C2358" s="2"/>
      <c r="D2358" s="2"/>
      <c r="E2358" s="2"/>
    </row>
    <row r="2359">
      <c r="A2359" s="2"/>
      <c r="B2359" s="2"/>
      <c r="C2359" s="2"/>
      <c r="D2359" s="2"/>
      <c r="E2359" s="2"/>
    </row>
    <row r="2360">
      <c r="A2360" s="2"/>
      <c r="B2360" s="2"/>
      <c r="C2360" s="2"/>
      <c r="D2360" s="2"/>
      <c r="E2360" s="2"/>
    </row>
    <row r="2361">
      <c r="A2361" s="2"/>
      <c r="B2361" s="2"/>
      <c r="C2361" s="2"/>
      <c r="D2361" s="2"/>
      <c r="E2361" s="2"/>
    </row>
    <row r="2362">
      <c r="A2362" s="2"/>
      <c r="B2362" s="2"/>
      <c r="C2362" s="2"/>
      <c r="D2362" s="2"/>
      <c r="E2362" s="2"/>
    </row>
    <row r="2363">
      <c r="A2363" s="2"/>
      <c r="B2363" s="2"/>
      <c r="C2363" s="2"/>
      <c r="D2363" s="2"/>
      <c r="E2363" s="2"/>
    </row>
    <row r="2364">
      <c r="A2364" s="2"/>
      <c r="B2364" s="2"/>
      <c r="C2364" s="2"/>
      <c r="D2364" s="2"/>
      <c r="E2364" s="2"/>
    </row>
    <row r="2365">
      <c r="A2365" s="2"/>
      <c r="B2365" s="2"/>
      <c r="C2365" s="2"/>
      <c r="D2365" s="2"/>
      <c r="E2365" s="2"/>
    </row>
    <row r="2366">
      <c r="A2366" s="2"/>
      <c r="B2366" s="2"/>
      <c r="C2366" s="2"/>
      <c r="D2366" s="2"/>
      <c r="E2366" s="2"/>
    </row>
    <row r="2367">
      <c r="A2367" s="2"/>
      <c r="B2367" s="2"/>
      <c r="C2367" s="2"/>
      <c r="D2367" s="2"/>
      <c r="E2367" s="2"/>
    </row>
    <row r="2368">
      <c r="A2368" s="2"/>
      <c r="B2368" s="2"/>
      <c r="C2368" s="2"/>
      <c r="D2368" s="2"/>
      <c r="E2368" s="2"/>
    </row>
    <row r="2369">
      <c r="A2369" s="2"/>
      <c r="B2369" s="2"/>
      <c r="C2369" s="2"/>
      <c r="D2369" s="2"/>
      <c r="E2369" s="2"/>
    </row>
    <row r="2370">
      <c r="A2370" s="2"/>
      <c r="B2370" s="2"/>
      <c r="C2370" s="2"/>
      <c r="D2370" s="2"/>
      <c r="E2370" s="2"/>
    </row>
    <row r="2371">
      <c r="A2371" s="2"/>
      <c r="B2371" s="2"/>
      <c r="C2371" s="2"/>
      <c r="D2371" s="2"/>
      <c r="E2371" s="2"/>
    </row>
    <row r="2372">
      <c r="A2372" s="2"/>
      <c r="B2372" s="2"/>
      <c r="C2372" s="2"/>
      <c r="D2372" s="2"/>
      <c r="E2372" s="2"/>
    </row>
    <row r="2373">
      <c r="A2373" s="2"/>
      <c r="B2373" s="2"/>
      <c r="C2373" s="2"/>
      <c r="D2373" s="2"/>
      <c r="E2373" s="2"/>
    </row>
    <row r="2374">
      <c r="A2374" s="2"/>
      <c r="B2374" s="2"/>
      <c r="C2374" s="2"/>
      <c r="D2374" s="2"/>
      <c r="E2374" s="2"/>
    </row>
    <row r="2375">
      <c r="A2375" s="2"/>
      <c r="B2375" s="2"/>
      <c r="C2375" s="2"/>
      <c r="D2375" s="2"/>
      <c r="E2375" s="2"/>
    </row>
    <row r="2376">
      <c r="A2376" s="2"/>
      <c r="B2376" s="2"/>
      <c r="C2376" s="2"/>
      <c r="D2376" s="2"/>
      <c r="E2376" s="2"/>
    </row>
    <row r="2377">
      <c r="A2377" s="2"/>
      <c r="B2377" s="2"/>
      <c r="C2377" s="2"/>
      <c r="D2377" s="2"/>
      <c r="E2377" s="2"/>
    </row>
    <row r="2378">
      <c r="A2378" s="2"/>
      <c r="B2378" s="2"/>
      <c r="C2378" s="2"/>
      <c r="D2378" s="2"/>
      <c r="E2378" s="2"/>
    </row>
    <row r="2379">
      <c r="A2379" s="2"/>
      <c r="B2379" s="2"/>
      <c r="C2379" s="2"/>
      <c r="D2379" s="2"/>
      <c r="E2379" s="2"/>
    </row>
    <row r="2380">
      <c r="A2380" s="2"/>
      <c r="B2380" s="2"/>
      <c r="C2380" s="2"/>
      <c r="D2380" s="2"/>
      <c r="E2380" s="2"/>
    </row>
    <row r="2381">
      <c r="A2381" s="2"/>
      <c r="B2381" s="2"/>
      <c r="C2381" s="2"/>
      <c r="D2381" s="2"/>
      <c r="E2381" s="2"/>
    </row>
    <row r="2382">
      <c r="A2382" s="2"/>
      <c r="B2382" s="2"/>
      <c r="C2382" s="2"/>
      <c r="D2382" s="2"/>
      <c r="E2382" s="2"/>
    </row>
    <row r="2383">
      <c r="A2383" s="2"/>
      <c r="B2383" s="2"/>
      <c r="C2383" s="2"/>
      <c r="D2383" s="2"/>
      <c r="E2383" s="2"/>
    </row>
    <row r="2384">
      <c r="A2384" s="2"/>
      <c r="B2384" s="2"/>
      <c r="C2384" s="2"/>
      <c r="D2384" s="2"/>
      <c r="E2384" s="2"/>
    </row>
    <row r="2385">
      <c r="A2385" s="2"/>
      <c r="B2385" s="2"/>
      <c r="C2385" s="2"/>
      <c r="D2385" s="2"/>
      <c r="E2385" s="2"/>
    </row>
    <row r="2386">
      <c r="A2386" s="2"/>
      <c r="B2386" s="2"/>
      <c r="C2386" s="2"/>
      <c r="D2386" s="2"/>
      <c r="E2386" s="2"/>
    </row>
    <row r="2387">
      <c r="A2387" s="2"/>
      <c r="B2387" s="2"/>
      <c r="C2387" s="2"/>
      <c r="D2387" s="2"/>
      <c r="E2387" s="2"/>
    </row>
    <row r="2388">
      <c r="A2388" s="2"/>
      <c r="B2388" s="2"/>
      <c r="C2388" s="2"/>
      <c r="D2388" s="2"/>
      <c r="E2388" s="2"/>
    </row>
    <row r="2389">
      <c r="A2389" s="2"/>
      <c r="B2389" s="2"/>
      <c r="C2389" s="2"/>
      <c r="D2389" s="2"/>
      <c r="E2389" s="2"/>
    </row>
    <row r="2390">
      <c r="A2390" s="2"/>
      <c r="B2390" s="2"/>
      <c r="C2390" s="2"/>
      <c r="D2390" s="2"/>
      <c r="E2390" s="2"/>
    </row>
    <row r="2391">
      <c r="A2391" s="2"/>
      <c r="B2391" s="2"/>
      <c r="C2391" s="2"/>
      <c r="D2391" s="2"/>
      <c r="E2391" s="2"/>
    </row>
    <row r="2392">
      <c r="A2392" s="2"/>
      <c r="B2392" s="2"/>
      <c r="C2392" s="2"/>
      <c r="D2392" s="2"/>
      <c r="E2392" s="2"/>
    </row>
    <row r="2393">
      <c r="A2393" s="2"/>
      <c r="B2393" s="2"/>
      <c r="C2393" s="2"/>
      <c r="D2393" s="2"/>
      <c r="E2393" s="2"/>
    </row>
    <row r="2394">
      <c r="A2394" s="2"/>
      <c r="B2394" s="2"/>
      <c r="C2394" s="2"/>
      <c r="D2394" s="2"/>
      <c r="E2394" s="2"/>
    </row>
    <row r="2395">
      <c r="A2395" s="2"/>
      <c r="B2395" s="2"/>
      <c r="C2395" s="2"/>
      <c r="D2395" s="2"/>
      <c r="E2395" s="2"/>
    </row>
    <row r="2396">
      <c r="A2396" s="2"/>
      <c r="B2396" s="2"/>
      <c r="C2396" s="2"/>
      <c r="D2396" s="2"/>
      <c r="E2396" s="2"/>
    </row>
    <row r="2397">
      <c r="A2397" s="2"/>
      <c r="B2397" s="2"/>
      <c r="C2397" s="2"/>
      <c r="D2397" s="2"/>
      <c r="E2397" s="2"/>
    </row>
    <row r="2398">
      <c r="A2398" s="2"/>
      <c r="B2398" s="2"/>
      <c r="C2398" s="2"/>
      <c r="D2398" s="2"/>
      <c r="E2398" s="2"/>
    </row>
    <row r="2399">
      <c r="A2399" s="2"/>
      <c r="B2399" s="2"/>
      <c r="C2399" s="2"/>
      <c r="D2399" s="2"/>
      <c r="E2399" s="2"/>
    </row>
    <row r="2400">
      <c r="A2400" s="2"/>
      <c r="B2400" s="2"/>
      <c r="C2400" s="2"/>
      <c r="D2400" s="2"/>
      <c r="E2400" s="2"/>
    </row>
    <row r="2401">
      <c r="A2401" s="2"/>
      <c r="B2401" s="2"/>
      <c r="C2401" s="2"/>
      <c r="D2401" s="2"/>
      <c r="E2401" s="2"/>
    </row>
    <row r="2402">
      <c r="A2402" s="2"/>
      <c r="B2402" s="2"/>
      <c r="C2402" s="2"/>
      <c r="D2402" s="2"/>
      <c r="E2402" s="2"/>
    </row>
    <row r="2403">
      <c r="A2403" s="2"/>
      <c r="B2403" s="2"/>
      <c r="C2403" s="2"/>
      <c r="D2403" s="2"/>
      <c r="E2403" s="2"/>
    </row>
    <row r="2404">
      <c r="A2404" s="2"/>
      <c r="B2404" s="2"/>
      <c r="C2404" s="2"/>
      <c r="D2404" s="2"/>
      <c r="E2404" s="2"/>
    </row>
    <row r="2405">
      <c r="A2405" s="2"/>
      <c r="B2405" s="2"/>
      <c r="C2405" s="2"/>
      <c r="D2405" s="2"/>
      <c r="E2405" s="2"/>
    </row>
    <row r="2406">
      <c r="A2406" s="2"/>
      <c r="B2406" s="2"/>
      <c r="C2406" s="2"/>
      <c r="D2406" s="2"/>
      <c r="E2406" s="2"/>
    </row>
    <row r="2407">
      <c r="A2407" s="2"/>
      <c r="B2407" s="2"/>
      <c r="C2407" s="2"/>
      <c r="D2407" s="2"/>
      <c r="E2407" s="2"/>
    </row>
    <row r="2408">
      <c r="A2408" s="2"/>
      <c r="B2408" s="2"/>
      <c r="C2408" s="2"/>
      <c r="D2408" s="2"/>
      <c r="E2408" s="2"/>
    </row>
    <row r="2409">
      <c r="A2409" s="2"/>
      <c r="B2409" s="2"/>
      <c r="C2409" s="2"/>
      <c r="D2409" s="2"/>
      <c r="E2409" s="2"/>
    </row>
    <row r="2410">
      <c r="A2410" s="2"/>
      <c r="B2410" s="2"/>
      <c r="C2410" s="2"/>
      <c r="D2410" s="2"/>
      <c r="E2410" s="2"/>
    </row>
    <row r="2411">
      <c r="A2411" s="2"/>
      <c r="B2411" s="2"/>
      <c r="C2411" s="2"/>
      <c r="D2411" s="2"/>
      <c r="E2411" s="2"/>
    </row>
    <row r="2412">
      <c r="A2412" s="2"/>
      <c r="B2412" s="2"/>
      <c r="C2412" s="2"/>
      <c r="D2412" s="2"/>
      <c r="E2412" s="2"/>
    </row>
    <row r="2413">
      <c r="A2413" s="2"/>
      <c r="B2413" s="2"/>
      <c r="C2413" s="2"/>
      <c r="D2413" s="2"/>
      <c r="E2413" s="2"/>
    </row>
    <row r="2414">
      <c r="A2414" s="2"/>
      <c r="B2414" s="2"/>
      <c r="C2414" s="2"/>
      <c r="D2414" s="2"/>
      <c r="E2414" s="2"/>
    </row>
    <row r="2415">
      <c r="A2415" s="2"/>
      <c r="B2415" s="2"/>
      <c r="C2415" s="2"/>
      <c r="D2415" s="2"/>
      <c r="E2415" s="2"/>
    </row>
    <row r="2416">
      <c r="A2416" s="2"/>
      <c r="B2416" s="2"/>
      <c r="C2416" s="2"/>
      <c r="D2416" s="2"/>
      <c r="E2416" s="2"/>
    </row>
    <row r="2417">
      <c r="A2417" s="2"/>
      <c r="B2417" s="2"/>
      <c r="C2417" s="2"/>
      <c r="D2417" s="2"/>
      <c r="E2417" s="2"/>
    </row>
    <row r="2418">
      <c r="A2418" s="2"/>
      <c r="B2418" s="2"/>
      <c r="C2418" s="2"/>
      <c r="D2418" s="2"/>
      <c r="E2418" s="2"/>
    </row>
    <row r="2419">
      <c r="A2419" s="2"/>
      <c r="B2419" s="2"/>
      <c r="C2419" s="2"/>
      <c r="D2419" s="2"/>
      <c r="E2419" s="2"/>
    </row>
    <row r="2420">
      <c r="A2420" s="2"/>
      <c r="B2420" s="2"/>
      <c r="C2420" s="2"/>
      <c r="D2420" s="2"/>
      <c r="E2420" s="2"/>
    </row>
    <row r="2421">
      <c r="A2421" s="2"/>
      <c r="B2421" s="2"/>
      <c r="C2421" s="2"/>
      <c r="D2421" s="2"/>
      <c r="E2421" s="2"/>
    </row>
    <row r="2422">
      <c r="A2422" s="2"/>
      <c r="B2422" s="2"/>
      <c r="C2422" s="2"/>
      <c r="D2422" s="2"/>
      <c r="E2422" s="2"/>
    </row>
    <row r="2423">
      <c r="A2423" s="2"/>
      <c r="B2423" s="2"/>
      <c r="C2423" s="2"/>
      <c r="D2423" s="2"/>
      <c r="E2423" s="2"/>
    </row>
    <row r="2424">
      <c r="A2424" s="2"/>
      <c r="B2424" s="2"/>
      <c r="C2424" s="2"/>
      <c r="D2424" s="2"/>
      <c r="E2424" s="2"/>
    </row>
    <row r="2425">
      <c r="A2425" s="2"/>
      <c r="B2425" s="2"/>
      <c r="C2425" s="2"/>
      <c r="D2425" s="2"/>
      <c r="E2425" s="2"/>
    </row>
    <row r="2426">
      <c r="A2426" s="2"/>
      <c r="B2426" s="2"/>
      <c r="C2426" s="2"/>
      <c r="D2426" s="2"/>
      <c r="E2426" s="2"/>
    </row>
    <row r="2427">
      <c r="A2427" s="2"/>
      <c r="B2427" s="2"/>
      <c r="C2427" s="2"/>
      <c r="D2427" s="2"/>
      <c r="E2427" s="2"/>
    </row>
    <row r="2428">
      <c r="A2428" s="2"/>
      <c r="B2428" s="2"/>
      <c r="C2428" s="2"/>
      <c r="D2428" s="2"/>
      <c r="E2428" s="2"/>
    </row>
    <row r="2429">
      <c r="A2429" s="2"/>
      <c r="B2429" s="2"/>
      <c r="C2429" s="2"/>
      <c r="D2429" s="2"/>
      <c r="E2429" s="2"/>
    </row>
    <row r="2430">
      <c r="A2430" s="2"/>
      <c r="B2430" s="2"/>
      <c r="C2430" s="2"/>
      <c r="D2430" s="2"/>
      <c r="E2430" s="2"/>
    </row>
    <row r="2431">
      <c r="A2431" s="2"/>
      <c r="B2431" s="2"/>
      <c r="C2431" s="2"/>
      <c r="D2431" s="2"/>
      <c r="E2431" s="2"/>
    </row>
    <row r="2432">
      <c r="A2432" s="2"/>
      <c r="B2432" s="2"/>
      <c r="C2432" s="2"/>
      <c r="D2432" s="2"/>
      <c r="E2432" s="2"/>
    </row>
    <row r="2433">
      <c r="A2433" s="2"/>
      <c r="B2433" s="2"/>
      <c r="C2433" s="2"/>
      <c r="D2433" s="2"/>
      <c r="E2433" s="2"/>
    </row>
    <row r="2434">
      <c r="A2434" s="2"/>
      <c r="B2434" s="2"/>
      <c r="C2434" s="2"/>
      <c r="D2434" s="2"/>
      <c r="E2434" s="2"/>
    </row>
    <row r="2435">
      <c r="A2435" s="2"/>
      <c r="B2435" s="2"/>
      <c r="C2435" s="2"/>
      <c r="D2435" s="2"/>
      <c r="E2435" s="2"/>
    </row>
    <row r="2436">
      <c r="A2436" s="2"/>
      <c r="B2436" s="2"/>
      <c r="C2436" s="2"/>
      <c r="D2436" s="2"/>
      <c r="E2436" s="2"/>
    </row>
    <row r="2437">
      <c r="A2437" s="2"/>
      <c r="B2437" s="2"/>
      <c r="C2437" s="2"/>
      <c r="D2437" s="2"/>
      <c r="E2437" s="2"/>
    </row>
    <row r="2438">
      <c r="A2438" s="2"/>
      <c r="B2438" s="2"/>
      <c r="C2438" s="2"/>
      <c r="D2438" s="2"/>
      <c r="E2438" s="2"/>
    </row>
    <row r="2439">
      <c r="A2439" s="2"/>
      <c r="B2439" s="2"/>
      <c r="C2439" s="2"/>
      <c r="D2439" s="2"/>
      <c r="E2439" s="2"/>
    </row>
    <row r="2440">
      <c r="A2440" s="2"/>
      <c r="B2440" s="2"/>
      <c r="C2440" s="2"/>
      <c r="D2440" s="2"/>
      <c r="E2440" s="2"/>
    </row>
    <row r="2441">
      <c r="A2441" s="2"/>
      <c r="B2441" s="2"/>
      <c r="C2441" s="2"/>
      <c r="D2441" s="2"/>
      <c r="E2441" s="2"/>
    </row>
    <row r="2442">
      <c r="A2442" s="2"/>
      <c r="B2442" s="2"/>
      <c r="C2442" s="2"/>
      <c r="D2442" s="2"/>
      <c r="E2442" s="2"/>
    </row>
    <row r="2443">
      <c r="A2443" s="2"/>
      <c r="B2443" s="2"/>
      <c r="C2443" s="2"/>
      <c r="D2443" s="2"/>
      <c r="E2443" s="2"/>
    </row>
    <row r="2444">
      <c r="A2444" s="2"/>
      <c r="B2444" s="2"/>
      <c r="C2444" s="2"/>
      <c r="D2444" s="2"/>
      <c r="E2444" s="2"/>
    </row>
    <row r="2445">
      <c r="A2445" s="2"/>
      <c r="B2445" s="2"/>
      <c r="C2445" s="2"/>
      <c r="D2445" s="2"/>
      <c r="E2445" s="2"/>
    </row>
    <row r="2446">
      <c r="A2446" s="2"/>
      <c r="B2446" s="2"/>
      <c r="C2446" s="2"/>
      <c r="D2446" s="2"/>
      <c r="E2446" s="2"/>
    </row>
    <row r="2447">
      <c r="A2447" s="2"/>
      <c r="B2447" s="2"/>
      <c r="C2447" s="2"/>
      <c r="D2447" s="2"/>
      <c r="E2447" s="2"/>
    </row>
    <row r="2448">
      <c r="A2448" s="2"/>
      <c r="B2448" s="2"/>
      <c r="C2448" s="2"/>
      <c r="D2448" s="2"/>
      <c r="E2448" s="2"/>
    </row>
    <row r="2449">
      <c r="A2449" s="2"/>
      <c r="B2449" s="2"/>
      <c r="C2449" s="2"/>
      <c r="D2449" s="2"/>
      <c r="E2449" s="2"/>
    </row>
    <row r="2450">
      <c r="A2450" s="2"/>
      <c r="B2450" s="2"/>
      <c r="C2450" s="2"/>
      <c r="D2450" s="2"/>
      <c r="E2450" s="2"/>
    </row>
    <row r="2451">
      <c r="A2451" s="2"/>
      <c r="B2451" s="2"/>
      <c r="C2451" s="2"/>
      <c r="D2451" s="2"/>
      <c r="E2451" s="2"/>
    </row>
    <row r="2452">
      <c r="A2452" s="2"/>
      <c r="B2452" s="2"/>
      <c r="C2452" s="2"/>
      <c r="D2452" s="2"/>
      <c r="E2452" s="2"/>
    </row>
    <row r="2453">
      <c r="A2453" s="2"/>
      <c r="B2453" s="2"/>
      <c r="C2453" s="2"/>
      <c r="D2453" s="2"/>
      <c r="E2453" s="2"/>
    </row>
    <row r="2454">
      <c r="A2454" s="2"/>
      <c r="B2454" s="2"/>
      <c r="C2454" s="2"/>
      <c r="D2454" s="2"/>
      <c r="E2454" s="2"/>
    </row>
    <row r="2455">
      <c r="A2455" s="2"/>
      <c r="B2455" s="2"/>
      <c r="C2455" s="2"/>
      <c r="D2455" s="2"/>
      <c r="E2455" s="2"/>
    </row>
    <row r="2456">
      <c r="A2456" s="2"/>
      <c r="B2456" s="2"/>
      <c r="C2456" s="2"/>
      <c r="D2456" s="2"/>
      <c r="E2456" s="2"/>
    </row>
    <row r="2457">
      <c r="A2457" s="2"/>
      <c r="B2457" s="2"/>
      <c r="C2457" s="2"/>
      <c r="D2457" s="2"/>
      <c r="E2457" s="2"/>
    </row>
    <row r="2458">
      <c r="A2458" s="2"/>
      <c r="B2458" s="2"/>
      <c r="C2458" s="2"/>
      <c r="D2458" s="2"/>
      <c r="E2458" s="2"/>
    </row>
    <row r="2459">
      <c r="A2459" s="2"/>
      <c r="B2459" s="2"/>
      <c r="C2459" s="2"/>
      <c r="D2459" s="2"/>
      <c r="E2459" s="2"/>
    </row>
    <row r="2460">
      <c r="A2460" s="2"/>
      <c r="B2460" s="2"/>
      <c r="C2460" s="2"/>
      <c r="D2460" s="2"/>
      <c r="E2460" s="2"/>
    </row>
    <row r="2461">
      <c r="A2461" s="2"/>
      <c r="B2461" s="2"/>
      <c r="C2461" s="2"/>
      <c r="D2461" s="2"/>
      <c r="E2461" s="2"/>
    </row>
    <row r="2462">
      <c r="A2462" s="2"/>
      <c r="B2462" s="2"/>
      <c r="C2462" s="2"/>
      <c r="D2462" s="2"/>
      <c r="E2462" s="2"/>
    </row>
    <row r="2463">
      <c r="A2463" s="2"/>
      <c r="B2463" s="2"/>
      <c r="C2463" s="2"/>
      <c r="D2463" s="2"/>
      <c r="E2463" s="2"/>
    </row>
    <row r="2464">
      <c r="A2464" s="2"/>
      <c r="B2464" s="2"/>
      <c r="C2464" s="2"/>
      <c r="D2464" s="2"/>
      <c r="E2464" s="2"/>
    </row>
    <row r="2465">
      <c r="A2465" s="2"/>
      <c r="B2465" s="2"/>
      <c r="C2465" s="2"/>
      <c r="D2465" s="2"/>
      <c r="E2465" s="2"/>
    </row>
    <row r="2466">
      <c r="A2466" s="2"/>
      <c r="B2466" s="2"/>
      <c r="C2466" s="2"/>
      <c r="D2466" s="2"/>
      <c r="E2466" s="2"/>
    </row>
    <row r="2467">
      <c r="A2467" s="2"/>
      <c r="B2467" s="2"/>
      <c r="C2467" s="2"/>
      <c r="D2467" s="2"/>
      <c r="E2467" s="2"/>
    </row>
    <row r="2468">
      <c r="A2468" s="2"/>
      <c r="B2468" s="2"/>
      <c r="C2468" s="2"/>
      <c r="D2468" s="2"/>
      <c r="E2468" s="2"/>
    </row>
    <row r="2469">
      <c r="A2469" s="2"/>
      <c r="B2469" s="2"/>
      <c r="C2469" s="2"/>
      <c r="D2469" s="2"/>
      <c r="E2469" s="2"/>
    </row>
    <row r="2470">
      <c r="A2470" s="2"/>
      <c r="B2470" s="2"/>
      <c r="C2470" s="2"/>
      <c r="D2470" s="2"/>
      <c r="E2470" s="2"/>
    </row>
    <row r="2471">
      <c r="A2471" s="2"/>
      <c r="B2471" s="2"/>
      <c r="C2471" s="2"/>
      <c r="D2471" s="2"/>
      <c r="E2471" s="2"/>
    </row>
    <row r="2472">
      <c r="A2472" s="2"/>
      <c r="B2472" s="2"/>
      <c r="C2472" s="2"/>
      <c r="D2472" s="2"/>
      <c r="E2472" s="2"/>
    </row>
    <row r="2473">
      <c r="A2473" s="2"/>
      <c r="B2473" s="2"/>
      <c r="C2473" s="2"/>
      <c r="D2473" s="2"/>
      <c r="E2473" s="2"/>
    </row>
    <row r="2474">
      <c r="A2474" s="2"/>
      <c r="B2474" s="2"/>
      <c r="C2474" s="2"/>
      <c r="D2474" s="2"/>
      <c r="E2474" s="2"/>
    </row>
    <row r="2475">
      <c r="A2475" s="2"/>
      <c r="B2475" s="2"/>
      <c r="C2475" s="2"/>
      <c r="D2475" s="2"/>
      <c r="E2475" s="2"/>
    </row>
    <row r="2476">
      <c r="A2476" s="2"/>
      <c r="B2476" s="2"/>
      <c r="C2476" s="2"/>
      <c r="D2476" s="2"/>
      <c r="E2476" s="2"/>
    </row>
    <row r="2477">
      <c r="A2477" s="2"/>
      <c r="B2477" s="2"/>
      <c r="C2477" s="2"/>
      <c r="D2477" s="2"/>
      <c r="E2477" s="2"/>
    </row>
    <row r="2478">
      <c r="A2478" s="2"/>
      <c r="B2478" s="2"/>
      <c r="C2478" s="2"/>
      <c r="D2478" s="2"/>
      <c r="E2478" s="2"/>
    </row>
    <row r="2479">
      <c r="A2479" s="2"/>
      <c r="B2479" s="2"/>
      <c r="C2479" s="2"/>
      <c r="D2479" s="2"/>
      <c r="E2479" s="2"/>
    </row>
    <row r="2480">
      <c r="A2480" s="2"/>
      <c r="B2480" s="2"/>
      <c r="C2480" s="2"/>
      <c r="D2480" s="2"/>
      <c r="E2480" s="2"/>
    </row>
    <row r="2481">
      <c r="A2481" s="2"/>
      <c r="B2481" s="2"/>
      <c r="C2481" s="2"/>
      <c r="D2481" s="2"/>
      <c r="E2481" s="2"/>
    </row>
    <row r="2482">
      <c r="A2482" s="2"/>
      <c r="B2482" s="2"/>
      <c r="C2482" s="2"/>
      <c r="D2482" s="2"/>
      <c r="E2482" s="2"/>
    </row>
    <row r="2483">
      <c r="A2483" s="2"/>
      <c r="B2483" s="2"/>
      <c r="C2483" s="2"/>
      <c r="D2483" s="2"/>
      <c r="E2483" s="2"/>
    </row>
    <row r="2484">
      <c r="A2484" s="2"/>
      <c r="B2484" s="2"/>
      <c r="C2484" s="2"/>
      <c r="D2484" s="2"/>
      <c r="E2484" s="2"/>
    </row>
    <row r="2485">
      <c r="A2485" s="2"/>
      <c r="B2485" s="2"/>
      <c r="C2485" s="2"/>
      <c r="D2485" s="2"/>
      <c r="E2485" s="2"/>
    </row>
    <row r="2486">
      <c r="A2486" s="2"/>
      <c r="B2486" s="2"/>
      <c r="C2486" s="2"/>
      <c r="D2486" s="2"/>
      <c r="E2486" s="2"/>
    </row>
    <row r="2487">
      <c r="A2487" s="2"/>
      <c r="B2487" s="2"/>
      <c r="C2487" s="2"/>
      <c r="D2487" s="2"/>
      <c r="E2487" s="2"/>
    </row>
    <row r="2488">
      <c r="A2488" s="2"/>
      <c r="B2488" s="2"/>
      <c r="C2488" s="2"/>
      <c r="D2488" s="2"/>
      <c r="E2488" s="2"/>
    </row>
    <row r="2489">
      <c r="A2489" s="2"/>
      <c r="B2489" s="2"/>
      <c r="C2489" s="2"/>
      <c r="D2489" s="2"/>
      <c r="E2489" s="2"/>
    </row>
    <row r="2490">
      <c r="A2490" s="2"/>
      <c r="B2490" s="2"/>
      <c r="C2490" s="2"/>
      <c r="D2490" s="2"/>
      <c r="E2490" s="2"/>
    </row>
    <row r="2491">
      <c r="A2491" s="2"/>
      <c r="B2491" s="2"/>
      <c r="C2491" s="2"/>
      <c r="D2491" s="2"/>
      <c r="E2491" s="2"/>
    </row>
    <row r="2492">
      <c r="A2492" s="2"/>
      <c r="B2492" s="2"/>
      <c r="C2492" s="2"/>
      <c r="D2492" s="2"/>
      <c r="E2492" s="2"/>
    </row>
    <row r="2493">
      <c r="A2493" s="2"/>
      <c r="B2493" s="2"/>
      <c r="C2493" s="2"/>
      <c r="D2493" s="2"/>
      <c r="E2493" s="2"/>
    </row>
    <row r="2494">
      <c r="A2494" s="2"/>
      <c r="B2494" s="2"/>
      <c r="C2494" s="2"/>
      <c r="D2494" s="2"/>
      <c r="E2494" s="2"/>
    </row>
    <row r="2495">
      <c r="A2495" s="2"/>
      <c r="B2495" s="2"/>
      <c r="C2495" s="2"/>
      <c r="D2495" s="2"/>
      <c r="E2495" s="2"/>
    </row>
    <row r="2496">
      <c r="A2496" s="2"/>
      <c r="B2496" s="2"/>
      <c r="C2496" s="2"/>
      <c r="D2496" s="2"/>
      <c r="E2496" s="2"/>
    </row>
    <row r="2497">
      <c r="A2497" s="2"/>
      <c r="B2497" s="2"/>
      <c r="C2497" s="2"/>
      <c r="D2497" s="2"/>
      <c r="E2497" s="2"/>
    </row>
    <row r="2498">
      <c r="A2498" s="2"/>
      <c r="B2498" s="2"/>
      <c r="C2498" s="2"/>
      <c r="D2498" s="2"/>
      <c r="E2498" s="2"/>
    </row>
    <row r="2499">
      <c r="A2499" s="2"/>
      <c r="B2499" s="2"/>
      <c r="C2499" s="2"/>
      <c r="D2499" s="2"/>
      <c r="E2499" s="2"/>
    </row>
    <row r="2500">
      <c r="A2500" s="2"/>
      <c r="B2500" s="2"/>
      <c r="C2500" s="2"/>
      <c r="D2500" s="2"/>
      <c r="E2500" s="2"/>
    </row>
    <row r="2501">
      <c r="A2501" s="2"/>
      <c r="B2501" s="2"/>
      <c r="C2501" s="2"/>
      <c r="D2501" s="2"/>
      <c r="E2501" s="2"/>
    </row>
    <row r="2502">
      <c r="A2502" s="2"/>
      <c r="B2502" s="2"/>
      <c r="C2502" s="2"/>
      <c r="D2502" s="2"/>
      <c r="E2502" s="2"/>
    </row>
    <row r="2503">
      <c r="A2503" s="2"/>
      <c r="B2503" s="2"/>
      <c r="C2503" s="2"/>
      <c r="D2503" s="2"/>
      <c r="E2503" s="2"/>
    </row>
    <row r="2504">
      <c r="A2504" s="2"/>
      <c r="B2504" s="2"/>
      <c r="C2504" s="2"/>
      <c r="D2504" s="2"/>
      <c r="E2504" s="2"/>
    </row>
    <row r="2505">
      <c r="A2505" s="2"/>
      <c r="B2505" s="2"/>
      <c r="C2505" s="2"/>
      <c r="D2505" s="2"/>
      <c r="E2505" s="2"/>
    </row>
    <row r="2506">
      <c r="A2506" s="2"/>
      <c r="B2506" s="2"/>
      <c r="C2506" s="2"/>
      <c r="D2506" s="2"/>
      <c r="E2506" s="2"/>
    </row>
    <row r="2507">
      <c r="A2507" s="2"/>
      <c r="B2507" s="2"/>
      <c r="C2507" s="2"/>
      <c r="D2507" s="2"/>
      <c r="E2507" s="2"/>
    </row>
    <row r="2508">
      <c r="A2508" s="2"/>
      <c r="B2508" s="2"/>
      <c r="C2508" s="2"/>
      <c r="D2508" s="2"/>
      <c r="E2508" s="2"/>
    </row>
    <row r="2509">
      <c r="A2509" s="2"/>
      <c r="B2509" s="2"/>
      <c r="C2509" s="2"/>
      <c r="D2509" s="2"/>
      <c r="E2509" s="2"/>
    </row>
    <row r="2510">
      <c r="A2510" s="2"/>
      <c r="B2510" s="2"/>
      <c r="C2510" s="2"/>
      <c r="D2510" s="2"/>
      <c r="E2510" s="2"/>
    </row>
    <row r="2511">
      <c r="A2511" s="2"/>
      <c r="B2511" s="2"/>
      <c r="C2511" s="2"/>
      <c r="D2511" s="2"/>
      <c r="E2511" s="2"/>
    </row>
    <row r="2512">
      <c r="A2512" s="2"/>
      <c r="B2512" s="2"/>
      <c r="C2512" s="2"/>
      <c r="D2512" s="2"/>
      <c r="E2512" s="2"/>
    </row>
    <row r="2513">
      <c r="A2513" s="2"/>
      <c r="B2513" s="2"/>
      <c r="C2513" s="2"/>
      <c r="D2513" s="2"/>
      <c r="E2513" s="2"/>
    </row>
    <row r="2514">
      <c r="A2514" s="2"/>
      <c r="B2514" s="2"/>
      <c r="C2514" s="2"/>
      <c r="D2514" s="2"/>
      <c r="E2514" s="2"/>
    </row>
    <row r="2515">
      <c r="A2515" s="2"/>
      <c r="B2515" s="2"/>
      <c r="C2515" s="2"/>
      <c r="D2515" s="2"/>
      <c r="E2515" s="2"/>
    </row>
    <row r="2516">
      <c r="A2516" s="2"/>
      <c r="B2516" s="2"/>
      <c r="C2516" s="2"/>
      <c r="D2516" s="2"/>
      <c r="E2516" s="2"/>
    </row>
    <row r="2517">
      <c r="A2517" s="2"/>
      <c r="B2517" s="2"/>
      <c r="C2517" s="2"/>
      <c r="D2517" s="2"/>
      <c r="E2517" s="2"/>
    </row>
    <row r="2518">
      <c r="A2518" s="2"/>
      <c r="B2518" s="2"/>
      <c r="C2518" s="2"/>
      <c r="D2518" s="2"/>
      <c r="E2518" s="2"/>
    </row>
    <row r="2519">
      <c r="A2519" s="2"/>
      <c r="B2519" s="2"/>
      <c r="C2519" s="2"/>
      <c r="D2519" s="2"/>
      <c r="E2519" s="2"/>
    </row>
    <row r="2520">
      <c r="A2520" s="2"/>
      <c r="B2520" s="2"/>
      <c r="C2520" s="2"/>
      <c r="D2520" s="2"/>
      <c r="E2520" s="2"/>
    </row>
    <row r="2521">
      <c r="A2521" s="2"/>
      <c r="B2521" s="2"/>
      <c r="C2521" s="2"/>
      <c r="D2521" s="2"/>
      <c r="E2521" s="2"/>
    </row>
    <row r="2522">
      <c r="A2522" s="2"/>
      <c r="B2522" s="2"/>
      <c r="C2522" s="2"/>
      <c r="D2522" s="2"/>
      <c r="E2522" s="2"/>
    </row>
    <row r="2523">
      <c r="A2523" s="2"/>
      <c r="B2523" s="2"/>
      <c r="C2523" s="2"/>
      <c r="D2523" s="2"/>
      <c r="E2523" s="2"/>
    </row>
    <row r="2524">
      <c r="A2524" s="2"/>
      <c r="B2524" s="2"/>
      <c r="C2524" s="2"/>
      <c r="D2524" s="2"/>
      <c r="E2524" s="2"/>
    </row>
    <row r="2525">
      <c r="A2525" s="2"/>
      <c r="B2525" s="2"/>
      <c r="C2525" s="2"/>
      <c r="D2525" s="2"/>
      <c r="E2525" s="2"/>
    </row>
    <row r="2526">
      <c r="A2526" s="2"/>
      <c r="B2526" s="2"/>
      <c r="C2526" s="2"/>
      <c r="D2526" s="2"/>
      <c r="E2526" s="2"/>
    </row>
    <row r="2527">
      <c r="A2527" s="2"/>
      <c r="B2527" s="2"/>
      <c r="C2527" s="2"/>
      <c r="D2527" s="2"/>
      <c r="E2527" s="2"/>
    </row>
    <row r="2528">
      <c r="A2528" s="2"/>
      <c r="B2528" s="2"/>
      <c r="C2528" s="2"/>
      <c r="D2528" s="2"/>
      <c r="E2528" s="2"/>
    </row>
    <row r="2529">
      <c r="A2529" s="2"/>
      <c r="B2529" s="2"/>
      <c r="C2529" s="2"/>
      <c r="D2529" s="2"/>
      <c r="E2529" s="2"/>
    </row>
    <row r="2530">
      <c r="A2530" s="2"/>
      <c r="B2530" s="2"/>
      <c r="C2530" s="2"/>
      <c r="D2530" s="2"/>
      <c r="E2530" s="2"/>
    </row>
    <row r="2531">
      <c r="A2531" s="2"/>
      <c r="B2531" s="2"/>
      <c r="C2531" s="2"/>
      <c r="D2531" s="2"/>
      <c r="E2531" s="2"/>
    </row>
    <row r="2532">
      <c r="A2532" s="2"/>
      <c r="B2532" s="2"/>
      <c r="C2532" s="2"/>
      <c r="D2532" s="2"/>
      <c r="E2532" s="2"/>
    </row>
    <row r="2533">
      <c r="A2533" s="2"/>
      <c r="B2533" s="2"/>
      <c r="C2533" s="2"/>
      <c r="D2533" s="2"/>
      <c r="E2533" s="2"/>
    </row>
    <row r="2534">
      <c r="A2534" s="2"/>
      <c r="B2534" s="2"/>
      <c r="C2534" s="2"/>
      <c r="D2534" s="2"/>
      <c r="E2534" s="2"/>
    </row>
    <row r="2535">
      <c r="A2535" s="2"/>
      <c r="B2535" s="2"/>
      <c r="C2535" s="2"/>
      <c r="D2535" s="2"/>
      <c r="E2535" s="2"/>
    </row>
    <row r="2536">
      <c r="A2536" s="2"/>
      <c r="B2536" s="2"/>
      <c r="C2536" s="2"/>
      <c r="D2536" s="2"/>
      <c r="E2536" s="2"/>
    </row>
    <row r="2537">
      <c r="A2537" s="2"/>
      <c r="B2537" s="2"/>
      <c r="C2537" s="2"/>
      <c r="D2537" s="2"/>
      <c r="E2537" s="2"/>
    </row>
    <row r="2538">
      <c r="A2538" s="2"/>
      <c r="B2538" s="2"/>
      <c r="C2538" s="2"/>
      <c r="D2538" s="2"/>
      <c r="E2538" s="2"/>
    </row>
    <row r="2539">
      <c r="A2539" s="2"/>
      <c r="B2539" s="2"/>
      <c r="C2539" s="2"/>
      <c r="D2539" s="2"/>
      <c r="E2539" s="2"/>
    </row>
    <row r="2540">
      <c r="A2540" s="2"/>
      <c r="B2540" s="2"/>
      <c r="C2540" s="2"/>
      <c r="D2540" s="2"/>
      <c r="E2540" s="2"/>
    </row>
    <row r="2541">
      <c r="A2541" s="2"/>
      <c r="B2541" s="2"/>
      <c r="C2541" s="2"/>
      <c r="D2541" s="2"/>
      <c r="E2541" s="2"/>
    </row>
    <row r="2542">
      <c r="A2542" s="2"/>
      <c r="B2542" s="2"/>
      <c r="C2542" s="2"/>
      <c r="D2542" s="2"/>
      <c r="E2542" s="2"/>
    </row>
    <row r="2543">
      <c r="A2543" s="2"/>
      <c r="B2543" s="2"/>
      <c r="C2543" s="2"/>
      <c r="D2543" s="2"/>
      <c r="E2543" s="2"/>
    </row>
    <row r="2544">
      <c r="A2544" s="2"/>
      <c r="B2544" s="2"/>
      <c r="C2544" s="2"/>
      <c r="D2544" s="2"/>
      <c r="E2544" s="2"/>
    </row>
    <row r="2545">
      <c r="A2545" s="2"/>
      <c r="B2545" s="2"/>
      <c r="C2545" s="2"/>
      <c r="D2545" s="2"/>
      <c r="E2545" s="2"/>
    </row>
    <row r="2546">
      <c r="A2546" s="2"/>
      <c r="B2546" s="2"/>
      <c r="C2546" s="2"/>
      <c r="D2546" s="2"/>
      <c r="E2546" s="2"/>
    </row>
    <row r="2547">
      <c r="A2547" s="2"/>
      <c r="B2547" s="2"/>
      <c r="C2547" s="2"/>
      <c r="D2547" s="2"/>
      <c r="E2547" s="2"/>
    </row>
    <row r="2548">
      <c r="A2548" s="2"/>
      <c r="B2548" s="2"/>
      <c r="C2548" s="2"/>
      <c r="D2548" s="2"/>
      <c r="E2548" s="2"/>
    </row>
    <row r="2549">
      <c r="A2549" s="2"/>
      <c r="B2549" s="2"/>
      <c r="C2549" s="2"/>
      <c r="D2549" s="2"/>
      <c r="E2549" s="2"/>
    </row>
    <row r="2550">
      <c r="A2550" s="2"/>
      <c r="B2550" s="2"/>
      <c r="C2550" s="2"/>
      <c r="D2550" s="2"/>
      <c r="E2550" s="2"/>
    </row>
    <row r="2551">
      <c r="A2551" s="2"/>
      <c r="B2551" s="2"/>
      <c r="C2551" s="2"/>
      <c r="D2551" s="2"/>
      <c r="E2551" s="2"/>
    </row>
    <row r="2552">
      <c r="A2552" s="2"/>
      <c r="B2552" s="2"/>
      <c r="C2552" s="2"/>
      <c r="D2552" s="2"/>
      <c r="E2552" s="2"/>
    </row>
    <row r="2553">
      <c r="A2553" s="2"/>
      <c r="B2553" s="2"/>
      <c r="C2553" s="2"/>
      <c r="D2553" s="2"/>
      <c r="E2553" s="2"/>
    </row>
    <row r="2554">
      <c r="A2554" s="2"/>
      <c r="B2554" s="2"/>
      <c r="C2554" s="2"/>
      <c r="D2554" s="2"/>
      <c r="E2554" s="2"/>
    </row>
    <row r="2555">
      <c r="A2555" s="2"/>
      <c r="B2555" s="2"/>
      <c r="C2555" s="2"/>
      <c r="D2555" s="2"/>
      <c r="E2555" s="2"/>
    </row>
    <row r="2556">
      <c r="A2556" s="2"/>
      <c r="B2556" s="2"/>
      <c r="C2556" s="2"/>
      <c r="D2556" s="2"/>
      <c r="E2556" s="2"/>
    </row>
    <row r="2557">
      <c r="A2557" s="2"/>
      <c r="B2557" s="2"/>
      <c r="C2557" s="2"/>
      <c r="D2557" s="2"/>
      <c r="E2557" s="2"/>
    </row>
    <row r="2558">
      <c r="A2558" s="2"/>
      <c r="B2558" s="2"/>
      <c r="C2558" s="2"/>
      <c r="D2558" s="2"/>
      <c r="E2558" s="2"/>
    </row>
    <row r="2559">
      <c r="A2559" s="2"/>
      <c r="B2559" s="2"/>
      <c r="C2559" s="2"/>
      <c r="D2559" s="2"/>
      <c r="E2559" s="2"/>
    </row>
    <row r="2560">
      <c r="A2560" s="2"/>
      <c r="B2560" s="2"/>
      <c r="C2560" s="2"/>
      <c r="D2560" s="2"/>
      <c r="E2560" s="2"/>
    </row>
    <row r="2561">
      <c r="A2561" s="2"/>
      <c r="B2561" s="2"/>
      <c r="C2561" s="2"/>
      <c r="D2561" s="2"/>
      <c r="E2561" s="2"/>
    </row>
    <row r="2562">
      <c r="A2562" s="2"/>
      <c r="B2562" s="2"/>
      <c r="C2562" s="2"/>
      <c r="D2562" s="2"/>
      <c r="E2562" s="2"/>
    </row>
    <row r="2563">
      <c r="A2563" s="2"/>
      <c r="B2563" s="2"/>
      <c r="C2563" s="2"/>
      <c r="D2563" s="2"/>
      <c r="E2563" s="2"/>
    </row>
    <row r="2564">
      <c r="A2564" s="2"/>
      <c r="B2564" s="2"/>
      <c r="C2564" s="2"/>
      <c r="D2564" s="2"/>
      <c r="E2564" s="2"/>
    </row>
    <row r="2565">
      <c r="A2565" s="2"/>
      <c r="B2565" s="2"/>
      <c r="C2565" s="2"/>
      <c r="D2565" s="2"/>
      <c r="E2565" s="2"/>
    </row>
    <row r="2566">
      <c r="A2566" s="2"/>
      <c r="B2566" s="2"/>
      <c r="C2566" s="2"/>
      <c r="D2566" s="2"/>
      <c r="E2566" s="2"/>
    </row>
    <row r="2567">
      <c r="A2567" s="2"/>
      <c r="B2567" s="2"/>
      <c r="C2567" s="2"/>
      <c r="D2567" s="2"/>
      <c r="E2567" s="2"/>
    </row>
    <row r="2568">
      <c r="A2568" s="2"/>
      <c r="B2568" s="2"/>
      <c r="C2568" s="2"/>
      <c r="D2568" s="2"/>
      <c r="E2568" s="2"/>
    </row>
    <row r="2569">
      <c r="A2569" s="2"/>
      <c r="B2569" s="2"/>
      <c r="C2569" s="2"/>
      <c r="D2569" s="2"/>
      <c r="E2569" s="2"/>
    </row>
    <row r="2570">
      <c r="A2570" s="2"/>
      <c r="B2570" s="2"/>
      <c r="C2570" s="2"/>
      <c r="D2570" s="2"/>
      <c r="E2570" s="2"/>
    </row>
    <row r="2571">
      <c r="A2571" s="2"/>
      <c r="B2571" s="2"/>
      <c r="C2571" s="2"/>
      <c r="D2571" s="2"/>
      <c r="E2571" s="2"/>
    </row>
    <row r="2572">
      <c r="A2572" s="2"/>
      <c r="B2572" s="2"/>
      <c r="C2572" s="2"/>
      <c r="D2572" s="2"/>
      <c r="E2572" s="2"/>
    </row>
    <row r="2573">
      <c r="A2573" s="2"/>
      <c r="B2573" s="2"/>
      <c r="C2573" s="2"/>
      <c r="D2573" s="2"/>
      <c r="E2573" s="2"/>
    </row>
    <row r="2574">
      <c r="A2574" s="2"/>
      <c r="B2574" s="2"/>
      <c r="C2574" s="2"/>
      <c r="D2574" s="2"/>
      <c r="E2574" s="2"/>
    </row>
    <row r="2575">
      <c r="A2575" s="2"/>
      <c r="B2575" s="2"/>
      <c r="C2575" s="2"/>
      <c r="D2575" s="2"/>
      <c r="E2575" s="2"/>
    </row>
    <row r="2576">
      <c r="A2576" s="2"/>
      <c r="B2576" s="2"/>
      <c r="C2576" s="2"/>
      <c r="D2576" s="2"/>
      <c r="E2576" s="2"/>
    </row>
    <row r="2577">
      <c r="A2577" s="2"/>
      <c r="B2577" s="2"/>
      <c r="C2577" s="2"/>
      <c r="D2577" s="2"/>
      <c r="E2577" s="2"/>
    </row>
    <row r="2578">
      <c r="A2578" s="2"/>
      <c r="B2578" s="2"/>
      <c r="C2578" s="2"/>
      <c r="D2578" s="2"/>
      <c r="E2578" s="2"/>
    </row>
    <row r="2579">
      <c r="A2579" s="2"/>
      <c r="B2579" s="2"/>
      <c r="C2579" s="2"/>
      <c r="D2579" s="2"/>
      <c r="E2579" s="2"/>
    </row>
    <row r="2580">
      <c r="A2580" s="2"/>
      <c r="B2580" s="2"/>
      <c r="C2580" s="2"/>
      <c r="D2580" s="2"/>
      <c r="E2580" s="2"/>
    </row>
    <row r="2581">
      <c r="A2581" s="2"/>
      <c r="B2581" s="2"/>
      <c r="C2581" s="2"/>
      <c r="D2581" s="2"/>
      <c r="E2581" s="2"/>
    </row>
    <row r="2582">
      <c r="A2582" s="2"/>
      <c r="B2582" s="2"/>
      <c r="C2582" s="2"/>
      <c r="D2582" s="2"/>
      <c r="E2582" s="2"/>
    </row>
    <row r="2583">
      <c r="A2583" s="2"/>
      <c r="B2583" s="2"/>
      <c r="C2583" s="2"/>
      <c r="D2583" s="2"/>
      <c r="E2583" s="2"/>
    </row>
    <row r="2584">
      <c r="A2584" s="2"/>
      <c r="B2584" s="2"/>
      <c r="C2584" s="2"/>
      <c r="D2584" s="2"/>
      <c r="E2584" s="2"/>
    </row>
    <row r="2585">
      <c r="A2585" s="2"/>
      <c r="B2585" s="2"/>
      <c r="C2585" s="2"/>
      <c r="D2585" s="2"/>
      <c r="E2585" s="2"/>
    </row>
    <row r="2586">
      <c r="A2586" s="2"/>
      <c r="B2586" s="2"/>
      <c r="C2586" s="2"/>
      <c r="D2586" s="2"/>
      <c r="E2586" s="2"/>
    </row>
    <row r="2587">
      <c r="A2587" s="2"/>
      <c r="B2587" s="2"/>
      <c r="C2587" s="2"/>
      <c r="D2587" s="2"/>
      <c r="E2587" s="2"/>
    </row>
    <row r="2588">
      <c r="A2588" s="2"/>
      <c r="B2588" s="2"/>
      <c r="C2588" s="2"/>
      <c r="D2588" s="2"/>
      <c r="E2588" s="2"/>
    </row>
    <row r="2589">
      <c r="A2589" s="2"/>
      <c r="B2589" s="2"/>
      <c r="C2589" s="2"/>
      <c r="D2589" s="2"/>
      <c r="E2589" s="2"/>
    </row>
    <row r="2590">
      <c r="A2590" s="2"/>
      <c r="B2590" s="2"/>
      <c r="C2590" s="2"/>
      <c r="D2590" s="2"/>
      <c r="E2590" s="2"/>
    </row>
    <row r="2591">
      <c r="A2591" s="2"/>
      <c r="B2591" s="2"/>
      <c r="C2591" s="2"/>
      <c r="D2591" s="2"/>
      <c r="E2591" s="2"/>
    </row>
    <row r="2592">
      <c r="A2592" s="2"/>
      <c r="B2592" s="2"/>
      <c r="C2592" s="2"/>
      <c r="D2592" s="2"/>
      <c r="E2592" s="2"/>
    </row>
    <row r="2593">
      <c r="A2593" s="2"/>
      <c r="B2593" s="2"/>
      <c r="C2593" s="2"/>
      <c r="D2593" s="2"/>
      <c r="E2593" s="2"/>
    </row>
    <row r="2594">
      <c r="A2594" s="2"/>
      <c r="B2594" s="2"/>
      <c r="C2594" s="2"/>
      <c r="D2594" s="2"/>
      <c r="E2594" s="2"/>
    </row>
    <row r="2595">
      <c r="A2595" s="2"/>
      <c r="B2595" s="2"/>
      <c r="C2595" s="2"/>
      <c r="D2595" s="2"/>
      <c r="E2595" s="2"/>
    </row>
    <row r="2596">
      <c r="A2596" s="2"/>
      <c r="B2596" s="2"/>
      <c r="C2596" s="2"/>
      <c r="D2596" s="2"/>
      <c r="E2596" s="2"/>
    </row>
    <row r="2597">
      <c r="A2597" s="2"/>
      <c r="B2597" s="2"/>
      <c r="C2597" s="2"/>
      <c r="D2597" s="2"/>
      <c r="E2597" s="2"/>
    </row>
    <row r="2598">
      <c r="A2598" s="2"/>
      <c r="B2598" s="2"/>
      <c r="C2598" s="2"/>
      <c r="D2598" s="2"/>
      <c r="E2598" s="2"/>
    </row>
    <row r="2599">
      <c r="A2599" s="2"/>
      <c r="B2599" s="2"/>
      <c r="C2599" s="2"/>
      <c r="D2599" s="2"/>
      <c r="E2599" s="2"/>
    </row>
    <row r="2600">
      <c r="A2600" s="2"/>
      <c r="B2600" s="2"/>
      <c r="C2600" s="2"/>
      <c r="D2600" s="2"/>
      <c r="E2600" s="2"/>
    </row>
    <row r="2601">
      <c r="A2601" s="2"/>
      <c r="B2601" s="2"/>
      <c r="C2601" s="2"/>
      <c r="D2601" s="2"/>
      <c r="E2601" s="2"/>
    </row>
    <row r="2602">
      <c r="A2602" s="2"/>
      <c r="B2602" s="2"/>
      <c r="C2602" s="2"/>
      <c r="D2602" s="2"/>
      <c r="E2602" s="2"/>
    </row>
    <row r="2603">
      <c r="A2603" s="2"/>
      <c r="B2603" s="2"/>
      <c r="C2603" s="2"/>
      <c r="D2603" s="2"/>
      <c r="E2603" s="2"/>
    </row>
    <row r="2604">
      <c r="A2604" s="2"/>
      <c r="B2604" s="2"/>
      <c r="C2604" s="2"/>
      <c r="D2604" s="2"/>
      <c r="E2604" s="2"/>
    </row>
    <row r="2605">
      <c r="A2605" s="2"/>
      <c r="B2605" s="2"/>
      <c r="C2605" s="2"/>
      <c r="D2605" s="2"/>
      <c r="E2605" s="2"/>
    </row>
    <row r="2606">
      <c r="A2606" s="2"/>
      <c r="B2606" s="2"/>
      <c r="C2606" s="2"/>
      <c r="D2606" s="2"/>
      <c r="E2606" s="2"/>
    </row>
    <row r="2607">
      <c r="A2607" s="2"/>
      <c r="B2607" s="2"/>
      <c r="C2607" s="2"/>
      <c r="D2607" s="2"/>
      <c r="E2607" s="2"/>
    </row>
    <row r="2608">
      <c r="A2608" s="2"/>
      <c r="B2608" s="2"/>
      <c r="C2608" s="2"/>
      <c r="D2608" s="2"/>
      <c r="E2608" s="2"/>
    </row>
    <row r="2609">
      <c r="A2609" s="2"/>
      <c r="B2609" s="2"/>
      <c r="C2609" s="2"/>
      <c r="D2609" s="2"/>
      <c r="E2609" s="2"/>
    </row>
    <row r="2610">
      <c r="A2610" s="2"/>
      <c r="B2610" s="2"/>
      <c r="C2610" s="2"/>
      <c r="D2610" s="2"/>
      <c r="E2610" s="2"/>
    </row>
    <row r="2611">
      <c r="A2611" s="2"/>
      <c r="B2611" s="2"/>
      <c r="C2611" s="2"/>
      <c r="D2611" s="2"/>
      <c r="E2611" s="2"/>
    </row>
    <row r="2612">
      <c r="A2612" s="2"/>
      <c r="B2612" s="2"/>
      <c r="C2612" s="2"/>
      <c r="D2612" s="2"/>
      <c r="E2612" s="2"/>
    </row>
    <row r="2613">
      <c r="A2613" s="2"/>
      <c r="B2613" s="2"/>
      <c r="C2613" s="2"/>
      <c r="D2613" s="2"/>
      <c r="E2613" s="2"/>
    </row>
    <row r="2614">
      <c r="A2614" s="2"/>
      <c r="B2614" s="2"/>
      <c r="C2614" s="2"/>
      <c r="D2614" s="2"/>
      <c r="E2614" s="2"/>
    </row>
    <row r="2615">
      <c r="A2615" s="2"/>
      <c r="B2615" s="2"/>
      <c r="C2615" s="2"/>
      <c r="D2615" s="2"/>
      <c r="E2615" s="2"/>
    </row>
    <row r="2616">
      <c r="A2616" s="2"/>
      <c r="B2616" s="2"/>
      <c r="C2616" s="2"/>
      <c r="D2616" s="2"/>
      <c r="E2616" s="2"/>
    </row>
    <row r="2617">
      <c r="A2617" s="2"/>
      <c r="B2617" s="2"/>
      <c r="C2617" s="2"/>
      <c r="D2617" s="2"/>
      <c r="E2617" s="2"/>
    </row>
    <row r="2618">
      <c r="A2618" s="2"/>
      <c r="B2618" s="2"/>
      <c r="C2618" s="2"/>
      <c r="D2618" s="2"/>
      <c r="E2618" s="2"/>
    </row>
    <row r="2619">
      <c r="A2619" s="2"/>
      <c r="B2619" s="2"/>
      <c r="C2619" s="2"/>
      <c r="D2619" s="2"/>
      <c r="E2619" s="2"/>
    </row>
    <row r="2620">
      <c r="A2620" s="2"/>
      <c r="B2620" s="2"/>
      <c r="C2620" s="2"/>
      <c r="D2620" s="2"/>
      <c r="E2620" s="2"/>
    </row>
    <row r="2621">
      <c r="A2621" s="2"/>
      <c r="B2621" s="2"/>
      <c r="C2621" s="2"/>
      <c r="D2621" s="2"/>
      <c r="E2621" s="2"/>
    </row>
    <row r="2622">
      <c r="A2622" s="2"/>
      <c r="B2622" s="2"/>
      <c r="C2622" s="2"/>
      <c r="D2622" s="2"/>
      <c r="E2622" s="2"/>
    </row>
    <row r="2623">
      <c r="A2623" s="2"/>
      <c r="B2623" s="2"/>
      <c r="C2623" s="2"/>
      <c r="D2623" s="2"/>
      <c r="E2623" s="2"/>
    </row>
    <row r="2624">
      <c r="A2624" s="2"/>
      <c r="B2624" s="2"/>
      <c r="C2624" s="2"/>
      <c r="D2624" s="2"/>
      <c r="E2624" s="2"/>
    </row>
    <row r="2625">
      <c r="A2625" s="2"/>
      <c r="B2625" s="2"/>
      <c r="C2625" s="2"/>
      <c r="D2625" s="2"/>
      <c r="E2625" s="2"/>
    </row>
    <row r="2626">
      <c r="A2626" s="2"/>
      <c r="B2626" s="2"/>
      <c r="C2626" s="2"/>
      <c r="D2626" s="2"/>
      <c r="E2626" s="2"/>
    </row>
    <row r="2627">
      <c r="A2627" s="2"/>
      <c r="B2627" s="2"/>
      <c r="C2627" s="2"/>
      <c r="D2627" s="2"/>
      <c r="E2627" s="2"/>
    </row>
    <row r="2628">
      <c r="A2628" s="2"/>
      <c r="B2628" s="2"/>
      <c r="C2628" s="2"/>
      <c r="D2628" s="2"/>
      <c r="E2628" s="2"/>
    </row>
    <row r="2629">
      <c r="A2629" s="2"/>
      <c r="B2629" s="2"/>
      <c r="C2629" s="2"/>
      <c r="D2629" s="2"/>
      <c r="E2629" s="2"/>
    </row>
    <row r="2630">
      <c r="A2630" s="2"/>
      <c r="B2630" s="2"/>
      <c r="C2630" s="2"/>
      <c r="D2630" s="2"/>
      <c r="E2630" s="2"/>
    </row>
    <row r="2631">
      <c r="A2631" s="2"/>
      <c r="B2631" s="2"/>
      <c r="C2631" s="2"/>
      <c r="D2631" s="2"/>
      <c r="E2631" s="2"/>
    </row>
    <row r="2632">
      <c r="A2632" s="2"/>
      <c r="B2632" s="2"/>
      <c r="C2632" s="2"/>
      <c r="D2632" s="2"/>
      <c r="E2632" s="2"/>
    </row>
    <row r="2633">
      <c r="A2633" s="2"/>
      <c r="B2633" s="2"/>
      <c r="C2633" s="2"/>
      <c r="D2633" s="2"/>
      <c r="E2633" s="2"/>
    </row>
    <row r="2634">
      <c r="A2634" s="2"/>
      <c r="B2634" s="2"/>
      <c r="C2634" s="2"/>
      <c r="D2634" s="2"/>
      <c r="E2634" s="2"/>
    </row>
    <row r="2635">
      <c r="A2635" s="2"/>
      <c r="B2635" s="2"/>
      <c r="C2635" s="2"/>
      <c r="D2635" s="2"/>
      <c r="E2635" s="2"/>
    </row>
    <row r="2636">
      <c r="A2636" s="2"/>
      <c r="B2636" s="2"/>
      <c r="C2636" s="2"/>
      <c r="D2636" s="2"/>
      <c r="E2636" s="2"/>
    </row>
    <row r="2637">
      <c r="A2637" s="2"/>
      <c r="B2637" s="2"/>
      <c r="C2637" s="2"/>
      <c r="D2637" s="2"/>
      <c r="E2637" s="2"/>
    </row>
    <row r="2638">
      <c r="A2638" s="2"/>
      <c r="B2638" s="2"/>
      <c r="C2638" s="2"/>
      <c r="D2638" s="2"/>
      <c r="E2638" s="2"/>
    </row>
    <row r="2639">
      <c r="A2639" s="2"/>
      <c r="B2639" s="2"/>
      <c r="C2639" s="2"/>
      <c r="D2639" s="2"/>
      <c r="E2639" s="2"/>
    </row>
    <row r="2640">
      <c r="A2640" s="2"/>
      <c r="B2640" s="2"/>
      <c r="C2640" s="2"/>
      <c r="D2640" s="2"/>
      <c r="E2640" s="2"/>
    </row>
    <row r="2641">
      <c r="A2641" s="2"/>
      <c r="B2641" s="2"/>
      <c r="C2641" s="2"/>
      <c r="D2641" s="2"/>
      <c r="E2641" s="2"/>
    </row>
    <row r="2642">
      <c r="A2642" s="2"/>
      <c r="B2642" s="2"/>
      <c r="C2642" s="2"/>
      <c r="D2642" s="2"/>
      <c r="E2642" s="2"/>
    </row>
    <row r="2643">
      <c r="A2643" s="2"/>
      <c r="B2643" s="2"/>
      <c r="C2643" s="2"/>
      <c r="D2643" s="2"/>
      <c r="E2643" s="2"/>
    </row>
    <row r="2644">
      <c r="A2644" s="2"/>
      <c r="B2644" s="2"/>
      <c r="C2644" s="2"/>
      <c r="D2644" s="2"/>
      <c r="E2644" s="2"/>
    </row>
    <row r="2645">
      <c r="A2645" s="2"/>
      <c r="B2645" s="2"/>
      <c r="C2645" s="2"/>
      <c r="D2645" s="2"/>
      <c r="E2645" s="2"/>
    </row>
    <row r="2646">
      <c r="A2646" s="2"/>
      <c r="B2646" s="2"/>
      <c r="C2646" s="2"/>
      <c r="D2646" s="2"/>
      <c r="E2646" s="2"/>
    </row>
    <row r="2647">
      <c r="A2647" s="2"/>
      <c r="B2647" s="2"/>
      <c r="C2647" s="2"/>
      <c r="D2647" s="2"/>
      <c r="E2647" s="2"/>
    </row>
    <row r="2648">
      <c r="A2648" s="2"/>
      <c r="B2648" s="2"/>
      <c r="C2648" s="2"/>
      <c r="D2648" s="2"/>
      <c r="E2648" s="2"/>
    </row>
    <row r="2649">
      <c r="A2649" s="2"/>
      <c r="B2649" s="2"/>
      <c r="C2649" s="2"/>
      <c r="D2649" s="2"/>
      <c r="E2649" s="2"/>
    </row>
    <row r="2650">
      <c r="A2650" s="2"/>
      <c r="B2650" s="2"/>
      <c r="C2650" s="2"/>
      <c r="D2650" s="2"/>
      <c r="E2650" s="2"/>
    </row>
    <row r="2651">
      <c r="A2651" s="2"/>
      <c r="B2651" s="2"/>
      <c r="C2651" s="2"/>
      <c r="D2651" s="2"/>
      <c r="E2651" s="2"/>
    </row>
    <row r="2652">
      <c r="A2652" s="2"/>
      <c r="B2652" s="2"/>
      <c r="C2652" s="2"/>
      <c r="D2652" s="2"/>
      <c r="E2652" s="2"/>
    </row>
    <row r="2653">
      <c r="A2653" s="2"/>
      <c r="B2653" s="2"/>
      <c r="C2653" s="2"/>
      <c r="D2653" s="2"/>
      <c r="E2653" s="2"/>
    </row>
    <row r="2654">
      <c r="A2654" s="2"/>
      <c r="B2654" s="2"/>
      <c r="C2654" s="2"/>
      <c r="D2654" s="2"/>
      <c r="E2654" s="2"/>
    </row>
    <row r="2655">
      <c r="A2655" s="2"/>
      <c r="B2655" s="2"/>
      <c r="C2655" s="2"/>
      <c r="D2655" s="2"/>
      <c r="E2655" s="2"/>
    </row>
    <row r="2656">
      <c r="A2656" s="2"/>
      <c r="B2656" s="2"/>
      <c r="C2656" s="2"/>
      <c r="D2656" s="2"/>
      <c r="E2656" s="2"/>
    </row>
    <row r="2657">
      <c r="A2657" s="2"/>
      <c r="B2657" s="2"/>
      <c r="C2657" s="2"/>
      <c r="D2657" s="2"/>
      <c r="E2657" s="2"/>
    </row>
    <row r="2658">
      <c r="A2658" s="2"/>
      <c r="B2658" s="2"/>
      <c r="C2658" s="2"/>
      <c r="D2658" s="2"/>
      <c r="E2658" s="2"/>
    </row>
    <row r="2659">
      <c r="A2659" s="2"/>
      <c r="B2659" s="2"/>
      <c r="C2659" s="2"/>
      <c r="D2659" s="2"/>
      <c r="E2659" s="2"/>
    </row>
    <row r="2660">
      <c r="A2660" s="2"/>
      <c r="B2660" s="2"/>
      <c r="C2660" s="2"/>
      <c r="D2660" s="2"/>
      <c r="E2660" s="2"/>
    </row>
    <row r="2661">
      <c r="A2661" s="2"/>
      <c r="B2661" s="2"/>
      <c r="C2661" s="2"/>
      <c r="D2661" s="2"/>
      <c r="E2661" s="2"/>
    </row>
    <row r="2662">
      <c r="A2662" s="2"/>
      <c r="B2662" s="2"/>
      <c r="C2662" s="2"/>
      <c r="D2662" s="2"/>
      <c r="E2662" s="2"/>
    </row>
    <row r="2663">
      <c r="A2663" s="2"/>
      <c r="B2663" s="2"/>
      <c r="C2663" s="2"/>
      <c r="D2663" s="2"/>
      <c r="E2663" s="2"/>
    </row>
    <row r="2664">
      <c r="A2664" s="2"/>
      <c r="B2664" s="2"/>
      <c r="C2664" s="2"/>
      <c r="D2664" s="2"/>
      <c r="E2664" s="2"/>
    </row>
    <row r="2665">
      <c r="A2665" s="2"/>
      <c r="B2665" s="2"/>
      <c r="C2665" s="2"/>
      <c r="D2665" s="2"/>
      <c r="E2665" s="2"/>
    </row>
    <row r="2666">
      <c r="A2666" s="2"/>
      <c r="B2666" s="2"/>
      <c r="C2666" s="2"/>
      <c r="D2666" s="2"/>
      <c r="E2666" s="2"/>
    </row>
    <row r="2667">
      <c r="A2667" s="2"/>
      <c r="B2667" s="2"/>
      <c r="C2667" s="2"/>
      <c r="D2667" s="2"/>
      <c r="E2667" s="2"/>
    </row>
    <row r="2668">
      <c r="A2668" s="2"/>
      <c r="B2668" s="2"/>
      <c r="C2668" s="2"/>
      <c r="D2668" s="2"/>
      <c r="E2668" s="2"/>
    </row>
    <row r="2669">
      <c r="A2669" s="2"/>
      <c r="B2669" s="2"/>
      <c r="C2669" s="2"/>
      <c r="D2669" s="2"/>
      <c r="E2669" s="2"/>
    </row>
    <row r="2670">
      <c r="A2670" s="2"/>
      <c r="B2670" s="2"/>
      <c r="C2670" s="2"/>
      <c r="D2670" s="2"/>
      <c r="E2670" s="2"/>
    </row>
    <row r="2671">
      <c r="A2671" s="2"/>
      <c r="B2671" s="2"/>
      <c r="C2671" s="2"/>
      <c r="D2671" s="2"/>
      <c r="E2671" s="2"/>
    </row>
    <row r="2672">
      <c r="A2672" s="2"/>
      <c r="B2672" s="2"/>
      <c r="C2672" s="2"/>
      <c r="D2672" s="2"/>
      <c r="E2672" s="2"/>
    </row>
    <row r="2673">
      <c r="A2673" s="2"/>
      <c r="B2673" s="2"/>
      <c r="C2673" s="2"/>
      <c r="D2673" s="2"/>
      <c r="E2673" s="2"/>
    </row>
    <row r="2674">
      <c r="A2674" s="2"/>
      <c r="B2674" s="2"/>
      <c r="C2674" s="2"/>
      <c r="D2674" s="2"/>
      <c r="E2674" s="2"/>
    </row>
    <row r="2675">
      <c r="A2675" s="2"/>
      <c r="B2675" s="2"/>
      <c r="C2675" s="2"/>
      <c r="D2675" s="2"/>
      <c r="E2675" s="2"/>
    </row>
    <row r="2676">
      <c r="A2676" s="2"/>
      <c r="B2676" s="2"/>
      <c r="C2676" s="2"/>
      <c r="D2676" s="2"/>
      <c r="E2676" s="2"/>
    </row>
    <row r="2677">
      <c r="A2677" s="2"/>
      <c r="B2677" s="2"/>
      <c r="C2677" s="2"/>
      <c r="D2677" s="2"/>
      <c r="E2677" s="2"/>
    </row>
    <row r="2678">
      <c r="A2678" s="2"/>
      <c r="B2678" s="2"/>
      <c r="C2678" s="2"/>
      <c r="D2678" s="2"/>
      <c r="E2678" s="2"/>
    </row>
    <row r="2679">
      <c r="A2679" s="2"/>
      <c r="B2679" s="2"/>
      <c r="C2679" s="2"/>
      <c r="D2679" s="2"/>
      <c r="E2679" s="2"/>
    </row>
    <row r="2680">
      <c r="A2680" s="2"/>
      <c r="B2680" s="2"/>
      <c r="C2680" s="2"/>
      <c r="D2680" s="2"/>
      <c r="E2680" s="2"/>
    </row>
    <row r="2681">
      <c r="A2681" s="2"/>
      <c r="B2681" s="2"/>
      <c r="C2681" s="2"/>
      <c r="D2681" s="2"/>
      <c r="E2681" s="2"/>
    </row>
    <row r="2682">
      <c r="A2682" s="2"/>
      <c r="B2682" s="2"/>
      <c r="C2682" s="2"/>
      <c r="D2682" s="2"/>
      <c r="E2682" s="2"/>
    </row>
    <row r="2683">
      <c r="A2683" s="2"/>
      <c r="B2683" s="2"/>
      <c r="C2683" s="2"/>
      <c r="D2683" s="2"/>
      <c r="E2683" s="2"/>
    </row>
    <row r="2684">
      <c r="A2684" s="2"/>
      <c r="B2684" s="2"/>
      <c r="C2684" s="2"/>
      <c r="D2684" s="2"/>
      <c r="E2684" s="2"/>
    </row>
    <row r="2685">
      <c r="A2685" s="2"/>
      <c r="B2685" s="2"/>
      <c r="C2685" s="2"/>
      <c r="D2685" s="2"/>
      <c r="E2685" s="2"/>
    </row>
    <row r="2686">
      <c r="A2686" s="2"/>
      <c r="B2686" s="2"/>
      <c r="C2686" s="2"/>
      <c r="D2686" s="2"/>
      <c r="E2686" s="2"/>
    </row>
    <row r="2687">
      <c r="A2687" s="2"/>
      <c r="B2687" s="2"/>
      <c r="C2687" s="2"/>
      <c r="D2687" s="2"/>
      <c r="E2687" s="2"/>
    </row>
    <row r="2688">
      <c r="A2688" s="2"/>
      <c r="B2688" s="2"/>
      <c r="C2688" s="2"/>
      <c r="D2688" s="2"/>
      <c r="E2688" s="2"/>
    </row>
    <row r="2689">
      <c r="A2689" s="2"/>
      <c r="B2689" s="2"/>
      <c r="C2689" s="2"/>
      <c r="D2689" s="2"/>
      <c r="E2689" s="2"/>
    </row>
    <row r="2690">
      <c r="A2690" s="2"/>
      <c r="B2690" s="2"/>
      <c r="C2690" s="2"/>
      <c r="D2690" s="2"/>
      <c r="E2690" s="2"/>
    </row>
    <row r="2691">
      <c r="A2691" s="2"/>
      <c r="B2691" s="2"/>
      <c r="C2691" s="2"/>
      <c r="D2691" s="2"/>
      <c r="E2691" s="2"/>
    </row>
    <row r="2692">
      <c r="A2692" s="2"/>
      <c r="B2692" s="2"/>
      <c r="C2692" s="2"/>
      <c r="D2692" s="2"/>
      <c r="E2692" s="2"/>
    </row>
    <row r="2693">
      <c r="A2693" s="2"/>
      <c r="B2693" s="2"/>
      <c r="C2693" s="2"/>
      <c r="D2693" s="2"/>
      <c r="E2693" s="2"/>
    </row>
    <row r="2694">
      <c r="A2694" s="2"/>
      <c r="B2694" s="2"/>
      <c r="C2694" s="2"/>
      <c r="D2694" s="2"/>
      <c r="E2694" s="2"/>
    </row>
    <row r="2695">
      <c r="A2695" s="2"/>
      <c r="B2695" s="2"/>
      <c r="C2695" s="2"/>
      <c r="D2695" s="2"/>
      <c r="E2695" s="2"/>
    </row>
    <row r="2696">
      <c r="A2696" s="2"/>
      <c r="B2696" s="2"/>
      <c r="C2696" s="2"/>
      <c r="D2696" s="2"/>
      <c r="E2696" s="2"/>
    </row>
    <row r="2697">
      <c r="A2697" s="2"/>
      <c r="B2697" s="2"/>
      <c r="C2697" s="2"/>
      <c r="D2697" s="2"/>
      <c r="E2697" s="2"/>
    </row>
    <row r="2698">
      <c r="A2698" s="2"/>
      <c r="B2698" s="2"/>
      <c r="C2698" s="2"/>
      <c r="D2698" s="2"/>
      <c r="E2698" s="2"/>
    </row>
    <row r="2699">
      <c r="A2699" s="2"/>
      <c r="B2699" s="2"/>
      <c r="C2699" s="2"/>
      <c r="D2699" s="2"/>
      <c r="E2699" s="2"/>
    </row>
    <row r="2700">
      <c r="A2700" s="2"/>
      <c r="B2700" s="2"/>
      <c r="C2700" s="2"/>
      <c r="D2700" s="2"/>
      <c r="E2700" s="2"/>
    </row>
    <row r="2701">
      <c r="A2701" s="2"/>
      <c r="B2701" s="2"/>
      <c r="C2701" s="2"/>
      <c r="D2701" s="2"/>
      <c r="E2701" s="2"/>
    </row>
    <row r="2702">
      <c r="A2702" s="2"/>
      <c r="B2702" s="2"/>
      <c r="C2702" s="2"/>
      <c r="D2702" s="2"/>
      <c r="E2702" s="2"/>
    </row>
    <row r="2703">
      <c r="A2703" s="2"/>
      <c r="B2703" s="2"/>
      <c r="C2703" s="2"/>
      <c r="D2703" s="2"/>
      <c r="E2703" s="2"/>
    </row>
    <row r="2704">
      <c r="A2704" s="2"/>
      <c r="B2704" s="2"/>
      <c r="C2704" s="2"/>
      <c r="D2704" s="2"/>
      <c r="E2704" s="2"/>
    </row>
    <row r="2705">
      <c r="A2705" s="2"/>
      <c r="B2705" s="2"/>
      <c r="C2705" s="2"/>
      <c r="D2705" s="2"/>
      <c r="E2705" s="2"/>
    </row>
    <row r="2706">
      <c r="A2706" s="2"/>
      <c r="B2706" s="2"/>
      <c r="C2706" s="2"/>
      <c r="D2706" s="2"/>
      <c r="E2706" s="2"/>
    </row>
    <row r="2707">
      <c r="A2707" s="2"/>
      <c r="B2707" s="2"/>
      <c r="C2707" s="2"/>
      <c r="D2707" s="2"/>
      <c r="E2707" s="2"/>
    </row>
    <row r="2708">
      <c r="A2708" s="2"/>
      <c r="B2708" s="2"/>
      <c r="C2708" s="2"/>
      <c r="D2708" s="2"/>
      <c r="E2708" s="2"/>
    </row>
    <row r="2709">
      <c r="A2709" s="2"/>
      <c r="B2709" s="2"/>
      <c r="C2709" s="2"/>
      <c r="D2709" s="2"/>
      <c r="E2709" s="2"/>
    </row>
    <row r="2710">
      <c r="A2710" s="2"/>
      <c r="B2710" s="2"/>
      <c r="C2710" s="2"/>
      <c r="D2710" s="2"/>
      <c r="E2710" s="2"/>
    </row>
    <row r="2711">
      <c r="A2711" s="2"/>
      <c r="B2711" s="2"/>
      <c r="C2711" s="2"/>
      <c r="D2711" s="2"/>
      <c r="E2711" s="2"/>
    </row>
    <row r="2712">
      <c r="A2712" s="2"/>
      <c r="B2712" s="2"/>
      <c r="C2712" s="2"/>
      <c r="D2712" s="2"/>
      <c r="E2712" s="2"/>
    </row>
    <row r="2713">
      <c r="A2713" s="2"/>
      <c r="B2713" s="2"/>
      <c r="C2713" s="2"/>
      <c r="D2713" s="2"/>
      <c r="E2713" s="2"/>
    </row>
    <row r="2714">
      <c r="A2714" s="2"/>
      <c r="B2714" s="2"/>
      <c r="C2714" s="2"/>
      <c r="D2714" s="2"/>
      <c r="E2714" s="2"/>
    </row>
    <row r="2715">
      <c r="A2715" s="2"/>
      <c r="B2715" s="2"/>
      <c r="C2715" s="2"/>
      <c r="D2715" s="2"/>
      <c r="E2715" s="2"/>
    </row>
    <row r="2716">
      <c r="A2716" s="2"/>
      <c r="B2716" s="2"/>
      <c r="C2716" s="2"/>
      <c r="D2716" s="2"/>
      <c r="E2716" s="2"/>
    </row>
    <row r="2717">
      <c r="A2717" s="2"/>
      <c r="B2717" s="2"/>
      <c r="C2717" s="2"/>
      <c r="D2717" s="2"/>
      <c r="E2717" s="2"/>
    </row>
    <row r="2718">
      <c r="A2718" s="2"/>
      <c r="B2718" s="2"/>
      <c r="C2718" s="2"/>
      <c r="D2718" s="2"/>
      <c r="E2718" s="2"/>
    </row>
    <row r="2719">
      <c r="A2719" s="2"/>
      <c r="B2719" s="2"/>
      <c r="C2719" s="2"/>
      <c r="D2719" s="2"/>
      <c r="E2719" s="2"/>
    </row>
    <row r="2720">
      <c r="A2720" s="2"/>
      <c r="B2720" s="2"/>
      <c r="C2720" s="2"/>
      <c r="D2720" s="2"/>
      <c r="E2720" s="2"/>
    </row>
    <row r="2721">
      <c r="A2721" s="2"/>
      <c r="B2721" s="2"/>
      <c r="C2721" s="2"/>
      <c r="D2721" s="2"/>
      <c r="E2721" s="2"/>
    </row>
    <row r="2722">
      <c r="A2722" s="2"/>
      <c r="B2722" s="2"/>
      <c r="C2722" s="2"/>
      <c r="D2722" s="2"/>
      <c r="E2722" s="2"/>
    </row>
    <row r="2723">
      <c r="A2723" s="2"/>
      <c r="B2723" s="2"/>
      <c r="C2723" s="2"/>
      <c r="D2723" s="2"/>
      <c r="E2723" s="2"/>
    </row>
    <row r="2724">
      <c r="A2724" s="2"/>
      <c r="B2724" s="2"/>
      <c r="C2724" s="2"/>
      <c r="D2724" s="2"/>
      <c r="E2724" s="2"/>
    </row>
    <row r="2725">
      <c r="A2725" s="2"/>
      <c r="B2725" s="2"/>
      <c r="C2725" s="2"/>
      <c r="D2725" s="2"/>
      <c r="E2725" s="2"/>
    </row>
    <row r="2726">
      <c r="A2726" s="2"/>
      <c r="B2726" s="2"/>
      <c r="C2726" s="2"/>
      <c r="D2726" s="2"/>
      <c r="E2726" s="2"/>
    </row>
    <row r="2727">
      <c r="A2727" s="2"/>
      <c r="B2727" s="2"/>
      <c r="C2727" s="2"/>
      <c r="D2727" s="2"/>
      <c r="E2727" s="2"/>
    </row>
    <row r="2728">
      <c r="A2728" s="2"/>
      <c r="B2728" s="2"/>
      <c r="C2728" s="2"/>
      <c r="D2728" s="2"/>
      <c r="E2728" s="2"/>
    </row>
    <row r="2729">
      <c r="A2729" s="2"/>
      <c r="B2729" s="2"/>
      <c r="C2729" s="2"/>
      <c r="D2729" s="2"/>
      <c r="E2729" s="2"/>
    </row>
    <row r="2730">
      <c r="A2730" s="2"/>
      <c r="B2730" s="2"/>
      <c r="C2730" s="2"/>
      <c r="D2730" s="2"/>
      <c r="E2730" s="2"/>
    </row>
    <row r="2731">
      <c r="A2731" s="2"/>
      <c r="B2731" s="2"/>
      <c r="C2731" s="2"/>
      <c r="D2731" s="2"/>
      <c r="E2731" s="2"/>
    </row>
    <row r="2732">
      <c r="A2732" s="2"/>
      <c r="B2732" s="2"/>
      <c r="C2732" s="2"/>
      <c r="D2732" s="2"/>
      <c r="E2732" s="2"/>
    </row>
    <row r="2733">
      <c r="A2733" s="2"/>
      <c r="B2733" s="2"/>
      <c r="C2733" s="2"/>
      <c r="D2733" s="2"/>
      <c r="E2733" s="2"/>
    </row>
    <row r="2734">
      <c r="A2734" s="2"/>
      <c r="B2734" s="2"/>
      <c r="C2734" s="2"/>
      <c r="D2734" s="2"/>
      <c r="E2734" s="2"/>
    </row>
    <row r="2735">
      <c r="A2735" s="2"/>
      <c r="B2735" s="2"/>
      <c r="C2735" s="2"/>
      <c r="D2735" s="2"/>
      <c r="E2735" s="2"/>
    </row>
    <row r="2736">
      <c r="A2736" s="2"/>
      <c r="B2736" s="2"/>
      <c r="C2736" s="2"/>
      <c r="D2736" s="2"/>
      <c r="E2736" s="2"/>
    </row>
    <row r="2737">
      <c r="A2737" s="2"/>
      <c r="B2737" s="2"/>
      <c r="C2737" s="2"/>
      <c r="D2737" s="2"/>
      <c r="E2737" s="2"/>
    </row>
    <row r="2738">
      <c r="A2738" s="2"/>
      <c r="B2738" s="2"/>
      <c r="C2738" s="2"/>
      <c r="D2738" s="2"/>
      <c r="E2738" s="2"/>
    </row>
    <row r="2739">
      <c r="A2739" s="2"/>
      <c r="B2739" s="2"/>
      <c r="C2739" s="2"/>
      <c r="D2739" s="2"/>
      <c r="E2739" s="2"/>
    </row>
    <row r="2740">
      <c r="A2740" s="2"/>
      <c r="B2740" s="2"/>
      <c r="C2740" s="2"/>
      <c r="D2740" s="2"/>
      <c r="E2740" s="2"/>
    </row>
    <row r="2741">
      <c r="A2741" s="2"/>
      <c r="B2741" s="2"/>
      <c r="C2741" s="2"/>
      <c r="D2741" s="2"/>
      <c r="E2741" s="2"/>
    </row>
    <row r="2742">
      <c r="A2742" s="2"/>
      <c r="B2742" s="2"/>
      <c r="C2742" s="2"/>
      <c r="D2742" s="2"/>
      <c r="E2742" s="2"/>
    </row>
    <row r="2743">
      <c r="A2743" s="2"/>
      <c r="B2743" s="2"/>
      <c r="C2743" s="2"/>
      <c r="D2743" s="2"/>
      <c r="E2743" s="2"/>
    </row>
    <row r="2744">
      <c r="A2744" s="2"/>
      <c r="B2744" s="2"/>
      <c r="C2744" s="2"/>
      <c r="D2744" s="2"/>
      <c r="E2744" s="2"/>
    </row>
    <row r="2745">
      <c r="A2745" s="2"/>
      <c r="B2745" s="2"/>
      <c r="C2745" s="2"/>
      <c r="D2745" s="2"/>
      <c r="E2745" s="2"/>
    </row>
    <row r="2746">
      <c r="A2746" s="2"/>
      <c r="B2746" s="2"/>
      <c r="C2746" s="2"/>
      <c r="D2746" s="2"/>
      <c r="E2746" s="2"/>
    </row>
    <row r="2747">
      <c r="A2747" s="2"/>
      <c r="B2747" s="2"/>
      <c r="C2747" s="2"/>
      <c r="D2747" s="2"/>
      <c r="E2747" s="2"/>
    </row>
    <row r="2748">
      <c r="A2748" s="2"/>
      <c r="B2748" s="2"/>
      <c r="C2748" s="2"/>
      <c r="D2748" s="2"/>
      <c r="E2748" s="2"/>
    </row>
    <row r="2749">
      <c r="A2749" s="2"/>
      <c r="B2749" s="2"/>
      <c r="C2749" s="2"/>
      <c r="D2749" s="2"/>
      <c r="E2749" s="2"/>
    </row>
    <row r="2750">
      <c r="A2750" s="2"/>
      <c r="B2750" s="2"/>
      <c r="C2750" s="2"/>
      <c r="D2750" s="2"/>
      <c r="E2750" s="2"/>
    </row>
    <row r="2751">
      <c r="A2751" s="2"/>
      <c r="B2751" s="2"/>
      <c r="C2751" s="2"/>
      <c r="D2751" s="2"/>
      <c r="E2751" s="2"/>
    </row>
    <row r="2752">
      <c r="A2752" s="2"/>
      <c r="B2752" s="2"/>
      <c r="C2752" s="2"/>
      <c r="D2752" s="2"/>
      <c r="E2752" s="2"/>
    </row>
    <row r="2753">
      <c r="A2753" s="2"/>
      <c r="B2753" s="2"/>
      <c r="C2753" s="2"/>
      <c r="D2753" s="2"/>
      <c r="E2753" s="2"/>
    </row>
    <row r="2754">
      <c r="A2754" s="2"/>
      <c r="B2754" s="2"/>
      <c r="C2754" s="2"/>
      <c r="D2754" s="2"/>
      <c r="E2754" s="2"/>
    </row>
    <row r="2755">
      <c r="A2755" s="2"/>
      <c r="B2755" s="2"/>
      <c r="C2755" s="2"/>
      <c r="D2755" s="2"/>
      <c r="E2755" s="2"/>
    </row>
    <row r="2756">
      <c r="A2756" s="2"/>
      <c r="B2756" s="2"/>
      <c r="C2756" s="2"/>
      <c r="D2756" s="2"/>
      <c r="E2756" s="2"/>
    </row>
    <row r="2757">
      <c r="A2757" s="2"/>
      <c r="B2757" s="2"/>
      <c r="C2757" s="2"/>
      <c r="D2757" s="2"/>
      <c r="E2757" s="2"/>
    </row>
    <row r="2758">
      <c r="A2758" s="2"/>
      <c r="B2758" s="2"/>
      <c r="C2758" s="2"/>
      <c r="D2758" s="2"/>
      <c r="E2758" s="2"/>
    </row>
    <row r="2759">
      <c r="A2759" s="2"/>
      <c r="B2759" s="2"/>
      <c r="C2759" s="2"/>
      <c r="D2759" s="2"/>
      <c r="E2759" s="2"/>
    </row>
    <row r="2760">
      <c r="A2760" s="2"/>
      <c r="B2760" s="2"/>
      <c r="C2760" s="2"/>
      <c r="D2760" s="2"/>
      <c r="E2760" s="2"/>
    </row>
    <row r="2761">
      <c r="A2761" s="2"/>
      <c r="B2761" s="2"/>
      <c r="C2761" s="2"/>
      <c r="D2761" s="2"/>
      <c r="E2761" s="2"/>
    </row>
    <row r="2762">
      <c r="A2762" s="2"/>
      <c r="B2762" s="2"/>
      <c r="C2762" s="2"/>
      <c r="D2762" s="2"/>
      <c r="E2762" s="2"/>
    </row>
    <row r="2763">
      <c r="A2763" s="2"/>
      <c r="B2763" s="2"/>
      <c r="C2763" s="2"/>
      <c r="D2763" s="2"/>
      <c r="E2763" s="2"/>
    </row>
    <row r="2764">
      <c r="A2764" s="2"/>
      <c r="B2764" s="2"/>
      <c r="C2764" s="2"/>
      <c r="D2764" s="2"/>
      <c r="E2764" s="2"/>
    </row>
    <row r="2765">
      <c r="A2765" s="2"/>
      <c r="B2765" s="2"/>
      <c r="C2765" s="2"/>
      <c r="D2765" s="2"/>
      <c r="E2765" s="2"/>
    </row>
    <row r="2766">
      <c r="A2766" s="2"/>
      <c r="B2766" s="2"/>
      <c r="C2766" s="2"/>
      <c r="D2766" s="2"/>
      <c r="E2766" s="2"/>
    </row>
    <row r="2767">
      <c r="A2767" s="2"/>
      <c r="B2767" s="2"/>
      <c r="C2767" s="2"/>
      <c r="D2767" s="2"/>
      <c r="E2767" s="2"/>
    </row>
    <row r="2768">
      <c r="A2768" s="2"/>
      <c r="B2768" s="2"/>
      <c r="C2768" s="2"/>
      <c r="D2768" s="2"/>
      <c r="E2768" s="2"/>
    </row>
    <row r="2769">
      <c r="A2769" s="2"/>
      <c r="B2769" s="2"/>
      <c r="C2769" s="2"/>
      <c r="D2769" s="2"/>
      <c r="E2769" s="2"/>
    </row>
    <row r="2770">
      <c r="A2770" s="2"/>
      <c r="B2770" s="2"/>
      <c r="C2770" s="2"/>
      <c r="D2770" s="2"/>
      <c r="E2770" s="2"/>
    </row>
    <row r="2771">
      <c r="A2771" s="2"/>
      <c r="B2771" s="2"/>
      <c r="C2771" s="2"/>
      <c r="D2771" s="2"/>
      <c r="E2771" s="2"/>
    </row>
    <row r="2772">
      <c r="A2772" s="2"/>
      <c r="B2772" s="2"/>
      <c r="C2772" s="2"/>
      <c r="D2772" s="2"/>
      <c r="E2772" s="2"/>
    </row>
    <row r="2773">
      <c r="A2773" s="2"/>
      <c r="B2773" s="2"/>
      <c r="C2773" s="2"/>
      <c r="D2773" s="2"/>
      <c r="E2773" s="2"/>
    </row>
    <row r="2774">
      <c r="A2774" s="2"/>
      <c r="B2774" s="2"/>
      <c r="C2774" s="2"/>
      <c r="D2774" s="2"/>
      <c r="E2774" s="2"/>
    </row>
    <row r="2775">
      <c r="A2775" s="2"/>
      <c r="B2775" s="2"/>
      <c r="C2775" s="2"/>
      <c r="D2775" s="2"/>
      <c r="E2775" s="2"/>
    </row>
    <row r="2776">
      <c r="A2776" s="2"/>
      <c r="B2776" s="2"/>
      <c r="C2776" s="2"/>
      <c r="D2776" s="2"/>
      <c r="E2776" s="2"/>
    </row>
    <row r="2777">
      <c r="A2777" s="2"/>
      <c r="B2777" s="2"/>
      <c r="C2777" s="2"/>
      <c r="D2777" s="2"/>
      <c r="E2777" s="2"/>
    </row>
    <row r="2778">
      <c r="A2778" s="2"/>
      <c r="B2778" s="2"/>
      <c r="C2778" s="2"/>
      <c r="D2778" s="2"/>
      <c r="E2778" s="2"/>
    </row>
    <row r="2779">
      <c r="A2779" s="2"/>
      <c r="B2779" s="2"/>
      <c r="C2779" s="2"/>
      <c r="D2779" s="2"/>
      <c r="E2779" s="2"/>
    </row>
    <row r="2780">
      <c r="A2780" s="2"/>
      <c r="B2780" s="2"/>
      <c r="C2780" s="2"/>
      <c r="D2780" s="2"/>
      <c r="E2780" s="2"/>
    </row>
    <row r="2781">
      <c r="A2781" s="2"/>
      <c r="B2781" s="2"/>
      <c r="C2781" s="2"/>
      <c r="D2781" s="2"/>
      <c r="E2781" s="2"/>
    </row>
    <row r="2782">
      <c r="A2782" s="2"/>
      <c r="B2782" s="2"/>
      <c r="C2782" s="2"/>
      <c r="D2782" s="2"/>
      <c r="E2782" s="2"/>
    </row>
    <row r="2783">
      <c r="A2783" s="2"/>
      <c r="B2783" s="2"/>
      <c r="C2783" s="2"/>
      <c r="D2783" s="2"/>
      <c r="E2783" s="2"/>
    </row>
    <row r="2784">
      <c r="A2784" s="2"/>
      <c r="B2784" s="2"/>
      <c r="C2784" s="2"/>
      <c r="D2784" s="2"/>
      <c r="E2784" s="2"/>
    </row>
    <row r="2785">
      <c r="A2785" s="2"/>
      <c r="B2785" s="2"/>
      <c r="C2785" s="2"/>
      <c r="D2785" s="2"/>
      <c r="E2785" s="2"/>
    </row>
    <row r="2786">
      <c r="A2786" s="2"/>
      <c r="B2786" s="2"/>
      <c r="C2786" s="2"/>
      <c r="D2786" s="2"/>
      <c r="E2786" s="2"/>
    </row>
    <row r="2787">
      <c r="A2787" s="2"/>
      <c r="B2787" s="2"/>
      <c r="C2787" s="2"/>
      <c r="D2787" s="2"/>
      <c r="E2787" s="2"/>
    </row>
    <row r="2788">
      <c r="A2788" s="2"/>
      <c r="B2788" s="2"/>
      <c r="C2788" s="2"/>
      <c r="D2788" s="2"/>
      <c r="E2788" s="2"/>
    </row>
    <row r="2789">
      <c r="A2789" s="2"/>
      <c r="B2789" s="2"/>
      <c r="C2789" s="2"/>
      <c r="D2789" s="2"/>
      <c r="E2789" s="2"/>
    </row>
    <row r="2790">
      <c r="A2790" s="2"/>
      <c r="B2790" s="2"/>
      <c r="C2790" s="2"/>
      <c r="D2790" s="2"/>
      <c r="E2790" s="2"/>
    </row>
    <row r="2791">
      <c r="A2791" s="2"/>
      <c r="B2791" s="2"/>
      <c r="C2791" s="2"/>
      <c r="D2791" s="2"/>
      <c r="E2791" s="2"/>
    </row>
    <row r="2792">
      <c r="A2792" s="2"/>
      <c r="B2792" s="2"/>
      <c r="C2792" s="2"/>
      <c r="D2792" s="2"/>
      <c r="E2792" s="2"/>
    </row>
    <row r="2793">
      <c r="A2793" s="2"/>
      <c r="B2793" s="2"/>
      <c r="C2793" s="2"/>
      <c r="D2793" s="2"/>
      <c r="E2793" s="2"/>
    </row>
    <row r="2794">
      <c r="A2794" s="2"/>
      <c r="B2794" s="2"/>
      <c r="C2794" s="2"/>
      <c r="D2794" s="2"/>
      <c r="E2794" s="2"/>
    </row>
    <row r="2795">
      <c r="A2795" s="2"/>
      <c r="B2795" s="2"/>
      <c r="C2795" s="2"/>
      <c r="D2795" s="2"/>
      <c r="E2795" s="2"/>
    </row>
    <row r="2796">
      <c r="A2796" s="2"/>
      <c r="B2796" s="2"/>
      <c r="C2796" s="2"/>
      <c r="D2796" s="2"/>
      <c r="E2796" s="2"/>
    </row>
    <row r="2797">
      <c r="A2797" s="2"/>
      <c r="B2797" s="2"/>
      <c r="C2797" s="2"/>
      <c r="D2797" s="2"/>
      <c r="E2797" s="2"/>
    </row>
    <row r="2798">
      <c r="A2798" s="2"/>
      <c r="B2798" s="2"/>
      <c r="C2798" s="2"/>
      <c r="D2798" s="2"/>
      <c r="E2798" s="2"/>
    </row>
    <row r="2799">
      <c r="A2799" s="2"/>
      <c r="B2799" s="2"/>
      <c r="C2799" s="2"/>
      <c r="D2799" s="2"/>
      <c r="E2799" s="2"/>
    </row>
    <row r="2800">
      <c r="A2800" s="2"/>
      <c r="B2800" s="2"/>
      <c r="C2800" s="2"/>
      <c r="D2800" s="2"/>
      <c r="E2800" s="2"/>
    </row>
    <row r="2801">
      <c r="A2801" s="2"/>
      <c r="B2801" s="2"/>
      <c r="C2801" s="2"/>
      <c r="D2801" s="2"/>
      <c r="E2801" s="2"/>
    </row>
    <row r="2802">
      <c r="A2802" s="2"/>
      <c r="B2802" s="2"/>
      <c r="C2802" s="2"/>
      <c r="D2802" s="2"/>
      <c r="E2802" s="2"/>
    </row>
    <row r="2803">
      <c r="A2803" s="2"/>
      <c r="B2803" s="2"/>
      <c r="C2803" s="2"/>
      <c r="D2803" s="2"/>
      <c r="E2803" s="2"/>
    </row>
    <row r="2804">
      <c r="A2804" s="2"/>
      <c r="B2804" s="2"/>
      <c r="C2804" s="2"/>
      <c r="D2804" s="2"/>
      <c r="E2804" s="2"/>
    </row>
    <row r="2805">
      <c r="A2805" s="2"/>
      <c r="B2805" s="2"/>
      <c r="C2805" s="2"/>
      <c r="D2805" s="2"/>
      <c r="E2805" s="2"/>
    </row>
    <row r="2806">
      <c r="A2806" s="2"/>
      <c r="B2806" s="2"/>
      <c r="C2806" s="2"/>
      <c r="D2806" s="2"/>
      <c r="E2806" s="2"/>
    </row>
    <row r="2807">
      <c r="A2807" s="2"/>
      <c r="B2807" s="2"/>
      <c r="C2807" s="2"/>
      <c r="D2807" s="2"/>
      <c r="E2807" s="2"/>
    </row>
    <row r="2808">
      <c r="A2808" s="2"/>
      <c r="B2808" s="2"/>
      <c r="C2808" s="2"/>
      <c r="D2808" s="2"/>
      <c r="E2808" s="2"/>
    </row>
    <row r="2809">
      <c r="A2809" s="2"/>
      <c r="B2809" s="2"/>
      <c r="C2809" s="2"/>
      <c r="D2809" s="2"/>
      <c r="E2809" s="2"/>
    </row>
    <row r="2810">
      <c r="A2810" s="2"/>
      <c r="B2810" s="2"/>
      <c r="C2810" s="2"/>
      <c r="D2810" s="2"/>
      <c r="E2810" s="2"/>
    </row>
    <row r="2811">
      <c r="A2811" s="2"/>
      <c r="B2811" s="2"/>
      <c r="C2811" s="2"/>
      <c r="D2811" s="2"/>
      <c r="E2811" s="2"/>
    </row>
    <row r="2812">
      <c r="A2812" s="2"/>
      <c r="B2812" s="2"/>
      <c r="C2812" s="2"/>
      <c r="D2812" s="2"/>
      <c r="E2812" s="2"/>
    </row>
    <row r="2813">
      <c r="A2813" s="2"/>
      <c r="B2813" s="2"/>
      <c r="C2813" s="2"/>
      <c r="D2813" s="2"/>
      <c r="E2813" s="2"/>
    </row>
    <row r="2814">
      <c r="A2814" s="2"/>
      <c r="B2814" s="2"/>
      <c r="C2814" s="2"/>
      <c r="D2814" s="2"/>
      <c r="E2814" s="2"/>
    </row>
    <row r="2815">
      <c r="A2815" s="2"/>
      <c r="B2815" s="2"/>
      <c r="C2815" s="2"/>
      <c r="D2815" s="2"/>
      <c r="E2815" s="2"/>
    </row>
    <row r="2816">
      <c r="A2816" s="2"/>
      <c r="B2816" s="2"/>
      <c r="C2816" s="2"/>
      <c r="D2816" s="2"/>
      <c r="E2816" s="2"/>
    </row>
    <row r="2817">
      <c r="A2817" s="2"/>
      <c r="B2817" s="2"/>
      <c r="C2817" s="2"/>
      <c r="D2817" s="2"/>
      <c r="E2817" s="2"/>
    </row>
    <row r="2818">
      <c r="A2818" s="2"/>
      <c r="B2818" s="2"/>
      <c r="C2818" s="2"/>
      <c r="D2818" s="2"/>
      <c r="E2818" s="2"/>
    </row>
    <row r="2819">
      <c r="A2819" s="2"/>
      <c r="B2819" s="2"/>
      <c r="C2819" s="2"/>
      <c r="D2819" s="2"/>
      <c r="E2819" s="2"/>
    </row>
    <row r="2820">
      <c r="A2820" s="2"/>
      <c r="B2820" s="2"/>
      <c r="C2820" s="2"/>
      <c r="D2820" s="2"/>
      <c r="E2820" s="2"/>
    </row>
    <row r="2821">
      <c r="A2821" s="2"/>
      <c r="B2821" s="2"/>
      <c r="C2821" s="2"/>
      <c r="D2821" s="2"/>
      <c r="E2821" s="2"/>
    </row>
    <row r="2822">
      <c r="A2822" s="2"/>
      <c r="B2822" s="2"/>
      <c r="C2822" s="2"/>
      <c r="D2822" s="2"/>
      <c r="E2822" s="2"/>
    </row>
    <row r="2823">
      <c r="A2823" s="2"/>
      <c r="B2823" s="2"/>
      <c r="C2823" s="2"/>
      <c r="D2823" s="2"/>
      <c r="E2823" s="2"/>
    </row>
    <row r="2824">
      <c r="A2824" s="2"/>
      <c r="B2824" s="2"/>
      <c r="C2824" s="2"/>
      <c r="D2824" s="2"/>
      <c r="E2824" s="2"/>
    </row>
    <row r="2825">
      <c r="A2825" s="2"/>
      <c r="B2825" s="2"/>
      <c r="C2825" s="2"/>
      <c r="D2825" s="2"/>
      <c r="E2825" s="2"/>
    </row>
    <row r="2826">
      <c r="A2826" s="2"/>
      <c r="B2826" s="2"/>
      <c r="C2826" s="2"/>
      <c r="D2826" s="2"/>
      <c r="E2826" s="2"/>
    </row>
    <row r="2827">
      <c r="A2827" s="2"/>
      <c r="B2827" s="2"/>
      <c r="C2827" s="2"/>
      <c r="D2827" s="2"/>
      <c r="E2827" s="2"/>
    </row>
    <row r="2828">
      <c r="A2828" s="2"/>
      <c r="B2828" s="2"/>
      <c r="C2828" s="2"/>
      <c r="D2828" s="2"/>
      <c r="E2828" s="2"/>
    </row>
    <row r="2829">
      <c r="A2829" s="2"/>
      <c r="B2829" s="2"/>
      <c r="C2829" s="2"/>
      <c r="D2829" s="2"/>
      <c r="E2829" s="2"/>
    </row>
    <row r="2830">
      <c r="A2830" s="2"/>
      <c r="B2830" s="2"/>
      <c r="C2830" s="2"/>
      <c r="D2830" s="2"/>
      <c r="E2830" s="2"/>
    </row>
    <row r="2831">
      <c r="A2831" s="2"/>
      <c r="B2831" s="2"/>
      <c r="C2831" s="2"/>
      <c r="D2831" s="2"/>
      <c r="E2831" s="2"/>
    </row>
    <row r="2832">
      <c r="A2832" s="2"/>
      <c r="B2832" s="2"/>
      <c r="C2832" s="2"/>
      <c r="D2832" s="2"/>
      <c r="E2832" s="2"/>
    </row>
    <row r="2833">
      <c r="A2833" s="2"/>
      <c r="B2833" s="2"/>
      <c r="C2833" s="2"/>
      <c r="D2833" s="2"/>
      <c r="E2833" s="2"/>
    </row>
    <row r="2834">
      <c r="A2834" s="2"/>
      <c r="B2834" s="2"/>
      <c r="C2834" s="2"/>
      <c r="D2834" s="2"/>
      <c r="E2834" s="2"/>
    </row>
    <row r="2835">
      <c r="A2835" s="2"/>
      <c r="B2835" s="2"/>
      <c r="C2835" s="2"/>
      <c r="D2835" s="2"/>
      <c r="E2835" s="2"/>
    </row>
    <row r="2836">
      <c r="A2836" s="2"/>
      <c r="B2836" s="2"/>
      <c r="C2836" s="2"/>
      <c r="D2836" s="2"/>
      <c r="E2836" s="2"/>
    </row>
    <row r="2837">
      <c r="A2837" s="2"/>
      <c r="B2837" s="2"/>
      <c r="C2837" s="2"/>
      <c r="D2837" s="2"/>
      <c r="E2837" s="2"/>
    </row>
    <row r="2838">
      <c r="A2838" s="2"/>
      <c r="B2838" s="2"/>
      <c r="C2838" s="2"/>
      <c r="D2838" s="2"/>
      <c r="E2838" s="2"/>
    </row>
    <row r="2839">
      <c r="A2839" s="2"/>
      <c r="B2839" s="2"/>
      <c r="C2839" s="2"/>
      <c r="D2839" s="2"/>
      <c r="E2839" s="2"/>
    </row>
    <row r="2840">
      <c r="A2840" s="2"/>
      <c r="B2840" s="2"/>
      <c r="C2840" s="2"/>
      <c r="D2840" s="2"/>
      <c r="E2840" s="2"/>
    </row>
    <row r="2841">
      <c r="A2841" s="2"/>
      <c r="B2841" s="2"/>
      <c r="C2841" s="2"/>
      <c r="D2841" s="2"/>
      <c r="E2841" s="2"/>
    </row>
    <row r="2842">
      <c r="A2842" s="2"/>
      <c r="B2842" s="2"/>
      <c r="C2842" s="2"/>
      <c r="D2842" s="2"/>
      <c r="E2842" s="2"/>
    </row>
    <row r="2843">
      <c r="A2843" s="2"/>
      <c r="B2843" s="2"/>
      <c r="C2843" s="2"/>
      <c r="D2843" s="2"/>
      <c r="E2843" s="2"/>
    </row>
    <row r="2844">
      <c r="A2844" s="2"/>
      <c r="B2844" s="2"/>
      <c r="C2844" s="2"/>
      <c r="D2844" s="2"/>
      <c r="E2844" s="2"/>
    </row>
    <row r="2845">
      <c r="A2845" s="2"/>
      <c r="B2845" s="2"/>
      <c r="C2845" s="2"/>
      <c r="D2845" s="2"/>
      <c r="E2845" s="2"/>
    </row>
    <row r="2846">
      <c r="A2846" s="2"/>
      <c r="B2846" s="2"/>
      <c r="C2846" s="2"/>
      <c r="D2846" s="2"/>
      <c r="E2846" s="2"/>
    </row>
    <row r="2847">
      <c r="A2847" s="2"/>
      <c r="B2847" s="2"/>
      <c r="C2847" s="2"/>
      <c r="D2847" s="2"/>
      <c r="E2847" s="2"/>
    </row>
    <row r="2848">
      <c r="A2848" s="2"/>
      <c r="B2848" s="2"/>
      <c r="C2848" s="2"/>
      <c r="D2848" s="2"/>
      <c r="E2848" s="2"/>
    </row>
    <row r="2849">
      <c r="A2849" s="2"/>
      <c r="B2849" s="2"/>
      <c r="C2849" s="2"/>
      <c r="D2849" s="2"/>
      <c r="E2849" s="2"/>
    </row>
    <row r="2850">
      <c r="A2850" s="2"/>
      <c r="B2850" s="2"/>
      <c r="C2850" s="2"/>
      <c r="D2850" s="2"/>
      <c r="E2850" s="2"/>
    </row>
    <row r="2851">
      <c r="A2851" s="2"/>
      <c r="B2851" s="2"/>
      <c r="C2851" s="2"/>
      <c r="D2851" s="2"/>
      <c r="E2851" s="2"/>
    </row>
    <row r="2852">
      <c r="A2852" s="2"/>
      <c r="B2852" s="2"/>
      <c r="C2852" s="2"/>
      <c r="D2852" s="2"/>
      <c r="E2852" s="2"/>
    </row>
    <row r="2853">
      <c r="A2853" s="2"/>
      <c r="B2853" s="2"/>
      <c r="C2853" s="2"/>
      <c r="D2853" s="2"/>
      <c r="E2853" s="2"/>
    </row>
    <row r="2854">
      <c r="A2854" s="2"/>
      <c r="B2854" s="2"/>
      <c r="C2854" s="2"/>
      <c r="D2854" s="2"/>
      <c r="E2854" s="2"/>
    </row>
    <row r="2855">
      <c r="A2855" s="2"/>
      <c r="B2855" s="2"/>
      <c r="C2855" s="2"/>
      <c r="D2855" s="2"/>
      <c r="E2855" s="2"/>
    </row>
    <row r="2856">
      <c r="A2856" s="2"/>
      <c r="B2856" s="2"/>
      <c r="C2856" s="2"/>
      <c r="D2856" s="2"/>
      <c r="E2856" s="2"/>
    </row>
    <row r="2857">
      <c r="A2857" s="2"/>
      <c r="B2857" s="2"/>
      <c r="C2857" s="2"/>
      <c r="D2857" s="2"/>
      <c r="E2857" s="2"/>
    </row>
    <row r="2858">
      <c r="A2858" s="2"/>
      <c r="B2858" s="2"/>
      <c r="C2858" s="2"/>
      <c r="D2858" s="2"/>
      <c r="E2858" s="2"/>
    </row>
    <row r="2859">
      <c r="A2859" s="2"/>
      <c r="B2859" s="2"/>
      <c r="C2859" s="2"/>
      <c r="D2859" s="2"/>
      <c r="E2859" s="2"/>
    </row>
    <row r="2860">
      <c r="A2860" s="2"/>
      <c r="B2860" s="2"/>
      <c r="C2860" s="2"/>
      <c r="D2860" s="2"/>
      <c r="E2860" s="2"/>
    </row>
    <row r="2861">
      <c r="A2861" s="2"/>
      <c r="B2861" s="2"/>
      <c r="C2861" s="2"/>
      <c r="D2861" s="2"/>
      <c r="E2861" s="2"/>
    </row>
    <row r="2862">
      <c r="A2862" s="2"/>
      <c r="B2862" s="2"/>
      <c r="C2862" s="2"/>
      <c r="D2862" s="2"/>
      <c r="E2862" s="2"/>
    </row>
    <row r="2863">
      <c r="A2863" s="2"/>
      <c r="B2863" s="2"/>
      <c r="C2863" s="2"/>
      <c r="D2863" s="2"/>
      <c r="E2863" s="2"/>
    </row>
    <row r="2864">
      <c r="A2864" s="2"/>
      <c r="B2864" s="2"/>
      <c r="C2864" s="2"/>
      <c r="D2864" s="2"/>
      <c r="E2864" s="2"/>
    </row>
    <row r="2865">
      <c r="A2865" s="2"/>
      <c r="B2865" s="2"/>
      <c r="C2865" s="2"/>
      <c r="D2865" s="2"/>
      <c r="E2865" s="2"/>
    </row>
    <row r="2866">
      <c r="A2866" s="2"/>
      <c r="B2866" s="2"/>
      <c r="C2866" s="2"/>
      <c r="D2866" s="2"/>
      <c r="E2866" s="2"/>
    </row>
    <row r="2867">
      <c r="A2867" s="2"/>
      <c r="B2867" s="2"/>
      <c r="C2867" s="2"/>
      <c r="D2867" s="2"/>
      <c r="E2867" s="2"/>
    </row>
    <row r="2868">
      <c r="A2868" s="2"/>
      <c r="B2868" s="2"/>
      <c r="C2868" s="2"/>
      <c r="D2868" s="2"/>
      <c r="E2868" s="2"/>
    </row>
    <row r="2869">
      <c r="A2869" s="2"/>
      <c r="B2869" s="2"/>
      <c r="C2869" s="2"/>
      <c r="D2869" s="2"/>
      <c r="E2869" s="2"/>
    </row>
    <row r="2870">
      <c r="A2870" s="2"/>
      <c r="B2870" s="2"/>
      <c r="C2870" s="2"/>
      <c r="D2870" s="2"/>
      <c r="E2870" s="2"/>
    </row>
    <row r="2871">
      <c r="A2871" s="2"/>
      <c r="B2871" s="2"/>
      <c r="C2871" s="2"/>
      <c r="D2871" s="2"/>
      <c r="E2871" s="2"/>
    </row>
    <row r="2872">
      <c r="A2872" s="2"/>
      <c r="B2872" s="2"/>
      <c r="C2872" s="2"/>
      <c r="D2872" s="2"/>
      <c r="E2872" s="2"/>
    </row>
    <row r="2873">
      <c r="A2873" s="2"/>
      <c r="B2873" s="2"/>
      <c r="C2873" s="2"/>
      <c r="D2873" s="2"/>
      <c r="E2873" s="2"/>
    </row>
    <row r="2874">
      <c r="A2874" s="2"/>
      <c r="B2874" s="2"/>
      <c r="C2874" s="2"/>
      <c r="D2874" s="2"/>
      <c r="E2874" s="2"/>
    </row>
    <row r="2875">
      <c r="A2875" s="2"/>
      <c r="B2875" s="2"/>
      <c r="C2875" s="2"/>
      <c r="D2875" s="2"/>
      <c r="E2875" s="2"/>
    </row>
    <row r="2876">
      <c r="A2876" s="2"/>
      <c r="B2876" s="2"/>
      <c r="C2876" s="2"/>
      <c r="D2876" s="2"/>
      <c r="E2876" s="2"/>
    </row>
    <row r="2877">
      <c r="A2877" s="2"/>
      <c r="B2877" s="2"/>
      <c r="C2877" s="2"/>
      <c r="D2877" s="2"/>
      <c r="E2877" s="2"/>
    </row>
    <row r="2878">
      <c r="A2878" s="2"/>
      <c r="B2878" s="2"/>
      <c r="C2878" s="2"/>
      <c r="D2878" s="2"/>
      <c r="E2878" s="2"/>
    </row>
    <row r="2879">
      <c r="A2879" s="2"/>
      <c r="B2879" s="2"/>
      <c r="C2879" s="2"/>
      <c r="D2879" s="2"/>
      <c r="E2879" s="2"/>
    </row>
    <row r="2880">
      <c r="A2880" s="2"/>
      <c r="B2880" s="2"/>
      <c r="C2880" s="2"/>
      <c r="D2880" s="2"/>
      <c r="E2880" s="2"/>
    </row>
    <row r="2881">
      <c r="A2881" s="2"/>
      <c r="B2881" s="2"/>
      <c r="C2881" s="2"/>
      <c r="D2881" s="2"/>
      <c r="E2881" s="2"/>
    </row>
    <row r="2882">
      <c r="A2882" s="2"/>
      <c r="B2882" s="2"/>
      <c r="C2882" s="2"/>
      <c r="D2882" s="2"/>
      <c r="E2882" s="2"/>
    </row>
    <row r="2883">
      <c r="A2883" s="2"/>
      <c r="B2883" s="2"/>
      <c r="C2883" s="2"/>
      <c r="D2883" s="2"/>
      <c r="E2883" s="2"/>
    </row>
    <row r="2884">
      <c r="A2884" s="2"/>
      <c r="B2884" s="2"/>
      <c r="C2884" s="2"/>
      <c r="D2884" s="2"/>
      <c r="E2884" s="2"/>
    </row>
    <row r="2885">
      <c r="A2885" s="2"/>
      <c r="B2885" s="2"/>
      <c r="C2885" s="2"/>
      <c r="D2885" s="2"/>
      <c r="E2885" s="2"/>
    </row>
    <row r="2886">
      <c r="A2886" s="2"/>
      <c r="B2886" s="2"/>
      <c r="C2886" s="2"/>
      <c r="D2886" s="2"/>
      <c r="E2886" s="2"/>
    </row>
    <row r="2887">
      <c r="A2887" s="2"/>
      <c r="B2887" s="2"/>
      <c r="C2887" s="2"/>
      <c r="D2887" s="2"/>
      <c r="E2887" s="2"/>
    </row>
    <row r="2888">
      <c r="A2888" s="2"/>
      <c r="B2888" s="2"/>
      <c r="C2888" s="2"/>
      <c r="D2888" s="2"/>
      <c r="E2888" s="2"/>
    </row>
    <row r="2889">
      <c r="A2889" s="2"/>
      <c r="B2889" s="2"/>
      <c r="C2889" s="2"/>
      <c r="D2889" s="2"/>
      <c r="E2889" s="2"/>
    </row>
    <row r="2890">
      <c r="A2890" s="2"/>
      <c r="B2890" s="2"/>
      <c r="C2890" s="2"/>
      <c r="D2890" s="2"/>
      <c r="E2890" s="2"/>
    </row>
    <row r="2891">
      <c r="A2891" s="2"/>
      <c r="B2891" s="2"/>
      <c r="C2891" s="2"/>
      <c r="D2891" s="2"/>
      <c r="E2891" s="2"/>
    </row>
    <row r="2892">
      <c r="A2892" s="2"/>
      <c r="B2892" s="2"/>
      <c r="C2892" s="2"/>
      <c r="D2892" s="2"/>
      <c r="E2892" s="2"/>
    </row>
    <row r="2893">
      <c r="A2893" s="2"/>
      <c r="B2893" s="2"/>
      <c r="C2893" s="2"/>
      <c r="D2893" s="2"/>
      <c r="E2893" s="2"/>
    </row>
    <row r="2894">
      <c r="A2894" s="2"/>
      <c r="B2894" s="2"/>
      <c r="C2894" s="2"/>
      <c r="D2894" s="2"/>
      <c r="E2894" s="2"/>
    </row>
    <row r="2895">
      <c r="A2895" s="2"/>
      <c r="B2895" s="2"/>
      <c r="C2895" s="2"/>
      <c r="D2895" s="2"/>
      <c r="E2895" s="2"/>
    </row>
    <row r="2896">
      <c r="A2896" s="2"/>
      <c r="B2896" s="2"/>
      <c r="C2896" s="2"/>
      <c r="D2896" s="2"/>
      <c r="E2896" s="2"/>
    </row>
    <row r="2897">
      <c r="A2897" s="2"/>
      <c r="B2897" s="2"/>
      <c r="C2897" s="2"/>
      <c r="D2897" s="2"/>
      <c r="E2897" s="2"/>
    </row>
    <row r="2898">
      <c r="A2898" s="2"/>
      <c r="B2898" s="2"/>
      <c r="C2898" s="2"/>
      <c r="D2898" s="2"/>
      <c r="E2898" s="2"/>
    </row>
    <row r="2899">
      <c r="A2899" s="2"/>
      <c r="B2899" s="2"/>
      <c r="C2899" s="2"/>
      <c r="D2899" s="2"/>
      <c r="E2899" s="2"/>
    </row>
    <row r="2900">
      <c r="A2900" s="2"/>
      <c r="B2900" s="2"/>
      <c r="C2900" s="2"/>
      <c r="D2900" s="2"/>
      <c r="E2900" s="2"/>
    </row>
    <row r="2901">
      <c r="A2901" s="2"/>
      <c r="B2901" s="2"/>
      <c r="C2901" s="2"/>
      <c r="D2901" s="2"/>
      <c r="E2901" s="2"/>
    </row>
    <row r="2902">
      <c r="A2902" s="2"/>
      <c r="B2902" s="2"/>
      <c r="C2902" s="2"/>
      <c r="D2902" s="2"/>
      <c r="E2902" s="2"/>
    </row>
    <row r="2903">
      <c r="A2903" s="2"/>
      <c r="B2903" s="2"/>
      <c r="C2903" s="2"/>
      <c r="D2903" s="2"/>
      <c r="E2903" s="2"/>
    </row>
    <row r="2904">
      <c r="A2904" s="2"/>
      <c r="B2904" s="2"/>
      <c r="C2904" s="2"/>
      <c r="D2904" s="2"/>
      <c r="E2904" s="2"/>
    </row>
    <row r="2905">
      <c r="A2905" s="2"/>
      <c r="B2905" s="2"/>
      <c r="C2905" s="2"/>
      <c r="D2905" s="2"/>
      <c r="E2905" s="2"/>
    </row>
    <row r="2906">
      <c r="A2906" s="2"/>
      <c r="B2906" s="2"/>
      <c r="C2906" s="2"/>
      <c r="D2906" s="2"/>
      <c r="E2906" s="2"/>
    </row>
    <row r="2907">
      <c r="A2907" s="2"/>
      <c r="B2907" s="2"/>
      <c r="C2907" s="2"/>
      <c r="D2907" s="2"/>
      <c r="E2907" s="2"/>
    </row>
    <row r="2908">
      <c r="A2908" s="2"/>
      <c r="B2908" s="2"/>
      <c r="C2908" s="2"/>
      <c r="D2908" s="2"/>
      <c r="E2908" s="2"/>
    </row>
    <row r="2909">
      <c r="A2909" s="2"/>
      <c r="B2909" s="2"/>
      <c r="C2909" s="2"/>
      <c r="D2909" s="2"/>
      <c r="E2909" s="2"/>
    </row>
    <row r="2910">
      <c r="A2910" s="2"/>
      <c r="B2910" s="2"/>
      <c r="C2910" s="2"/>
      <c r="D2910" s="2"/>
      <c r="E2910" s="2"/>
    </row>
    <row r="2911">
      <c r="A2911" s="2"/>
      <c r="B2911" s="2"/>
      <c r="C2911" s="2"/>
      <c r="D2911" s="2"/>
      <c r="E2911" s="2"/>
    </row>
    <row r="2912">
      <c r="A2912" s="2"/>
      <c r="B2912" s="2"/>
      <c r="C2912" s="2"/>
      <c r="D2912" s="2"/>
      <c r="E2912" s="2"/>
    </row>
    <row r="2913">
      <c r="A2913" s="2"/>
      <c r="B2913" s="2"/>
      <c r="C2913" s="2"/>
      <c r="D2913" s="2"/>
      <c r="E2913" s="2"/>
    </row>
    <row r="2914">
      <c r="A2914" s="2"/>
      <c r="B2914" s="2"/>
      <c r="C2914" s="2"/>
      <c r="D2914" s="2"/>
      <c r="E2914" s="2"/>
    </row>
    <row r="2915">
      <c r="A2915" s="2"/>
      <c r="B2915" s="2"/>
      <c r="C2915" s="2"/>
      <c r="D2915" s="2"/>
      <c r="E2915" s="2"/>
    </row>
    <row r="2916">
      <c r="A2916" s="2"/>
      <c r="B2916" s="2"/>
      <c r="C2916" s="2"/>
      <c r="D2916" s="2"/>
      <c r="E2916" s="2"/>
    </row>
    <row r="2917">
      <c r="A2917" s="2"/>
      <c r="B2917" s="2"/>
      <c r="C2917" s="2"/>
      <c r="D2917" s="2"/>
      <c r="E2917" s="2"/>
    </row>
    <row r="2918">
      <c r="A2918" s="2"/>
      <c r="B2918" s="2"/>
      <c r="C2918" s="2"/>
      <c r="D2918" s="2"/>
      <c r="E2918" s="2"/>
    </row>
    <row r="2919">
      <c r="A2919" s="2"/>
      <c r="B2919" s="2"/>
      <c r="C2919" s="2"/>
      <c r="D2919" s="2"/>
      <c r="E2919" s="2"/>
    </row>
    <row r="2920">
      <c r="A2920" s="2"/>
      <c r="B2920" s="2"/>
      <c r="C2920" s="2"/>
      <c r="D2920" s="2"/>
      <c r="E2920" s="2"/>
    </row>
    <row r="2921">
      <c r="A2921" s="2"/>
      <c r="B2921" s="2"/>
      <c r="C2921" s="2"/>
      <c r="D2921" s="2"/>
      <c r="E2921" s="2"/>
    </row>
    <row r="2922">
      <c r="A2922" s="2"/>
      <c r="B2922" s="2"/>
      <c r="C2922" s="2"/>
      <c r="D2922" s="2"/>
      <c r="E2922" s="2"/>
    </row>
    <row r="2923">
      <c r="A2923" s="2"/>
      <c r="B2923" s="2"/>
      <c r="C2923" s="2"/>
      <c r="D2923" s="2"/>
      <c r="E2923" s="2"/>
    </row>
    <row r="2924">
      <c r="A2924" s="2"/>
      <c r="B2924" s="2"/>
      <c r="C2924" s="2"/>
      <c r="D2924" s="2"/>
      <c r="E2924" s="2"/>
    </row>
    <row r="2925">
      <c r="A2925" s="2"/>
      <c r="B2925" s="2"/>
      <c r="C2925" s="2"/>
      <c r="D2925" s="2"/>
      <c r="E2925" s="2"/>
    </row>
    <row r="2926">
      <c r="A2926" s="2"/>
      <c r="B2926" s="2"/>
      <c r="C2926" s="2"/>
      <c r="D2926" s="2"/>
      <c r="E2926" s="2"/>
    </row>
    <row r="2927">
      <c r="A2927" s="2"/>
      <c r="B2927" s="2"/>
      <c r="C2927" s="2"/>
      <c r="D2927" s="2"/>
      <c r="E2927" s="2"/>
    </row>
    <row r="2928">
      <c r="A2928" s="2"/>
      <c r="B2928" s="2"/>
      <c r="C2928" s="2"/>
      <c r="D2928" s="2"/>
      <c r="E2928" s="2"/>
    </row>
    <row r="2929">
      <c r="A2929" s="2"/>
      <c r="B2929" s="2"/>
      <c r="C2929" s="2"/>
      <c r="D2929" s="2"/>
      <c r="E2929" s="2"/>
    </row>
    <row r="2930">
      <c r="A2930" s="2"/>
      <c r="B2930" s="2"/>
      <c r="C2930" s="2"/>
      <c r="D2930" s="2"/>
      <c r="E2930" s="2"/>
    </row>
    <row r="2931">
      <c r="A2931" s="2"/>
      <c r="B2931" s="2"/>
      <c r="C2931" s="2"/>
      <c r="D2931" s="2"/>
      <c r="E2931" s="2"/>
    </row>
    <row r="2932">
      <c r="A2932" s="2"/>
      <c r="B2932" s="2"/>
      <c r="C2932" s="2"/>
      <c r="D2932" s="2"/>
      <c r="E2932" s="2"/>
    </row>
    <row r="2933">
      <c r="A2933" s="2"/>
      <c r="B2933" s="2"/>
      <c r="C2933" s="2"/>
      <c r="D2933" s="2"/>
      <c r="E2933" s="2"/>
    </row>
    <row r="2934">
      <c r="A2934" s="2"/>
      <c r="B2934" s="2"/>
      <c r="C2934" s="2"/>
      <c r="D2934" s="2"/>
      <c r="E2934" s="2"/>
    </row>
    <row r="2935">
      <c r="A2935" s="2"/>
      <c r="B2935" s="2"/>
      <c r="C2935" s="2"/>
      <c r="D2935" s="2"/>
      <c r="E2935" s="2"/>
    </row>
    <row r="2936">
      <c r="A2936" s="2"/>
      <c r="B2936" s="2"/>
      <c r="C2936" s="2"/>
      <c r="D2936" s="2"/>
      <c r="E2936" s="2"/>
    </row>
    <row r="2937">
      <c r="A2937" s="2"/>
      <c r="B2937" s="2"/>
      <c r="C2937" s="2"/>
      <c r="D2937" s="2"/>
      <c r="E2937" s="2"/>
    </row>
    <row r="2938">
      <c r="A2938" s="2"/>
      <c r="B2938" s="2"/>
      <c r="C2938" s="2"/>
      <c r="D2938" s="2"/>
      <c r="E2938" s="2"/>
    </row>
    <row r="2939">
      <c r="A2939" s="2"/>
      <c r="B2939" s="2"/>
      <c r="C2939" s="2"/>
      <c r="D2939" s="2"/>
      <c r="E2939" s="2"/>
    </row>
    <row r="2940">
      <c r="A2940" s="2"/>
      <c r="B2940" s="2"/>
      <c r="C2940" s="2"/>
      <c r="D2940" s="2"/>
      <c r="E2940" s="2"/>
    </row>
    <row r="2941">
      <c r="A2941" s="2"/>
      <c r="B2941" s="2"/>
      <c r="C2941" s="2"/>
      <c r="D2941" s="2"/>
      <c r="E2941" s="2"/>
    </row>
    <row r="2942">
      <c r="A2942" s="2"/>
      <c r="B2942" s="2"/>
      <c r="C2942" s="2"/>
      <c r="D2942" s="2"/>
      <c r="E2942" s="2"/>
    </row>
    <row r="2943">
      <c r="A2943" s="2"/>
      <c r="B2943" s="2"/>
      <c r="C2943" s="2"/>
      <c r="D2943" s="2"/>
      <c r="E2943" s="2"/>
    </row>
    <row r="2944">
      <c r="A2944" s="2"/>
      <c r="B2944" s="2"/>
      <c r="C2944" s="2"/>
      <c r="D2944" s="2"/>
      <c r="E2944" s="2"/>
    </row>
    <row r="2945">
      <c r="A2945" s="2"/>
      <c r="B2945" s="2"/>
      <c r="C2945" s="2"/>
      <c r="D2945" s="2"/>
      <c r="E2945" s="2"/>
    </row>
    <row r="2946">
      <c r="A2946" s="2"/>
      <c r="B2946" s="2"/>
      <c r="C2946" s="2"/>
      <c r="D2946" s="2"/>
      <c r="E2946" s="2"/>
    </row>
    <row r="2947">
      <c r="A2947" s="2"/>
      <c r="B2947" s="2"/>
      <c r="C2947" s="2"/>
      <c r="D2947" s="2"/>
      <c r="E2947" s="2"/>
    </row>
    <row r="2948">
      <c r="A2948" s="2"/>
      <c r="B2948" s="2"/>
      <c r="C2948" s="2"/>
      <c r="D2948" s="2"/>
      <c r="E2948" s="2"/>
    </row>
    <row r="2949">
      <c r="A2949" s="2"/>
      <c r="B2949" s="2"/>
      <c r="C2949" s="2"/>
      <c r="D2949" s="2"/>
      <c r="E2949" s="2"/>
    </row>
    <row r="2950">
      <c r="A2950" s="2"/>
      <c r="B2950" s="2"/>
      <c r="C2950" s="2"/>
      <c r="D2950" s="2"/>
      <c r="E2950" s="2"/>
    </row>
    <row r="2951">
      <c r="A2951" s="2"/>
      <c r="B2951" s="2"/>
      <c r="C2951" s="2"/>
      <c r="D2951" s="2"/>
      <c r="E2951" s="2"/>
    </row>
    <row r="2952">
      <c r="A2952" s="2"/>
      <c r="B2952" s="2"/>
      <c r="C2952" s="2"/>
      <c r="D2952" s="2"/>
      <c r="E2952" s="2"/>
    </row>
    <row r="2953">
      <c r="A2953" s="2"/>
      <c r="B2953" s="2"/>
      <c r="C2953" s="2"/>
      <c r="D2953" s="2"/>
      <c r="E2953" s="2"/>
    </row>
    <row r="2954">
      <c r="A2954" s="2"/>
      <c r="B2954" s="2"/>
      <c r="C2954" s="2"/>
      <c r="D2954" s="2"/>
      <c r="E2954" s="2"/>
    </row>
    <row r="2955">
      <c r="A2955" s="2"/>
      <c r="B2955" s="2"/>
      <c r="C2955" s="2"/>
      <c r="D2955" s="2"/>
      <c r="E2955" s="2"/>
    </row>
    <row r="2956">
      <c r="A2956" s="2"/>
      <c r="B2956" s="2"/>
      <c r="C2956" s="2"/>
      <c r="D2956" s="2"/>
      <c r="E2956" s="2"/>
    </row>
    <row r="2957">
      <c r="A2957" s="2"/>
      <c r="B2957" s="2"/>
      <c r="C2957" s="2"/>
      <c r="D2957" s="2"/>
      <c r="E2957" s="2"/>
    </row>
    <row r="2958">
      <c r="A2958" s="2"/>
      <c r="B2958" s="2"/>
      <c r="C2958" s="2"/>
      <c r="D2958" s="2"/>
      <c r="E2958" s="2"/>
    </row>
    <row r="2959">
      <c r="A2959" s="2"/>
      <c r="B2959" s="2"/>
      <c r="C2959" s="2"/>
      <c r="D2959" s="2"/>
      <c r="E2959" s="2"/>
    </row>
    <row r="2960">
      <c r="A2960" s="2"/>
      <c r="B2960" s="2"/>
      <c r="C2960" s="2"/>
      <c r="D2960" s="2"/>
      <c r="E2960" s="2"/>
    </row>
    <row r="2961">
      <c r="A2961" s="2"/>
      <c r="B2961" s="2"/>
      <c r="C2961" s="2"/>
      <c r="D2961" s="2"/>
      <c r="E2961" s="2"/>
    </row>
    <row r="2962">
      <c r="A2962" s="2"/>
      <c r="B2962" s="2"/>
      <c r="C2962" s="2"/>
      <c r="D2962" s="2"/>
      <c r="E2962" s="2"/>
    </row>
    <row r="2963">
      <c r="A2963" s="2"/>
      <c r="B2963" s="2"/>
      <c r="C2963" s="2"/>
      <c r="D2963" s="2"/>
      <c r="E2963" s="2"/>
    </row>
    <row r="2964">
      <c r="A2964" s="2"/>
      <c r="B2964" s="2"/>
      <c r="C2964" s="2"/>
      <c r="D2964" s="2"/>
      <c r="E2964" s="2"/>
    </row>
    <row r="2965">
      <c r="A2965" s="2"/>
      <c r="B2965" s="2"/>
      <c r="C2965" s="2"/>
      <c r="D2965" s="2"/>
      <c r="E2965" s="2"/>
    </row>
    <row r="2966">
      <c r="A2966" s="2"/>
      <c r="B2966" s="2"/>
      <c r="C2966" s="2"/>
      <c r="D2966" s="2"/>
      <c r="E2966" s="2"/>
    </row>
    <row r="2967">
      <c r="A2967" s="2"/>
      <c r="B2967" s="2"/>
      <c r="C2967" s="2"/>
      <c r="D2967" s="2"/>
      <c r="E2967" s="2"/>
    </row>
    <row r="2968">
      <c r="A2968" s="2"/>
      <c r="B2968" s="2"/>
      <c r="C2968" s="2"/>
      <c r="D2968" s="2"/>
      <c r="E2968" s="2"/>
    </row>
    <row r="2969">
      <c r="A2969" s="2"/>
      <c r="B2969" s="2"/>
      <c r="C2969" s="2"/>
      <c r="D2969" s="2"/>
      <c r="E2969" s="2"/>
    </row>
    <row r="2970">
      <c r="A2970" s="2"/>
      <c r="B2970" s="2"/>
      <c r="C2970" s="2"/>
      <c r="D2970" s="2"/>
      <c r="E2970" s="2"/>
    </row>
    <row r="2971">
      <c r="A2971" s="2"/>
      <c r="B2971" s="2"/>
      <c r="C2971" s="2"/>
      <c r="D2971" s="2"/>
      <c r="E2971" s="2"/>
    </row>
    <row r="2972">
      <c r="A2972" s="2"/>
      <c r="B2972" s="2"/>
      <c r="C2972" s="2"/>
      <c r="D2972" s="2"/>
      <c r="E2972" s="2"/>
    </row>
    <row r="2973">
      <c r="A2973" s="2"/>
      <c r="B2973" s="2"/>
      <c r="C2973" s="2"/>
      <c r="D2973" s="2"/>
      <c r="E2973" s="2"/>
    </row>
    <row r="2974">
      <c r="A2974" s="2"/>
      <c r="B2974" s="2"/>
      <c r="C2974" s="2"/>
      <c r="D2974" s="2"/>
      <c r="E2974" s="2"/>
    </row>
    <row r="2975">
      <c r="A2975" s="2"/>
      <c r="B2975" s="2"/>
      <c r="C2975" s="2"/>
      <c r="D2975" s="2"/>
      <c r="E2975" s="2"/>
    </row>
    <row r="2976">
      <c r="A2976" s="2"/>
      <c r="B2976" s="2"/>
      <c r="C2976" s="2"/>
      <c r="D2976" s="2"/>
      <c r="E2976" s="2"/>
    </row>
    <row r="2977">
      <c r="A2977" s="2"/>
      <c r="B2977" s="2"/>
      <c r="C2977" s="2"/>
      <c r="D2977" s="2"/>
      <c r="E2977" s="2"/>
    </row>
    <row r="2978">
      <c r="A2978" s="2"/>
      <c r="B2978" s="2"/>
      <c r="C2978" s="2"/>
      <c r="D2978" s="2"/>
      <c r="E2978" s="2"/>
    </row>
    <row r="2979">
      <c r="A2979" s="2"/>
      <c r="B2979" s="2"/>
      <c r="C2979" s="2"/>
      <c r="D2979" s="2"/>
      <c r="E2979" s="2"/>
    </row>
    <row r="2980">
      <c r="A2980" s="2"/>
      <c r="B2980" s="2"/>
      <c r="C2980" s="2"/>
      <c r="D2980" s="2"/>
      <c r="E2980" s="2"/>
    </row>
    <row r="2981">
      <c r="A2981" s="2"/>
      <c r="B2981" s="2"/>
      <c r="C2981" s="2"/>
      <c r="D2981" s="2"/>
      <c r="E2981" s="2"/>
    </row>
    <row r="2982">
      <c r="A2982" s="2"/>
      <c r="B2982" s="2"/>
      <c r="C2982" s="2"/>
      <c r="D2982" s="2"/>
      <c r="E2982" s="2"/>
    </row>
    <row r="2983">
      <c r="A2983" s="2"/>
      <c r="B2983" s="2"/>
      <c r="C2983" s="2"/>
      <c r="D2983" s="2"/>
      <c r="E2983" s="2"/>
    </row>
    <row r="2984">
      <c r="A2984" s="2"/>
      <c r="B2984" s="2"/>
      <c r="C2984" s="2"/>
      <c r="D2984" s="2"/>
      <c r="E2984" s="2"/>
    </row>
    <row r="2985">
      <c r="A2985" s="2"/>
      <c r="B2985" s="2"/>
      <c r="C2985" s="2"/>
      <c r="D2985" s="2"/>
      <c r="E2985" s="2"/>
    </row>
    <row r="2986">
      <c r="A2986" s="2"/>
      <c r="B2986" s="2"/>
      <c r="C2986" s="2"/>
      <c r="D2986" s="2"/>
      <c r="E2986" s="2"/>
    </row>
    <row r="2987">
      <c r="A2987" s="2"/>
      <c r="B2987" s="2"/>
      <c r="C2987" s="2"/>
      <c r="D2987" s="2"/>
      <c r="E2987" s="2"/>
    </row>
    <row r="2988">
      <c r="A2988" s="2"/>
      <c r="B2988" s="2"/>
      <c r="C2988" s="2"/>
      <c r="D2988" s="2"/>
      <c r="E2988" s="2"/>
    </row>
    <row r="2989">
      <c r="A2989" s="2"/>
      <c r="B2989" s="2"/>
      <c r="C2989" s="2"/>
      <c r="D2989" s="2"/>
      <c r="E2989" s="2"/>
    </row>
    <row r="2990">
      <c r="A2990" s="2"/>
      <c r="B2990" s="2"/>
      <c r="C2990" s="2"/>
      <c r="D2990" s="2"/>
      <c r="E2990" s="2"/>
    </row>
    <row r="2991">
      <c r="A2991" s="2"/>
      <c r="B2991" s="2"/>
      <c r="C2991" s="2"/>
      <c r="D2991" s="2"/>
      <c r="E2991" s="2"/>
    </row>
    <row r="2992">
      <c r="A2992" s="2"/>
      <c r="B2992" s="2"/>
      <c r="C2992" s="2"/>
      <c r="D2992" s="2"/>
      <c r="E2992" s="2"/>
    </row>
    <row r="2993">
      <c r="A2993" s="2"/>
      <c r="B2993" s="2"/>
      <c r="C2993" s="2"/>
      <c r="D2993" s="2"/>
      <c r="E2993" s="2"/>
    </row>
    <row r="2994">
      <c r="A2994" s="2"/>
      <c r="B2994" s="2"/>
      <c r="C2994" s="2"/>
      <c r="D2994" s="2"/>
      <c r="E2994" s="2"/>
    </row>
    <row r="2995">
      <c r="A2995" s="2"/>
      <c r="B2995" s="2"/>
      <c r="C2995" s="2"/>
      <c r="D2995" s="2"/>
      <c r="E2995" s="2"/>
    </row>
    <row r="2996">
      <c r="A2996" s="2"/>
      <c r="B2996" s="2"/>
      <c r="C2996" s="2"/>
      <c r="D2996" s="2"/>
      <c r="E2996" s="2"/>
    </row>
    <row r="2997">
      <c r="A2997" s="2"/>
      <c r="B2997" s="2"/>
      <c r="C2997" s="2"/>
      <c r="D2997" s="2"/>
      <c r="E2997" s="2"/>
    </row>
    <row r="2998">
      <c r="A2998" s="2"/>
      <c r="B2998" s="2"/>
      <c r="C2998" s="2"/>
      <c r="D2998" s="2"/>
      <c r="E2998" s="2"/>
    </row>
    <row r="2999">
      <c r="A2999" s="2"/>
      <c r="B2999" s="2"/>
      <c r="C2999" s="2"/>
      <c r="D2999" s="2"/>
      <c r="E2999" s="2"/>
    </row>
    <row r="3000">
      <c r="A3000" s="2"/>
      <c r="B3000" s="2"/>
      <c r="C3000" s="2"/>
      <c r="D3000" s="2"/>
      <c r="E3000" s="2"/>
    </row>
    <row r="3001">
      <c r="A3001" s="2"/>
      <c r="B3001" s="2"/>
      <c r="C3001" s="2"/>
      <c r="D3001" s="2"/>
      <c r="E3001" s="2"/>
    </row>
    <row r="3002">
      <c r="A3002" s="2"/>
      <c r="B3002" s="2"/>
      <c r="C3002" s="2"/>
      <c r="D3002" s="2"/>
      <c r="E3002" s="2"/>
    </row>
    <row r="3003">
      <c r="A3003" s="2"/>
      <c r="B3003" s="2"/>
      <c r="C3003" s="2"/>
      <c r="D3003" s="2"/>
      <c r="E3003" s="2"/>
    </row>
    <row r="3004">
      <c r="A3004" s="2"/>
      <c r="B3004" s="2"/>
      <c r="C3004" s="2"/>
      <c r="D3004" s="2"/>
      <c r="E3004" s="2"/>
    </row>
    <row r="3005">
      <c r="A3005" s="2"/>
      <c r="B3005" s="2"/>
      <c r="C3005" s="2"/>
      <c r="D3005" s="2"/>
      <c r="E3005" s="2"/>
    </row>
    <row r="3006">
      <c r="A3006" s="2"/>
      <c r="B3006" s="2"/>
      <c r="C3006" s="2"/>
      <c r="D3006" s="2"/>
      <c r="E3006" s="2"/>
    </row>
    <row r="3007">
      <c r="A3007" s="2"/>
      <c r="B3007" s="2"/>
      <c r="C3007" s="2"/>
      <c r="D3007" s="2"/>
      <c r="E3007" s="2"/>
    </row>
    <row r="3008">
      <c r="A3008" s="2"/>
      <c r="B3008" s="2"/>
      <c r="C3008" s="2"/>
      <c r="D3008" s="2"/>
      <c r="E3008" s="2"/>
    </row>
    <row r="3009">
      <c r="A3009" s="2"/>
      <c r="B3009" s="2"/>
      <c r="C3009" s="2"/>
      <c r="D3009" s="2"/>
      <c r="E3009" s="2"/>
    </row>
    <row r="3010">
      <c r="A3010" s="2"/>
      <c r="B3010" s="2"/>
      <c r="C3010" s="2"/>
      <c r="D3010" s="2"/>
      <c r="E3010" s="2"/>
    </row>
    <row r="3011">
      <c r="A3011" s="2"/>
      <c r="B3011" s="2"/>
      <c r="C3011" s="2"/>
      <c r="D3011" s="2"/>
      <c r="E3011" s="2"/>
    </row>
    <row r="3012">
      <c r="A3012" s="2"/>
      <c r="B3012" s="2"/>
      <c r="C3012" s="2"/>
      <c r="D3012" s="2"/>
      <c r="E3012" s="2"/>
    </row>
    <row r="3013">
      <c r="A3013" s="2"/>
      <c r="B3013" s="2"/>
      <c r="C3013" s="2"/>
      <c r="D3013" s="2"/>
      <c r="E3013" s="2"/>
    </row>
    <row r="3014">
      <c r="A3014" s="2"/>
      <c r="B3014" s="2"/>
      <c r="C3014" s="2"/>
      <c r="D3014" s="2"/>
      <c r="E3014" s="2"/>
    </row>
    <row r="3015">
      <c r="A3015" s="2"/>
      <c r="B3015" s="2"/>
      <c r="C3015" s="2"/>
      <c r="D3015" s="2"/>
      <c r="E3015" s="2"/>
    </row>
    <row r="3016">
      <c r="A3016" s="2"/>
      <c r="B3016" s="2"/>
      <c r="C3016" s="2"/>
      <c r="D3016" s="2"/>
      <c r="E3016" s="2"/>
    </row>
    <row r="3017">
      <c r="A3017" s="2"/>
      <c r="B3017" s="2"/>
      <c r="C3017" s="2"/>
      <c r="D3017" s="2"/>
      <c r="E3017" s="2"/>
    </row>
    <row r="3018">
      <c r="A3018" s="2"/>
      <c r="B3018" s="2"/>
      <c r="C3018" s="2"/>
      <c r="D3018" s="2"/>
      <c r="E3018" s="2"/>
    </row>
    <row r="3019">
      <c r="A3019" s="2"/>
      <c r="B3019" s="2"/>
      <c r="C3019" s="2"/>
      <c r="D3019" s="2"/>
      <c r="E3019" s="2"/>
    </row>
    <row r="3020">
      <c r="A3020" s="2"/>
      <c r="B3020" s="2"/>
      <c r="C3020" s="2"/>
      <c r="D3020" s="2"/>
      <c r="E3020" s="2"/>
    </row>
    <row r="3021">
      <c r="A3021" s="2"/>
      <c r="B3021" s="2"/>
      <c r="C3021" s="2"/>
      <c r="D3021" s="2"/>
      <c r="E3021" s="2"/>
    </row>
    <row r="3022">
      <c r="A3022" s="2"/>
      <c r="B3022" s="2"/>
      <c r="C3022" s="2"/>
      <c r="D3022" s="2"/>
      <c r="E3022" s="2"/>
    </row>
    <row r="3023">
      <c r="A3023" s="2"/>
      <c r="B3023" s="2"/>
      <c r="C3023" s="2"/>
      <c r="D3023" s="2"/>
      <c r="E3023" s="2"/>
    </row>
    <row r="3024">
      <c r="A3024" s="2"/>
      <c r="B3024" s="2"/>
      <c r="C3024" s="2"/>
      <c r="D3024" s="2"/>
      <c r="E3024" s="2"/>
    </row>
    <row r="3025">
      <c r="A3025" s="2"/>
      <c r="B3025" s="2"/>
      <c r="C3025" s="2"/>
      <c r="D3025" s="2"/>
      <c r="E3025" s="2"/>
    </row>
    <row r="3026">
      <c r="A3026" s="2"/>
      <c r="B3026" s="2"/>
      <c r="C3026" s="2"/>
      <c r="D3026" s="2"/>
      <c r="E3026" s="2"/>
    </row>
    <row r="3027">
      <c r="A3027" s="2"/>
      <c r="B3027" s="2"/>
      <c r="C3027" s="2"/>
      <c r="D3027" s="2"/>
      <c r="E3027" s="2"/>
    </row>
    <row r="3028">
      <c r="A3028" s="2"/>
      <c r="B3028" s="2"/>
      <c r="C3028" s="2"/>
      <c r="D3028" s="2"/>
      <c r="E3028" s="2"/>
    </row>
    <row r="3029">
      <c r="A3029" s="2"/>
      <c r="B3029" s="2"/>
      <c r="C3029" s="2"/>
      <c r="D3029" s="2"/>
      <c r="E3029" s="2"/>
    </row>
    <row r="3030">
      <c r="A3030" s="2"/>
      <c r="B3030" s="2"/>
      <c r="C3030" s="2"/>
      <c r="D3030" s="2"/>
      <c r="E3030" s="2"/>
    </row>
    <row r="3031">
      <c r="A3031" s="2"/>
      <c r="B3031" s="2"/>
      <c r="C3031" s="2"/>
      <c r="D3031" s="2"/>
      <c r="E3031" s="2"/>
    </row>
    <row r="3032">
      <c r="A3032" s="2"/>
      <c r="B3032" s="2"/>
      <c r="C3032" s="2"/>
      <c r="D3032" s="2"/>
      <c r="E3032" s="2"/>
    </row>
    <row r="3033">
      <c r="A3033" s="2"/>
      <c r="B3033" s="2"/>
      <c r="C3033" s="2"/>
      <c r="D3033" s="2"/>
      <c r="E3033" s="2"/>
    </row>
    <row r="3034">
      <c r="A3034" s="2"/>
      <c r="B3034" s="2"/>
      <c r="C3034" s="2"/>
      <c r="D3034" s="2"/>
      <c r="E3034" s="2"/>
    </row>
    <row r="3035">
      <c r="A3035" s="2"/>
      <c r="B3035" s="2"/>
      <c r="C3035" s="2"/>
      <c r="D3035" s="2"/>
      <c r="E3035" s="2"/>
    </row>
    <row r="3036">
      <c r="A3036" s="2"/>
      <c r="B3036" s="2"/>
      <c r="C3036" s="2"/>
      <c r="D3036" s="2"/>
      <c r="E3036" s="2"/>
    </row>
    <row r="3037">
      <c r="A3037" s="2"/>
      <c r="B3037" s="2"/>
      <c r="C3037" s="2"/>
      <c r="D3037" s="2"/>
      <c r="E3037" s="2"/>
    </row>
    <row r="3038">
      <c r="A3038" s="2"/>
      <c r="B3038" s="2"/>
      <c r="C3038" s="2"/>
      <c r="D3038" s="2"/>
      <c r="E3038" s="2"/>
    </row>
    <row r="3039">
      <c r="A3039" s="2"/>
      <c r="B3039" s="2"/>
      <c r="C3039" s="2"/>
      <c r="D3039" s="2"/>
      <c r="E3039" s="2"/>
    </row>
    <row r="3040">
      <c r="A3040" s="2"/>
      <c r="B3040" s="2"/>
      <c r="C3040" s="2"/>
      <c r="D3040" s="2"/>
      <c r="E3040" s="2"/>
    </row>
    <row r="3041">
      <c r="A3041" s="2"/>
      <c r="B3041" s="2"/>
      <c r="C3041" s="2"/>
      <c r="D3041" s="2"/>
      <c r="E3041" s="2"/>
    </row>
    <row r="3042">
      <c r="A3042" s="2"/>
      <c r="B3042" s="2"/>
      <c r="C3042" s="2"/>
      <c r="D3042" s="2"/>
      <c r="E3042" s="2"/>
    </row>
    <row r="3043">
      <c r="A3043" s="2"/>
      <c r="B3043" s="2"/>
      <c r="C3043" s="2"/>
      <c r="D3043" s="2"/>
      <c r="E3043" s="2"/>
    </row>
    <row r="3044">
      <c r="A3044" s="2"/>
      <c r="B3044" s="2"/>
      <c r="C3044" s="2"/>
      <c r="D3044" s="2"/>
      <c r="E3044" s="2"/>
    </row>
    <row r="3045">
      <c r="A3045" s="2"/>
      <c r="B3045" s="2"/>
      <c r="C3045" s="2"/>
      <c r="D3045" s="2"/>
      <c r="E3045" s="2"/>
    </row>
    <row r="3046">
      <c r="A3046" s="2"/>
      <c r="B3046" s="2"/>
      <c r="C3046" s="2"/>
      <c r="D3046" s="2"/>
      <c r="E3046" s="2"/>
    </row>
    <row r="3047">
      <c r="A3047" s="2"/>
      <c r="B3047" s="2"/>
      <c r="C3047" s="2"/>
      <c r="D3047" s="2"/>
      <c r="E3047" s="2"/>
    </row>
    <row r="3048">
      <c r="A3048" s="2"/>
      <c r="B3048" s="2"/>
      <c r="C3048" s="2"/>
      <c r="D3048" s="2"/>
      <c r="E3048" s="2"/>
    </row>
    <row r="3049">
      <c r="A3049" s="2"/>
      <c r="B3049" s="2"/>
      <c r="C3049" s="2"/>
      <c r="D3049" s="2"/>
      <c r="E3049" s="2"/>
    </row>
    <row r="3050">
      <c r="A3050" s="2"/>
      <c r="B3050" s="2"/>
      <c r="C3050" s="2"/>
      <c r="D3050" s="2"/>
      <c r="E3050" s="2"/>
    </row>
    <row r="3051">
      <c r="A3051" s="2"/>
      <c r="B3051" s="2"/>
      <c r="C3051" s="2"/>
      <c r="D3051" s="2"/>
      <c r="E3051" s="2"/>
    </row>
    <row r="3052">
      <c r="A3052" s="2"/>
      <c r="B3052" s="2"/>
      <c r="C3052" s="2"/>
      <c r="D3052" s="2"/>
      <c r="E3052" s="2"/>
    </row>
    <row r="3053">
      <c r="A3053" s="2"/>
      <c r="B3053" s="2"/>
      <c r="C3053" s="2"/>
      <c r="D3053" s="2"/>
      <c r="E3053" s="2"/>
    </row>
    <row r="3054">
      <c r="A3054" s="2"/>
      <c r="B3054" s="2"/>
      <c r="C3054" s="2"/>
      <c r="D3054" s="2"/>
      <c r="E3054" s="2"/>
    </row>
    <row r="3055">
      <c r="A3055" s="2"/>
      <c r="B3055" s="2"/>
      <c r="C3055" s="2"/>
      <c r="D3055" s="2"/>
      <c r="E3055" s="2"/>
    </row>
    <row r="3056">
      <c r="A3056" s="2"/>
      <c r="B3056" s="2"/>
      <c r="C3056" s="2"/>
      <c r="D3056" s="2"/>
      <c r="E3056" s="2"/>
    </row>
    <row r="3057">
      <c r="A3057" s="2"/>
      <c r="B3057" s="2"/>
      <c r="C3057" s="2"/>
      <c r="D3057" s="2"/>
      <c r="E3057" s="2"/>
    </row>
    <row r="3058">
      <c r="A3058" s="2"/>
      <c r="B3058" s="2"/>
      <c r="C3058" s="2"/>
      <c r="D3058" s="2"/>
      <c r="E3058" s="2"/>
    </row>
    <row r="3059">
      <c r="A3059" s="2"/>
      <c r="B3059" s="2"/>
      <c r="C3059" s="2"/>
      <c r="D3059" s="2"/>
      <c r="E3059" s="2"/>
    </row>
    <row r="3060">
      <c r="A3060" s="2"/>
      <c r="B3060" s="2"/>
      <c r="C3060" s="2"/>
      <c r="D3060" s="2"/>
      <c r="E3060" s="2"/>
    </row>
    <row r="3061">
      <c r="A3061" s="2"/>
      <c r="B3061" s="2"/>
      <c r="C3061" s="2"/>
      <c r="D3061" s="2"/>
      <c r="E3061" s="2"/>
    </row>
    <row r="3062">
      <c r="A3062" s="2"/>
      <c r="B3062" s="2"/>
      <c r="C3062" s="2"/>
      <c r="D3062" s="2"/>
      <c r="E3062" s="2"/>
    </row>
    <row r="3063">
      <c r="A3063" s="2"/>
      <c r="B3063" s="2"/>
      <c r="C3063" s="2"/>
      <c r="D3063" s="2"/>
      <c r="E3063" s="2"/>
    </row>
    <row r="3064">
      <c r="A3064" s="2"/>
      <c r="B3064" s="2"/>
      <c r="C3064" s="2"/>
      <c r="D3064" s="2"/>
      <c r="E3064" s="2"/>
    </row>
    <row r="3065">
      <c r="A3065" s="2"/>
      <c r="B3065" s="2"/>
      <c r="C3065" s="2"/>
      <c r="D3065" s="2"/>
      <c r="E3065" s="2"/>
    </row>
    <row r="3066">
      <c r="A3066" s="2"/>
      <c r="B3066" s="2"/>
      <c r="C3066" s="2"/>
      <c r="D3066" s="2"/>
      <c r="E3066" s="2"/>
    </row>
    <row r="3067">
      <c r="A3067" s="2"/>
      <c r="B3067" s="2"/>
      <c r="C3067" s="2"/>
      <c r="D3067" s="2"/>
      <c r="E3067" s="2"/>
    </row>
    <row r="3068">
      <c r="A3068" s="2"/>
      <c r="B3068" s="2"/>
      <c r="C3068" s="2"/>
      <c r="D3068" s="2"/>
      <c r="E3068" s="2"/>
    </row>
    <row r="3069">
      <c r="A3069" s="2"/>
      <c r="B3069" s="2"/>
      <c r="C3069" s="2"/>
      <c r="D3069" s="2"/>
      <c r="E3069" s="2"/>
    </row>
    <row r="3070">
      <c r="A3070" s="2"/>
      <c r="B3070" s="2"/>
      <c r="C3070" s="2"/>
      <c r="D3070" s="2"/>
      <c r="E3070" s="2"/>
    </row>
    <row r="3071">
      <c r="A3071" s="2"/>
      <c r="B3071" s="2"/>
      <c r="C3071" s="2"/>
      <c r="D3071" s="2"/>
      <c r="E3071" s="2"/>
    </row>
    <row r="3072">
      <c r="A3072" s="2"/>
      <c r="B3072" s="2"/>
      <c r="C3072" s="2"/>
      <c r="D3072" s="2"/>
      <c r="E3072" s="2"/>
    </row>
    <row r="3073">
      <c r="A3073" s="2"/>
      <c r="B3073" s="2"/>
      <c r="C3073" s="2"/>
      <c r="D3073" s="2"/>
      <c r="E3073" s="2"/>
    </row>
    <row r="3074">
      <c r="A3074" s="2"/>
      <c r="B3074" s="2"/>
      <c r="C3074" s="2"/>
      <c r="D3074" s="2"/>
      <c r="E3074" s="2"/>
    </row>
    <row r="3075">
      <c r="A3075" s="2"/>
      <c r="B3075" s="2"/>
      <c r="C3075" s="2"/>
      <c r="D3075" s="2"/>
      <c r="E3075" s="2"/>
    </row>
    <row r="3076">
      <c r="A3076" s="2"/>
      <c r="B3076" s="2"/>
      <c r="C3076" s="2"/>
      <c r="D3076" s="2"/>
      <c r="E3076" s="2"/>
    </row>
    <row r="3077">
      <c r="A3077" s="2"/>
      <c r="B3077" s="2"/>
      <c r="C3077" s="2"/>
      <c r="D3077" s="2"/>
      <c r="E3077" s="2"/>
    </row>
    <row r="3078">
      <c r="A3078" s="2"/>
      <c r="B3078" s="2"/>
      <c r="C3078" s="2"/>
      <c r="D3078" s="2"/>
      <c r="E3078" s="2"/>
    </row>
    <row r="3079">
      <c r="A3079" s="2"/>
      <c r="B3079" s="2"/>
      <c r="C3079" s="2"/>
      <c r="D3079" s="2"/>
      <c r="E3079" s="2"/>
    </row>
    <row r="3080">
      <c r="A3080" s="2"/>
      <c r="B3080" s="2"/>
      <c r="C3080" s="2"/>
      <c r="D3080" s="2"/>
      <c r="E3080" s="2"/>
    </row>
    <row r="3081">
      <c r="A3081" s="2"/>
      <c r="B3081" s="2"/>
      <c r="C3081" s="2"/>
      <c r="D3081" s="2"/>
      <c r="E3081" s="2"/>
    </row>
    <row r="3082">
      <c r="A3082" s="2"/>
      <c r="B3082" s="2"/>
      <c r="C3082" s="2"/>
      <c r="D3082" s="2"/>
      <c r="E3082" s="2"/>
    </row>
    <row r="3083">
      <c r="A3083" s="2"/>
      <c r="B3083" s="2"/>
      <c r="C3083" s="2"/>
      <c r="D3083" s="2"/>
      <c r="E3083" s="2"/>
    </row>
    <row r="3084">
      <c r="A3084" s="2"/>
      <c r="B3084" s="2"/>
      <c r="C3084" s="2"/>
      <c r="D3084" s="2"/>
      <c r="E3084" s="2"/>
    </row>
    <row r="3085">
      <c r="A3085" s="2"/>
      <c r="B3085" s="2"/>
      <c r="C3085" s="2"/>
      <c r="D3085" s="2"/>
      <c r="E3085" s="2"/>
    </row>
    <row r="3086">
      <c r="A3086" s="2"/>
      <c r="B3086" s="2"/>
      <c r="C3086" s="2"/>
      <c r="D3086" s="2"/>
      <c r="E3086" s="2"/>
    </row>
    <row r="3087">
      <c r="A3087" s="2"/>
      <c r="B3087" s="2"/>
      <c r="C3087" s="2"/>
      <c r="D3087" s="2"/>
      <c r="E3087" s="2"/>
    </row>
    <row r="3088">
      <c r="A3088" s="2"/>
      <c r="B3088" s="2"/>
      <c r="C3088" s="2"/>
      <c r="D3088" s="2"/>
      <c r="E3088" s="2"/>
    </row>
    <row r="3089">
      <c r="A3089" s="2"/>
      <c r="B3089" s="2"/>
      <c r="C3089" s="2"/>
      <c r="D3089" s="2"/>
      <c r="E3089" s="2"/>
    </row>
    <row r="3090">
      <c r="A3090" s="2"/>
      <c r="B3090" s="2"/>
      <c r="C3090" s="2"/>
      <c r="D3090" s="2"/>
      <c r="E3090" s="2"/>
    </row>
    <row r="3091">
      <c r="A3091" s="2"/>
      <c r="B3091" s="2"/>
      <c r="C3091" s="2"/>
      <c r="D3091" s="2"/>
      <c r="E3091" s="2"/>
    </row>
    <row r="3092">
      <c r="A3092" s="2"/>
      <c r="B3092" s="2"/>
      <c r="C3092" s="2"/>
      <c r="D3092" s="2"/>
      <c r="E3092" s="2"/>
    </row>
    <row r="3093">
      <c r="A3093" s="2"/>
      <c r="B3093" s="2"/>
      <c r="C3093" s="2"/>
      <c r="D3093" s="2"/>
      <c r="E3093" s="2"/>
    </row>
    <row r="3094">
      <c r="A3094" s="2"/>
      <c r="B3094" s="2"/>
      <c r="C3094" s="2"/>
      <c r="D3094" s="2"/>
      <c r="E3094" s="2"/>
    </row>
    <row r="3095">
      <c r="A3095" s="2"/>
      <c r="B3095" s="2"/>
      <c r="C3095" s="2"/>
      <c r="D3095" s="2"/>
      <c r="E3095" s="2"/>
    </row>
    <row r="3096">
      <c r="A3096" s="2"/>
      <c r="B3096" s="2"/>
      <c r="C3096" s="2"/>
      <c r="D3096" s="2"/>
      <c r="E3096" s="2"/>
    </row>
    <row r="3097">
      <c r="A3097" s="2"/>
      <c r="B3097" s="2"/>
      <c r="C3097" s="2"/>
      <c r="D3097" s="2"/>
      <c r="E3097" s="2"/>
    </row>
    <row r="3098">
      <c r="A3098" s="2"/>
      <c r="B3098" s="2"/>
      <c r="C3098" s="2"/>
      <c r="D3098" s="2"/>
      <c r="E3098" s="2"/>
    </row>
    <row r="3099">
      <c r="A3099" s="2"/>
      <c r="B3099" s="2"/>
      <c r="C3099" s="2"/>
      <c r="D3099" s="2"/>
      <c r="E3099" s="2"/>
    </row>
    <row r="3100">
      <c r="A3100" s="2"/>
      <c r="B3100" s="2"/>
      <c r="C3100" s="2"/>
      <c r="D3100" s="2"/>
      <c r="E3100" s="2"/>
    </row>
    <row r="3101">
      <c r="A3101" s="2"/>
      <c r="B3101" s="2"/>
      <c r="C3101" s="2"/>
      <c r="D3101" s="2"/>
      <c r="E3101" s="2"/>
    </row>
    <row r="3102">
      <c r="A3102" s="2"/>
      <c r="B3102" s="2"/>
      <c r="C3102" s="2"/>
      <c r="D3102" s="2"/>
      <c r="E3102" s="2"/>
    </row>
    <row r="3103">
      <c r="A3103" s="2"/>
      <c r="B3103" s="2"/>
      <c r="C3103" s="2"/>
      <c r="D3103" s="2"/>
      <c r="E3103" s="2"/>
    </row>
    <row r="3104">
      <c r="A3104" s="2"/>
      <c r="B3104" s="2"/>
      <c r="C3104" s="2"/>
      <c r="D3104" s="2"/>
      <c r="E3104" s="2"/>
    </row>
    <row r="3105">
      <c r="A3105" s="2"/>
      <c r="B3105" s="2"/>
      <c r="C3105" s="2"/>
      <c r="D3105" s="2"/>
      <c r="E3105" s="2"/>
    </row>
    <row r="3106">
      <c r="A3106" s="2"/>
      <c r="B3106" s="2"/>
      <c r="C3106" s="2"/>
      <c r="D3106" s="2"/>
      <c r="E3106" s="2"/>
    </row>
    <row r="3107">
      <c r="A3107" s="2"/>
      <c r="B3107" s="2"/>
      <c r="C3107" s="2"/>
      <c r="D3107" s="2"/>
      <c r="E3107" s="2"/>
    </row>
    <row r="3108">
      <c r="A3108" s="2"/>
      <c r="B3108" s="2"/>
      <c r="C3108" s="2"/>
      <c r="D3108" s="2"/>
      <c r="E3108" s="2"/>
    </row>
    <row r="3109">
      <c r="A3109" s="2"/>
      <c r="B3109" s="2"/>
      <c r="C3109" s="2"/>
      <c r="D3109" s="2"/>
      <c r="E3109" s="2"/>
    </row>
    <row r="3110">
      <c r="A3110" s="2"/>
      <c r="B3110" s="2"/>
      <c r="C3110" s="2"/>
      <c r="D3110" s="2"/>
      <c r="E3110" s="2"/>
    </row>
    <row r="3111">
      <c r="A3111" s="2"/>
      <c r="B3111" s="2"/>
      <c r="C3111" s="2"/>
      <c r="D3111" s="2"/>
      <c r="E3111" s="2"/>
    </row>
    <row r="3112">
      <c r="A3112" s="2"/>
      <c r="B3112" s="2"/>
      <c r="C3112" s="2"/>
      <c r="D3112" s="2"/>
      <c r="E3112" s="2"/>
    </row>
    <row r="3113">
      <c r="A3113" s="2"/>
      <c r="B3113" s="2"/>
      <c r="C3113" s="2"/>
      <c r="D3113" s="2"/>
      <c r="E3113" s="2"/>
    </row>
    <row r="3114">
      <c r="A3114" s="2"/>
      <c r="B3114" s="2"/>
      <c r="C3114" s="2"/>
      <c r="D3114" s="2"/>
      <c r="E3114" s="2"/>
    </row>
    <row r="3115">
      <c r="A3115" s="2"/>
      <c r="B3115" s="2"/>
      <c r="C3115" s="2"/>
      <c r="D3115" s="2"/>
      <c r="E3115" s="2"/>
    </row>
    <row r="3116">
      <c r="A3116" s="2"/>
      <c r="B3116" s="2"/>
      <c r="C3116" s="2"/>
      <c r="D3116" s="2"/>
      <c r="E3116" s="2"/>
    </row>
    <row r="3117">
      <c r="A3117" s="2"/>
      <c r="B3117" s="2"/>
      <c r="C3117" s="2"/>
      <c r="D3117" s="2"/>
      <c r="E3117" s="2"/>
    </row>
    <row r="3118">
      <c r="A3118" s="2"/>
      <c r="B3118" s="2"/>
      <c r="C3118" s="2"/>
      <c r="D3118" s="2"/>
      <c r="E3118" s="2"/>
    </row>
    <row r="3119">
      <c r="A3119" s="2"/>
      <c r="B3119" s="2"/>
      <c r="C3119" s="2"/>
      <c r="D3119" s="2"/>
      <c r="E3119" s="2"/>
    </row>
    <row r="3120">
      <c r="A3120" s="2"/>
      <c r="B3120" s="2"/>
      <c r="C3120" s="2"/>
      <c r="D3120" s="2"/>
      <c r="E3120" s="2"/>
    </row>
    <row r="3121">
      <c r="A3121" s="2"/>
      <c r="B3121" s="2"/>
      <c r="C3121" s="2"/>
      <c r="D3121" s="2"/>
      <c r="E3121" s="2"/>
    </row>
    <row r="3122">
      <c r="A3122" s="2"/>
      <c r="B3122" s="2"/>
      <c r="C3122" s="2"/>
      <c r="D3122" s="2"/>
      <c r="E3122" s="2"/>
    </row>
    <row r="3123">
      <c r="A3123" s="2"/>
      <c r="B3123" s="2"/>
      <c r="C3123" s="2"/>
      <c r="D3123" s="2"/>
      <c r="E3123" s="2"/>
    </row>
    <row r="3124">
      <c r="A3124" s="2"/>
      <c r="B3124" s="2"/>
      <c r="C3124" s="2"/>
      <c r="D3124" s="2"/>
      <c r="E3124" s="2"/>
    </row>
    <row r="3125">
      <c r="A3125" s="2"/>
      <c r="B3125" s="2"/>
      <c r="C3125" s="2"/>
      <c r="D3125" s="2"/>
      <c r="E3125" s="2"/>
    </row>
    <row r="3126">
      <c r="A3126" s="2"/>
      <c r="B3126" s="2"/>
      <c r="C3126" s="2"/>
      <c r="D3126" s="2"/>
      <c r="E3126" s="2"/>
    </row>
    <row r="3127">
      <c r="A3127" s="2"/>
      <c r="B3127" s="2"/>
      <c r="C3127" s="2"/>
      <c r="D3127" s="2"/>
      <c r="E3127" s="2"/>
    </row>
    <row r="3128">
      <c r="A3128" s="2"/>
      <c r="B3128" s="2"/>
      <c r="C3128" s="2"/>
      <c r="D3128" s="2"/>
      <c r="E3128" s="2"/>
    </row>
    <row r="3129">
      <c r="A3129" s="2"/>
      <c r="B3129" s="2"/>
      <c r="C3129" s="2"/>
      <c r="D3129" s="2"/>
      <c r="E3129" s="2"/>
    </row>
    <row r="3130">
      <c r="A3130" s="2"/>
      <c r="B3130" s="2"/>
      <c r="C3130" s="2"/>
      <c r="D3130" s="2"/>
      <c r="E3130" s="2"/>
    </row>
    <row r="3131">
      <c r="A3131" s="2"/>
      <c r="B3131" s="2"/>
      <c r="C3131" s="2"/>
      <c r="D3131" s="2"/>
      <c r="E3131" s="2"/>
    </row>
    <row r="3132">
      <c r="A3132" s="2"/>
      <c r="B3132" s="2"/>
      <c r="C3132" s="2"/>
      <c r="D3132" s="2"/>
      <c r="E3132" s="2"/>
    </row>
    <row r="3133">
      <c r="A3133" s="2"/>
      <c r="B3133" s="2"/>
      <c r="C3133" s="2"/>
      <c r="D3133" s="2"/>
      <c r="E3133" s="2"/>
    </row>
    <row r="3134">
      <c r="A3134" s="2"/>
      <c r="B3134" s="2"/>
      <c r="C3134" s="2"/>
      <c r="D3134" s="2"/>
      <c r="E3134" s="2"/>
    </row>
    <row r="3135">
      <c r="A3135" s="2"/>
      <c r="B3135" s="2"/>
      <c r="C3135" s="2"/>
      <c r="D3135" s="2"/>
      <c r="E3135" s="2"/>
    </row>
    <row r="3136">
      <c r="A3136" s="2"/>
      <c r="B3136" s="2"/>
      <c r="C3136" s="2"/>
      <c r="D3136" s="2"/>
      <c r="E3136" s="2"/>
    </row>
    <row r="3137">
      <c r="A3137" s="2"/>
      <c r="B3137" s="2"/>
      <c r="C3137" s="2"/>
      <c r="D3137" s="2"/>
      <c r="E3137" s="2"/>
    </row>
    <row r="3138">
      <c r="A3138" s="2"/>
      <c r="B3138" s="2"/>
      <c r="C3138" s="2"/>
      <c r="D3138" s="2"/>
      <c r="E3138" s="2"/>
    </row>
    <row r="3139">
      <c r="A3139" s="2"/>
      <c r="B3139" s="2"/>
      <c r="C3139" s="2"/>
      <c r="D3139" s="2"/>
      <c r="E3139" s="2"/>
    </row>
    <row r="3140">
      <c r="A3140" s="2"/>
      <c r="B3140" s="2"/>
      <c r="C3140" s="2"/>
      <c r="D3140" s="2"/>
      <c r="E3140" s="2"/>
    </row>
    <row r="3141">
      <c r="A3141" s="2"/>
      <c r="B3141" s="2"/>
      <c r="C3141" s="2"/>
      <c r="D3141" s="2"/>
      <c r="E3141" s="2"/>
    </row>
    <row r="3142">
      <c r="A3142" s="2"/>
      <c r="B3142" s="2"/>
      <c r="C3142" s="2"/>
      <c r="D3142" s="2"/>
      <c r="E3142" s="2"/>
    </row>
    <row r="3143">
      <c r="A3143" s="2"/>
      <c r="B3143" s="2"/>
      <c r="C3143" s="2"/>
      <c r="D3143" s="2"/>
      <c r="E3143" s="2"/>
    </row>
    <row r="3144">
      <c r="A3144" s="2"/>
      <c r="B3144" s="2"/>
      <c r="C3144" s="2"/>
      <c r="D3144" s="2"/>
      <c r="E3144" s="2"/>
    </row>
    <row r="3145">
      <c r="A3145" s="2"/>
      <c r="B3145" s="2"/>
      <c r="C3145" s="2"/>
      <c r="D3145" s="2"/>
      <c r="E3145" s="2"/>
    </row>
    <row r="3146">
      <c r="A3146" s="2"/>
      <c r="B3146" s="2"/>
      <c r="C3146" s="2"/>
      <c r="D3146" s="2"/>
      <c r="E3146" s="2"/>
    </row>
    <row r="3147">
      <c r="A3147" s="2"/>
      <c r="B3147" s="2"/>
      <c r="C3147" s="2"/>
      <c r="D3147" s="2"/>
      <c r="E3147" s="2"/>
    </row>
    <row r="3148">
      <c r="A3148" s="2"/>
      <c r="B3148" s="2"/>
      <c r="C3148" s="2"/>
      <c r="D3148" s="2"/>
      <c r="E3148" s="2"/>
    </row>
    <row r="3149">
      <c r="A3149" s="2"/>
      <c r="B3149" s="2"/>
      <c r="C3149" s="2"/>
      <c r="D3149" s="2"/>
      <c r="E3149" s="2"/>
    </row>
    <row r="3150">
      <c r="A3150" s="2"/>
      <c r="B3150" s="2"/>
      <c r="C3150" s="2"/>
      <c r="D3150" s="2"/>
      <c r="E3150" s="2"/>
    </row>
    <row r="3151">
      <c r="A3151" s="2"/>
      <c r="B3151" s="2"/>
      <c r="C3151" s="2"/>
      <c r="D3151" s="2"/>
      <c r="E3151" s="2"/>
    </row>
    <row r="3152">
      <c r="A3152" s="2"/>
      <c r="B3152" s="2"/>
      <c r="C3152" s="2"/>
      <c r="D3152" s="2"/>
      <c r="E3152" s="2"/>
    </row>
    <row r="3153">
      <c r="A3153" s="2"/>
      <c r="B3153" s="2"/>
      <c r="C3153" s="2"/>
      <c r="D3153" s="2"/>
      <c r="E3153" s="2"/>
    </row>
    <row r="3154">
      <c r="A3154" s="2"/>
      <c r="B3154" s="2"/>
      <c r="C3154" s="2"/>
      <c r="D3154" s="2"/>
      <c r="E3154" s="2"/>
    </row>
    <row r="3155">
      <c r="A3155" s="2"/>
      <c r="B3155" s="2"/>
      <c r="C3155" s="2"/>
      <c r="D3155" s="2"/>
      <c r="E3155" s="2"/>
    </row>
    <row r="3156">
      <c r="A3156" s="2"/>
      <c r="B3156" s="2"/>
      <c r="C3156" s="2"/>
      <c r="D3156" s="2"/>
      <c r="E3156" s="2"/>
    </row>
    <row r="3157">
      <c r="A3157" s="2"/>
      <c r="B3157" s="2"/>
      <c r="C3157" s="2"/>
      <c r="D3157" s="2"/>
      <c r="E3157" s="2"/>
    </row>
    <row r="3158">
      <c r="A3158" s="2"/>
      <c r="B3158" s="2"/>
      <c r="C3158" s="2"/>
      <c r="D3158" s="2"/>
      <c r="E3158" s="2"/>
    </row>
    <row r="3159">
      <c r="A3159" s="2"/>
      <c r="B3159" s="2"/>
      <c r="C3159" s="2"/>
      <c r="D3159" s="2"/>
      <c r="E3159" s="2"/>
    </row>
    <row r="3160">
      <c r="A3160" s="2"/>
      <c r="B3160" s="2"/>
      <c r="C3160" s="2"/>
      <c r="D3160" s="2"/>
      <c r="E3160" s="2"/>
    </row>
    <row r="3161">
      <c r="A3161" s="2"/>
      <c r="B3161" s="2"/>
      <c r="C3161" s="2"/>
      <c r="D3161" s="2"/>
      <c r="E3161" s="2"/>
    </row>
    <row r="3162">
      <c r="A3162" s="2"/>
      <c r="B3162" s="2"/>
      <c r="C3162" s="2"/>
      <c r="D3162" s="2"/>
      <c r="E3162" s="2"/>
    </row>
    <row r="3163">
      <c r="A3163" s="2"/>
      <c r="B3163" s="2"/>
      <c r="C3163" s="2"/>
      <c r="D3163" s="2"/>
      <c r="E3163" s="2"/>
    </row>
    <row r="3164">
      <c r="A3164" s="2"/>
      <c r="B3164" s="2"/>
      <c r="C3164" s="2"/>
      <c r="D3164" s="2"/>
      <c r="E3164" s="2"/>
    </row>
    <row r="3165">
      <c r="A3165" s="2"/>
      <c r="B3165" s="2"/>
      <c r="C3165" s="2"/>
      <c r="D3165" s="2"/>
      <c r="E3165" s="2"/>
    </row>
    <row r="3166">
      <c r="A3166" s="2"/>
      <c r="B3166" s="2"/>
      <c r="C3166" s="2"/>
      <c r="D3166" s="2"/>
      <c r="E3166" s="2"/>
    </row>
    <row r="3167">
      <c r="A3167" s="2"/>
      <c r="B3167" s="2"/>
      <c r="C3167" s="2"/>
      <c r="D3167" s="2"/>
      <c r="E3167" s="2"/>
    </row>
    <row r="3168">
      <c r="A3168" s="2"/>
      <c r="B3168" s="2"/>
      <c r="C3168" s="2"/>
      <c r="D3168" s="2"/>
      <c r="E3168" s="2"/>
    </row>
    <row r="3169">
      <c r="A3169" s="2"/>
      <c r="B3169" s="2"/>
      <c r="C3169" s="2"/>
      <c r="D3169" s="2"/>
      <c r="E3169" s="2"/>
    </row>
    <row r="3170">
      <c r="A3170" s="2"/>
      <c r="B3170" s="2"/>
      <c r="C3170" s="2"/>
      <c r="D3170" s="2"/>
      <c r="E3170" s="2"/>
    </row>
    <row r="3171">
      <c r="A3171" s="2"/>
      <c r="B3171" s="2"/>
      <c r="C3171" s="2"/>
      <c r="D3171" s="2"/>
      <c r="E3171" s="2"/>
    </row>
    <row r="3172">
      <c r="A3172" s="2"/>
      <c r="B3172" s="2"/>
      <c r="C3172" s="2"/>
      <c r="D3172" s="2"/>
      <c r="E3172" s="2"/>
    </row>
    <row r="3173">
      <c r="A3173" s="2"/>
      <c r="B3173" s="2"/>
      <c r="C3173" s="2"/>
      <c r="D3173" s="2"/>
      <c r="E3173" s="2"/>
    </row>
    <row r="3174">
      <c r="A3174" s="2"/>
      <c r="B3174" s="2"/>
      <c r="C3174" s="2"/>
      <c r="D3174" s="2"/>
      <c r="E3174" s="2"/>
    </row>
    <row r="3175">
      <c r="A3175" s="2"/>
      <c r="B3175" s="2"/>
      <c r="C3175" s="2"/>
      <c r="D3175" s="2"/>
      <c r="E3175" s="2"/>
    </row>
    <row r="3176">
      <c r="A3176" s="2"/>
      <c r="B3176" s="2"/>
      <c r="C3176" s="2"/>
      <c r="D3176" s="2"/>
      <c r="E3176" s="2"/>
    </row>
    <row r="3177">
      <c r="A3177" s="2"/>
      <c r="B3177" s="2"/>
      <c r="C3177" s="2"/>
      <c r="D3177" s="2"/>
      <c r="E3177" s="2"/>
    </row>
    <row r="3178">
      <c r="A3178" s="2"/>
      <c r="B3178" s="2"/>
      <c r="C3178" s="2"/>
      <c r="D3178" s="2"/>
      <c r="E3178" s="2"/>
    </row>
    <row r="3179">
      <c r="A3179" s="2"/>
      <c r="B3179" s="2"/>
      <c r="C3179" s="2"/>
      <c r="D3179" s="2"/>
      <c r="E3179" s="2"/>
    </row>
    <row r="3180">
      <c r="A3180" s="2"/>
      <c r="B3180" s="2"/>
      <c r="C3180" s="2"/>
      <c r="D3180" s="2"/>
      <c r="E3180" s="2"/>
    </row>
    <row r="3181">
      <c r="A3181" s="2"/>
      <c r="B3181" s="2"/>
      <c r="C3181" s="2"/>
      <c r="D3181" s="2"/>
      <c r="E3181" s="2"/>
    </row>
    <row r="3182">
      <c r="A3182" s="2"/>
      <c r="B3182" s="2"/>
      <c r="C3182" s="2"/>
      <c r="D3182" s="2"/>
      <c r="E3182" s="2"/>
    </row>
    <row r="3183">
      <c r="A3183" s="2"/>
      <c r="B3183" s="2"/>
      <c r="C3183" s="2"/>
      <c r="D3183" s="2"/>
      <c r="E3183" s="2"/>
    </row>
    <row r="3184">
      <c r="A3184" s="2"/>
      <c r="B3184" s="2"/>
      <c r="C3184" s="2"/>
      <c r="D3184" s="2"/>
      <c r="E3184" s="2"/>
    </row>
    <row r="3185">
      <c r="A3185" s="2"/>
      <c r="B3185" s="2"/>
      <c r="C3185" s="2"/>
      <c r="D3185" s="2"/>
      <c r="E3185" s="2"/>
    </row>
    <row r="3186">
      <c r="A3186" s="2"/>
      <c r="B3186" s="2"/>
      <c r="C3186" s="2"/>
      <c r="D3186" s="2"/>
      <c r="E3186" s="2"/>
    </row>
    <row r="3187">
      <c r="A3187" s="2"/>
      <c r="B3187" s="2"/>
      <c r="C3187" s="2"/>
      <c r="D3187" s="2"/>
      <c r="E3187" s="2"/>
    </row>
    <row r="3188">
      <c r="A3188" s="2"/>
      <c r="B3188" s="2"/>
      <c r="C3188" s="2"/>
      <c r="D3188" s="2"/>
      <c r="E3188" s="2"/>
    </row>
    <row r="3189">
      <c r="A3189" s="2"/>
      <c r="B3189" s="2"/>
      <c r="C3189" s="2"/>
      <c r="D3189" s="2"/>
      <c r="E3189" s="2"/>
    </row>
    <row r="3190">
      <c r="A3190" s="2"/>
      <c r="B3190" s="2"/>
      <c r="C3190" s="2"/>
      <c r="D3190" s="2"/>
      <c r="E3190" s="2"/>
    </row>
    <row r="3191">
      <c r="A3191" s="2"/>
      <c r="B3191" s="2"/>
      <c r="C3191" s="2"/>
      <c r="D3191" s="2"/>
      <c r="E3191" s="2"/>
    </row>
    <row r="3192">
      <c r="A3192" s="2"/>
      <c r="B3192" s="2"/>
      <c r="C3192" s="2"/>
      <c r="D3192" s="2"/>
      <c r="E3192" s="2"/>
    </row>
    <row r="3193">
      <c r="A3193" s="2"/>
      <c r="B3193" s="2"/>
      <c r="C3193" s="2"/>
      <c r="D3193" s="2"/>
      <c r="E3193" s="2"/>
    </row>
    <row r="3194">
      <c r="A3194" s="2"/>
      <c r="B3194" s="2"/>
      <c r="C3194" s="2"/>
      <c r="D3194" s="2"/>
      <c r="E3194" s="2"/>
    </row>
    <row r="3195">
      <c r="A3195" s="2"/>
      <c r="B3195" s="2"/>
      <c r="C3195" s="2"/>
      <c r="D3195" s="2"/>
      <c r="E3195" s="2"/>
    </row>
    <row r="3196">
      <c r="A3196" s="2"/>
      <c r="B3196" s="2"/>
      <c r="C3196" s="2"/>
      <c r="D3196" s="2"/>
      <c r="E3196" s="2"/>
    </row>
    <row r="3197">
      <c r="A3197" s="2"/>
      <c r="B3197" s="2"/>
      <c r="C3197" s="2"/>
      <c r="D3197" s="2"/>
      <c r="E3197" s="2"/>
    </row>
    <row r="3198">
      <c r="A3198" s="2"/>
      <c r="B3198" s="2"/>
      <c r="C3198" s="2"/>
      <c r="D3198" s="2"/>
      <c r="E3198" s="2"/>
    </row>
    <row r="3199">
      <c r="A3199" s="2"/>
      <c r="B3199" s="2"/>
      <c r="C3199" s="2"/>
      <c r="D3199" s="2"/>
      <c r="E3199" s="2"/>
    </row>
    <row r="3200">
      <c r="A3200" s="2"/>
      <c r="B3200" s="2"/>
      <c r="C3200" s="2"/>
      <c r="D3200" s="2"/>
      <c r="E3200" s="2"/>
    </row>
    <row r="3201">
      <c r="A3201" s="2"/>
      <c r="B3201" s="2"/>
      <c r="C3201" s="2"/>
      <c r="D3201" s="2"/>
      <c r="E3201" s="2"/>
    </row>
    <row r="3202">
      <c r="A3202" s="2"/>
      <c r="B3202" s="2"/>
      <c r="C3202" s="2"/>
      <c r="D3202" s="2"/>
      <c r="E3202" s="2"/>
    </row>
    <row r="3203">
      <c r="A3203" s="2"/>
      <c r="B3203" s="2"/>
      <c r="C3203" s="2"/>
      <c r="D3203" s="2"/>
      <c r="E3203" s="2"/>
    </row>
    <row r="3204">
      <c r="A3204" s="2"/>
      <c r="B3204" s="2"/>
      <c r="C3204" s="2"/>
      <c r="D3204" s="2"/>
      <c r="E3204" s="2"/>
    </row>
    <row r="3205">
      <c r="A3205" s="2"/>
      <c r="B3205" s="2"/>
      <c r="C3205" s="2"/>
      <c r="D3205" s="2"/>
      <c r="E3205" s="2"/>
    </row>
    <row r="3206">
      <c r="A3206" s="2"/>
      <c r="B3206" s="2"/>
      <c r="C3206" s="2"/>
      <c r="D3206" s="2"/>
      <c r="E3206" s="2"/>
    </row>
    <row r="3207">
      <c r="A3207" s="2"/>
      <c r="B3207" s="2"/>
      <c r="C3207" s="2"/>
      <c r="D3207" s="2"/>
      <c r="E3207" s="2"/>
    </row>
    <row r="3208">
      <c r="A3208" s="2"/>
      <c r="B3208" s="2"/>
      <c r="C3208" s="2"/>
      <c r="D3208" s="2"/>
      <c r="E3208" s="2"/>
    </row>
    <row r="3209">
      <c r="A3209" s="2"/>
      <c r="B3209" s="2"/>
      <c r="C3209" s="2"/>
      <c r="D3209" s="2"/>
      <c r="E3209" s="2"/>
    </row>
    <row r="3210">
      <c r="A3210" s="2"/>
      <c r="B3210" s="2"/>
      <c r="C3210" s="2"/>
      <c r="D3210" s="2"/>
      <c r="E3210" s="2"/>
    </row>
    <row r="3211">
      <c r="A3211" s="2"/>
      <c r="B3211" s="2"/>
      <c r="C3211" s="2"/>
      <c r="D3211" s="2"/>
      <c r="E3211" s="2"/>
    </row>
    <row r="3212">
      <c r="A3212" s="2"/>
      <c r="B3212" s="2"/>
      <c r="C3212" s="2"/>
      <c r="D3212" s="2"/>
      <c r="E3212" s="2"/>
    </row>
    <row r="3213">
      <c r="A3213" s="2"/>
      <c r="B3213" s="2"/>
      <c r="C3213" s="2"/>
      <c r="D3213" s="2"/>
      <c r="E3213" s="2"/>
    </row>
    <row r="3214">
      <c r="A3214" s="2"/>
      <c r="B3214" s="2"/>
      <c r="C3214" s="2"/>
      <c r="D3214" s="2"/>
      <c r="E3214" s="2"/>
    </row>
    <row r="3215">
      <c r="A3215" s="2"/>
      <c r="B3215" s="2"/>
      <c r="C3215" s="2"/>
      <c r="D3215" s="2"/>
      <c r="E3215" s="2"/>
    </row>
    <row r="3216">
      <c r="A3216" s="2"/>
      <c r="B3216" s="2"/>
      <c r="C3216" s="2"/>
      <c r="D3216" s="2"/>
      <c r="E3216" s="2"/>
    </row>
    <row r="3217">
      <c r="A3217" s="2"/>
      <c r="B3217" s="2"/>
      <c r="C3217" s="2"/>
      <c r="D3217" s="2"/>
      <c r="E3217" s="2"/>
    </row>
    <row r="3218">
      <c r="A3218" s="2"/>
      <c r="B3218" s="2"/>
      <c r="C3218" s="2"/>
      <c r="D3218" s="2"/>
      <c r="E3218" s="2"/>
    </row>
    <row r="3219">
      <c r="A3219" s="2"/>
      <c r="B3219" s="2"/>
      <c r="C3219" s="2"/>
      <c r="D3219" s="2"/>
      <c r="E3219" s="2"/>
    </row>
    <row r="3220">
      <c r="A3220" s="2"/>
      <c r="B3220" s="2"/>
      <c r="C3220" s="2"/>
      <c r="D3220" s="2"/>
      <c r="E3220" s="2"/>
    </row>
    <row r="3221">
      <c r="A3221" s="2"/>
      <c r="B3221" s="2"/>
      <c r="C3221" s="2"/>
      <c r="D3221" s="2"/>
      <c r="E3221" s="2"/>
    </row>
    <row r="3222">
      <c r="A3222" s="2"/>
      <c r="B3222" s="2"/>
      <c r="C3222" s="2"/>
      <c r="D3222" s="2"/>
      <c r="E3222" s="2"/>
    </row>
    <row r="3223">
      <c r="A3223" s="2"/>
      <c r="B3223" s="2"/>
      <c r="C3223" s="2"/>
      <c r="D3223" s="2"/>
      <c r="E3223" s="2"/>
    </row>
    <row r="3224">
      <c r="A3224" s="2"/>
      <c r="B3224" s="2"/>
      <c r="C3224" s="2"/>
      <c r="D3224" s="2"/>
      <c r="E3224" s="2"/>
    </row>
    <row r="3225">
      <c r="A3225" s="2"/>
      <c r="B3225" s="2"/>
      <c r="C3225" s="2"/>
      <c r="D3225" s="2"/>
      <c r="E3225" s="2"/>
    </row>
    <row r="3226">
      <c r="A3226" s="2"/>
      <c r="B3226" s="2"/>
      <c r="C3226" s="2"/>
      <c r="D3226" s="2"/>
      <c r="E3226" s="2"/>
    </row>
    <row r="3227">
      <c r="A3227" s="2"/>
      <c r="B3227" s="2"/>
      <c r="C3227" s="2"/>
      <c r="D3227" s="2"/>
      <c r="E3227" s="2"/>
    </row>
    <row r="3228">
      <c r="A3228" s="2"/>
      <c r="B3228" s="2"/>
      <c r="C3228" s="2"/>
      <c r="D3228" s="2"/>
      <c r="E3228" s="2"/>
    </row>
    <row r="3229">
      <c r="A3229" s="2"/>
      <c r="B3229" s="2"/>
      <c r="C3229" s="2"/>
      <c r="D3229" s="2"/>
      <c r="E3229" s="2"/>
    </row>
    <row r="3230">
      <c r="A3230" s="2"/>
      <c r="B3230" s="2"/>
      <c r="C3230" s="2"/>
      <c r="D3230" s="2"/>
      <c r="E3230" s="2"/>
    </row>
    <row r="3231">
      <c r="A3231" s="2"/>
      <c r="B3231" s="2"/>
      <c r="C3231" s="2"/>
      <c r="D3231" s="2"/>
      <c r="E3231" s="2"/>
    </row>
    <row r="3232">
      <c r="A3232" s="2"/>
      <c r="B3232" s="2"/>
      <c r="C3232" s="2"/>
      <c r="D3232" s="2"/>
      <c r="E3232" s="2"/>
    </row>
    <row r="3233">
      <c r="A3233" s="2"/>
      <c r="B3233" s="2"/>
      <c r="C3233" s="2"/>
      <c r="D3233" s="2"/>
      <c r="E3233" s="2"/>
    </row>
    <row r="3234">
      <c r="A3234" s="2"/>
      <c r="B3234" s="2"/>
      <c r="C3234" s="2"/>
      <c r="D3234" s="2"/>
      <c r="E3234" s="2"/>
    </row>
    <row r="3235">
      <c r="A3235" s="2"/>
      <c r="B3235" s="2"/>
      <c r="C3235" s="2"/>
      <c r="D3235" s="2"/>
      <c r="E3235" s="2"/>
    </row>
    <row r="3236">
      <c r="A3236" s="2"/>
      <c r="B3236" s="2"/>
      <c r="C3236" s="2"/>
      <c r="D3236" s="2"/>
      <c r="E3236" s="2"/>
    </row>
    <row r="3237">
      <c r="A3237" s="2"/>
      <c r="B3237" s="2"/>
      <c r="C3237" s="2"/>
      <c r="D3237" s="2"/>
      <c r="E3237" s="2"/>
    </row>
    <row r="3238">
      <c r="A3238" s="2"/>
      <c r="B3238" s="2"/>
      <c r="C3238" s="2"/>
      <c r="D3238" s="2"/>
      <c r="E3238" s="2"/>
    </row>
    <row r="3239">
      <c r="A3239" s="2"/>
      <c r="B3239" s="2"/>
      <c r="C3239" s="2"/>
      <c r="D3239" s="2"/>
      <c r="E3239" s="2"/>
    </row>
    <row r="3240">
      <c r="A3240" s="2"/>
      <c r="B3240" s="2"/>
      <c r="C3240" s="2"/>
      <c r="D3240" s="2"/>
      <c r="E3240" s="2"/>
    </row>
    <row r="3241">
      <c r="A3241" s="2"/>
      <c r="B3241" s="2"/>
      <c r="C3241" s="2"/>
      <c r="D3241" s="2"/>
      <c r="E3241" s="2"/>
    </row>
    <row r="3242">
      <c r="A3242" s="2"/>
      <c r="B3242" s="2"/>
      <c r="C3242" s="2"/>
      <c r="D3242" s="2"/>
      <c r="E3242" s="2"/>
    </row>
    <row r="3243">
      <c r="A3243" s="2"/>
      <c r="B3243" s="2"/>
      <c r="C3243" s="2"/>
      <c r="D3243" s="2"/>
      <c r="E3243" s="2"/>
    </row>
    <row r="3244">
      <c r="A3244" s="2"/>
      <c r="B3244" s="2"/>
      <c r="C3244" s="2"/>
      <c r="D3244" s="2"/>
      <c r="E3244" s="2"/>
    </row>
    <row r="3245">
      <c r="A3245" s="2"/>
      <c r="B3245" s="2"/>
      <c r="C3245" s="2"/>
      <c r="D3245" s="2"/>
      <c r="E3245" s="2"/>
    </row>
    <row r="3246">
      <c r="A3246" s="2"/>
      <c r="B3246" s="2"/>
      <c r="C3246" s="2"/>
      <c r="D3246" s="2"/>
      <c r="E3246" s="2"/>
    </row>
    <row r="3247">
      <c r="A3247" s="2"/>
      <c r="B3247" s="2"/>
      <c r="C3247" s="2"/>
      <c r="D3247" s="2"/>
      <c r="E3247" s="2"/>
    </row>
    <row r="3248">
      <c r="A3248" s="2"/>
      <c r="B3248" s="2"/>
      <c r="C3248" s="2"/>
      <c r="D3248" s="2"/>
      <c r="E3248" s="2"/>
    </row>
    <row r="3249">
      <c r="A3249" s="2"/>
      <c r="B3249" s="2"/>
      <c r="C3249" s="2"/>
      <c r="D3249" s="2"/>
      <c r="E3249" s="2"/>
    </row>
    <row r="3250">
      <c r="A3250" s="2"/>
      <c r="B3250" s="2"/>
      <c r="C3250" s="2"/>
      <c r="D3250" s="2"/>
      <c r="E3250" s="2"/>
    </row>
    <row r="3251">
      <c r="A3251" s="2"/>
      <c r="B3251" s="2"/>
      <c r="C3251" s="2"/>
      <c r="D3251" s="2"/>
      <c r="E3251" s="2"/>
    </row>
    <row r="3252">
      <c r="A3252" s="2"/>
      <c r="B3252" s="2"/>
      <c r="C3252" s="2"/>
      <c r="D3252" s="2"/>
      <c r="E3252" s="2"/>
    </row>
    <row r="3253">
      <c r="A3253" s="2"/>
      <c r="B3253" s="2"/>
      <c r="C3253" s="2"/>
      <c r="D3253" s="2"/>
      <c r="E3253" s="2"/>
    </row>
    <row r="3254">
      <c r="A3254" s="2"/>
      <c r="B3254" s="2"/>
      <c r="C3254" s="2"/>
      <c r="D3254" s="2"/>
      <c r="E3254" s="2"/>
    </row>
    <row r="3255">
      <c r="A3255" s="2"/>
      <c r="B3255" s="2"/>
      <c r="C3255" s="2"/>
      <c r="D3255" s="2"/>
      <c r="E3255" s="2"/>
    </row>
    <row r="3256">
      <c r="A3256" s="2"/>
      <c r="B3256" s="2"/>
      <c r="C3256" s="2"/>
      <c r="D3256" s="2"/>
      <c r="E3256" s="2"/>
    </row>
    <row r="3257">
      <c r="A3257" s="2"/>
      <c r="B3257" s="2"/>
      <c r="C3257" s="2"/>
      <c r="D3257" s="2"/>
      <c r="E3257" s="2"/>
    </row>
    <row r="3258">
      <c r="A3258" s="2"/>
      <c r="B3258" s="2"/>
      <c r="C3258" s="2"/>
      <c r="D3258" s="2"/>
      <c r="E3258" s="2"/>
    </row>
    <row r="3259">
      <c r="A3259" s="2"/>
      <c r="B3259" s="2"/>
      <c r="C3259" s="2"/>
      <c r="D3259" s="2"/>
      <c r="E3259" s="2"/>
    </row>
    <row r="3260">
      <c r="A3260" s="2"/>
      <c r="B3260" s="2"/>
      <c r="C3260" s="2"/>
      <c r="D3260" s="2"/>
      <c r="E3260" s="2"/>
    </row>
    <row r="3261">
      <c r="A3261" s="2"/>
      <c r="B3261" s="2"/>
      <c r="C3261" s="2"/>
      <c r="D3261" s="2"/>
      <c r="E3261" s="2"/>
    </row>
    <row r="3262">
      <c r="A3262" s="2"/>
      <c r="B3262" s="2"/>
      <c r="C3262" s="2"/>
      <c r="D3262" s="2"/>
      <c r="E3262" s="2"/>
    </row>
    <row r="3263">
      <c r="A3263" s="2"/>
      <c r="B3263" s="2"/>
      <c r="C3263" s="2"/>
      <c r="D3263" s="2"/>
      <c r="E3263" s="2"/>
    </row>
    <row r="3264">
      <c r="A3264" s="2"/>
      <c r="B3264" s="2"/>
      <c r="C3264" s="2"/>
      <c r="D3264" s="2"/>
      <c r="E3264" s="2"/>
    </row>
    <row r="3265">
      <c r="A3265" s="2"/>
      <c r="B3265" s="2"/>
      <c r="C3265" s="2"/>
      <c r="D3265" s="2"/>
      <c r="E3265" s="2"/>
    </row>
    <row r="3266">
      <c r="A3266" s="2"/>
      <c r="B3266" s="2"/>
      <c r="C3266" s="2"/>
      <c r="D3266" s="2"/>
      <c r="E3266" s="2"/>
    </row>
    <row r="3267">
      <c r="A3267" s="2"/>
      <c r="B3267" s="2"/>
      <c r="C3267" s="2"/>
      <c r="D3267" s="2"/>
      <c r="E3267" s="2"/>
    </row>
    <row r="3268">
      <c r="A3268" s="2"/>
      <c r="B3268" s="2"/>
      <c r="C3268" s="2"/>
      <c r="D3268" s="2"/>
      <c r="E3268" s="2"/>
    </row>
    <row r="3269">
      <c r="A3269" s="2"/>
      <c r="B3269" s="2"/>
      <c r="C3269" s="2"/>
      <c r="D3269" s="2"/>
      <c r="E3269" s="2"/>
    </row>
    <row r="3270">
      <c r="A3270" s="2"/>
      <c r="B3270" s="2"/>
      <c r="C3270" s="2"/>
      <c r="D3270" s="2"/>
      <c r="E3270" s="2"/>
    </row>
    <row r="3271">
      <c r="A3271" s="2"/>
      <c r="B3271" s="2"/>
      <c r="C3271" s="2"/>
      <c r="D3271" s="2"/>
      <c r="E3271" s="2"/>
    </row>
    <row r="3272">
      <c r="A3272" s="2"/>
      <c r="B3272" s="2"/>
      <c r="C3272" s="2"/>
      <c r="D3272" s="2"/>
      <c r="E3272" s="2"/>
    </row>
    <row r="3273">
      <c r="A3273" s="2"/>
      <c r="B3273" s="2"/>
      <c r="C3273" s="2"/>
      <c r="D3273" s="2"/>
      <c r="E3273" s="2"/>
    </row>
    <row r="3274">
      <c r="A3274" s="2"/>
      <c r="B3274" s="2"/>
      <c r="C3274" s="2"/>
      <c r="D3274" s="2"/>
      <c r="E3274" s="2"/>
    </row>
    <row r="3275">
      <c r="A3275" s="2" t="str">
        <f>IFERROR(__xludf.DUMMYFUNCTION("""COMPUTED_VALUE"""),"Nome do Repositório")</f>
        <v>Nome do Repositório</v>
      </c>
      <c r="B3275" s="2" t="str">
        <f>IFERROR(__xludf.DUMMYFUNCTION("""COMPUTED_VALUE"""),"URL")</f>
        <v>URL</v>
      </c>
      <c r="C3275" s="2"/>
      <c r="D3275" s="2" t="str">
        <f>IFERROR(__xludf.DUMMYFUNCTION("""COMPUTED_VALUE"""),"Linguagem")</f>
        <v>Linguagem</v>
      </c>
      <c r="E3275" s="2" t="str">
        <f>IFERROR(__xludf.DUMMYFUNCTION("""COMPUTED_VALUE"""),"Descrição")</f>
        <v>Descrição</v>
      </c>
    </row>
    <row r="3276">
      <c r="A3276" s="2"/>
      <c r="B3276" s="2"/>
      <c r="C3276" s="2"/>
      <c r="D3276" s="2"/>
      <c r="E3276" s="2"/>
    </row>
    <row r="3277">
      <c r="A3277" s="2"/>
      <c r="B3277" s="2"/>
      <c r="C3277" s="2"/>
      <c r="D3277" s="2"/>
      <c r="E3277" s="2"/>
    </row>
    <row r="3278">
      <c r="A3278" s="2"/>
      <c r="B3278" s="2"/>
      <c r="C3278" s="2"/>
      <c r="D3278" s="2"/>
      <c r="E3278" s="2"/>
    </row>
    <row r="3279">
      <c r="A3279" s="2"/>
      <c r="B3279" s="2"/>
      <c r="C3279" s="2"/>
      <c r="D3279" s="2"/>
      <c r="E3279" s="2"/>
    </row>
    <row r="3280">
      <c r="A3280" s="2"/>
      <c r="B3280" s="2"/>
      <c r="C3280" s="2"/>
      <c r="D3280" s="2"/>
      <c r="E3280" s="2"/>
    </row>
    <row r="3281">
      <c r="A3281" s="2"/>
      <c r="B3281" s="2"/>
      <c r="C3281" s="2"/>
      <c r="D3281" s="2"/>
      <c r="E3281" s="2"/>
    </row>
    <row r="3282">
      <c r="A3282" s="2"/>
      <c r="B3282" s="2"/>
      <c r="C3282" s="2"/>
      <c r="D3282" s="2"/>
      <c r="E3282" s="2"/>
    </row>
    <row r="3283">
      <c r="A3283" s="2"/>
      <c r="B3283" s="2"/>
      <c r="C3283" s="2"/>
      <c r="D3283" s="2"/>
      <c r="E3283" s="2"/>
    </row>
    <row r="3284">
      <c r="A3284" s="2"/>
      <c r="B3284" s="2"/>
      <c r="C3284" s="2"/>
      <c r="D3284" s="2"/>
      <c r="E3284" s="2"/>
    </row>
    <row r="3285">
      <c r="A3285" s="2"/>
      <c r="B3285" s="2"/>
      <c r="C3285" s="2"/>
      <c r="D3285" s="2"/>
      <c r="E3285" s="2"/>
    </row>
    <row r="3286">
      <c r="A3286" s="2"/>
      <c r="B3286" s="2"/>
      <c r="C3286" s="2"/>
      <c r="D3286" s="2"/>
      <c r="E3286" s="2"/>
    </row>
    <row r="3287">
      <c r="A3287" s="2"/>
      <c r="B3287" s="2"/>
      <c r="C3287" s="2"/>
      <c r="D3287" s="2"/>
      <c r="E3287" s="2"/>
    </row>
    <row r="3288">
      <c r="A3288" s="2"/>
      <c r="B3288" s="2"/>
      <c r="C3288" s="2"/>
      <c r="D3288" s="2"/>
      <c r="E3288" s="2"/>
    </row>
    <row r="3289">
      <c r="A3289" s="2"/>
      <c r="B3289" s="2"/>
      <c r="C3289" s="2"/>
      <c r="D3289" s="2"/>
      <c r="E3289" s="2"/>
    </row>
    <row r="3290">
      <c r="A3290" s="2"/>
      <c r="B3290" s="2"/>
      <c r="C3290" s="2"/>
      <c r="D3290" s="2"/>
      <c r="E3290" s="2"/>
    </row>
    <row r="3291">
      <c r="A3291" s="2"/>
      <c r="B3291" s="2"/>
      <c r="C3291" s="2"/>
      <c r="D3291" s="2"/>
      <c r="E3291" s="2"/>
    </row>
    <row r="3292">
      <c r="A3292" s="2"/>
      <c r="B3292" s="2"/>
      <c r="C3292" s="2"/>
      <c r="D3292" s="2"/>
      <c r="E3292" s="2"/>
    </row>
    <row r="3293">
      <c r="A3293" s="2"/>
      <c r="B3293" s="2"/>
      <c r="C3293" s="2"/>
      <c r="D3293" s="2"/>
      <c r="E3293" s="2"/>
    </row>
    <row r="3294">
      <c r="A3294" s="2"/>
      <c r="B3294" s="2"/>
      <c r="C3294" s="2"/>
      <c r="D3294" s="2"/>
      <c r="E3294" s="2"/>
    </row>
    <row r="3295">
      <c r="A3295" s="2"/>
      <c r="B3295" s="2"/>
      <c r="C3295" s="2"/>
      <c r="D3295" s="2"/>
      <c r="E3295" s="2"/>
    </row>
    <row r="3296">
      <c r="A3296" s="2"/>
      <c r="B3296" s="2"/>
      <c r="C3296" s="2"/>
      <c r="D3296" s="2"/>
      <c r="E3296" s="2"/>
    </row>
    <row r="3297">
      <c r="A3297" s="2"/>
      <c r="B3297" s="2"/>
      <c r="C3297" s="2"/>
      <c r="D3297" s="2"/>
      <c r="E3297" s="2"/>
    </row>
    <row r="3298">
      <c r="A3298" s="2"/>
      <c r="B3298" s="2"/>
      <c r="C3298" s="2"/>
      <c r="D3298" s="2"/>
      <c r="E3298" s="2"/>
    </row>
    <row r="3299">
      <c r="A3299" s="2"/>
      <c r="B3299" s="2"/>
      <c r="C3299" s="2"/>
      <c r="D3299" s="2"/>
      <c r="E3299" s="2"/>
    </row>
    <row r="3300">
      <c r="A3300" s="2"/>
      <c r="B3300" s="2"/>
      <c r="C3300" s="2"/>
      <c r="D3300" s="2"/>
      <c r="E3300" s="2"/>
    </row>
    <row r="3301">
      <c r="A3301" s="2"/>
      <c r="B3301" s="2"/>
      <c r="C3301" s="2"/>
      <c r="D3301" s="2"/>
      <c r="E3301" s="2"/>
    </row>
    <row r="3302">
      <c r="A3302" s="2"/>
      <c r="B3302" s="2"/>
      <c r="C3302" s="2"/>
      <c r="D3302" s="2"/>
      <c r="E3302" s="2"/>
    </row>
    <row r="3303">
      <c r="A3303" s="2"/>
      <c r="B3303" s="2"/>
      <c r="C3303" s="2"/>
      <c r="D3303" s="2"/>
      <c r="E3303" s="2"/>
    </row>
    <row r="3304">
      <c r="A3304" s="2"/>
      <c r="B3304" s="2"/>
      <c r="C3304" s="2"/>
      <c r="D3304" s="2"/>
      <c r="E3304" s="2"/>
    </row>
    <row r="3305">
      <c r="A3305" s="2"/>
      <c r="B3305" s="2"/>
      <c r="C3305" s="2"/>
      <c r="D3305" s="2"/>
      <c r="E3305" s="2"/>
    </row>
    <row r="3306">
      <c r="A3306" s="2"/>
      <c r="B3306" s="2"/>
      <c r="C3306" s="2"/>
      <c r="D3306" s="2"/>
      <c r="E3306" s="2"/>
    </row>
    <row r="3307">
      <c r="A3307" s="2"/>
      <c r="B3307" s="2"/>
      <c r="C3307" s="2"/>
      <c r="D3307" s="2"/>
      <c r="E3307" s="2"/>
    </row>
    <row r="3308">
      <c r="A3308" s="2"/>
      <c r="B3308" s="2"/>
      <c r="C3308" s="2"/>
      <c r="D3308" s="2"/>
      <c r="E3308" s="2"/>
    </row>
    <row r="3309">
      <c r="A3309" s="2"/>
      <c r="B3309" s="2"/>
      <c r="C3309" s="2"/>
      <c r="D3309" s="2"/>
      <c r="E3309" s="2"/>
    </row>
    <row r="3310">
      <c r="A3310" s="2"/>
      <c r="B3310" s="2"/>
      <c r="C3310" s="2"/>
      <c r="D3310" s="2"/>
      <c r="E3310" s="2"/>
    </row>
    <row r="3311">
      <c r="A3311" s="2"/>
      <c r="B3311" s="2"/>
      <c r="C3311" s="2"/>
      <c r="D3311" s="2"/>
      <c r="E3311" s="2"/>
    </row>
    <row r="3312">
      <c r="A3312" s="2"/>
      <c r="B3312" s="2"/>
      <c r="C3312" s="2"/>
      <c r="D3312" s="2"/>
      <c r="E3312" s="2"/>
    </row>
    <row r="3313">
      <c r="A3313" s="2"/>
      <c r="B3313" s="2"/>
      <c r="C3313" s="2"/>
      <c r="D3313" s="2"/>
      <c r="E3313" s="2"/>
    </row>
    <row r="3314">
      <c r="A3314" s="2"/>
      <c r="B3314" s="2"/>
      <c r="C3314" s="2"/>
      <c r="D3314" s="2"/>
      <c r="E3314" s="2"/>
    </row>
    <row r="3315">
      <c r="A3315" s="2"/>
      <c r="B3315" s="2"/>
      <c r="C3315" s="2"/>
      <c r="D3315" s="2"/>
      <c r="E3315" s="2"/>
    </row>
    <row r="3316">
      <c r="A3316" s="2"/>
      <c r="B3316" s="2"/>
      <c r="C3316" s="2"/>
      <c r="D3316" s="2"/>
      <c r="E3316" s="2"/>
    </row>
    <row r="3317">
      <c r="A3317" s="2"/>
      <c r="B3317" s="2"/>
      <c r="C3317" s="2"/>
      <c r="D3317" s="2"/>
      <c r="E3317" s="2"/>
    </row>
    <row r="3318">
      <c r="A3318" s="2"/>
      <c r="B3318" s="2"/>
      <c r="C3318" s="2"/>
      <c r="D3318" s="2"/>
      <c r="E3318" s="2"/>
    </row>
    <row r="3319">
      <c r="A3319" s="2"/>
      <c r="B3319" s="2"/>
      <c r="C3319" s="2"/>
      <c r="D3319" s="2"/>
      <c r="E3319" s="2"/>
    </row>
    <row r="3320">
      <c r="A3320" s="2"/>
      <c r="B3320" s="2"/>
      <c r="C3320" s="2"/>
      <c r="D3320" s="2"/>
      <c r="E3320" s="2"/>
    </row>
    <row r="3321">
      <c r="A3321" s="2"/>
      <c r="B3321" s="2"/>
      <c r="C3321" s="2"/>
      <c r="D3321" s="2"/>
      <c r="E3321" s="2"/>
    </row>
    <row r="3322">
      <c r="A3322" s="2"/>
      <c r="B3322" s="2"/>
      <c r="C3322" s="2"/>
      <c r="D3322" s="2"/>
      <c r="E3322" s="2"/>
    </row>
    <row r="3323">
      <c r="A3323" s="2"/>
      <c r="B3323" s="2"/>
      <c r="C3323" s="2"/>
      <c r="D3323" s="2"/>
      <c r="E3323" s="2"/>
    </row>
    <row r="3324">
      <c r="A3324" s="2"/>
      <c r="B3324" s="2"/>
      <c r="C3324" s="2"/>
      <c r="D3324" s="2"/>
      <c r="E3324" s="2"/>
    </row>
    <row r="3325">
      <c r="A3325" s="2"/>
      <c r="B3325" s="2"/>
      <c r="C3325" s="2"/>
      <c r="D3325" s="2"/>
      <c r="E3325" s="2"/>
    </row>
    <row r="3326">
      <c r="A3326" s="2"/>
      <c r="B3326" s="2"/>
      <c r="C3326" s="2"/>
      <c r="D3326" s="2"/>
      <c r="E3326" s="2"/>
    </row>
    <row r="3327">
      <c r="A3327" s="2"/>
      <c r="B3327" s="2"/>
      <c r="C3327" s="2"/>
      <c r="D3327" s="2"/>
      <c r="E3327" s="2"/>
    </row>
    <row r="3328">
      <c r="A3328" s="2"/>
      <c r="B3328" s="2"/>
      <c r="C3328" s="2"/>
      <c r="D3328" s="2"/>
      <c r="E3328" s="2"/>
    </row>
    <row r="3329">
      <c r="A3329" s="2"/>
      <c r="B3329" s="2"/>
      <c r="C3329" s="2"/>
      <c r="D3329" s="2"/>
      <c r="E3329" s="2"/>
    </row>
    <row r="3330">
      <c r="A3330" s="2"/>
      <c r="B3330" s="2"/>
      <c r="C3330" s="2"/>
      <c r="D3330" s="2"/>
      <c r="E3330" s="2"/>
    </row>
    <row r="3331">
      <c r="A3331" s="2"/>
      <c r="B3331" s="2"/>
      <c r="C3331" s="2"/>
      <c r="D3331" s="2"/>
      <c r="E3331" s="2"/>
    </row>
    <row r="3332">
      <c r="A3332" s="2"/>
      <c r="B3332" s="2"/>
      <c r="C3332" s="2"/>
      <c r="D3332" s="2"/>
      <c r="E3332" s="2"/>
    </row>
    <row r="3333">
      <c r="A3333" s="2"/>
      <c r="B3333" s="2"/>
      <c r="C3333" s="2"/>
      <c r="D3333" s="2"/>
      <c r="E3333" s="2"/>
    </row>
    <row r="3334">
      <c r="A3334" s="2"/>
      <c r="B3334" s="2"/>
      <c r="C3334" s="2"/>
      <c r="D3334" s="2"/>
      <c r="E3334" s="2"/>
    </row>
    <row r="3335">
      <c r="A3335" s="2"/>
      <c r="B3335" s="2"/>
      <c r="C3335" s="2"/>
      <c r="D3335" s="2"/>
      <c r="E3335" s="2"/>
    </row>
    <row r="3336">
      <c r="A3336" s="2"/>
      <c r="B3336" s="2"/>
      <c r="C3336" s="2"/>
      <c r="D3336" s="2"/>
      <c r="E3336" s="2"/>
    </row>
    <row r="3337">
      <c r="A3337" s="2"/>
      <c r="B3337" s="2"/>
      <c r="C3337" s="2"/>
      <c r="D3337" s="2"/>
      <c r="E3337" s="2"/>
    </row>
    <row r="3338">
      <c r="A3338" s="2"/>
      <c r="B3338" s="2"/>
      <c r="C3338" s="2"/>
      <c r="D3338" s="2"/>
      <c r="E3338" s="2"/>
    </row>
    <row r="3339">
      <c r="A3339" s="2"/>
      <c r="B3339" s="2"/>
      <c r="C3339" s="2"/>
      <c r="D3339" s="2"/>
      <c r="E3339" s="2"/>
    </row>
    <row r="3340">
      <c r="A3340" s="2"/>
      <c r="B3340" s="2"/>
      <c r="C3340" s="2"/>
      <c r="D3340" s="2"/>
      <c r="E3340" s="2"/>
    </row>
    <row r="3341">
      <c r="A3341" s="2"/>
      <c r="B3341" s="2"/>
      <c r="C3341" s="2"/>
      <c r="D3341" s="2"/>
      <c r="E3341" s="2"/>
    </row>
    <row r="3342">
      <c r="A3342" s="2"/>
      <c r="B3342" s="2"/>
      <c r="C3342" s="2"/>
      <c r="D3342" s="2"/>
      <c r="E3342" s="2"/>
    </row>
    <row r="3343">
      <c r="A3343" s="2"/>
      <c r="B3343" s="2"/>
      <c r="C3343" s="2"/>
      <c r="D3343" s="2"/>
      <c r="E3343" s="2"/>
    </row>
    <row r="3344">
      <c r="A3344" s="2"/>
      <c r="B3344" s="2"/>
      <c r="C3344" s="2"/>
      <c r="D3344" s="2"/>
      <c r="E3344" s="2"/>
    </row>
    <row r="3345">
      <c r="A3345" s="2"/>
      <c r="B3345" s="2"/>
      <c r="C3345" s="2"/>
      <c r="D3345" s="2"/>
      <c r="E3345" s="2"/>
    </row>
    <row r="3346">
      <c r="A3346" s="2"/>
      <c r="B3346" s="2"/>
      <c r="C3346" s="2"/>
      <c r="D3346" s="2"/>
      <c r="E3346" s="2"/>
    </row>
    <row r="3347">
      <c r="A3347" s="2"/>
      <c r="B3347" s="2"/>
      <c r="C3347" s="2"/>
      <c r="D3347" s="2"/>
      <c r="E3347" s="2"/>
    </row>
    <row r="3348">
      <c r="A3348" s="2"/>
      <c r="B3348" s="2"/>
      <c r="C3348" s="2"/>
      <c r="D3348" s="2"/>
      <c r="E3348" s="2"/>
    </row>
    <row r="3349">
      <c r="A3349" s="2"/>
      <c r="B3349" s="2"/>
      <c r="C3349" s="2"/>
      <c r="D3349" s="2"/>
      <c r="E3349" s="2"/>
    </row>
    <row r="3350">
      <c r="A3350" s="2"/>
      <c r="B3350" s="2"/>
      <c r="C3350" s="2"/>
      <c r="D3350" s="2"/>
      <c r="E3350" s="2"/>
    </row>
    <row r="3351">
      <c r="A3351" s="2"/>
      <c r="B3351" s="2"/>
      <c r="C3351" s="2"/>
      <c r="D3351" s="2"/>
      <c r="E3351" s="2"/>
    </row>
    <row r="3352">
      <c r="A3352" s="2"/>
      <c r="B3352" s="2"/>
      <c r="C3352" s="2"/>
      <c r="D3352" s="2"/>
      <c r="E3352" s="2"/>
    </row>
    <row r="3353">
      <c r="A3353" s="2"/>
      <c r="B3353" s="2"/>
      <c r="C3353" s="2"/>
      <c r="D3353" s="2"/>
      <c r="E3353" s="2"/>
    </row>
    <row r="3354">
      <c r="A3354" s="2"/>
      <c r="B3354" s="2"/>
      <c r="C3354" s="2"/>
      <c r="D3354" s="2"/>
      <c r="E3354" s="2"/>
    </row>
    <row r="3355">
      <c r="A3355" s="2"/>
      <c r="B3355" s="2"/>
      <c r="C3355" s="2"/>
      <c r="D3355" s="2"/>
      <c r="E3355" s="2"/>
    </row>
    <row r="3356">
      <c r="A3356" s="2"/>
      <c r="B3356" s="2"/>
      <c r="C3356" s="2"/>
      <c r="D3356" s="2"/>
      <c r="E3356" s="2"/>
    </row>
    <row r="3357">
      <c r="A3357" s="2"/>
      <c r="B3357" s="2"/>
      <c r="C3357" s="2"/>
      <c r="D3357" s="2"/>
      <c r="E3357" s="2"/>
    </row>
    <row r="3358">
      <c r="A3358" s="2"/>
      <c r="B3358" s="2"/>
      <c r="C3358" s="2"/>
      <c r="D3358" s="2"/>
      <c r="E3358" s="2"/>
    </row>
    <row r="3359">
      <c r="A3359" s="2"/>
      <c r="B3359" s="2"/>
      <c r="C3359" s="2"/>
      <c r="D3359" s="2"/>
      <c r="E3359" s="2"/>
    </row>
    <row r="3360">
      <c r="A3360" s="2"/>
      <c r="B3360" s="2"/>
      <c r="C3360" s="2"/>
      <c r="D3360" s="2"/>
      <c r="E3360" s="2"/>
    </row>
    <row r="3361">
      <c r="A3361" s="2"/>
      <c r="B3361" s="2"/>
      <c r="C3361" s="2"/>
      <c r="D3361" s="2"/>
      <c r="E3361" s="2"/>
    </row>
    <row r="3362">
      <c r="A3362" s="2"/>
      <c r="B3362" s="2"/>
      <c r="C3362" s="2"/>
      <c r="D3362" s="2"/>
      <c r="E3362" s="2"/>
    </row>
    <row r="3363">
      <c r="A3363" s="2"/>
      <c r="B3363" s="2"/>
      <c r="C3363" s="2"/>
      <c r="D3363" s="2"/>
      <c r="E3363" s="2"/>
    </row>
    <row r="3364">
      <c r="A3364" s="2"/>
      <c r="B3364" s="2"/>
      <c r="C3364" s="2"/>
      <c r="D3364" s="2"/>
      <c r="E3364" s="2"/>
    </row>
    <row r="3365">
      <c r="A3365" s="2"/>
      <c r="B3365" s="2"/>
      <c r="C3365" s="2"/>
      <c r="D3365" s="2"/>
      <c r="E3365" s="2"/>
    </row>
    <row r="3366">
      <c r="A3366" s="2"/>
      <c r="B3366" s="2"/>
      <c r="C3366" s="2"/>
      <c r="D3366" s="2"/>
      <c r="E3366" s="2"/>
    </row>
    <row r="3367">
      <c r="A3367" s="2"/>
      <c r="B3367" s="2"/>
      <c r="C3367" s="2"/>
      <c r="D3367" s="2"/>
      <c r="E3367" s="2"/>
    </row>
    <row r="3368">
      <c r="A3368" s="2"/>
      <c r="B3368" s="2"/>
      <c r="C3368" s="2"/>
      <c r="D3368" s="2"/>
      <c r="E3368" s="2"/>
    </row>
    <row r="3369">
      <c r="A3369" s="2"/>
      <c r="B3369" s="2"/>
      <c r="C3369" s="2"/>
      <c r="D3369" s="2"/>
      <c r="E3369" s="2"/>
    </row>
    <row r="3370">
      <c r="A3370" s="2"/>
      <c r="B3370" s="2"/>
      <c r="C3370" s="2"/>
      <c r="D3370" s="2"/>
      <c r="E3370" s="2"/>
    </row>
    <row r="3371">
      <c r="A3371" s="2"/>
      <c r="B3371" s="2"/>
      <c r="C3371" s="2"/>
      <c r="D3371" s="2"/>
      <c r="E3371" s="2"/>
    </row>
    <row r="3372">
      <c r="A3372" s="2"/>
      <c r="B3372" s="2"/>
      <c r="C3372" s="2"/>
      <c r="D3372" s="2"/>
      <c r="E3372" s="2"/>
    </row>
    <row r="3373">
      <c r="A3373" s="2"/>
      <c r="B3373" s="2"/>
      <c r="C3373" s="2"/>
      <c r="D3373" s="2"/>
      <c r="E3373" s="2"/>
    </row>
    <row r="3374">
      <c r="A3374" s="2"/>
      <c r="B3374" s="2"/>
      <c r="C3374" s="2"/>
      <c r="D3374" s="2"/>
      <c r="E3374" s="2"/>
    </row>
    <row r="3375">
      <c r="A3375" s="2"/>
      <c r="B3375" s="2"/>
      <c r="C3375" s="2"/>
      <c r="D3375" s="2"/>
      <c r="E3375" s="2"/>
    </row>
    <row r="3376">
      <c r="A3376" s="2"/>
      <c r="B3376" s="2"/>
      <c r="C3376" s="2"/>
      <c r="D3376" s="2"/>
      <c r="E3376" s="2"/>
    </row>
    <row r="3377">
      <c r="A3377" s="2"/>
      <c r="B3377" s="2"/>
      <c r="C3377" s="2"/>
      <c r="D3377" s="2"/>
      <c r="E3377" s="2"/>
    </row>
    <row r="3378">
      <c r="A3378" s="2"/>
      <c r="B3378" s="2"/>
      <c r="C3378" s="2"/>
      <c r="D3378" s="2"/>
      <c r="E3378" s="2"/>
    </row>
    <row r="3379">
      <c r="A3379" s="2"/>
      <c r="B3379" s="2"/>
      <c r="C3379" s="2"/>
      <c r="D3379" s="2"/>
      <c r="E3379" s="2"/>
    </row>
    <row r="3380">
      <c r="A3380" s="2"/>
      <c r="B3380" s="2"/>
      <c r="C3380" s="2"/>
      <c r="D3380" s="2"/>
      <c r="E3380" s="2"/>
    </row>
    <row r="3381">
      <c r="A3381" s="2"/>
      <c r="B3381" s="2"/>
      <c r="C3381" s="2"/>
      <c r="D3381" s="2"/>
      <c r="E3381" s="2"/>
    </row>
    <row r="3382">
      <c r="A3382" s="2"/>
      <c r="B3382" s="2"/>
      <c r="C3382" s="2"/>
      <c r="D3382" s="2"/>
      <c r="E3382" s="2"/>
    </row>
    <row r="3383">
      <c r="A3383" s="2"/>
      <c r="B3383" s="2"/>
      <c r="C3383" s="2"/>
      <c r="D3383" s="2"/>
      <c r="E3383" s="2"/>
    </row>
    <row r="3384">
      <c r="A3384" s="2"/>
      <c r="B3384" s="2"/>
      <c r="C3384" s="2"/>
      <c r="D3384" s="2"/>
      <c r="E3384" s="2"/>
    </row>
    <row r="3385">
      <c r="A3385" s="2"/>
      <c r="B3385" s="2"/>
      <c r="C3385" s="2"/>
      <c r="D3385" s="2"/>
      <c r="E3385" s="2"/>
    </row>
    <row r="3386">
      <c r="A3386" s="2"/>
      <c r="B3386" s="2"/>
      <c r="C3386" s="2"/>
      <c r="D3386" s="2"/>
      <c r="E3386" s="2"/>
    </row>
    <row r="3387">
      <c r="A3387" s="2"/>
      <c r="B3387" s="2"/>
      <c r="C3387" s="2"/>
      <c r="D3387" s="2"/>
      <c r="E3387" s="2"/>
    </row>
    <row r="3388">
      <c r="A3388" s="2"/>
      <c r="B3388" s="2"/>
      <c r="C3388" s="2"/>
      <c r="D3388" s="2"/>
      <c r="E3388" s="2"/>
    </row>
    <row r="3389">
      <c r="A3389" s="2"/>
      <c r="B3389" s="2"/>
      <c r="C3389" s="2"/>
      <c r="D3389" s="2"/>
      <c r="E3389" s="2"/>
    </row>
    <row r="3390">
      <c r="A3390" s="2"/>
      <c r="B3390" s="2"/>
      <c r="C3390" s="2"/>
      <c r="D3390" s="2"/>
      <c r="E3390" s="2"/>
    </row>
    <row r="3391">
      <c r="A3391" s="2"/>
      <c r="B3391" s="2"/>
      <c r="C3391" s="2"/>
      <c r="D3391" s="2"/>
      <c r="E3391" s="2"/>
    </row>
    <row r="3392">
      <c r="A3392" s="2"/>
      <c r="B3392" s="2"/>
      <c r="C3392" s="2"/>
      <c r="D3392" s="2"/>
      <c r="E3392" s="2"/>
    </row>
    <row r="3393">
      <c r="A3393" s="2"/>
      <c r="B3393" s="2"/>
      <c r="C3393" s="2"/>
      <c r="D3393" s="2"/>
      <c r="E3393" s="2"/>
    </row>
    <row r="3394">
      <c r="A3394" s="2"/>
      <c r="B3394" s="2"/>
      <c r="C3394" s="2"/>
      <c r="D3394" s="2"/>
      <c r="E3394" s="2"/>
    </row>
    <row r="3395">
      <c r="A3395" s="2"/>
      <c r="B3395" s="2"/>
      <c r="C3395" s="2"/>
      <c r="D3395" s="2"/>
      <c r="E3395" s="2"/>
    </row>
    <row r="3396">
      <c r="A3396" s="2"/>
      <c r="B3396" s="2"/>
      <c r="C3396" s="2"/>
      <c r="D3396" s="2"/>
      <c r="E3396" s="2"/>
    </row>
    <row r="3397">
      <c r="A3397" s="2"/>
      <c r="B3397" s="2"/>
      <c r="C3397" s="2"/>
      <c r="D3397" s="2"/>
      <c r="E3397" s="2"/>
    </row>
    <row r="3398">
      <c r="A3398" s="2"/>
      <c r="B3398" s="2"/>
      <c r="C3398" s="2"/>
      <c r="D3398" s="2"/>
      <c r="E3398" s="2"/>
    </row>
    <row r="3399">
      <c r="A3399" s="2"/>
      <c r="B3399" s="2"/>
      <c r="C3399" s="2"/>
      <c r="D3399" s="2"/>
      <c r="E3399" s="2"/>
    </row>
    <row r="3400">
      <c r="A3400" s="2"/>
      <c r="B3400" s="2"/>
      <c r="C3400" s="2"/>
      <c r="D3400" s="2"/>
      <c r="E3400" s="2"/>
    </row>
    <row r="3401">
      <c r="A3401" s="2"/>
      <c r="B3401" s="2"/>
      <c r="C3401" s="2"/>
      <c r="D3401" s="2"/>
      <c r="E3401" s="2"/>
    </row>
    <row r="3402">
      <c r="A3402" s="2"/>
      <c r="B3402" s="2"/>
      <c r="C3402" s="2"/>
      <c r="D3402" s="2"/>
      <c r="E3402" s="2"/>
    </row>
    <row r="3403">
      <c r="A3403" s="2"/>
      <c r="B3403" s="2"/>
      <c r="C3403" s="2"/>
      <c r="D3403" s="2"/>
      <c r="E3403" s="2"/>
    </row>
    <row r="3404">
      <c r="A3404" s="2"/>
      <c r="B3404" s="2"/>
      <c r="C3404" s="2"/>
      <c r="D3404" s="2"/>
      <c r="E3404" s="2"/>
    </row>
    <row r="3405">
      <c r="A3405" s="2"/>
      <c r="B3405" s="2"/>
      <c r="C3405" s="2"/>
      <c r="D3405" s="2"/>
      <c r="E3405" s="2"/>
    </row>
    <row r="3406">
      <c r="A3406" s="2"/>
      <c r="B3406" s="2"/>
      <c r="C3406" s="2"/>
      <c r="D3406" s="2"/>
      <c r="E3406" s="2"/>
    </row>
    <row r="3407">
      <c r="A3407" s="2"/>
      <c r="B3407" s="2"/>
      <c r="C3407" s="2"/>
      <c r="D3407" s="2"/>
      <c r="E3407" s="2"/>
    </row>
    <row r="3408">
      <c r="A3408" s="2"/>
      <c r="B3408" s="2"/>
      <c r="C3408" s="2"/>
      <c r="D3408" s="2"/>
      <c r="E3408" s="2"/>
    </row>
    <row r="3409">
      <c r="A3409" s="2"/>
      <c r="B3409" s="2"/>
      <c r="C3409" s="2"/>
      <c r="D3409" s="2"/>
      <c r="E3409" s="2"/>
    </row>
    <row r="3410">
      <c r="A3410" s="2"/>
      <c r="B3410" s="2"/>
      <c r="C3410" s="2"/>
      <c r="D3410" s="2"/>
      <c r="E3410" s="2"/>
    </row>
    <row r="3411">
      <c r="A3411" s="2"/>
      <c r="B3411" s="2"/>
      <c r="C3411" s="2"/>
      <c r="D3411" s="2"/>
      <c r="E3411" s="2"/>
    </row>
    <row r="3412">
      <c r="A3412" s="2"/>
      <c r="B3412" s="2"/>
      <c r="C3412" s="2"/>
      <c r="D3412" s="2"/>
      <c r="E3412" s="2"/>
    </row>
    <row r="3413">
      <c r="A3413" s="2"/>
      <c r="B3413" s="2"/>
      <c r="C3413" s="2"/>
      <c r="D3413" s="2"/>
      <c r="E3413" s="2"/>
    </row>
    <row r="3414">
      <c r="A3414" s="2"/>
      <c r="B3414" s="2"/>
      <c r="C3414" s="2"/>
      <c r="D3414" s="2"/>
      <c r="E3414" s="2"/>
    </row>
    <row r="3415">
      <c r="A3415" s="2"/>
      <c r="B3415" s="2"/>
      <c r="C3415" s="2"/>
      <c r="D3415" s="2"/>
      <c r="E3415" s="2"/>
    </row>
    <row r="3416">
      <c r="A3416" s="2"/>
      <c r="B3416" s="2"/>
      <c r="C3416" s="2"/>
      <c r="D3416" s="2"/>
      <c r="E3416" s="2"/>
    </row>
    <row r="3417">
      <c r="A3417" s="2"/>
      <c r="B3417" s="2"/>
      <c r="C3417" s="2"/>
      <c r="D3417" s="2"/>
      <c r="E3417" s="2"/>
    </row>
    <row r="3418">
      <c r="A3418" s="2"/>
      <c r="B3418" s="2"/>
      <c r="C3418" s="2"/>
      <c r="D3418" s="2"/>
      <c r="E3418" s="2"/>
    </row>
    <row r="3419">
      <c r="A3419" s="2"/>
      <c r="B3419" s="2"/>
      <c r="C3419" s="2"/>
      <c r="D3419" s="2"/>
      <c r="E3419" s="2"/>
    </row>
    <row r="3420">
      <c r="A3420" s="2"/>
      <c r="B3420" s="2"/>
      <c r="C3420" s="2"/>
      <c r="D3420" s="2"/>
      <c r="E3420" s="2"/>
    </row>
    <row r="3421">
      <c r="A3421" s="2"/>
      <c r="B3421" s="2"/>
      <c r="C3421" s="2"/>
      <c r="D3421" s="2"/>
      <c r="E3421" s="2"/>
    </row>
    <row r="3422">
      <c r="A3422" s="2"/>
      <c r="B3422" s="2"/>
      <c r="C3422" s="2"/>
      <c r="D3422" s="2"/>
      <c r="E3422" s="2"/>
    </row>
    <row r="3423">
      <c r="A3423" s="2"/>
      <c r="B3423" s="2"/>
      <c r="C3423" s="2"/>
      <c r="D3423" s="2"/>
      <c r="E3423" s="2"/>
    </row>
    <row r="3424">
      <c r="A3424" s="2"/>
      <c r="B3424" s="2"/>
      <c r="C3424" s="2"/>
      <c r="D3424" s="2"/>
      <c r="E3424" s="2"/>
    </row>
    <row r="3425">
      <c r="A3425" s="2"/>
      <c r="B3425" s="2"/>
      <c r="C3425" s="2"/>
      <c r="D3425" s="2"/>
      <c r="E3425" s="2"/>
    </row>
    <row r="3426">
      <c r="A3426" s="2"/>
      <c r="B3426" s="2"/>
      <c r="C3426" s="2"/>
      <c r="D3426" s="2"/>
      <c r="E3426" s="2"/>
    </row>
    <row r="3427">
      <c r="A3427" s="2"/>
      <c r="B3427" s="2"/>
      <c r="C3427" s="2"/>
      <c r="D3427" s="2"/>
      <c r="E3427" s="2"/>
    </row>
    <row r="3428">
      <c r="A3428" s="2"/>
      <c r="B3428" s="2"/>
      <c r="C3428" s="2"/>
      <c r="D3428" s="2"/>
      <c r="E3428" s="2"/>
    </row>
    <row r="3429">
      <c r="A3429" s="2"/>
      <c r="B3429" s="2"/>
      <c r="C3429" s="2"/>
      <c r="D3429" s="2"/>
      <c r="E3429" s="2"/>
    </row>
    <row r="3430">
      <c r="A3430" s="2"/>
      <c r="B3430" s="2"/>
      <c r="C3430" s="2"/>
      <c r="D3430" s="2"/>
      <c r="E3430" s="2"/>
    </row>
    <row r="3431">
      <c r="A3431" s="2"/>
      <c r="B3431" s="2"/>
      <c r="C3431" s="2"/>
      <c r="D3431" s="2"/>
      <c r="E3431" s="2"/>
    </row>
    <row r="3432">
      <c r="A3432" s="2"/>
      <c r="B3432" s="2"/>
      <c r="C3432" s="2"/>
      <c r="D3432" s="2"/>
      <c r="E3432" s="2"/>
    </row>
    <row r="3433">
      <c r="A3433" s="2"/>
      <c r="B3433" s="2"/>
      <c r="C3433" s="2"/>
      <c r="D3433" s="2"/>
      <c r="E3433" s="2"/>
    </row>
    <row r="3434">
      <c r="A3434" s="2"/>
      <c r="B3434" s="2"/>
      <c r="C3434" s="2"/>
      <c r="D3434" s="2"/>
      <c r="E3434" s="2"/>
    </row>
    <row r="3435">
      <c r="A3435" s="2"/>
      <c r="B3435" s="2"/>
      <c r="C3435" s="2"/>
      <c r="D3435" s="2"/>
      <c r="E3435" s="2"/>
    </row>
    <row r="3436">
      <c r="A3436" s="2"/>
      <c r="B3436" s="2"/>
      <c r="C3436" s="2"/>
      <c r="D3436" s="2"/>
      <c r="E3436" s="2"/>
    </row>
    <row r="3437">
      <c r="A3437" s="2"/>
      <c r="B3437" s="2"/>
      <c r="C3437" s="2"/>
      <c r="D3437" s="2"/>
      <c r="E3437" s="2"/>
    </row>
    <row r="3438">
      <c r="A3438" s="2"/>
      <c r="B3438" s="2"/>
      <c r="C3438" s="2"/>
      <c r="D3438" s="2"/>
      <c r="E3438" s="2"/>
    </row>
    <row r="3439">
      <c r="A3439" s="2"/>
      <c r="B3439" s="2"/>
      <c r="C3439" s="2"/>
      <c r="D3439" s="2"/>
      <c r="E3439" s="2"/>
    </row>
    <row r="3440">
      <c r="A3440" s="2"/>
      <c r="B3440" s="2"/>
      <c r="C3440" s="2"/>
      <c r="D3440" s="2"/>
      <c r="E3440" s="2"/>
    </row>
    <row r="3441">
      <c r="A3441" s="2"/>
      <c r="B3441" s="2"/>
      <c r="C3441" s="2"/>
      <c r="D3441" s="2"/>
      <c r="E3441" s="2"/>
    </row>
    <row r="3442">
      <c r="A3442" s="2"/>
      <c r="B3442" s="2"/>
      <c r="C3442" s="2"/>
      <c r="D3442" s="2"/>
      <c r="E3442" s="2"/>
    </row>
    <row r="3443">
      <c r="A3443" s="2"/>
      <c r="B3443" s="2"/>
      <c r="C3443" s="2"/>
      <c r="D3443" s="2"/>
      <c r="E3443" s="2"/>
    </row>
    <row r="3444">
      <c r="A3444" s="2"/>
      <c r="B3444" s="2"/>
      <c r="C3444" s="2"/>
      <c r="D3444" s="2"/>
      <c r="E3444" s="2"/>
    </row>
    <row r="3445">
      <c r="A3445" s="2"/>
      <c r="B3445" s="2"/>
      <c r="C3445" s="2"/>
      <c r="D3445" s="2"/>
      <c r="E3445" s="2"/>
    </row>
    <row r="3446">
      <c r="A3446" s="2"/>
      <c r="B3446" s="2"/>
      <c r="C3446" s="2"/>
      <c r="D3446" s="2"/>
      <c r="E3446" s="2"/>
    </row>
    <row r="3447">
      <c r="A3447" s="2"/>
      <c r="B3447" s="2"/>
      <c r="C3447" s="2"/>
      <c r="D3447" s="2"/>
      <c r="E3447" s="2"/>
    </row>
    <row r="3448">
      <c r="A3448" s="2"/>
      <c r="B3448" s="2"/>
      <c r="C3448" s="2"/>
      <c r="D3448" s="2"/>
      <c r="E3448" s="2"/>
    </row>
    <row r="3449">
      <c r="A3449" s="2"/>
      <c r="B3449" s="2"/>
      <c r="C3449" s="2"/>
      <c r="D3449" s="2"/>
      <c r="E3449" s="2"/>
    </row>
    <row r="3450">
      <c r="A3450" s="2"/>
      <c r="B3450" s="2"/>
      <c r="C3450" s="2"/>
      <c r="D3450" s="2"/>
      <c r="E3450" s="2"/>
    </row>
    <row r="3451">
      <c r="A3451" s="2"/>
      <c r="B3451" s="2"/>
      <c r="C3451" s="2"/>
      <c r="D3451" s="2"/>
      <c r="E3451" s="2"/>
    </row>
    <row r="3452">
      <c r="A3452" s="2"/>
      <c r="B3452" s="2"/>
      <c r="C3452" s="2"/>
      <c r="D3452" s="2"/>
      <c r="E3452" s="2"/>
    </row>
    <row r="3453">
      <c r="A3453" s="2"/>
      <c r="B3453" s="2"/>
      <c r="C3453" s="2"/>
      <c r="D3453" s="2"/>
      <c r="E3453" s="2"/>
    </row>
    <row r="3454">
      <c r="A3454" s="2"/>
      <c r="B3454" s="2"/>
      <c r="C3454" s="2"/>
      <c r="D3454" s="2"/>
      <c r="E3454" s="2"/>
    </row>
    <row r="3455">
      <c r="A3455" s="2"/>
      <c r="B3455" s="2"/>
      <c r="C3455" s="2"/>
      <c r="D3455" s="2"/>
      <c r="E3455" s="2"/>
    </row>
    <row r="3456">
      <c r="A3456" s="2"/>
      <c r="B3456" s="2"/>
      <c r="C3456" s="2"/>
      <c r="D3456" s="2"/>
      <c r="E3456" s="2"/>
    </row>
    <row r="3457">
      <c r="A3457" s="2"/>
      <c r="B3457" s="2"/>
      <c r="C3457" s="2"/>
      <c r="D3457" s="2"/>
      <c r="E3457" s="2"/>
    </row>
    <row r="3458">
      <c r="A3458" s="2"/>
      <c r="B3458" s="2"/>
      <c r="C3458" s="2"/>
      <c r="D3458" s="2"/>
      <c r="E3458" s="2"/>
    </row>
    <row r="3459">
      <c r="A3459" s="2"/>
      <c r="B3459" s="2"/>
      <c r="C3459" s="2"/>
      <c r="D3459" s="2"/>
      <c r="E3459" s="2"/>
    </row>
    <row r="3460">
      <c r="A3460" s="2"/>
      <c r="B3460" s="2"/>
      <c r="C3460" s="2"/>
      <c r="D3460" s="2"/>
      <c r="E3460" s="2"/>
    </row>
    <row r="3461">
      <c r="A3461" s="2"/>
      <c r="B3461" s="2"/>
      <c r="C3461" s="2"/>
      <c r="D3461" s="2"/>
      <c r="E3461" s="2"/>
    </row>
    <row r="3462">
      <c r="A3462" s="2"/>
      <c r="B3462" s="2"/>
      <c r="C3462" s="2"/>
      <c r="D3462" s="2"/>
      <c r="E3462" s="2"/>
    </row>
    <row r="3463">
      <c r="A3463" s="2"/>
      <c r="B3463" s="2"/>
      <c r="C3463" s="2"/>
      <c r="D3463" s="2"/>
      <c r="E3463" s="2"/>
    </row>
    <row r="3464">
      <c r="A3464" s="2"/>
      <c r="B3464" s="2"/>
      <c r="C3464" s="2"/>
      <c r="D3464" s="2"/>
      <c r="E3464" s="2"/>
    </row>
    <row r="3465">
      <c r="A3465" s="2"/>
      <c r="B3465" s="2"/>
      <c r="C3465" s="2"/>
      <c r="D3465" s="2"/>
      <c r="E3465" s="2"/>
    </row>
    <row r="3466">
      <c r="A3466" s="2"/>
      <c r="B3466" s="2"/>
      <c r="C3466" s="2"/>
      <c r="D3466" s="2"/>
      <c r="E3466" s="2"/>
    </row>
    <row r="3467">
      <c r="A3467" s="2"/>
      <c r="B3467" s="2"/>
      <c r="C3467" s="2"/>
      <c r="D3467" s="2"/>
      <c r="E3467" s="2"/>
    </row>
    <row r="3468">
      <c r="A3468" s="2"/>
      <c r="B3468" s="2"/>
      <c r="C3468" s="2"/>
      <c r="D3468" s="2"/>
      <c r="E3468" s="2"/>
    </row>
    <row r="3469">
      <c r="A3469" s="2"/>
      <c r="B3469" s="2"/>
      <c r="C3469" s="2"/>
      <c r="D3469" s="2"/>
      <c r="E3469" s="2"/>
    </row>
    <row r="3470">
      <c r="A3470" s="2"/>
      <c r="B3470" s="2"/>
      <c r="C3470" s="2"/>
      <c r="D3470" s="2"/>
      <c r="E3470" s="2"/>
    </row>
    <row r="3471">
      <c r="A3471" s="2"/>
      <c r="B3471" s="2"/>
      <c r="C3471" s="2"/>
      <c r="D3471" s="2"/>
      <c r="E3471" s="2"/>
    </row>
    <row r="3472">
      <c r="A3472" s="2"/>
      <c r="B3472" s="2"/>
      <c r="C3472" s="2"/>
      <c r="D3472" s="2"/>
      <c r="E3472" s="2"/>
    </row>
    <row r="3473">
      <c r="A3473" s="2"/>
      <c r="B3473" s="2"/>
      <c r="C3473" s="2"/>
      <c r="D3473" s="2"/>
      <c r="E3473" s="2"/>
    </row>
    <row r="3474">
      <c r="A3474" s="2"/>
      <c r="B3474" s="2"/>
      <c r="C3474" s="2"/>
      <c r="D3474" s="2"/>
      <c r="E3474" s="2"/>
    </row>
    <row r="3475">
      <c r="A3475" s="2"/>
      <c r="B3475" s="2"/>
      <c r="C3475" s="2"/>
      <c r="D3475" s="2"/>
      <c r="E3475" s="2"/>
    </row>
    <row r="3476">
      <c r="A3476" s="2"/>
      <c r="B3476" s="2"/>
      <c r="C3476" s="2"/>
      <c r="D3476" s="2"/>
      <c r="E3476" s="2"/>
    </row>
    <row r="3477">
      <c r="A3477" s="2"/>
      <c r="B3477" s="2"/>
      <c r="C3477" s="2"/>
      <c r="D3477" s="2"/>
      <c r="E3477" s="2"/>
    </row>
    <row r="3478">
      <c r="A3478" s="2"/>
      <c r="B3478" s="2"/>
      <c r="C3478" s="2"/>
      <c r="D3478" s="2"/>
      <c r="E3478" s="2"/>
    </row>
    <row r="3479">
      <c r="A3479" s="2"/>
      <c r="B3479" s="2"/>
      <c r="C3479" s="2"/>
      <c r="D3479" s="2"/>
      <c r="E3479" s="2"/>
    </row>
    <row r="3480">
      <c r="A3480" s="2"/>
      <c r="B3480" s="2"/>
      <c r="C3480" s="2"/>
      <c r="D3480" s="2"/>
      <c r="E3480" s="2"/>
    </row>
    <row r="3481">
      <c r="A3481" s="2"/>
      <c r="B3481" s="2"/>
      <c r="C3481" s="2"/>
      <c r="D3481" s="2"/>
      <c r="E3481" s="2"/>
    </row>
    <row r="3482">
      <c r="A3482" s="2"/>
      <c r="B3482" s="2"/>
      <c r="C3482" s="2"/>
      <c r="D3482" s="2"/>
      <c r="E3482" s="2"/>
    </row>
    <row r="3483">
      <c r="A3483" s="2"/>
      <c r="B3483" s="2"/>
      <c r="C3483" s="2"/>
      <c r="D3483" s="2"/>
      <c r="E3483" s="2"/>
    </row>
    <row r="3484">
      <c r="A3484" s="2"/>
      <c r="B3484" s="2"/>
      <c r="C3484" s="2"/>
      <c r="D3484" s="2"/>
      <c r="E3484" s="2"/>
    </row>
    <row r="3485">
      <c r="A3485" s="2"/>
      <c r="B3485" s="2"/>
      <c r="C3485" s="2"/>
      <c r="D3485" s="2"/>
      <c r="E3485" s="2"/>
    </row>
    <row r="3486">
      <c r="A3486" s="2"/>
      <c r="B3486" s="2"/>
      <c r="C3486" s="2"/>
      <c r="D3486" s="2"/>
      <c r="E3486" s="2"/>
    </row>
    <row r="3487">
      <c r="A3487" s="2"/>
      <c r="B3487" s="2"/>
      <c r="C3487" s="2"/>
      <c r="D3487" s="2"/>
      <c r="E3487" s="2"/>
    </row>
    <row r="3488">
      <c r="A3488" s="2"/>
      <c r="B3488" s="2"/>
      <c r="C3488" s="2"/>
      <c r="D3488" s="2"/>
      <c r="E3488" s="2"/>
    </row>
    <row r="3489">
      <c r="A3489" s="2"/>
      <c r="B3489" s="2"/>
      <c r="C3489" s="2"/>
      <c r="D3489" s="2"/>
      <c r="E3489" s="2"/>
    </row>
    <row r="3490">
      <c r="A3490" s="2"/>
      <c r="B3490" s="2"/>
      <c r="C3490" s="2"/>
      <c r="D3490" s="2"/>
      <c r="E3490" s="2"/>
    </row>
    <row r="3491">
      <c r="A3491" s="2"/>
      <c r="B3491" s="2"/>
      <c r="C3491" s="2"/>
      <c r="D3491" s="2"/>
      <c r="E3491" s="2"/>
    </row>
    <row r="3492">
      <c r="A3492" s="2"/>
      <c r="B3492" s="2"/>
      <c r="C3492" s="2"/>
      <c r="D3492" s="2"/>
      <c r="E3492" s="2"/>
    </row>
    <row r="3493">
      <c r="A3493" s="2"/>
      <c r="B3493" s="2"/>
      <c r="C3493" s="2"/>
      <c r="D3493" s="2"/>
      <c r="E3493" s="2"/>
    </row>
    <row r="3494">
      <c r="A3494" s="2"/>
      <c r="B3494" s="2"/>
      <c r="C3494" s="2"/>
      <c r="D3494" s="2"/>
      <c r="E3494" s="2"/>
    </row>
    <row r="3495">
      <c r="A3495" s="2"/>
      <c r="B3495" s="2"/>
      <c r="C3495" s="2"/>
      <c r="D3495" s="2"/>
      <c r="E3495" s="2"/>
    </row>
    <row r="3496">
      <c r="A3496" s="2"/>
      <c r="B3496" s="2"/>
      <c r="C3496" s="2"/>
      <c r="D3496" s="2"/>
      <c r="E3496" s="2"/>
    </row>
    <row r="3497">
      <c r="A3497" s="2"/>
      <c r="B3497" s="2"/>
      <c r="C3497" s="2"/>
      <c r="D3497" s="2"/>
      <c r="E3497" s="2"/>
    </row>
    <row r="3498">
      <c r="A3498" s="2"/>
      <c r="B3498" s="2"/>
      <c r="C3498" s="2"/>
      <c r="D3498" s="2"/>
      <c r="E3498" s="2"/>
    </row>
    <row r="3499">
      <c r="A3499" s="2"/>
      <c r="B3499" s="2"/>
      <c r="C3499" s="2"/>
      <c r="D3499" s="2"/>
      <c r="E3499" s="2"/>
    </row>
    <row r="3500">
      <c r="A3500" s="2"/>
      <c r="B3500" s="2"/>
      <c r="C3500" s="2"/>
      <c r="D3500" s="2"/>
      <c r="E3500" s="2"/>
    </row>
    <row r="3501">
      <c r="A3501" s="2"/>
      <c r="B3501" s="2"/>
      <c r="C3501" s="2"/>
      <c r="D3501" s="2"/>
      <c r="E3501" s="2"/>
    </row>
    <row r="3502">
      <c r="A3502" s="2"/>
      <c r="B3502" s="2"/>
      <c r="C3502" s="2"/>
      <c r="D3502" s="2"/>
      <c r="E3502" s="2"/>
    </row>
    <row r="3503">
      <c r="A3503" s="2"/>
      <c r="B3503" s="2"/>
      <c r="C3503" s="2"/>
      <c r="D3503" s="2"/>
      <c r="E3503" s="2"/>
    </row>
    <row r="3504">
      <c r="A3504" s="2"/>
      <c r="B3504" s="2"/>
      <c r="C3504" s="2"/>
      <c r="D3504" s="2"/>
      <c r="E3504" s="2"/>
    </row>
    <row r="3505">
      <c r="A3505" s="2"/>
      <c r="B3505" s="2"/>
      <c r="C3505" s="2"/>
      <c r="D3505" s="2"/>
      <c r="E3505" s="2"/>
    </row>
    <row r="3506">
      <c r="A3506" s="2"/>
      <c r="B3506" s="2"/>
      <c r="C3506" s="2"/>
      <c r="D3506" s="2"/>
      <c r="E3506" s="2"/>
    </row>
    <row r="3507">
      <c r="A3507" s="2"/>
      <c r="B3507" s="2"/>
      <c r="C3507" s="2"/>
      <c r="D3507" s="2"/>
      <c r="E3507" s="2"/>
    </row>
    <row r="3508">
      <c r="A3508" s="2"/>
      <c r="B3508" s="2"/>
      <c r="C3508" s="2"/>
      <c r="D3508" s="2"/>
      <c r="E3508" s="2"/>
    </row>
    <row r="3509">
      <c r="A3509" s="2"/>
      <c r="B3509" s="2"/>
      <c r="C3509" s="2"/>
      <c r="D3509" s="2"/>
      <c r="E3509" s="2"/>
    </row>
    <row r="3510">
      <c r="A3510" s="2"/>
      <c r="B3510" s="2"/>
      <c r="C3510" s="2"/>
      <c r="D3510" s="2"/>
      <c r="E3510" s="2"/>
    </row>
    <row r="3511">
      <c r="A3511" s="2"/>
      <c r="B3511" s="2"/>
      <c r="C3511" s="2"/>
      <c r="D3511" s="2"/>
      <c r="E3511" s="2"/>
    </row>
    <row r="3512">
      <c r="A3512" s="2"/>
      <c r="B3512" s="2"/>
      <c r="C3512" s="2"/>
      <c r="D3512" s="2"/>
      <c r="E3512" s="2"/>
    </row>
    <row r="3513">
      <c r="A3513" s="2"/>
      <c r="B3513" s="2"/>
      <c r="C3513" s="2"/>
      <c r="D3513" s="2"/>
      <c r="E3513" s="2"/>
    </row>
    <row r="3514">
      <c r="A3514" s="2"/>
      <c r="B3514" s="2"/>
      <c r="C3514" s="2"/>
      <c r="D3514" s="2"/>
      <c r="E3514" s="2"/>
    </row>
    <row r="3515">
      <c r="A3515" s="2"/>
      <c r="B3515" s="2"/>
      <c r="C3515" s="2"/>
      <c r="D3515" s="2"/>
      <c r="E3515" s="2"/>
    </row>
    <row r="3516">
      <c r="A3516" s="2"/>
      <c r="B3516" s="2"/>
      <c r="C3516" s="2"/>
      <c r="D3516" s="2"/>
      <c r="E3516" s="2"/>
    </row>
    <row r="3517">
      <c r="A3517" s="2"/>
      <c r="B3517" s="2"/>
      <c r="C3517" s="2"/>
      <c r="D3517" s="2"/>
      <c r="E3517" s="2"/>
    </row>
    <row r="3518">
      <c r="A3518" s="2"/>
      <c r="B3518" s="2"/>
      <c r="C3518" s="2"/>
      <c r="D3518" s="2"/>
      <c r="E3518" s="2"/>
    </row>
    <row r="3519">
      <c r="A3519" s="2"/>
      <c r="B3519" s="2"/>
      <c r="C3519" s="2"/>
      <c r="D3519" s="2"/>
      <c r="E3519" s="2"/>
    </row>
    <row r="3520">
      <c r="A3520" s="2"/>
      <c r="B3520" s="2"/>
      <c r="C3520" s="2"/>
      <c r="D3520" s="2"/>
      <c r="E3520" s="2"/>
    </row>
    <row r="3521">
      <c r="A3521" s="2"/>
      <c r="B3521" s="2"/>
      <c r="C3521" s="2"/>
      <c r="D3521" s="2"/>
      <c r="E3521" s="2"/>
    </row>
    <row r="3522">
      <c r="A3522" s="2"/>
      <c r="B3522" s="2"/>
      <c r="C3522" s="2"/>
      <c r="D3522" s="2"/>
      <c r="E3522" s="2"/>
    </row>
    <row r="3523">
      <c r="A3523" s="2"/>
      <c r="B3523" s="2"/>
      <c r="C3523" s="2"/>
      <c r="D3523" s="2"/>
      <c r="E3523" s="2"/>
    </row>
    <row r="3524">
      <c r="A3524" s="2"/>
      <c r="B3524" s="2"/>
      <c r="C3524" s="2"/>
      <c r="D3524" s="2"/>
      <c r="E3524" s="2"/>
    </row>
    <row r="3525">
      <c r="A3525" s="2"/>
      <c r="B3525" s="2"/>
      <c r="C3525" s="2"/>
      <c r="D3525" s="2"/>
      <c r="E3525" s="2"/>
    </row>
    <row r="3526">
      <c r="A3526" s="2"/>
      <c r="B3526" s="2"/>
      <c r="C3526" s="2"/>
      <c r="D3526" s="2"/>
      <c r="E3526" s="2"/>
    </row>
    <row r="3527">
      <c r="A3527" s="2"/>
      <c r="B3527" s="2"/>
      <c r="C3527" s="2"/>
      <c r="D3527" s="2"/>
      <c r="E3527" s="2"/>
    </row>
    <row r="3528">
      <c r="A3528" s="2"/>
      <c r="B3528" s="2"/>
      <c r="C3528" s="2"/>
      <c r="D3528" s="2"/>
      <c r="E3528" s="2"/>
    </row>
    <row r="3529">
      <c r="A3529" s="2"/>
      <c r="B3529" s="2"/>
      <c r="C3529" s="2"/>
      <c r="D3529" s="2"/>
      <c r="E3529" s="2"/>
    </row>
    <row r="3530">
      <c r="A3530" s="2"/>
      <c r="B3530" s="2"/>
      <c r="C3530" s="2"/>
      <c r="D3530" s="2"/>
      <c r="E3530" s="2"/>
    </row>
    <row r="3531">
      <c r="A3531" s="2"/>
      <c r="B3531" s="2"/>
      <c r="C3531" s="2"/>
      <c r="D3531" s="2"/>
      <c r="E3531" s="2"/>
    </row>
    <row r="3532">
      <c r="A3532" s="2"/>
      <c r="B3532" s="2"/>
      <c r="C3532" s="2"/>
      <c r="D3532" s="2"/>
      <c r="E3532" s="2"/>
    </row>
    <row r="3533">
      <c r="A3533" s="2"/>
      <c r="B3533" s="2"/>
      <c r="C3533" s="2"/>
      <c r="D3533" s="2"/>
      <c r="E3533" s="2"/>
    </row>
    <row r="3534">
      <c r="A3534" s="2"/>
      <c r="B3534" s="2"/>
      <c r="C3534" s="2"/>
      <c r="D3534" s="2"/>
      <c r="E3534" s="2"/>
    </row>
    <row r="3535">
      <c r="A3535" s="2"/>
      <c r="B3535" s="2"/>
      <c r="C3535" s="2"/>
      <c r="D3535" s="2"/>
      <c r="E3535" s="2"/>
    </row>
    <row r="3536">
      <c r="A3536" s="2"/>
      <c r="B3536" s="2"/>
      <c r="C3536" s="2"/>
      <c r="D3536" s="2"/>
      <c r="E3536" s="2"/>
    </row>
    <row r="3537">
      <c r="A3537" s="2"/>
      <c r="B3537" s="2"/>
      <c r="C3537" s="2"/>
      <c r="D3537" s="2"/>
      <c r="E3537" s="2"/>
    </row>
    <row r="3538">
      <c r="A3538" s="2"/>
      <c r="B3538" s="2"/>
      <c r="C3538" s="2"/>
      <c r="D3538" s="2"/>
      <c r="E3538" s="2"/>
    </row>
    <row r="3539">
      <c r="A3539" s="2"/>
      <c r="B3539" s="2"/>
      <c r="C3539" s="2"/>
      <c r="D3539" s="2"/>
      <c r="E3539" s="2"/>
    </row>
    <row r="3540">
      <c r="A3540" s="2"/>
      <c r="B3540" s="2"/>
      <c r="C3540" s="2"/>
      <c r="D3540" s="2"/>
      <c r="E3540" s="2"/>
    </row>
    <row r="3541">
      <c r="A3541" s="2"/>
      <c r="B3541" s="2"/>
      <c r="C3541" s="2"/>
      <c r="D3541" s="2"/>
      <c r="E3541" s="2"/>
    </row>
    <row r="3542">
      <c r="A3542" s="2"/>
      <c r="B3542" s="2"/>
      <c r="C3542" s="2"/>
      <c r="D3542" s="2"/>
      <c r="E3542" s="2"/>
    </row>
    <row r="3543">
      <c r="A3543" s="2"/>
      <c r="B3543" s="2"/>
      <c r="C3543" s="2"/>
      <c r="D3543" s="2"/>
      <c r="E3543" s="2"/>
    </row>
    <row r="3544">
      <c r="A3544" s="2"/>
      <c r="B3544" s="2"/>
      <c r="C3544" s="2"/>
      <c r="D3544" s="2"/>
      <c r="E3544" s="2"/>
    </row>
    <row r="3545">
      <c r="A3545" s="2"/>
      <c r="B3545" s="2"/>
      <c r="C3545" s="2"/>
      <c r="D3545" s="2"/>
      <c r="E3545" s="2"/>
    </row>
    <row r="3546">
      <c r="A3546" s="2"/>
      <c r="B3546" s="2"/>
      <c r="C3546" s="2"/>
      <c r="D3546" s="2"/>
      <c r="E3546" s="2"/>
    </row>
    <row r="3547">
      <c r="A3547" s="2"/>
      <c r="B3547" s="2"/>
      <c r="C3547" s="2"/>
      <c r="D3547" s="2"/>
      <c r="E3547" s="2"/>
    </row>
    <row r="3548">
      <c r="A3548" s="2"/>
      <c r="B3548" s="2"/>
      <c r="C3548" s="2"/>
      <c r="D3548" s="2"/>
      <c r="E3548" s="2"/>
    </row>
    <row r="3549">
      <c r="A3549" s="2"/>
      <c r="B3549" s="2"/>
      <c r="C3549" s="2"/>
      <c r="D3549" s="2"/>
      <c r="E3549" s="2"/>
    </row>
    <row r="3550">
      <c r="A3550" s="2"/>
      <c r="B3550" s="2"/>
      <c r="C3550" s="2"/>
      <c r="D3550" s="2"/>
      <c r="E3550" s="2"/>
    </row>
    <row r="3551">
      <c r="A3551" s="2"/>
      <c r="B3551" s="2"/>
      <c r="C3551" s="2"/>
      <c r="D3551" s="2"/>
      <c r="E3551" s="2"/>
    </row>
    <row r="3552">
      <c r="A3552" s="2"/>
      <c r="B3552" s="2"/>
      <c r="C3552" s="2"/>
      <c r="D3552" s="2"/>
      <c r="E3552" s="2"/>
    </row>
    <row r="3553">
      <c r="A3553" s="2"/>
      <c r="B3553" s="2"/>
      <c r="C3553" s="2"/>
      <c r="D3553" s="2"/>
      <c r="E3553" s="2"/>
    </row>
    <row r="3554">
      <c r="A3554" s="2"/>
      <c r="B3554" s="2"/>
      <c r="C3554" s="2"/>
      <c r="D3554" s="2"/>
      <c r="E3554" s="2"/>
    </row>
    <row r="3555">
      <c r="A3555" s="2"/>
      <c r="B3555" s="2"/>
      <c r="C3555" s="2"/>
      <c r="D3555" s="2"/>
      <c r="E3555" s="2"/>
    </row>
    <row r="3556">
      <c r="A3556" s="2"/>
      <c r="B3556" s="2"/>
      <c r="C3556" s="2"/>
      <c r="D3556" s="2"/>
      <c r="E3556" s="2"/>
    </row>
    <row r="3557">
      <c r="A3557" s="2"/>
      <c r="B3557" s="2"/>
      <c r="C3557" s="2"/>
      <c r="D3557" s="2"/>
      <c r="E3557" s="2"/>
    </row>
    <row r="3558">
      <c r="A3558" s="2"/>
      <c r="B3558" s="2"/>
      <c r="C3558" s="2"/>
      <c r="D3558" s="2"/>
      <c r="E3558" s="2"/>
    </row>
    <row r="3559">
      <c r="A3559" s="2"/>
      <c r="B3559" s="2"/>
      <c r="C3559" s="2"/>
      <c r="D3559" s="2"/>
      <c r="E3559" s="2"/>
    </row>
    <row r="3560">
      <c r="A3560" s="2"/>
      <c r="B3560" s="2"/>
      <c r="C3560" s="2"/>
      <c r="D3560" s="2"/>
      <c r="E3560" s="2"/>
    </row>
    <row r="3561">
      <c r="A3561" s="2"/>
      <c r="B3561" s="2"/>
      <c r="C3561" s="2"/>
      <c r="D3561" s="2"/>
      <c r="E3561" s="2"/>
    </row>
    <row r="3562">
      <c r="A3562" s="2"/>
      <c r="B3562" s="2"/>
      <c r="C3562" s="2"/>
      <c r="D3562" s="2"/>
      <c r="E3562" s="2"/>
    </row>
    <row r="3563">
      <c r="A3563" s="2"/>
      <c r="B3563" s="2"/>
      <c r="C3563" s="2"/>
      <c r="D3563" s="2"/>
      <c r="E3563" s="2"/>
    </row>
    <row r="3564">
      <c r="A3564" s="2"/>
      <c r="B3564" s="2"/>
      <c r="C3564" s="2"/>
      <c r="D3564" s="2"/>
      <c r="E3564" s="2"/>
    </row>
    <row r="3565">
      <c r="A3565" s="2"/>
      <c r="B3565" s="2"/>
      <c r="C3565" s="2"/>
      <c r="D3565" s="2"/>
      <c r="E3565" s="2"/>
    </row>
    <row r="3566">
      <c r="A3566" s="2"/>
      <c r="B3566" s="2"/>
      <c r="C3566" s="2"/>
      <c r="D3566" s="2"/>
      <c r="E3566" s="2"/>
    </row>
    <row r="3567">
      <c r="A3567" s="2"/>
      <c r="B3567" s="2"/>
      <c r="C3567" s="2"/>
      <c r="D3567" s="2"/>
      <c r="E3567" s="2"/>
    </row>
    <row r="3568">
      <c r="A3568" s="2"/>
      <c r="B3568" s="2"/>
      <c r="C3568" s="2"/>
      <c r="D3568" s="2"/>
      <c r="E3568" s="2"/>
    </row>
    <row r="3569">
      <c r="A3569" s="2"/>
      <c r="B3569" s="2"/>
      <c r="C3569" s="2"/>
      <c r="D3569" s="2"/>
      <c r="E3569" s="2"/>
    </row>
    <row r="3570">
      <c r="A3570" s="2"/>
      <c r="B3570" s="2"/>
      <c r="C3570" s="2"/>
      <c r="D3570" s="2"/>
      <c r="E3570" s="2"/>
    </row>
    <row r="3571">
      <c r="A3571" s="2"/>
      <c r="B3571" s="2"/>
      <c r="C3571" s="2"/>
      <c r="D3571" s="2"/>
      <c r="E3571" s="2"/>
    </row>
    <row r="3572">
      <c r="A3572" s="2"/>
      <c r="B3572" s="2"/>
      <c r="C3572" s="2"/>
      <c r="D3572" s="2"/>
      <c r="E3572" s="2"/>
    </row>
    <row r="3573">
      <c r="A3573" s="2"/>
      <c r="B3573" s="2"/>
      <c r="C3573" s="2"/>
      <c r="D3573" s="2"/>
      <c r="E3573" s="2"/>
    </row>
    <row r="3574">
      <c r="A3574" s="2"/>
      <c r="B3574" s="2"/>
      <c r="C3574" s="2"/>
      <c r="D3574" s="2"/>
      <c r="E3574" s="2"/>
    </row>
    <row r="3575">
      <c r="A3575" s="2"/>
      <c r="B3575" s="2"/>
      <c r="C3575" s="2"/>
      <c r="D3575" s="2"/>
      <c r="E3575" s="2"/>
    </row>
    <row r="3576">
      <c r="A3576" s="2"/>
      <c r="B3576" s="2"/>
      <c r="C3576" s="2"/>
      <c r="D3576" s="2"/>
      <c r="E3576" s="2"/>
    </row>
    <row r="3577">
      <c r="A3577" s="2"/>
      <c r="B3577" s="2"/>
      <c r="C3577" s="2"/>
      <c r="D3577" s="2"/>
      <c r="E3577" s="2"/>
    </row>
    <row r="3578">
      <c r="A3578" s="2"/>
      <c r="B3578" s="2"/>
      <c r="C3578" s="2"/>
      <c r="D3578" s="2"/>
      <c r="E3578" s="2"/>
    </row>
    <row r="3579">
      <c r="A3579" s="2"/>
      <c r="B3579" s="2"/>
      <c r="C3579" s="2"/>
      <c r="D3579" s="2"/>
      <c r="E3579" s="2"/>
    </row>
    <row r="3580">
      <c r="A3580" s="2"/>
      <c r="B3580" s="2"/>
      <c r="C3580" s="2"/>
      <c r="D3580" s="2"/>
      <c r="E3580" s="2"/>
    </row>
    <row r="3581">
      <c r="A3581" s="2"/>
      <c r="B3581" s="2"/>
      <c r="C3581" s="2"/>
      <c r="D3581" s="2"/>
      <c r="E3581" s="2"/>
    </row>
    <row r="3582">
      <c r="A3582" s="2"/>
      <c r="B3582" s="2"/>
      <c r="C3582" s="2"/>
      <c r="D3582" s="2"/>
      <c r="E3582" s="2"/>
    </row>
    <row r="3583">
      <c r="A3583" s="2"/>
      <c r="B3583" s="2"/>
      <c r="C3583" s="2"/>
      <c r="D3583" s="2"/>
      <c r="E3583" s="2"/>
    </row>
    <row r="3584">
      <c r="A3584" s="2"/>
      <c r="B3584" s="2"/>
      <c r="C3584" s="2"/>
      <c r="D3584" s="2"/>
      <c r="E3584" s="2"/>
    </row>
    <row r="3585">
      <c r="A3585" s="2"/>
      <c r="B3585" s="2"/>
      <c r="C3585" s="2"/>
      <c r="D3585" s="2"/>
      <c r="E3585" s="2"/>
    </row>
    <row r="3586">
      <c r="A3586" s="2"/>
      <c r="B3586" s="2"/>
      <c r="C3586" s="2"/>
      <c r="D3586" s="2"/>
      <c r="E3586" s="2"/>
    </row>
    <row r="3587">
      <c r="A3587" s="2"/>
      <c r="B3587" s="2"/>
      <c r="C3587" s="2"/>
      <c r="D3587" s="2"/>
      <c r="E3587" s="2"/>
    </row>
    <row r="3588">
      <c r="A3588" s="2"/>
      <c r="B3588" s="2"/>
      <c r="C3588" s="2"/>
      <c r="D3588" s="2"/>
      <c r="E3588" s="2"/>
    </row>
    <row r="3589">
      <c r="A3589" s="2"/>
      <c r="B3589" s="2"/>
      <c r="C3589" s="2"/>
      <c r="D3589" s="2"/>
      <c r="E3589" s="2"/>
    </row>
    <row r="3590">
      <c r="A3590" s="2"/>
      <c r="B3590" s="2"/>
      <c r="C3590" s="2"/>
      <c r="D3590" s="2"/>
      <c r="E3590" s="2"/>
    </row>
    <row r="3591">
      <c r="A3591" s="2"/>
      <c r="B3591" s="2"/>
      <c r="C3591" s="2"/>
      <c r="D3591" s="2"/>
      <c r="E3591" s="2"/>
    </row>
    <row r="3592">
      <c r="A3592" s="2"/>
      <c r="B3592" s="2"/>
      <c r="C3592" s="2"/>
      <c r="D3592" s="2"/>
      <c r="E3592" s="2"/>
    </row>
    <row r="3593">
      <c r="A3593" s="2"/>
      <c r="B3593" s="2"/>
      <c r="C3593" s="2"/>
      <c r="D3593" s="2"/>
      <c r="E3593" s="2"/>
    </row>
    <row r="3594">
      <c r="A3594" s="2"/>
      <c r="B3594" s="2"/>
      <c r="C3594" s="2"/>
      <c r="D3594" s="2"/>
      <c r="E3594" s="2"/>
    </row>
    <row r="3595">
      <c r="A3595" s="2"/>
      <c r="B3595" s="2"/>
      <c r="C3595" s="2"/>
      <c r="D3595" s="2"/>
      <c r="E3595" s="2"/>
    </row>
    <row r="3596">
      <c r="A3596" s="2"/>
      <c r="B3596" s="2"/>
      <c r="C3596" s="2"/>
      <c r="D3596" s="2"/>
      <c r="E3596" s="2"/>
    </row>
    <row r="3597">
      <c r="A3597" s="2"/>
      <c r="B3597" s="2"/>
      <c r="C3597" s="2"/>
      <c r="D3597" s="2"/>
      <c r="E3597" s="2"/>
    </row>
    <row r="3598">
      <c r="A3598" s="2"/>
      <c r="B3598" s="2"/>
      <c r="C3598" s="2"/>
      <c r="D3598" s="2"/>
      <c r="E3598" s="2"/>
    </row>
    <row r="3599">
      <c r="A3599" s="2"/>
      <c r="B3599" s="2"/>
      <c r="C3599" s="2"/>
      <c r="D3599" s="2"/>
      <c r="E3599" s="2"/>
    </row>
    <row r="3600">
      <c r="A3600" s="2"/>
      <c r="B3600" s="2"/>
      <c r="C3600" s="2"/>
      <c r="D3600" s="2"/>
      <c r="E3600" s="2"/>
    </row>
    <row r="3601">
      <c r="A3601" s="2"/>
      <c r="B3601" s="2"/>
      <c r="C3601" s="2"/>
      <c r="D3601" s="2"/>
      <c r="E3601" s="2"/>
    </row>
    <row r="3602">
      <c r="A3602" s="2"/>
      <c r="B3602" s="2"/>
      <c r="C3602" s="2"/>
      <c r="D3602" s="2"/>
      <c r="E3602" s="2"/>
    </row>
    <row r="3603">
      <c r="A3603" s="2"/>
      <c r="B3603" s="2"/>
      <c r="C3603" s="2"/>
      <c r="D3603" s="2"/>
      <c r="E3603" s="2"/>
    </row>
    <row r="3604">
      <c r="A3604" s="2"/>
      <c r="B3604" s="2"/>
      <c r="C3604" s="2"/>
      <c r="D3604" s="2"/>
      <c r="E3604" s="2"/>
    </row>
    <row r="3605">
      <c r="A3605" s="2"/>
      <c r="B3605" s="2"/>
      <c r="C3605" s="2"/>
      <c r="D3605" s="2"/>
      <c r="E3605" s="2"/>
    </row>
    <row r="3606">
      <c r="A3606" s="2"/>
      <c r="B3606" s="2"/>
      <c r="C3606" s="2"/>
      <c r="D3606" s="2"/>
      <c r="E3606" s="2"/>
    </row>
    <row r="3607">
      <c r="A3607" s="2"/>
      <c r="B3607" s="2"/>
      <c r="C3607" s="2"/>
      <c r="D3607" s="2"/>
      <c r="E3607" s="2"/>
    </row>
    <row r="3608">
      <c r="A3608" s="2"/>
      <c r="B3608" s="2"/>
      <c r="C3608" s="2"/>
      <c r="D3608" s="2"/>
      <c r="E3608" s="2"/>
    </row>
    <row r="3609">
      <c r="A3609" s="2"/>
      <c r="B3609" s="2"/>
      <c r="C3609" s="2"/>
      <c r="D3609" s="2"/>
      <c r="E3609" s="2"/>
    </row>
    <row r="3610">
      <c r="A3610" s="2"/>
      <c r="B3610" s="2"/>
      <c r="C3610" s="2"/>
      <c r="D3610" s="2"/>
      <c r="E3610" s="2"/>
    </row>
    <row r="3611">
      <c r="A3611" s="2"/>
      <c r="B3611" s="2"/>
      <c r="C3611" s="2"/>
      <c r="D3611" s="2"/>
      <c r="E3611" s="2"/>
    </row>
    <row r="3612">
      <c r="A3612" s="2"/>
      <c r="B3612" s="2"/>
      <c r="C3612" s="2"/>
      <c r="D3612" s="2"/>
      <c r="E3612" s="2"/>
    </row>
    <row r="3613">
      <c r="A3613" s="2"/>
      <c r="B3613" s="2"/>
      <c r="C3613" s="2"/>
      <c r="D3613" s="2"/>
      <c r="E3613" s="2"/>
    </row>
    <row r="3614">
      <c r="A3614" s="2"/>
      <c r="B3614" s="2"/>
      <c r="C3614" s="2"/>
      <c r="D3614" s="2"/>
      <c r="E3614" s="2"/>
    </row>
    <row r="3615">
      <c r="A3615" s="2"/>
      <c r="B3615" s="2"/>
      <c r="C3615" s="2"/>
      <c r="D3615" s="2"/>
      <c r="E3615" s="2"/>
    </row>
    <row r="3616">
      <c r="A3616" s="2"/>
      <c r="B3616" s="2"/>
      <c r="C3616" s="2"/>
      <c r="D3616" s="2"/>
      <c r="E3616" s="2"/>
    </row>
    <row r="3617">
      <c r="A3617" s="2"/>
      <c r="B3617" s="2"/>
      <c r="C3617" s="2"/>
      <c r="D3617" s="2"/>
      <c r="E3617" s="2"/>
    </row>
    <row r="3618">
      <c r="A3618" s="2"/>
      <c r="B3618" s="2"/>
      <c r="C3618" s="2"/>
      <c r="D3618" s="2"/>
      <c r="E3618" s="2"/>
    </row>
    <row r="3619">
      <c r="A3619" s="2"/>
      <c r="B3619" s="2"/>
      <c r="C3619" s="2"/>
      <c r="D3619" s="2"/>
      <c r="E3619" s="2"/>
    </row>
    <row r="3620">
      <c r="A3620" s="2"/>
      <c r="B3620" s="2"/>
      <c r="C3620" s="2"/>
      <c r="D3620" s="2"/>
      <c r="E3620" s="2"/>
    </row>
    <row r="3621">
      <c r="A3621" s="2"/>
      <c r="B3621" s="2"/>
      <c r="C3621" s="2"/>
      <c r="D3621" s="2"/>
      <c r="E3621" s="2"/>
    </row>
    <row r="3622">
      <c r="A3622" s="2"/>
      <c r="B3622" s="2"/>
      <c r="C3622" s="2"/>
      <c r="D3622" s="2"/>
      <c r="E3622" s="2"/>
    </row>
    <row r="3623">
      <c r="A3623" s="2"/>
      <c r="B3623" s="2"/>
      <c r="C3623" s="2"/>
      <c r="D3623" s="2"/>
      <c r="E3623" s="2"/>
    </row>
    <row r="3624">
      <c r="A3624" s="2"/>
      <c r="B3624" s="2"/>
      <c r="C3624" s="2"/>
      <c r="D3624" s="2"/>
      <c r="E3624" s="2"/>
    </row>
    <row r="3625">
      <c r="A3625" s="2"/>
      <c r="B3625" s="2"/>
      <c r="C3625" s="2"/>
      <c r="D3625" s="2"/>
      <c r="E3625" s="2"/>
    </row>
    <row r="3626">
      <c r="A3626" s="2"/>
      <c r="B3626" s="2"/>
      <c r="C3626" s="2"/>
      <c r="D3626" s="2"/>
      <c r="E3626" s="2"/>
    </row>
    <row r="3627">
      <c r="A3627" s="2"/>
      <c r="B3627" s="2"/>
      <c r="C3627" s="2"/>
      <c r="D3627" s="2"/>
      <c r="E3627" s="2"/>
    </row>
    <row r="3628">
      <c r="A3628" s="2"/>
      <c r="B3628" s="2"/>
      <c r="C3628" s="2"/>
      <c r="D3628" s="2"/>
      <c r="E3628" s="2"/>
    </row>
    <row r="3629">
      <c r="A3629" s="2"/>
      <c r="B3629" s="2"/>
      <c r="C3629" s="2"/>
      <c r="D3629" s="2"/>
      <c r="E3629" s="2"/>
    </row>
    <row r="3630">
      <c r="A3630" s="2"/>
      <c r="B3630" s="2"/>
      <c r="C3630" s="2"/>
      <c r="D3630" s="2"/>
      <c r="E3630" s="2"/>
    </row>
    <row r="3631">
      <c r="A3631" s="2"/>
      <c r="B3631" s="2"/>
      <c r="C3631" s="2"/>
      <c r="D3631" s="2"/>
      <c r="E3631" s="2"/>
    </row>
    <row r="3632">
      <c r="A3632" s="2"/>
      <c r="B3632" s="2"/>
      <c r="C3632" s="2"/>
      <c r="D3632" s="2"/>
      <c r="E3632" s="2"/>
    </row>
    <row r="3633">
      <c r="A3633" s="2"/>
      <c r="B3633" s="2"/>
      <c r="C3633" s="2"/>
      <c r="D3633" s="2"/>
      <c r="E3633" s="2"/>
    </row>
    <row r="3634">
      <c r="A3634" s="2"/>
      <c r="B3634" s="2"/>
      <c r="C3634" s="2"/>
      <c r="D3634" s="2"/>
      <c r="E3634" s="2"/>
    </row>
    <row r="3635">
      <c r="A3635" s="2"/>
      <c r="B3635" s="2"/>
      <c r="C3635" s="2"/>
      <c r="D3635" s="2"/>
      <c r="E3635" s="2"/>
    </row>
    <row r="3636">
      <c r="A3636" s="2"/>
      <c r="B3636" s="2"/>
      <c r="C3636" s="2"/>
      <c r="D3636" s="2"/>
      <c r="E3636" s="2"/>
    </row>
    <row r="3637">
      <c r="A3637" s="2"/>
      <c r="B3637" s="2"/>
      <c r="C3637" s="2"/>
      <c r="D3637" s="2"/>
      <c r="E3637" s="2"/>
    </row>
    <row r="3638">
      <c r="A3638" s="2"/>
      <c r="B3638" s="2"/>
      <c r="C3638" s="2"/>
      <c r="D3638" s="2"/>
      <c r="E3638" s="2"/>
    </row>
    <row r="3639">
      <c r="A3639" s="2"/>
      <c r="B3639" s="2"/>
      <c r="C3639" s="2"/>
      <c r="D3639" s="2"/>
      <c r="E3639" s="2"/>
    </row>
    <row r="3640">
      <c r="A3640" s="2"/>
      <c r="B3640" s="2"/>
      <c r="C3640" s="2"/>
      <c r="D3640" s="2"/>
      <c r="E3640" s="2"/>
    </row>
    <row r="3641">
      <c r="A3641" s="2"/>
      <c r="B3641" s="2"/>
      <c r="C3641" s="2"/>
      <c r="D3641" s="2"/>
      <c r="E3641" s="2"/>
    </row>
    <row r="3642">
      <c r="A3642" s="2"/>
      <c r="B3642" s="2"/>
      <c r="C3642" s="2"/>
      <c r="D3642" s="2"/>
      <c r="E3642" s="2"/>
    </row>
    <row r="3643">
      <c r="A3643" s="2"/>
      <c r="B3643" s="2"/>
      <c r="C3643" s="2"/>
      <c r="D3643" s="2"/>
      <c r="E3643" s="2"/>
    </row>
    <row r="3644">
      <c r="A3644" s="2"/>
      <c r="B3644" s="2"/>
      <c r="C3644" s="2"/>
      <c r="D3644" s="2"/>
      <c r="E3644" s="2"/>
    </row>
    <row r="3645">
      <c r="A3645" s="2"/>
      <c r="B3645" s="2"/>
      <c r="C3645" s="2"/>
      <c r="D3645" s="2"/>
      <c r="E3645" s="2"/>
    </row>
    <row r="3646">
      <c r="A3646" s="2"/>
      <c r="B3646" s="2"/>
      <c r="C3646" s="2"/>
      <c r="D3646" s="2"/>
      <c r="E3646" s="2"/>
    </row>
    <row r="3647">
      <c r="A3647" s="2"/>
      <c r="B3647" s="2"/>
      <c r="C3647" s="2"/>
      <c r="D3647" s="2"/>
      <c r="E3647" s="2"/>
    </row>
    <row r="3648">
      <c r="A3648" s="2"/>
      <c r="B3648" s="2"/>
      <c r="C3648" s="2"/>
      <c r="D3648" s="2"/>
      <c r="E3648" s="2"/>
    </row>
    <row r="3649">
      <c r="A3649" s="2"/>
      <c r="B3649" s="2"/>
      <c r="C3649" s="2"/>
      <c r="D3649" s="2"/>
      <c r="E3649" s="2"/>
    </row>
    <row r="3650">
      <c r="A3650" s="2"/>
      <c r="B3650" s="2"/>
      <c r="C3650" s="2"/>
      <c r="D3650" s="2"/>
      <c r="E3650" s="2"/>
    </row>
    <row r="3651">
      <c r="A3651" s="2"/>
      <c r="B3651" s="2"/>
      <c r="C3651" s="2"/>
      <c r="D3651" s="2"/>
      <c r="E3651" s="2"/>
    </row>
    <row r="3652">
      <c r="A3652" s="2"/>
      <c r="B3652" s="2"/>
      <c r="C3652" s="2"/>
      <c r="D3652" s="2"/>
      <c r="E3652" s="2"/>
    </row>
    <row r="3653">
      <c r="A3653" s="2"/>
      <c r="B3653" s="2"/>
      <c r="C3653" s="2"/>
      <c r="D3653" s="2"/>
      <c r="E3653" s="2"/>
    </row>
    <row r="3654">
      <c r="A3654" s="2"/>
      <c r="B3654" s="2"/>
      <c r="C3654" s="2"/>
      <c r="D3654" s="2"/>
      <c r="E3654" s="2"/>
    </row>
    <row r="3655">
      <c r="A3655" s="2"/>
      <c r="B3655" s="2"/>
      <c r="C3655" s="2"/>
      <c r="D3655" s="2"/>
      <c r="E3655" s="2"/>
    </row>
    <row r="3656">
      <c r="A3656" s="2"/>
      <c r="B3656" s="2"/>
      <c r="C3656" s="2"/>
      <c r="D3656" s="2"/>
      <c r="E3656" s="2"/>
    </row>
    <row r="3657">
      <c r="A3657" s="2"/>
      <c r="B3657" s="2"/>
      <c r="C3657" s="2"/>
      <c r="D3657" s="2"/>
      <c r="E3657" s="2"/>
    </row>
    <row r="3658">
      <c r="A3658" s="2"/>
      <c r="B3658" s="2"/>
      <c r="C3658" s="2"/>
      <c r="D3658" s="2"/>
      <c r="E3658" s="2"/>
    </row>
    <row r="3659">
      <c r="A3659" s="2"/>
      <c r="B3659" s="2"/>
      <c r="C3659" s="2"/>
      <c r="D3659" s="2"/>
      <c r="E3659" s="2"/>
    </row>
    <row r="3660">
      <c r="A3660" s="2"/>
      <c r="B3660" s="2"/>
      <c r="C3660" s="2"/>
      <c r="D3660" s="2"/>
      <c r="E3660" s="2"/>
    </row>
    <row r="3661">
      <c r="A3661" s="2"/>
      <c r="B3661" s="2"/>
      <c r="C3661" s="2"/>
      <c r="D3661" s="2"/>
      <c r="E3661" s="2"/>
    </row>
    <row r="3662">
      <c r="A3662" s="2"/>
      <c r="B3662" s="2"/>
      <c r="C3662" s="2"/>
      <c r="D3662" s="2"/>
      <c r="E3662" s="2"/>
    </row>
    <row r="3663">
      <c r="A3663" s="2"/>
      <c r="B3663" s="2"/>
      <c r="C3663" s="2"/>
      <c r="D3663" s="2"/>
      <c r="E3663" s="2"/>
    </row>
    <row r="3664">
      <c r="A3664" s="2"/>
      <c r="B3664" s="2"/>
      <c r="C3664" s="2"/>
      <c r="D3664" s="2"/>
      <c r="E3664" s="2"/>
    </row>
    <row r="3665">
      <c r="A3665" s="2"/>
      <c r="B3665" s="2"/>
      <c r="C3665" s="2"/>
      <c r="D3665" s="2"/>
      <c r="E3665" s="2"/>
    </row>
    <row r="3666">
      <c r="A3666" s="2"/>
      <c r="B3666" s="2"/>
      <c r="C3666" s="2"/>
      <c r="D3666" s="2"/>
      <c r="E3666" s="2"/>
    </row>
    <row r="3667">
      <c r="A3667" s="2"/>
      <c r="B3667" s="2"/>
      <c r="C3667" s="2"/>
      <c r="D3667" s="2"/>
      <c r="E3667" s="2"/>
    </row>
    <row r="3668">
      <c r="A3668" s="2"/>
      <c r="B3668" s="2"/>
      <c r="C3668" s="2"/>
      <c r="D3668" s="2"/>
      <c r="E3668" s="2"/>
    </row>
    <row r="3669">
      <c r="A3669" s="2"/>
      <c r="B3669" s="2"/>
      <c r="C3669" s="2"/>
      <c r="D3669" s="2"/>
      <c r="E3669" s="2"/>
    </row>
    <row r="3670">
      <c r="A3670" s="2"/>
      <c r="B3670" s="2"/>
      <c r="C3670" s="2"/>
      <c r="D3670" s="2"/>
      <c r="E3670" s="2"/>
    </row>
    <row r="3671">
      <c r="A3671" s="2"/>
      <c r="B3671" s="2"/>
      <c r="C3671" s="2"/>
      <c r="D3671" s="2"/>
      <c r="E3671" s="2"/>
    </row>
    <row r="3672">
      <c r="A3672" s="2"/>
      <c r="B3672" s="2"/>
      <c r="C3672" s="2"/>
      <c r="D3672" s="2"/>
      <c r="E3672" s="2"/>
    </row>
    <row r="3673">
      <c r="A3673" s="2"/>
      <c r="B3673" s="2"/>
      <c r="C3673" s="2"/>
      <c r="D3673" s="2"/>
      <c r="E3673" s="2"/>
    </row>
    <row r="3674">
      <c r="A3674" s="2"/>
      <c r="B3674" s="2"/>
      <c r="C3674" s="2"/>
      <c r="D3674" s="2"/>
      <c r="E3674" s="2"/>
    </row>
    <row r="3675">
      <c r="A3675" s="2"/>
      <c r="B3675" s="2"/>
      <c r="C3675" s="2"/>
      <c r="D3675" s="2"/>
      <c r="E3675" s="2"/>
    </row>
    <row r="3676">
      <c r="A3676" s="2"/>
      <c r="B3676" s="2"/>
      <c r="C3676" s="2"/>
      <c r="D3676" s="2"/>
      <c r="E3676" s="2"/>
    </row>
    <row r="3677">
      <c r="A3677" s="2"/>
      <c r="B3677" s="2"/>
      <c r="C3677" s="2"/>
      <c r="D3677" s="2"/>
      <c r="E3677" s="2"/>
    </row>
    <row r="3678">
      <c r="A3678" s="2"/>
      <c r="B3678" s="2"/>
      <c r="C3678" s="2"/>
      <c r="D3678" s="2"/>
      <c r="E3678" s="2"/>
    </row>
    <row r="3679">
      <c r="A3679" s="2"/>
      <c r="B3679" s="2"/>
      <c r="C3679" s="2"/>
      <c r="D3679" s="2"/>
      <c r="E3679" s="2"/>
    </row>
    <row r="3680">
      <c r="A3680" s="2"/>
      <c r="B3680" s="2"/>
      <c r="C3680" s="2"/>
      <c r="D3680" s="2"/>
      <c r="E3680" s="2"/>
    </row>
    <row r="3681">
      <c r="A3681" s="2"/>
      <c r="B3681" s="2"/>
      <c r="C3681" s="2"/>
      <c r="D3681" s="2"/>
      <c r="E3681" s="2"/>
    </row>
    <row r="3682">
      <c r="A3682" s="2"/>
      <c r="B3682" s="2"/>
      <c r="C3682" s="2"/>
      <c r="D3682" s="2"/>
      <c r="E3682" s="2"/>
    </row>
    <row r="3683">
      <c r="A3683" s="2"/>
      <c r="B3683" s="2"/>
      <c r="C3683" s="2"/>
      <c r="D3683" s="2"/>
      <c r="E3683" s="2"/>
    </row>
    <row r="3684">
      <c r="A3684" s="2"/>
      <c r="B3684" s="2"/>
      <c r="C3684" s="2"/>
      <c r="D3684" s="2"/>
      <c r="E3684" s="2"/>
    </row>
    <row r="3685">
      <c r="A3685" s="2"/>
      <c r="B3685" s="2"/>
      <c r="C3685" s="2"/>
      <c r="D3685" s="2"/>
      <c r="E3685" s="2"/>
    </row>
    <row r="3686">
      <c r="A3686" s="2"/>
      <c r="B3686" s="2"/>
      <c r="C3686" s="2"/>
      <c r="D3686" s="2"/>
      <c r="E3686" s="2"/>
    </row>
    <row r="3687">
      <c r="A3687" s="2"/>
      <c r="B3687" s="2"/>
      <c r="C3687" s="2"/>
      <c r="D3687" s="2"/>
      <c r="E3687" s="2"/>
    </row>
    <row r="3688">
      <c r="A3688" s="2"/>
      <c r="B3688" s="2"/>
      <c r="C3688" s="2"/>
      <c r="D3688" s="2"/>
      <c r="E3688" s="2"/>
    </row>
    <row r="3689">
      <c r="A3689" s="2"/>
      <c r="B3689" s="2"/>
      <c r="C3689" s="2"/>
      <c r="D3689" s="2"/>
      <c r="E3689" s="2"/>
    </row>
    <row r="3690">
      <c r="A3690" s="2"/>
      <c r="B3690" s="2"/>
      <c r="C3690" s="2"/>
      <c r="D3690" s="2"/>
      <c r="E3690" s="2"/>
    </row>
    <row r="3691">
      <c r="A3691" s="2"/>
      <c r="B3691" s="2"/>
      <c r="C3691" s="2"/>
      <c r="D3691" s="2"/>
      <c r="E3691" s="2"/>
    </row>
    <row r="3692">
      <c r="A3692" s="2"/>
      <c r="B3692" s="2"/>
      <c r="C3692" s="2"/>
      <c r="D3692" s="2"/>
      <c r="E3692" s="2"/>
    </row>
    <row r="3693">
      <c r="A3693" s="2"/>
      <c r="B3693" s="2"/>
      <c r="C3693" s="2"/>
      <c r="D3693" s="2"/>
      <c r="E3693" s="2"/>
    </row>
    <row r="3694">
      <c r="A3694" s="2"/>
      <c r="B3694" s="2"/>
      <c r="C3694" s="2"/>
      <c r="D3694" s="2"/>
      <c r="E3694" s="2"/>
    </row>
    <row r="3695">
      <c r="A3695" s="2"/>
      <c r="B3695" s="2"/>
      <c r="C3695" s="2"/>
      <c r="D3695" s="2"/>
      <c r="E3695" s="2"/>
    </row>
    <row r="3696">
      <c r="A3696" s="2"/>
      <c r="B3696" s="2"/>
      <c r="C3696" s="2"/>
      <c r="D3696" s="2"/>
      <c r="E3696" s="2"/>
    </row>
    <row r="3697">
      <c r="A3697" s="2"/>
      <c r="B3697" s="2"/>
      <c r="C3697" s="2"/>
      <c r="D3697" s="2"/>
      <c r="E3697" s="2"/>
    </row>
    <row r="3698">
      <c r="A3698" s="2"/>
      <c r="B3698" s="2"/>
      <c r="C3698" s="2"/>
      <c r="D3698" s="2"/>
      <c r="E3698" s="2"/>
    </row>
    <row r="3699">
      <c r="A3699" s="2"/>
      <c r="B3699" s="2"/>
      <c r="C3699" s="2"/>
      <c r="D3699" s="2"/>
      <c r="E3699" s="2"/>
    </row>
    <row r="3700">
      <c r="A3700" s="2"/>
      <c r="B3700" s="2"/>
      <c r="C3700" s="2"/>
      <c r="D3700" s="2"/>
      <c r="E3700" s="2"/>
    </row>
    <row r="3701">
      <c r="A3701" s="2"/>
      <c r="B3701" s="2"/>
      <c r="C3701" s="2"/>
      <c r="D3701" s="2"/>
      <c r="E3701" s="2"/>
    </row>
    <row r="3702">
      <c r="A3702" s="2"/>
      <c r="B3702" s="2"/>
      <c r="C3702" s="2"/>
      <c r="D3702" s="2"/>
      <c r="E3702" s="2"/>
    </row>
    <row r="3703">
      <c r="A3703" s="2"/>
      <c r="B3703" s="2"/>
      <c r="C3703" s="2"/>
      <c r="D3703" s="2"/>
      <c r="E3703" s="2"/>
    </row>
    <row r="3704">
      <c r="A3704" s="2"/>
      <c r="B3704" s="2"/>
      <c r="C3704" s="2"/>
      <c r="D3704" s="2"/>
      <c r="E3704" s="2"/>
    </row>
    <row r="3705">
      <c r="A3705" s="2"/>
      <c r="B3705" s="2"/>
      <c r="C3705" s="2"/>
      <c r="D3705" s="2"/>
      <c r="E3705" s="2"/>
    </row>
    <row r="3706">
      <c r="A3706" s="2"/>
      <c r="B3706" s="2"/>
      <c r="C3706" s="2"/>
      <c r="D3706" s="2"/>
      <c r="E3706" s="2"/>
    </row>
    <row r="3707">
      <c r="A3707" s="2"/>
      <c r="B3707" s="2"/>
      <c r="C3707" s="2"/>
      <c r="D3707" s="2"/>
      <c r="E3707" s="2"/>
    </row>
    <row r="3708">
      <c r="A3708" s="2"/>
      <c r="B3708" s="2"/>
      <c r="C3708" s="2"/>
      <c r="D3708" s="2"/>
      <c r="E3708" s="2"/>
    </row>
    <row r="3709">
      <c r="A3709" s="2"/>
      <c r="B3709" s="2"/>
      <c r="C3709" s="2"/>
      <c r="D3709" s="2"/>
      <c r="E3709" s="2"/>
    </row>
    <row r="3710">
      <c r="A3710" s="2"/>
      <c r="B3710" s="2"/>
      <c r="C3710" s="2"/>
      <c r="D3710" s="2"/>
      <c r="E3710" s="2"/>
    </row>
    <row r="3711">
      <c r="A3711" s="2"/>
      <c r="B3711" s="2"/>
      <c r="C3711" s="2"/>
      <c r="D3711" s="2"/>
      <c r="E3711" s="2"/>
    </row>
    <row r="3712">
      <c r="A3712" s="2"/>
      <c r="B3712" s="2"/>
      <c r="C3712" s="2"/>
      <c r="D3712" s="2"/>
      <c r="E3712" s="2"/>
    </row>
    <row r="3713">
      <c r="A3713" s="2"/>
      <c r="B3713" s="2"/>
      <c r="C3713" s="2"/>
      <c r="D3713" s="2"/>
      <c r="E3713" s="2"/>
    </row>
    <row r="3714">
      <c r="A3714" s="2"/>
      <c r="B3714" s="2"/>
      <c r="C3714" s="2"/>
      <c r="D3714" s="2"/>
      <c r="E3714" s="2"/>
    </row>
    <row r="3715">
      <c r="A3715" s="2"/>
      <c r="B3715" s="2"/>
      <c r="C3715" s="2"/>
      <c r="D3715" s="2"/>
      <c r="E3715" s="2"/>
    </row>
    <row r="3716">
      <c r="A3716" s="2"/>
      <c r="B3716" s="2"/>
      <c r="C3716" s="2"/>
      <c r="D3716" s="2"/>
      <c r="E3716" s="2"/>
    </row>
    <row r="3717">
      <c r="A3717" s="2"/>
      <c r="B3717" s="2"/>
      <c r="C3717" s="2"/>
      <c r="D3717" s="2"/>
      <c r="E3717" s="2"/>
    </row>
    <row r="3718">
      <c r="A3718" s="2"/>
      <c r="B3718" s="2"/>
      <c r="C3718" s="2"/>
      <c r="D3718" s="2"/>
      <c r="E3718" s="2"/>
    </row>
    <row r="3719">
      <c r="A3719" s="2"/>
      <c r="B3719" s="2"/>
      <c r="C3719" s="2"/>
      <c r="D3719" s="2"/>
      <c r="E3719" s="2"/>
    </row>
    <row r="3720">
      <c r="A3720" s="2"/>
      <c r="B3720" s="2"/>
      <c r="C3720" s="2"/>
      <c r="D3720" s="2"/>
      <c r="E3720" s="2"/>
    </row>
    <row r="3721">
      <c r="A3721" s="2"/>
      <c r="B3721" s="2"/>
      <c r="C3721" s="2"/>
      <c r="D3721" s="2"/>
      <c r="E3721" s="2"/>
    </row>
    <row r="3722">
      <c r="A3722" s="2"/>
      <c r="B3722" s="2"/>
      <c r="C3722" s="2"/>
      <c r="D3722" s="2"/>
      <c r="E3722" s="2"/>
    </row>
    <row r="3723">
      <c r="A3723" s="2"/>
      <c r="B3723" s="2"/>
      <c r="C3723" s="2"/>
      <c r="D3723" s="2"/>
      <c r="E3723" s="2"/>
    </row>
    <row r="3724">
      <c r="A3724" s="2"/>
      <c r="B3724" s="2"/>
      <c r="C3724" s="2"/>
      <c r="D3724" s="2"/>
      <c r="E3724" s="2"/>
    </row>
    <row r="3725">
      <c r="A3725" s="2"/>
      <c r="B3725" s="2"/>
      <c r="C3725" s="2"/>
      <c r="D3725" s="2"/>
      <c r="E3725" s="2"/>
    </row>
    <row r="3726">
      <c r="A3726" s="2"/>
      <c r="B3726" s="2"/>
      <c r="C3726" s="2"/>
      <c r="D3726" s="2"/>
      <c r="E3726" s="2"/>
    </row>
    <row r="3727">
      <c r="A3727" s="2"/>
      <c r="B3727" s="2"/>
      <c r="C3727" s="2"/>
      <c r="D3727" s="2"/>
      <c r="E3727" s="2"/>
    </row>
    <row r="3728">
      <c r="A3728" s="2"/>
      <c r="B3728" s="2"/>
      <c r="C3728" s="2"/>
      <c r="D3728" s="2"/>
      <c r="E3728" s="2"/>
    </row>
    <row r="3729">
      <c r="A3729" s="2"/>
      <c r="B3729" s="2"/>
      <c r="C3729" s="2"/>
      <c r="D3729" s="2"/>
      <c r="E3729" s="2"/>
    </row>
    <row r="3730">
      <c r="A3730" s="2"/>
      <c r="B3730" s="2"/>
      <c r="C3730" s="2"/>
      <c r="D3730" s="2"/>
      <c r="E3730" s="2"/>
    </row>
    <row r="3731">
      <c r="A3731" s="2"/>
      <c r="B3731" s="2"/>
      <c r="C3731" s="2"/>
      <c r="D3731" s="2"/>
      <c r="E3731" s="2"/>
    </row>
    <row r="3732">
      <c r="A3732" s="2"/>
      <c r="B3732" s="2"/>
      <c r="C3732" s="2"/>
      <c r="D3732" s="2"/>
      <c r="E3732" s="2"/>
    </row>
    <row r="3733">
      <c r="A3733" s="2"/>
      <c r="B3733" s="2"/>
      <c r="C3733" s="2"/>
      <c r="D3733" s="2"/>
      <c r="E3733" s="2"/>
    </row>
    <row r="3734">
      <c r="A3734" s="2"/>
      <c r="B3734" s="2"/>
      <c r="C3734" s="2"/>
      <c r="D3734" s="2"/>
      <c r="E3734" s="2"/>
    </row>
    <row r="3735">
      <c r="A3735" s="2"/>
      <c r="B3735" s="2"/>
      <c r="C3735" s="2"/>
      <c r="D3735" s="2"/>
      <c r="E3735" s="2"/>
    </row>
    <row r="3736">
      <c r="A3736" s="2"/>
      <c r="B3736" s="2"/>
      <c r="C3736" s="2"/>
      <c r="D3736" s="2"/>
      <c r="E3736" s="2"/>
    </row>
    <row r="3737">
      <c r="A3737" s="2"/>
      <c r="B3737" s="2"/>
      <c r="C3737" s="2"/>
      <c r="D3737" s="2"/>
      <c r="E3737" s="2"/>
    </row>
    <row r="3738">
      <c r="A3738" s="2"/>
      <c r="B3738" s="2"/>
      <c r="C3738" s="2"/>
      <c r="D3738" s="2"/>
      <c r="E3738" s="2"/>
    </row>
    <row r="3739">
      <c r="A3739" s="2"/>
      <c r="B3739" s="2"/>
      <c r="C3739" s="2"/>
      <c r="D3739" s="2"/>
      <c r="E3739" s="2"/>
    </row>
    <row r="3740">
      <c r="A3740" s="2"/>
      <c r="B3740" s="2"/>
      <c r="C3740" s="2"/>
      <c r="D3740" s="2"/>
      <c r="E3740" s="2"/>
    </row>
    <row r="3741">
      <c r="A3741" s="2"/>
      <c r="B3741" s="2"/>
      <c r="C3741" s="2"/>
      <c r="D3741" s="2"/>
      <c r="E3741" s="2"/>
    </row>
    <row r="3742">
      <c r="A3742" s="2"/>
      <c r="B3742" s="2"/>
      <c r="C3742" s="2"/>
      <c r="D3742" s="2"/>
      <c r="E3742" s="2"/>
    </row>
    <row r="3743">
      <c r="A3743" s="2"/>
      <c r="B3743" s="2"/>
      <c r="C3743" s="2"/>
      <c r="D3743" s="2"/>
      <c r="E3743" s="2"/>
    </row>
    <row r="3744">
      <c r="A3744" s="2"/>
      <c r="B3744" s="2"/>
      <c r="C3744" s="2"/>
      <c r="D3744" s="2"/>
      <c r="E3744" s="2"/>
    </row>
    <row r="3745">
      <c r="A3745" s="2"/>
      <c r="B3745" s="2"/>
      <c r="C3745" s="2"/>
      <c r="D3745" s="2"/>
      <c r="E3745" s="2"/>
    </row>
    <row r="3746">
      <c r="A3746" s="2"/>
      <c r="B3746" s="2"/>
      <c r="C3746" s="2"/>
      <c r="D3746" s="2"/>
      <c r="E3746" s="2"/>
    </row>
    <row r="3747">
      <c r="A3747" s="2"/>
      <c r="B3747" s="2"/>
      <c r="C3747" s="2"/>
      <c r="D3747" s="2"/>
      <c r="E3747" s="2"/>
    </row>
    <row r="3748">
      <c r="A3748" s="2"/>
      <c r="B3748" s="2"/>
      <c r="C3748" s="2"/>
      <c r="D3748" s="2"/>
      <c r="E3748" s="2"/>
    </row>
    <row r="3749">
      <c r="A3749" s="2"/>
      <c r="B3749" s="2"/>
      <c r="C3749" s="2"/>
      <c r="D3749" s="2"/>
      <c r="E3749" s="2"/>
    </row>
    <row r="3750">
      <c r="A3750" s="2"/>
      <c r="B3750" s="2"/>
      <c r="C3750" s="2"/>
      <c r="D3750" s="2"/>
      <c r="E3750" s="2"/>
    </row>
    <row r="3751">
      <c r="A3751" s="2"/>
      <c r="B3751" s="2"/>
      <c r="C3751" s="2"/>
      <c r="D3751" s="2"/>
      <c r="E3751" s="2"/>
    </row>
    <row r="3752">
      <c r="A3752" s="2"/>
      <c r="B3752" s="2"/>
      <c r="C3752" s="2"/>
      <c r="D3752" s="2"/>
      <c r="E3752" s="2"/>
    </row>
    <row r="3753">
      <c r="A3753" s="2"/>
      <c r="B3753" s="2"/>
      <c r="C3753" s="2"/>
      <c r="D3753" s="2"/>
      <c r="E3753" s="2"/>
    </row>
    <row r="3754">
      <c r="A3754" s="2"/>
      <c r="B3754" s="2"/>
      <c r="C3754" s="2"/>
      <c r="D3754" s="2"/>
      <c r="E3754" s="2"/>
    </row>
    <row r="3755">
      <c r="A3755" s="2"/>
      <c r="B3755" s="2"/>
      <c r="C3755" s="2"/>
      <c r="D3755" s="2"/>
      <c r="E3755" s="2"/>
    </row>
    <row r="3756">
      <c r="A3756" s="2"/>
      <c r="B3756" s="2"/>
      <c r="C3756" s="2"/>
      <c r="D3756" s="2"/>
      <c r="E3756" s="2"/>
    </row>
    <row r="3757">
      <c r="A3757" s="2"/>
      <c r="B3757" s="2"/>
      <c r="C3757" s="2"/>
      <c r="D3757" s="2"/>
      <c r="E3757" s="2"/>
    </row>
    <row r="3758">
      <c r="A3758" s="2"/>
      <c r="B3758" s="2"/>
      <c r="C3758" s="2"/>
      <c r="D3758" s="2"/>
      <c r="E3758" s="2"/>
    </row>
    <row r="3759">
      <c r="A3759" s="2"/>
      <c r="B3759" s="2"/>
      <c r="C3759" s="2"/>
      <c r="D3759" s="2"/>
      <c r="E3759" s="2"/>
    </row>
    <row r="3760">
      <c r="A3760" s="2"/>
      <c r="B3760" s="2"/>
      <c r="C3760" s="2"/>
      <c r="D3760" s="2"/>
      <c r="E3760" s="2"/>
    </row>
    <row r="3761">
      <c r="A3761" s="2"/>
      <c r="B3761" s="2"/>
      <c r="C3761" s="2"/>
      <c r="D3761" s="2"/>
      <c r="E3761" s="2"/>
    </row>
    <row r="3762">
      <c r="A3762" s="2"/>
      <c r="B3762" s="2"/>
      <c r="C3762" s="2"/>
      <c r="D3762" s="2"/>
      <c r="E3762" s="2"/>
    </row>
    <row r="3763">
      <c r="A3763" s="2"/>
      <c r="B3763" s="2"/>
      <c r="C3763" s="2"/>
      <c r="D3763" s="2"/>
      <c r="E3763" s="2"/>
    </row>
    <row r="3764">
      <c r="A3764" s="2"/>
      <c r="B3764" s="2"/>
      <c r="C3764" s="2"/>
      <c r="D3764" s="2"/>
      <c r="E3764" s="2"/>
    </row>
    <row r="3765">
      <c r="A3765" s="2"/>
      <c r="B3765" s="2"/>
      <c r="C3765" s="2"/>
      <c r="D3765" s="2"/>
      <c r="E3765" s="2"/>
    </row>
    <row r="3766">
      <c r="A3766" s="2"/>
      <c r="B3766" s="2"/>
      <c r="C3766" s="2"/>
      <c r="D3766" s="2"/>
      <c r="E3766" s="2"/>
    </row>
    <row r="3767">
      <c r="A3767" s="2"/>
      <c r="B3767" s="2"/>
      <c r="C3767" s="2"/>
      <c r="D3767" s="2"/>
      <c r="E3767" s="2"/>
    </row>
    <row r="3768">
      <c r="A3768" s="2"/>
      <c r="B3768" s="2"/>
      <c r="C3768" s="2"/>
      <c r="D3768" s="2"/>
      <c r="E3768" s="2"/>
    </row>
    <row r="3769">
      <c r="A3769" s="2"/>
      <c r="B3769" s="2"/>
      <c r="C3769" s="2"/>
      <c r="D3769" s="2"/>
      <c r="E3769" s="2"/>
    </row>
    <row r="3770">
      <c r="A3770" s="2"/>
      <c r="B3770" s="2"/>
      <c r="C3770" s="2"/>
      <c r="D3770" s="2"/>
      <c r="E3770" s="2"/>
    </row>
    <row r="3771">
      <c r="A3771" s="2"/>
      <c r="B3771" s="2"/>
      <c r="C3771" s="2"/>
      <c r="D3771" s="2"/>
      <c r="E3771" s="2"/>
    </row>
    <row r="3772">
      <c r="A3772" s="2"/>
      <c r="B3772" s="2"/>
      <c r="C3772" s="2"/>
      <c r="D3772" s="2"/>
      <c r="E3772" s="2"/>
    </row>
    <row r="3773">
      <c r="A3773" s="2"/>
      <c r="B3773" s="2"/>
      <c r="C3773" s="2"/>
      <c r="D3773" s="2"/>
      <c r="E3773" s="2"/>
    </row>
    <row r="3774">
      <c r="A3774" s="2"/>
      <c r="B3774" s="2"/>
      <c r="C3774" s="2"/>
      <c r="D3774" s="2"/>
      <c r="E3774" s="2"/>
    </row>
    <row r="3775">
      <c r="A3775" s="2"/>
      <c r="B3775" s="2"/>
      <c r="C3775" s="2"/>
      <c r="D3775" s="2"/>
      <c r="E3775" s="2"/>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A12"/>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A47"/>
    <hyperlink r:id="rId48" ref="B47"/>
    <hyperlink r:id="rId49" ref="B48"/>
    <hyperlink r:id="rId50" ref="B49"/>
    <hyperlink r:id="rId51" ref="B50"/>
    <hyperlink r:id="rId52" ref="B51"/>
    <hyperlink r:id="rId53" ref="B52"/>
    <hyperlink r:id="rId54" ref="B53"/>
    <hyperlink r:id="rId55" ref="B54"/>
    <hyperlink r:id="rId56" ref="B55"/>
    <hyperlink r:id="rId57" ref="B56"/>
    <hyperlink r:id="rId58" ref="B57"/>
    <hyperlink r:id="rId59" ref="B58"/>
    <hyperlink r:id="rId60" ref="B59"/>
    <hyperlink r:id="rId61" ref="B60"/>
    <hyperlink r:id="rId62" ref="B61"/>
    <hyperlink r:id="rId63" ref="B62"/>
    <hyperlink r:id="rId64" ref="B63"/>
    <hyperlink r:id="rId65" ref="B64"/>
    <hyperlink r:id="rId66" ref="B65"/>
    <hyperlink r:id="rId67" ref="B66"/>
    <hyperlink r:id="rId68" ref="B67"/>
    <hyperlink r:id="rId69" ref="B68"/>
    <hyperlink r:id="rId70" ref="B69"/>
    <hyperlink r:id="rId71" ref="B70"/>
    <hyperlink r:id="rId72" ref="B71"/>
    <hyperlink r:id="rId73" ref="B72"/>
    <hyperlink r:id="rId74" ref="B73"/>
    <hyperlink r:id="rId75" ref="B74"/>
    <hyperlink r:id="rId76" ref="B75"/>
    <hyperlink r:id="rId77" ref="B76"/>
    <hyperlink r:id="rId78" ref="B77"/>
    <hyperlink r:id="rId79" ref="B78"/>
    <hyperlink r:id="rId80" ref="B79"/>
    <hyperlink r:id="rId81" ref="B80"/>
    <hyperlink r:id="rId82" ref="B81"/>
    <hyperlink r:id="rId83" ref="B82"/>
    <hyperlink r:id="rId84" ref="B83"/>
    <hyperlink r:id="rId85" ref="B84"/>
    <hyperlink r:id="rId86" ref="B85"/>
    <hyperlink r:id="rId87" ref="B86"/>
    <hyperlink r:id="rId88" ref="B87"/>
    <hyperlink r:id="rId89" ref="B88"/>
    <hyperlink r:id="rId90" ref="B89"/>
    <hyperlink r:id="rId91" ref="B90"/>
    <hyperlink r:id="rId92" ref="B91"/>
    <hyperlink r:id="rId93" ref="B92"/>
    <hyperlink r:id="rId94" ref="B93"/>
    <hyperlink r:id="rId95" ref="B94"/>
    <hyperlink r:id="rId96" ref="B95"/>
    <hyperlink r:id="rId97" ref="B96"/>
    <hyperlink r:id="rId98" ref="B97"/>
    <hyperlink r:id="rId99" ref="B98"/>
    <hyperlink r:id="rId100" ref="B99"/>
    <hyperlink r:id="rId101" ref="B100"/>
    <hyperlink r:id="rId102" ref="B101"/>
    <hyperlink r:id="rId103" ref="B102"/>
    <hyperlink r:id="rId104" ref="B103"/>
    <hyperlink r:id="rId105" ref="B104"/>
    <hyperlink r:id="rId106" ref="B105"/>
    <hyperlink r:id="rId107" ref="B106"/>
    <hyperlink r:id="rId108" ref="A107"/>
    <hyperlink r:id="rId109" ref="B107"/>
    <hyperlink r:id="rId110" ref="B108"/>
    <hyperlink r:id="rId111" ref="B109"/>
    <hyperlink r:id="rId112" ref="B110"/>
    <hyperlink r:id="rId113" ref="B111"/>
    <hyperlink r:id="rId114" ref="B112"/>
    <hyperlink r:id="rId115" ref="B113"/>
    <hyperlink r:id="rId116" ref="B114"/>
    <hyperlink r:id="rId117" ref="B115"/>
    <hyperlink r:id="rId118" ref="B116"/>
    <hyperlink r:id="rId119" ref="B117"/>
    <hyperlink r:id="rId120" ref="B118"/>
    <hyperlink r:id="rId121" ref="B119"/>
    <hyperlink r:id="rId122" ref="B120"/>
    <hyperlink r:id="rId123" ref="B121"/>
    <hyperlink r:id="rId124" ref="B122"/>
    <hyperlink r:id="rId125" ref="B123"/>
    <hyperlink r:id="rId126" ref="B124"/>
    <hyperlink r:id="rId127" ref="B125"/>
    <hyperlink r:id="rId128" ref="B126"/>
    <hyperlink r:id="rId129" ref="B127"/>
    <hyperlink r:id="rId130" ref="B128"/>
    <hyperlink r:id="rId131" ref="B129"/>
    <hyperlink r:id="rId132" ref="B130"/>
    <hyperlink r:id="rId133" ref="B131"/>
    <hyperlink r:id="rId134" ref="B132"/>
    <hyperlink r:id="rId135" ref="B133"/>
    <hyperlink r:id="rId136" ref="B134"/>
    <hyperlink r:id="rId137" ref="B135"/>
    <hyperlink r:id="rId138" ref="B136"/>
    <hyperlink r:id="rId139" ref="B137"/>
    <hyperlink r:id="rId140" ref="B138"/>
    <hyperlink r:id="rId141" ref="B139"/>
    <hyperlink r:id="rId142" ref="B140"/>
    <hyperlink r:id="rId143" ref="B141"/>
    <hyperlink r:id="rId144" ref="B142"/>
    <hyperlink r:id="rId145" ref="B143"/>
    <hyperlink r:id="rId146" ref="B144"/>
    <hyperlink r:id="rId147" ref="B145"/>
    <hyperlink r:id="rId148" ref="B146"/>
    <hyperlink r:id="rId149" ref="B147"/>
    <hyperlink r:id="rId150" ref="B148"/>
    <hyperlink r:id="rId151" ref="B149"/>
    <hyperlink r:id="rId152" ref="B150"/>
    <hyperlink r:id="rId153" ref="B151"/>
    <hyperlink r:id="rId154" ref="B152"/>
    <hyperlink r:id="rId155" ref="B153"/>
    <hyperlink r:id="rId156" ref="B154"/>
    <hyperlink r:id="rId157" ref="B155"/>
    <hyperlink r:id="rId158" ref="B156"/>
    <hyperlink r:id="rId159" ref="B157"/>
    <hyperlink r:id="rId160" ref="B158"/>
    <hyperlink r:id="rId161" ref="B159"/>
    <hyperlink r:id="rId162" ref="B160"/>
    <hyperlink r:id="rId163" ref="B161"/>
    <hyperlink r:id="rId164" ref="B162"/>
    <hyperlink r:id="rId165" ref="B163"/>
    <hyperlink r:id="rId166" ref="B164"/>
    <hyperlink r:id="rId167" ref="B165"/>
    <hyperlink r:id="rId168" ref="B166"/>
    <hyperlink r:id="rId169" ref="B167"/>
    <hyperlink r:id="rId170" ref="B168"/>
    <hyperlink r:id="rId171" ref="B169"/>
    <hyperlink r:id="rId172" ref="B170"/>
    <hyperlink r:id="rId173" ref="B171"/>
    <hyperlink r:id="rId174" ref="B172"/>
    <hyperlink r:id="rId175" ref="B173"/>
    <hyperlink r:id="rId176" ref="B174"/>
    <hyperlink r:id="rId177" ref="B175"/>
    <hyperlink r:id="rId178" ref="B176"/>
    <hyperlink r:id="rId179" ref="B177"/>
    <hyperlink r:id="rId180" ref="B178"/>
    <hyperlink r:id="rId181" ref="B179"/>
    <hyperlink r:id="rId182" ref="B180"/>
    <hyperlink r:id="rId183" ref="B181"/>
    <hyperlink r:id="rId184" ref="B182"/>
    <hyperlink r:id="rId185" ref="B183"/>
    <hyperlink r:id="rId186" ref="B184"/>
    <hyperlink r:id="rId187" ref="B185"/>
    <hyperlink r:id="rId188" ref="B186"/>
    <hyperlink r:id="rId189" ref="B187"/>
    <hyperlink r:id="rId190" ref="B188"/>
    <hyperlink r:id="rId191" ref="B189"/>
    <hyperlink r:id="rId192" ref="B190"/>
    <hyperlink r:id="rId193" ref="B191"/>
    <hyperlink r:id="rId194" ref="B192"/>
    <hyperlink r:id="rId195" ref="B193"/>
    <hyperlink r:id="rId196" ref="B194"/>
    <hyperlink r:id="rId197" ref="B195"/>
    <hyperlink r:id="rId198" ref="B196"/>
    <hyperlink r:id="rId199" ref="B197"/>
    <hyperlink r:id="rId200" ref="D197"/>
    <hyperlink r:id="rId201" ref="B198"/>
    <hyperlink r:id="rId202" ref="B199"/>
    <hyperlink r:id="rId203" ref="B200"/>
    <hyperlink r:id="rId204" ref="B201"/>
    <hyperlink r:id="rId205" ref="B202"/>
    <hyperlink r:id="rId206" ref="B203"/>
    <hyperlink r:id="rId207" ref="B204"/>
    <hyperlink r:id="rId208" ref="B205"/>
    <hyperlink r:id="rId209" ref="B206"/>
    <hyperlink r:id="rId210" ref="B207"/>
    <hyperlink r:id="rId211" ref="B208"/>
    <hyperlink r:id="rId212" ref="B209"/>
    <hyperlink r:id="rId213" ref="B210"/>
    <hyperlink r:id="rId214" ref="B211"/>
    <hyperlink r:id="rId215" ref="B212"/>
    <hyperlink r:id="rId216" ref="B213"/>
    <hyperlink r:id="rId217" ref="B214"/>
    <hyperlink r:id="rId218" ref="B215"/>
    <hyperlink r:id="rId219" ref="B216"/>
    <hyperlink r:id="rId220" ref="B217"/>
    <hyperlink r:id="rId221" ref="B218"/>
    <hyperlink r:id="rId222" ref="B219"/>
    <hyperlink r:id="rId223" ref="B220"/>
    <hyperlink r:id="rId224" ref="B221"/>
    <hyperlink r:id="rId225" ref="B222"/>
    <hyperlink r:id="rId226" ref="B223"/>
    <hyperlink r:id="rId227" ref="B224"/>
    <hyperlink r:id="rId228" ref="B225"/>
    <hyperlink r:id="rId229" ref="B226"/>
    <hyperlink r:id="rId230" ref="B227"/>
    <hyperlink r:id="rId231" ref="B228"/>
    <hyperlink r:id="rId232" ref="B229"/>
    <hyperlink r:id="rId233" ref="B230"/>
    <hyperlink r:id="rId234" ref="B231"/>
    <hyperlink r:id="rId235" ref="B232"/>
    <hyperlink r:id="rId236" ref="B233"/>
    <hyperlink r:id="rId237" ref="B234"/>
    <hyperlink r:id="rId238" ref="B235"/>
    <hyperlink r:id="rId239" ref="B236"/>
    <hyperlink r:id="rId240" ref="B237"/>
    <hyperlink r:id="rId241" ref="B238"/>
    <hyperlink r:id="rId242" ref="B239"/>
    <hyperlink r:id="rId243" ref="B240"/>
    <hyperlink r:id="rId244" ref="B241"/>
    <hyperlink r:id="rId245" ref="B242"/>
    <hyperlink r:id="rId246" ref="B243"/>
    <hyperlink r:id="rId247" ref="B244"/>
    <hyperlink r:id="rId248" ref="B245"/>
    <hyperlink r:id="rId249" ref="B246"/>
    <hyperlink r:id="rId250" ref="B247"/>
    <hyperlink r:id="rId251" ref="B248"/>
    <hyperlink r:id="rId252" ref="B249"/>
    <hyperlink r:id="rId253" ref="B250"/>
    <hyperlink r:id="rId254" ref="B251"/>
    <hyperlink r:id="rId255" ref="B252"/>
    <hyperlink r:id="rId256" ref="B253"/>
    <hyperlink r:id="rId257" ref="B254"/>
    <hyperlink r:id="rId258" ref="B255"/>
    <hyperlink r:id="rId259" ref="B256"/>
    <hyperlink r:id="rId260" ref="B257"/>
    <hyperlink r:id="rId261" ref="B258"/>
    <hyperlink r:id="rId262" ref="B259"/>
    <hyperlink r:id="rId263" ref="B260"/>
    <hyperlink r:id="rId264" ref="B261"/>
    <hyperlink r:id="rId265" ref="B262"/>
    <hyperlink r:id="rId266" ref="B263"/>
    <hyperlink r:id="rId267" ref="B264"/>
    <hyperlink r:id="rId268" ref="B265"/>
    <hyperlink r:id="rId269" ref="B266"/>
    <hyperlink r:id="rId270" ref="B267"/>
    <hyperlink r:id="rId271" ref="B268"/>
    <hyperlink r:id="rId272" ref="B269"/>
    <hyperlink r:id="rId273" ref="B270"/>
    <hyperlink r:id="rId274" ref="B271"/>
    <hyperlink r:id="rId275" ref="B272"/>
    <hyperlink r:id="rId276" ref="B273"/>
    <hyperlink r:id="rId277" ref="B274"/>
    <hyperlink r:id="rId278" ref="B275"/>
    <hyperlink r:id="rId279" ref="B276"/>
    <hyperlink r:id="rId280" ref="B277"/>
    <hyperlink r:id="rId281" ref="B278"/>
    <hyperlink r:id="rId282" ref="B279"/>
    <hyperlink r:id="rId283" ref="B280"/>
    <hyperlink r:id="rId284" ref="B281"/>
    <hyperlink r:id="rId285" ref="B282"/>
    <hyperlink r:id="rId286" ref="B283"/>
    <hyperlink r:id="rId287" ref="B284"/>
    <hyperlink r:id="rId288" ref="B285"/>
    <hyperlink r:id="rId289" ref="B286"/>
    <hyperlink r:id="rId290" ref="B287"/>
    <hyperlink r:id="rId291" ref="B288"/>
    <hyperlink r:id="rId292" ref="B289"/>
    <hyperlink r:id="rId293" ref="B290"/>
    <hyperlink r:id="rId294" ref="B291"/>
    <hyperlink r:id="rId295" ref="B292"/>
    <hyperlink r:id="rId296" ref="B293"/>
    <hyperlink r:id="rId297" ref="B294"/>
    <hyperlink r:id="rId298" ref="B295"/>
    <hyperlink r:id="rId299" ref="B296"/>
    <hyperlink r:id="rId300" ref="B297"/>
    <hyperlink r:id="rId301" ref="B298"/>
    <hyperlink r:id="rId302" ref="B299"/>
    <hyperlink r:id="rId303" ref="B300"/>
    <hyperlink r:id="rId304" ref="B301"/>
    <hyperlink r:id="rId305" ref="B302"/>
    <hyperlink r:id="rId306" ref="B303"/>
    <hyperlink r:id="rId307" ref="B304"/>
    <hyperlink r:id="rId308" ref="B305"/>
    <hyperlink r:id="rId309" ref="B306"/>
    <hyperlink r:id="rId310" ref="B307"/>
    <hyperlink r:id="rId311" ref="B308"/>
    <hyperlink r:id="rId312" ref="B309"/>
    <hyperlink r:id="rId313" ref="B310"/>
    <hyperlink r:id="rId314" ref="B311"/>
    <hyperlink r:id="rId315" ref="B312"/>
    <hyperlink r:id="rId316" ref="B313"/>
    <hyperlink r:id="rId317" ref="B314"/>
    <hyperlink r:id="rId318" ref="B315"/>
    <hyperlink r:id="rId319" ref="B316"/>
    <hyperlink r:id="rId320" ref="B317"/>
    <hyperlink r:id="rId321" ref="B318"/>
    <hyperlink r:id="rId322" ref="B319"/>
    <hyperlink r:id="rId323" ref="B320"/>
    <hyperlink r:id="rId324" ref="B321"/>
    <hyperlink r:id="rId325" ref="B322"/>
    <hyperlink r:id="rId326" ref="B323"/>
    <hyperlink r:id="rId327" ref="B324"/>
    <hyperlink r:id="rId328" ref="B325"/>
    <hyperlink r:id="rId329" ref="B326"/>
    <hyperlink r:id="rId330" ref="B327"/>
    <hyperlink r:id="rId331" ref="B328"/>
    <hyperlink r:id="rId332" ref="B329"/>
    <hyperlink r:id="rId333" ref="B330"/>
    <hyperlink r:id="rId334" ref="B331"/>
    <hyperlink r:id="rId335" ref="B332"/>
    <hyperlink r:id="rId336" ref="B333"/>
    <hyperlink r:id="rId337" ref="B334"/>
    <hyperlink r:id="rId338" ref="B335"/>
    <hyperlink r:id="rId339" ref="B336"/>
    <hyperlink r:id="rId340" ref="B337"/>
    <hyperlink r:id="rId341" ref="B338"/>
    <hyperlink r:id="rId342" ref="B339"/>
    <hyperlink r:id="rId343" ref="B340"/>
    <hyperlink r:id="rId344" ref="B341"/>
    <hyperlink r:id="rId345" ref="B342"/>
    <hyperlink r:id="rId346" ref="B343"/>
    <hyperlink r:id="rId347" ref="B344"/>
    <hyperlink r:id="rId348" ref="B345"/>
    <hyperlink r:id="rId349" ref="B346"/>
    <hyperlink r:id="rId350" ref="B347"/>
    <hyperlink r:id="rId351" ref="B348"/>
    <hyperlink r:id="rId352" ref="B349"/>
    <hyperlink r:id="rId353" ref="B350"/>
    <hyperlink r:id="rId354" ref="B351"/>
    <hyperlink r:id="rId355" ref="B352"/>
    <hyperlink r:id="rId356" ref="B353"/>
    <hyperlink r:id="rId357" ref="B354"/>
    <hyperlink r:id="rId358" ref="B355"/>
    <hyperlink r:id="rId359" ref="B356"/>
    <hyperlink r:id="rId360" ref="B357"/>
    <hyperlink r:id="rId361" ref="B358"/>
    <hyperlink r:id="rId362" ref="B359"/>
    <hyperlink r:id="rId363" ref="B360"/>
    <hyperlink r:id="rId364" ref="B361"/>
    <hyperlink r:id="rId365" ref="B362"/>
    <hyperlink r:id="rId366" ref="B363"/>
    <hyperlink r:id="rId367" ref="B364"/>
    <hyperlink r:id="rId368" ref="B365"/>
    <hyperlink r:id="rId369" ref="B366"/>
    <hyperlink r:id="rId370" ref="B367"/>
    <hyperlink r:id="rId371" ref="B368"/>
    <hyperlink r:id="rId372" ref="B369"/>
    <hyperlink r:id="rId373" ref="B370"/>
    <hyperlink r:id="rId374" ref="B371"/>
    <hyperlink r:id="rId375" ref="B372"/>
    <hyperlink r:id="rId376" ref="B373"/>
    <hyperlink r:id="rId377" ref="B374"/>
    <hyperlink r:id="rId378" ref="B375"/>
    <hyperlink r:id="rId379" ref="B376"/>
    <hyperlink r:id="rId380" ref="B377"/>
    <hyperlink r:id="rId381" ref="B378"/>
    <hyperlink r:id="rId382" ref="B379"/>
    <hyperlink r:id="rId383" ref="B380"/>
    <hyperlink r:id="rId384" ref="B381"/>
    <hyperlink r:id="rId385" ref="B382"/>
    <hyperlink r:id="rId386" ref="B383"/>
    <hyperlink r:id="rId387" ref="B384"/>
    <hyperlink r:id="rId388" ref="B385"/>
    <hyperlink r:id="rId389" ref="B386"/>
    <hyperlink r:id="rId390" ref="B387"/>
    <hyperlink r:id="rId391" ref="B388"/>
    <hyperlink r:id="rId392" ref="B389"/>
    <hyperlink r:id="rId393" ref="B390"/>
    <hyperlink r:id="rId394" ref="B391"/>
    <hyperlink r:id="rId395" ref="B392"/>
    <hyperlink r:id="rId396" ref="B393"/>
    <hyperlink r:id="rId397" ref="B394"/>
    <hyperlink r:id="rId398" ref="B395"/>
    <hyperlink r:id="rId399" ref="B396"/>
    <hyperlink r:id="rId400" ref="B397"/>
    <hyperlink r:id="rId401" ref="B398"/>
    <hyperlink r:id="rId402" ref="B399"/>
    <hyperlink r:id="rId403" ref="B400"/>
    <hyperlink r:id="rId404" ref="B401"/>
    <hyperlink r:id="rId405" ref="B402"/>
    <hyperlink r:id="rId406" ref="B403"/>
    <hyperlink r:id="rId407" ref="B404"/>
    <hyperlink r:id="rId408" ref="B405"/>
    <hyperlink r:id="rId409" ref="B406"/>
    <hyperlink r:id="rId410" ref="B407"/>
    <hyperlink r:id="rId411" ref="B408"/>
    <hyperlink r:id="rId412" ref="B409"/>
    <hyperlink r:id="rId413" ref="B410"/>
    <hyperlink r:id="rId414" ref="B411"/>
    <hyperlink r:id="rId415" ref="B412"/>
    <hyperlink r:id="rId416" ref="B413"/>
    <hyperlink r:id="rId417" ref="B414"/>
    <hyperlink r:id="rId418" ref="B415"/>
    <hyperlink r:id="rId419" ref="B416"/>
    <hyperlink r:id="rId420" ref="B417"/>
    <hyperlink r:id="rId421" ref="B418"/>
    <hyperlink r:id="rId422" ref="B419"/>
    <hyperlink r:id="rId423" ref="B420"/>
    <hyperlink r:id="rId424" ref="B421"/>
    <hyperlink r:id="rId425" ref="B422"/>
    <hyperlink r:id="rId426" ref="B423"/>
    <hyperlink r:id="rId427" ref="B424"/>
    <hyperlink r:id="rId428" ref="B425"/>
    <hyperlink r:id="rId429" ref="B426"/>
    <hyperlink r:id="rId430" ref="B427"/>
    <hyperlink r:id="rId431" ref="B428"/>
    <hyperlink r:id="rId432" ref="B429"/>
    <hyperlink r:id="rId433" ref="B430"/>
    <hyperlink r:id="rId434" ref="B431"/>
    <hyperlink r:id="rId435" ref="B432"/>
    <hyperlink r:id="rId436" ref="B433"/>
    <hyperlink r:id="rId437" ref="B434"/>
    <hyperlink r:id="rId438" ref="B435"/>
    <hyperlink r:id="rId439" ref="B436"/>
    <hyperlink r:id="rId440" ref="B437"/>
    <hyperlink r:id="rId441" ref="B438"/>
    <hyperlink r:id="rId442" ref="B439"/>
    <hyperlink r:id="rId443" ref="B440"/>
    <hyperlink r:id="rId444" ref="B441"/>
    <hyperlink r:id="rId445" ref="B442"/>
    <hyperlink r:id="rId446" ref="B443"/>
    <hyperlink r:id="rId447" ref="B444"/>
    <hyperlink r:id="rId448" ref="B445"/>
    <hyperlink r:id="rId449" ref="B446"/>
    <hyperlink r:id="rId450" ref="B447"/>
    <hyperlink r:id="rId451" ref="B448"/>
    <hyperlink r:id="rId452" ref="B449"/>
    <hyperlink r:id="rId453" ref="B450"/>
    <hyperlink r:id="rId454" ref="B451"/>
    <hyperlink r:id="rId455" ref="B452"/>
    <hyperlink r:id="rId456" ref="B453"/>
    <hyperlink r:id="rId457" ref="B454"/>
    <hyperlink r:id="rId458" ref="B455"/>
    <hyperlink r:id="rId459" ref="D455"/>
    <hyperlink r:id="rId460" ref="B456"/>
    <hyperlink r:id="rId461" ref="B457"/>
    <hyperlink r:id="rId462" ref="B458"/>
    <hyperlink r:id="rId463" ref="B459"/>
    <hyperlink r:id="rId464" ref="B460"/>
    <hyperlink r:id="rId465" ref="B461"/>
    <hyperlink r:id="rId466" ref="B462"/>
    <hyperlink r:id="rId467" ref="B463"/>
    <hyperlink r:id="rId468" ref="B464"/>
    <hyperlink r:id="rId469" ref="B465"/>
    <hyperlink r:id="rId470" ref="B466"/>
    <hyperlink r:id="rId471" ref="B467"/>
    <hyperlink r:id="rId472" ref="B468"/>
    <hyperlink r:id="rId473" ref="B469"/>
    <hyperlink r:id="rId474" ref="B470"/>
    <hyperlink r:id="rId475" ref="B471"/>
    <hyperlink r:id="rId476" ref="B472"/>
    <hyperlink r:id="rId477" ref="B473"/>
    <hyperlink r:id="rId478" ref="B474"/>
  </hyperlinks>
  <drawing r:id="rId47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2" max="2" width="32.75"/>
  </cols>
  <sheetData>
    <row r="1">
      <c r="A1" s="4" t="s">
        <v>0</v>
      </c>
      <c r="B1" s="4" t="s">
        <v>1</v>
      </c>
      <c r="C1" s="4" t="s">
        <v>2</v>
      </c>
      <c r="D1" s="4" t="s">
        <v>3</v>
      </c>
      <c r="E1" s="4" t="s">
        <v>4</v>
      </c>
    </row>
    <row r="2">
      <c r="A2" s="5" t="s">
        <v>5</v>
      </c>
      <c r="B2" s="6" t="s">
        <v>6</v>
      </c>
      <c r="C2" s="7">
        <v>5.0</v>
      </c>
      <c r="D2" s="5" t="s">
        <v>7</v>
      </c>
      <c r="E2" s="5" t="s">
        <v>8</v>
      </c>
    </row>
    <row r="3">
      <c r="A3" s="5" t="s">
        <v>9</v>
      </c>
      <c r="B3" s="6" t="s">
        <v>10</v>
      </c>
      <c r="C3" s="7">
        <v>3.0</v>
      </c>
      <c r="D3" s="5" t="s">
        <v>11</v>
      </c>
      <c r="E3" s="5" t="s">
        <v>12</v>
      </c>
    </row>
    <row r="4">
      <c r="A4" s="5" t="s">
        <v>13</v>
      </c>
      <c r="B4" s="6" t="s">
        <v>14</v>
      </c>
      <c r="C4" s="7">
        <v>1.0</v>
      </c>
      <c r="D4" s="5" t="s">
        <v>15</v>
      </c>
      <c r="E4" s="5" t="s">
        <v>16</v>
      </c>
    </row>
    <row r="5">
      <c r="A5" s="5" t="s">
        <v>17</v>
      </c>
      <c r="B5" s="6" t="s">
        <v>18</v>
      </c>
      <c r="C5" s="7">
        <v>1.0</v>
      </c>
      <c r="D5" s="5" t="s">
        <v>19</v>
      </c>
      <c r="E5" s="5" t="s">
        <v>20</v>
      </c>
    </row>
    <row r="6">
      <c r="A6" s="5" t="s">
        <v>21</v>
      </c>
      <c r="B6" s="6" t="s">
        <v>22</v>
      </c>
      <c r="C6" s="7">
        <v>0.0</v>
      </c>
      <c r="D6" s="5" t="s">
        <v>11</v>
      </c>
      <c r="E6" s="5" t="s">
        <v>23</v>
      </c>
    </row>
    <row r="7">
      <c r="A7" s="5" t="s">
        <v>24</v>
      </c>
      <c r="B7" s="6" t="s">
        <v>25</v>
      </c>
      <c r="C7" s="7">
        <v>195.0</v>
      </c>
      <c r="D7" s="5" t="s">
        <v>26</v>
      </c>
      <c r="E7" s="5" t="s">
        <v>27</v>
      </c>
    </row>
    <row r="8">
      <c r="A8" s="5" t="s">
        <v>28</v>
      </c>
      <c r="B8" s="6" t="s">
        <v>29</v>
      </c>
      <c r="C8" s="7">
        <v>105.0</v>
      </c>
      <c r="D8" s="5" t="s">
        <v>26</v>
      </c>
      <c r="E8" s="5" t="s">
        <v>30</v>
      </c>
    </row>
    <row r="9">
      <c r="A9" s="5" t="s">
        <v>31</v>
      </c>
      <c r="B9" s="6" t="s">
        <v>32</v>
      </c>
      <c r="C9" s="7">
        <v>61.0</v>
      </c>
      <c r="D9" s="5" t="s">
        <v>33</v>
      </c>
      <c r="E9" s="5" t="s">
        <v>34</v>
      </c>
    </row>
    <row r="10">
      <c r="A10" s="5" t="s">
        <v>35</v>
      </c>
      <c r="B10" s="6" t="s">
        <v>36</v>
      </c>
      <c r="C10" s="7">
        <v>45.0</v>
      </c>
      <c r="D10" s="5" t="s">
        <v>37</v>
      </c>
      <c r="E10" s="5" t="s">
        <v>38</v>
      </c>
    </row>
    <row r="11">
      <c r="A11" s="5" t="s">
        <v>39</v>
      </c>
      <c r="B11" s="6" t="s">
        <v>40</v>
      </c>
      <c r="C11" s="7">
        <v>32.0</v>
      </c>
      <c r="D11" s="5" t="s">
        <v>33</v>
      </c>
      <c r="E11" s="5" t="s">
        <v>41</v>
      </c>
    </row>
    <row r="12">
      <c r="A12" s="5" t="s">
        <v>42</v>
      </c>
      <c r="B12" s="6" t="s">
        <v>43</v>
      </c>
      <c r="C12" s="7">
        <v>30.0</v>
      </c>
      <c r="D12" s="5" t="s">
        <v>44</v>
      </c>
      <c r="E12" s="5" t="s">
        <v>45</v>
      </c>
    </row>
    <row r="13">
      <c r="A13" s="5" t="s">
        <v>46</v>
      </c>
      <c r="B13" s="6" t="s">
        <v>47</v>
      </c>
      <c r="C13" s="7">
        <v>25.0</v>
      </c>
      <c r="D13" s="5" t="s">
        <v>37</v>
      </c>
      <c r="E13" s="5" t="s">
        <v>48</v>
      </c>
    </row>
    <row r="14">
      <c r="A14" s="5" t="s">
        <v>49</v>
      </c>
      <c r="B14" s="6" t="s">
        <v>50</v>
      </c>
      <c r="C14" s="7">
        <v>10.0</v>
      </c>
      <c r="D14" s="5" t="s">
        <v>51</v>
      </c>
      <c r="E14" s="5" t="s">
        <v>52</v>
      </c>
    </row>
    <row r="15">
      <c r="A15" s="5" t="s">
        <v>53</v>
      </c>
      <c r="B15" s="6" t="s">
        <v>54</v>
      </c>
      <c r="C15" s="7">
        <v>8.0</v>
      </c>
      <c r="D15" s="5" t="s">
        <v>33</v>
      </c>
      <c r="E15" s="5" t="s">
        <v>55</v>
      </c>
    </row>
    <row r="16">
      <c r="A16" s="5" t="s">
        <v>56</v>
      </c>
      <c r="B16" s="6" t="s">
        <v>57</v>
      </c>
      <c r="C16" s="7">
        <v>6.0</v>
      </c>
      <c r="D16" s="5" t="s">
        <v>26</v>
      </c>
      <c r="E16" s="5" t="s">
        <v>58</v>
      </c>
    </row>
    <row r="17">
      <c r="A17" s="5" t="s">
        <v>59</v>
      </c>
      <c r="B17" s="6" t="s">
        <v>60</v>
      </c>
      <c r="C17" s="7">
        <v>4.0</v>
      </c>
      <c r="D17" s="5" t="s">
        <v>26</v>
      </c>
      <c r="E17" s="5" t="s">
        <v>61</v>
      </c>
    </row>
    <row r="18">
      <c r="A18" s="5" t="s">
        <v>62</v>
      </c>
      <c r="B18" s="6" t="s">
        <v>63</v>
      </c>
      <c r="C18" s="7">
        <v>4.0</v>
      </c>
      <c r="D18" s="5" t="s">
        <v>26</v>
      </c>
      <c r="E18" s="5" t="s">
        <v>64</v>
      </c>
    </row>
    <row r="19">
      <c r="A19" s="5" t="s">
        <v>65</v>
      </c>
      <c r="B19" s="6" t="s">
        <v>66</v>
      </c>
      <c r="C19" s="7">
        <v>3.0</v>
      </c>
      <c r="D19" s="5" t="s">
        <v>26</v>
      </c>
      <c r="E19" s="5" t="s">
        <v>67</v>
      </c>
    </row>
    <row r="20">
      <c r="A20" s="5" t="s">
        <v>68</v>
      </c>
      <c r="B20" s="6" t="s">
        <v>69</v>
      </c>
      <c r="C20" s="7">
        <v>2.0</v>
      </c>
      <c r="D20" s="5" t="s">
        <v>26</v>
      </c>
      <c r="E20" s="5" t="s">
        <v>70</v>
      </c>
    </row>
    <row r="21">
      <c r="A21" s="5" t="s">
        <v>71</v>
      </c>
      <c r="B21" s="6" t="s">
        <v>72</v>
      </c>
      <c r="C21" s="7">
        <v>2.0</v>
      </c>
      <c r="D21" s="5" t="s">
        <v>33</v>
      </c>
      <c r="E21" s="5" t="s">
        <v>73</v>
      </c>
    </row>
    <row r="22">
      <c r="A22" s="5" t="s">
        <v>74</v>
      </c>
      <c r="B22" s="6" t="s">
        <v>75</v>
      </c>
      <c r="C22" s="7">
        <v>2.0</v>
      </c>
      <c r="D22" s="5" t="s">
        <v>44</v>
      </c>
      <c r="E22" s="5" t="s">
        <v>76</v>
      </c>
    </row>
    <row r="23">
      <c r="A23" s="5" t="s">
        <v>77</v>
      </c>
      <c r="B23" s="6" t="s">
        <v>78</v>
      </c>
      <c r="C23" s="7">
        <v>1.0</v>
      </c>
      <c r="D23" s="5" t="s">
        <v>26</v>
      </c>
      <c r="E23" s="5" t="s">
        <v>79</v>
      </c>
    </row>
    <row r="24">
      <c r="A24" s="5" t="s">
        <v>80</v>
      </c>
      <c r="B24" s="6" t="s">
        <v>81</v>
      </c>
      <c r="C24" s="7">
        <v>1.0</v>
      </c>
      <c r="D24" s="5" t="s">
        <v>26</v>
      </c>
      <c r="E24" s="5" t="s">
        <v>82</v>
      </c>
    </row>
    <row r="25">
      <c r="A25" s="5" t="s">
        <v>83</v>
      </c>
      <c r="B25" s="6" t="s">
        <v>84</v>
      </c>
      <c r="C25" s="7">
        <v>1.0</v>
      </c>
      <c r="D25" s="5" t="s">
        <v>26</v>
      </c>
      <c r="E25" s="5" t="s">
        <v>85</v>
      </c>
    </row>
    <row r="26">
      <c r="A26" s="5" t="s">
        <v>86</v>
      </c>
      <c r="B26" s="6" t="s">
        <v>87</v>
      </c>
      <c r="C26" s="7">
        <v>1.0</v>
      </c>
      <c r="D26" s="5" t="s">
        <v>26</v>
      </c>
      <c r="E26" s="5" t="s">
        <v>88</v>
      </c>
    </row>
    <row r="27">
      <c r="A27" s="5" t="s">
        <v>89</v>
      </c>
      <c r="B27" s="6" t="s">
        <v>90</v>
      </c>
      <c r="C27" s="7">
        <v>1.0</v>
      </c>
      <c r="D27" s="5" t="s">
        <v>15</v>
      </c>
      <c r="E27" s="5" t="s">
        <v>91</v>
      </c>
    </row>
    <row r="28">
      <c r="A28" s="5" t="s">
        <v>92</v>
      </c>
      <c r="B28" s="6" t="s">
        <v>93</v>
      </c>
      <c r="C28" s="7">
        <v>1.0</v>
      </c>
      <c r="D28" s="5" t="s">
        <v>11</v>
      </c>
      <c r="E28" s="5" t="s">
        <v>94</v>
      </c>
    </row>
    <row r="29">
      <c r="A29" s="5" t="s">
        <v>95</v>
      </c>
      <c r="B29" s="6" t="s">
        <v>96</v>
      </c>
      <c r="C29" s="7">
        <v>1.0</v>
      </c>
      <c r="D29" s="5" t="s">
        <v>97</v>
      </c>
      <c r="E29" s="5" t="s">
        <v>98</v>
      </c>
    </row>
    <row r="30">
      <c r="A30" s="5" t="s">
        <v>99</v>
      </c>
      <c r="B30" s="6" t="s">
        <v>100</v>
      </c>
      <c r="C30" s="7">
        <v>0.0</v>
      </c>
      <c r="D30" s="5" t="s">
        <v>101</v>
      </c>
      <c r="E30" s="5" t="s">
        <v>102</v>
      </c>
    </row>
    <row r="31">
      <c r="A31" s="5" t="s">
        <v>103</v>
      </c>
      <c r="B31" s="6" t="s">
        <v>104</v>
      </c>
      <c r="C31" s="7">
        <v>0.0</v>
      </c>
      <c r="D31" s="5" t="s">
        <v>26</v>
      </c>
      <c r="E31" s="5" t="s">
        <v>105</v>
      </c>
    </row>
    <row r="32">
      <c r="A32" s="5" t="s">
        <v>106</v>
      </c>
      <c r="B32" s="6" t="s">
        <v>107</v>
      </c>
      <c r="C32" s="7">
        <v>0.0</v>
      </c>
      <c r="D32" s="5" t="s">
        <v>15</v>
      </c>
      <c r="E32" s="5" t="s">
        <v>108</v>
      </c>
    </row>
    <row r="33">
      <c r="A33" s="5" t="s">
        <v>109</v>
      </c>
      <c r="B33" s="6" t="s">
        <v>110</v>
      </c>
      <c r="C33" s="7">
        <v>0.0</v>
      </c>
      <c r="D33" s="5" t="s">
        <v>111</v>
      </c>
      <c r="E33" s="5" t="s">
        <v>61</v>
      </c>
    </row>
    <row r="34">
      <c r="A34" s="5" t="s">
        <v>112</v>
      </c>
      <c r="B34" s="6" t="s">
        <v>113</v>
      </c>
      <c r="C34" s="7">
        <v>0.0</v>
      </c>
      <c r="D34" s="6" t="s">
        <v>114</v>
      </c>
      <c r="E34" s="5" t="s">
        <v>61</v>
      </c>
    </row>
    <row r="35">
      <c r="A35" s="5" t="s">
        <v>115</v>
      </c>
      <c r="B35" s="6" t="s">
        <v>116</v>
      </c>
      <c r="C35" s="7">
        <v>0.0</v>
      </c>
      <c r="D35" s="5" t="s">
        <v>44</v>
      </c>
      <c r="E35" s="5" t="s">
        <v>117</v>
      </c>
    </row>
    <row r="36">
      <c r="A36" s="5" t="s">
        <v>118</v>
      </c>
      <c r="B36" s="6" t="s">
        <v>119</v>
      </c>
      <c r="C36" s="7">
        <v>0.0</v>
      </c>
      <c r="D36" s="5" t="s">
        <v>33</v>
      </c>
      <c r="E36" s="5" t="s">
        <v>120</v>
      </c>
    </row>
    <row r="37">
      <c r="A37" s="5" t="s">
        <v>121</v>
      </c>
      <c r="B37" s="6" t="s">
        <v>122</v>
      </c>
      <c r="C37" s="7">
        <v>0.0</v>
      </c>
      <c r="D37" s="5" t="s">
        <v>26</v>
      </c>
      <c r="E37" s="5" t="s">
        <v>123</v>
      </c>
    </row>
    <row r="38">
      <c r="A38" s="5" t="s">
        <v>124</v>
      </c>
      <c r="B38" s="6" t="s">
        <v>125</v>
      </c>
      <c r="C38" s="7">
        <v>0.0</v>
      </c>
      <c r="D38" s="5" t="s">
        <v>19</v>
      </c>
      <c r="E38" s="5" t="s">
        <v>126</v>
      </c>
    </row>
    <row r="39">
      <c r="A39" s="5" t="s">
        <v>127</v>
      </c>
      <c r="B39" s="6" t="s">
        <v>128</v>
      </c>
      <c r="C39" s="7">
        <v>63.0</v>
      </c>
      <c r="D39" s="5" t="s">
        <v>7</v>
      </c>
      <c r="E39" s="5" t="s">
        <v>129</v>
      </c>
    </row>
    <row r="40">
      <c r="A40" s="5" t="s">
        <v>130</v>
      </c>
      <c r="B40" s="6" t="s">
        <v>131</v>
      </c>
      <c r="C40" s="7">
        <v>49.0</v>
      </c>
      <c r="D40" s="5" t="s">
        <v>33</v>
      </c>
      <c r="E40" s="5" t="s">
        <v>132</v>
      </c>
    </row>
    <row r="41">
      <c r="A41" s="5" t="s">
        <v>133</v>
      </c>
      <c r="B41" s="6" t="s">
        <v>134</v>
      </c>
      <c r="C41" s="7">
        <v>22.0</v>
      </c>
      <c r="D41" s="5" t="s">
        <v>7</v>
      </c>
      <c r="E41" s="5" t="s">
        <v>135</v>
      </c>
    </row>
    <row r="42">
      <c r="A42" s="5" t="s">
        <v>136</v>
      </c>
      <c r="B42" s="6" t="s">
        <v>137</v>
      </c>
      <c r="C42" s="7">
        <v>13.0</v>
      </c>
      <c r="D42" s="5" t="s">
        <v>26</v>
      </c>
      <c r="E42" s="5" t="s">
        <v>138</v>
      </c>
    </row>
    <row r="43">
      <c r="A43" s="5" t="s">
        <v>139</v>
      </c>
      <c r="B43" s="6" t="s">
        <v>140</v>
      </c>
      <c r="C43" s="7">
        <v>9.0</v>
      </c>
      <c r="D43" s="5" t="s">
        <v>141</v>
      </c>
      <c r="E43" s="5" t="s">
        <v>142</v>
      </c>
    </row>
    <row r="44">
      <c r="A44" s="5" t="s">
        <v>143</v>
      </c>
      <c r="B44" s="6" t="s">
        <v>144</v>
      </c>
      <c r="C44" s="7">
        <v>6.0</v>
      </c>
      <c r="D44" s="5" t="s">
        <v>141</v>
      </c>
      <c r="E44" s="5" t="s">
        <v>145</v>
      </c>
    </row>
    <row r="45">
      <c r="A45" s="5" t="s">
        <v>146</v>
      </c>
      <c r="B45" s="6" t="s">
        <v>147</v>
      </c>
      <c r="C45" s="7">
        <v>5.0</v>
      </c>
      <c r="D45" s="5" t="s">
        <v>7</v>
      </c>
      <c r="E45" s="5" t="s">
        <v>148</v>
      </c>
    </row>
    <row r="46">
      <c r="A46" s="5" t="s">
        <v>149</v>
      </c>
      <c r="B46" s="6" t="s">
        <v>150</v>
      </c>
      <c r="C46" s="7">
        <v>2.0</v>
      </c>
      <c r="D46" s="5" t="s">
        <v>19</v>
      </c>
      <c r="E46" s="5" t="s">
        <v>151</v>
      </c>
    </row>
    <row r="47">
      <c r="A47" s="5" t="s">
        <v>152</v>
      </c>
      <c r="B47" s="6" t="s">
        <v>153</v>
      </c>
      <c r="C47" s="7">
        <v>2.0</v>
      </c>
      <c r="D47" s="5" t="s">
        <v>7</v>
      </c>
      <c r="E47" s="5" t="s">
        <v>154</v>
      </c>
    </row>
    <row r="48">
      <c r="A48" s="5" t="s">
        <v>155</v>
      </c>
      <c r="B48" s="6" t="s">
        <v>156</v>
      </c>
      <c r="C48" s="7">
        <v>2.0</v>
      </c>
      <c r="D48" s="5" t="s">
        <v>7</v>
      </c>
      <c r="E48" s="5" t="s">
        <v>157</v>
      </c>
    </row>
    <row r="49">
      <c r="A49" s="5" t="s">
        <v>158</v>
      </c>
      <c r="B49" s="6" t="s">
        <v>159</v>
      </c>
      <c r="C49" s="7">
        <v>1.0</v>
      </c>
      <c r="D49" s="5" t="s">
        <v>141</v>
      </c>
      <c r="E49" s="5" t="s">
        <v>160</v>
      </c>
    </row>
    <row r="50">
      <c r="A50" s="5" t="s">
        <v>161</v>
      </c>
      <c r="B50" s="6" t="s">
        <v>162</v>
      </c>
      <c r="C50" s="7">
        <v>1.0</v>
      </c>
      <c r="D50" s="5" t="s">
        <v>7</v>
      </c>
      <c r="E50" s="5" t="s">
        <v>163</v>
      </c>
    </row>
    <row r="51">
      <c r="A51" s="5" t="s">
        <v>164</v>
      </c>
      <c r="B51" s="6" t="s">
        <v>165</v>
      </c>
      <c r="C51" s="7">
        <v>0.0</v>
      </c>
      <c r="D51" s="5" t="s">
        <v>33</v>
      </c>
      <c r="E51" s="5" t="s">
        <v>166</v>
      </c>
    </row>
    <row r="52">
      <c r="A52" s="5" t="s">
        <v>167</v>
      </c>
      <c r="B52" s="6" t="s">
        <v>168</v>
      </c>
      <c r="C52" s="7">
        <v>0.0</v>
      </c>
      <c r="D52" s="5" t="s">
        <v>26</v>
      </c>
      <c r="E52" s="5" t="s">
        <v>169</v>
      </c>
    </row>
    <row r="53">
      <c r="A53" s="5" t="s">
        <v>170</v>
      </c>
      <c r="B53" s="6" t="s">
        <v>171</v>
      </c>
      <c r="C53" s="7">
        <v>0.0</v>
      </c>
      <c r="D53" s="5" t="s">
        <v>19</v>
      </c>
      <c r="E53" s="5" t="s">
        <v>172</v>
      </c>
    </row>
    <row r="54">
      <c r="A54" s="5" t="s">
        <v>173</v>
      </c>
      <c r="B54" s="6" t="s">
        <v>174</v>
      </c>
      <c r="C54" s="7">
        <v>0.0</v>
      </c>
      <c r="D54" s="5" t="s">
        <v>7</v>
      </c>
      <c r="E54" s="5" t="s">
        <v>61</v>
      </c>
    </row>
    <row r="55">
      <c r="A55" s="5" t="s">
        <v>146</v>
      </c>
      <c r="B55" s="6" t="s">
        <v>175</v>
      </c>
      <c r="C55" s="7">
        <v>0.0</v>
      </c>
      <c r="D55" s="5" t="s">
        <v>33</v>
      </c>
      <c r="E55" s="5" t="s">
        <v>148</v>
      </c>
    </row>
    <row r="56">
      <c r="A56" s="5" t="s">
        <v>176</v>
      </c>
      <c r="B56" s="6" t="s">
        <v>177</v>
      </c>
      <c r="C56" s="7">
        <v>0.0</v>
      </c>
      <c r="D56" s="5" t="s">
        <v>7</v>
      </c>
      <c r="E56" s="5" t="s">
        <v>178</v>
      </c>
    </row>
    <row r="57">
      <c r="A57" s="5" t="s">
        <v>179</v>
      </c>
      <c r="B57" s="6" t="s">
        <v>180</v>
      </c>
      <c r="C57" s="7">
        <v>0.0</v>
      </c>
      <c r="D57" s="5" t="s">
        <v>7</v>
      </c>
      <c r="E57" s="5" t="s">
        <v>181</v>
      </c>
    </row>
    <row r="58">
      <c r="A58" s="5" t="s">
        <v>182</v>
      </c>
      <c r="B58" s="6" t="s">
        <v>183</v>
      </c>
      <c r="C58" s="7">
        <v>0.0</v>
      </c>
      <c r="D58" s="5" t="s">
        <v>44</v>
      </c>
      <c r="E58" s="5" t="s">
        <v>184</v>
      </c>
    </row>
    <row r="59">
      <c r="A59" s="5" t="s">
        <v>185</v>
      </c>
      <c r="B59" s="6" t="s">
        <v>186</v>
      </c>
      <c r="C59" s="7">
        <v>0.0</v>
      </c>
      <c r="D59" s="5" t="s">
        <v>7</v>
      </c>
      <c r="E59" s="5" t="s">
        <v>61</v>
      </c>
    </row>
    <row r="60">
      <c r="A60" s="5" t="s">
        <v>187</v>
      </c>
      <c r="B60" s="6" t="s">
        <v>188</v>
      </c>
      <c r="C60" s="7">
        <v>0.0</v>
      </c>
      <c r="D60" s="5" t="s">
        <v>7</v>
      </c>
      <c r="E60" s="5" t="s">
        <v>189</v>
      </c>
    </row>
    <row r="61">
      <c r="A61" s="5" t="s">
        <v>190</v>
      </c>
      <c r="B61" s="6" t="s">
        <v>191</v>
      </c>
      <c r="C61" s="7">
        <v>0.0</v>
      </c>
      <c r="D61" s="5" t="s">
        <v>26</v>
      </c>
      <c r="E61" s="5" t="s">
        <v>192</v>
      </c>
    </row>
    <row r="62">
      <c r="A62" s="5" t="s">
        <v>193</v>
      </c>
      <c r="B62" s="6" t="s">
        <v>194</v>
      </c>
      <c r="C62" s="7">
        <v>0.0</v>
      </c>
      <c r="D62" s="5" t="s">
        <v>195</v>
      </c>
      <c r="E62" s="5" t="s">
        <v>196</v>
      </c>
    </row>
    <row r="63">
      <c r="A63" s="5" t="s">
        <v>197</v>
      </c>
      <c r="B63" s="6" t="s">
        <v>198</v>
      </c>
      <c r="C63" s="7">
        <v>0.0</v>
      </c>
      <c r="D63" s="5" t="s">
        <v>195</v>
      </c>
      <c r="E63" s="5" t="s">
        <v>199</v>
      </c>
    </row>
    <row r="64">
      <c r="A64" s="5" t="s">
        <v>200</v>
      </c>
      <c r="B64" s="6" t="s">
        <v>201</v>
      </c>
      <c r="C64" s="7">
        <v>0.0</v>
      </c>
      <c r="D64" s="5" t="s">
        <v>19</v>
      </c>
      <c r="E64" s="5" t="s">
        <v>202</v>
      </c>
    </row>
    <row r="65">
      <c r="A65" s="5" t="s">
        <v>203</v>
      </c>
      <c r="B65" s="6" t="s">
        <v>204</v>
      </c>
      <c r="C65" s="7">
        <v>0.0</v>
      </c>
      <c r="D65" s="5" t="s">
        <v>195</v>
      </c>
      <c r="E65" s="5" t="s">
        <v>205</v>
      </c>
    </row>
    <row r="66">
      <c r="A66" s="5" t="s">
        <v>206</v>
      </c>
      <c r="B66" s="6" t="s">
        <v>207</v>
      </c>
      <c r="C66" s="7">
        <v>2.0</v>
      </c>
      <c r="D66" s="5" t="s">
        <v>44</v>
      </c>
      <c r="E66" s="5" t="s">
        <v>208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D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s>
  <drawing r:id="rId6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2" width="35.88"/>
    <col customWidth="1" min="3" max="3" width="38.75"/>
    <col customWidth="1" min="4" max="4" width="36.88"/>
  </cols>
  <sheetData>
    <row r="1">
      <c r="A1" s="1" t="s">
        <v>0</v>
      </c>
      <c r="B1" s="1" t="s">
        <v>1</v>
      </c>
      <c r="C1" s="1" t="s">
        <v>2</v>
      </c>
      <c r="D1" s="1" t="s">
        <v>3</v>
      </c>
      <c r="E1" s="1" t="s">
        <v>4</v>
      </c>
    </row>
    <row r="2">
      <c r="A2" s="8" t="s">
        <v>209</v>
      </c>
      <c r="B2" s="9" t="s">
        <v>210</v>
      </c>
      <c r="C2" s="10">
        <v>18741.0</v>
      </c>
      <c r="D2" s="8" t="s">
        <v>33</v>
      </c>
      <c r="E2" s="8" t="s">
        <v>211</v>
      </c>
    </row>
    <row r="3">
      <c r="A3" s="8" t="s">
        <v>212</v>
      </c>
      <c r="B3" s="9" t="s">
        <v>213</v>
      </c>
      <c r="C3" s="10">
        <v>4069.0</v>
      </c>
      <c r="D3" s="8" t="s">
        <v>195</v>
      </c>
      <c r="E3" s="8" t="s">
        <v>214</v>
      </c>
    </row>
    <row r="4">
      <c r="A4" s="8" t="s">
        <v>215</v>
      </c>
      <c r="B4" s="9" t="s">
        <v>216</v>
      </c>
      <c r="C4" s="10">
        <v>2649.0</v>
      </c>
      <c r="D4" s="8" t="s">
        <v>33</v>
      </c>
      <c r="E4" s="8" t="s">
        <v>217</v>
      </c>
    </row>
    <row r="5">
      <c r="A5" s="8" t="s">
        <v>218</v>
      </c>
      <c r="B5" s="9" t="s">
        <v>219</v>
      </c>
      <c r="C5" s="10">
        <v>1773.0</v>
      </c>
      <c r="D5" s="8" t="s">
        <v>7</v>
      </c>
      <c r="E5" s="8" t="s">
        <v>220</v>
      </c>
    </row>
    <row r="6">
      <c r="A6" s="8" t="s">
        <v>221</v>
      </c>
      <c r="B6" s="9" t="s">
        <v>222</v>
      </c>
      <c r="C6" s="10">
        <v>1407.0</v>
      </c>
      <c r="D6" s="8" t="s">
        <v>195</v>
      </c>
      <c r="E6" s="8" t="s">
        <v>223</v>
      </c>
    </row>
    <row r="7">
      <c r="A7" s="8" t="s">
        <v>224</v>
      </c>
      <c r="B7" s="9" t="s">
        <v>225</v>
      </c>
      <c r="C7" s="10">
        <v>1377.0</v>
      </c>
      <c r="D7" s="8" t="s">
        <v>226</v>
      </c>
      <c r="E7" s="8" t="s">
        <v>227</v>
      </c>
    </row>
    <row r="8">
      <c r="A8" s="8" t="s">
        <v>228</v>
      </c>
      <c r="B8" s="9" t="s">
        <v>229</v>
      </c>
      <c r="C8" s="10">
        <v>1263.0</v>
      </c>
      <c r="D8" s="8" t="s">
        <v>195</v>
      </c>
      <c r="E8" s="8" t="s">
        <v>230</v>
      </c>
    </row>
    <row r="9">
      <c r="A9" s="8" t="s">
        <v>231</v>
      </c>
      <c r="B9" s="9" t="s">
        <v>232</v>
      </c>
      <c r="C9" s="10">
        <v>1159.0</v>
      </c>
      <c r="D9" s="8" t="s">
        <v>195</v>
      </c>
      <c r="E9" s="8" t="s">
        <v>233</v>
      </c>
    </row>
    <row r="10">
      <c r="A10" s="8" t="s">
        <v>234</v>
      </c>
      <c r="B10" s="9" t="s">
        <v>235</v>
      </c>
      <c r="C10" s="10">
        <v>1156.0</v>
      </c>
      <c r="D10" s="8" t="s">
        <v>195</v>
      </c>
      <c r="E10" s="8" t="s">
        <v>236</v>
      </c>
    </row>
    <row r="11">
      <c r="A11" s="8" t="s">
        <v>237</v>
      </c>
      <c r="B11" s="9" t="s">
        <v>238</v>
      </c>
      <c r="C11" s="10">
        <v>767.0</v>
      </c>
      <c r="D11" s="8" t="s">
        <v>15</v>
      </c>
      <c r="E11" s="8" t="s">
        <v>239</v>
      </c>
    </row>
    <row r="12">
      <c r="A12" s="8" t="s">
        <v>240</v>
      </c>
      <c r="B12" s="9" t="s">
        <v>241</v>
      </c>
      <c r="C12" s="10">
        <v>590.0</v>
      </c>
      <c r="D12" s="8" t="s">
        <v>195</v>
      </c>
      <c r="E12" s="8" t="s">
        <v>242</v>
      </c>
    </row>
    <row r="13">
      <c r="A13" s="8" t="s">
        <v>243</v>
      </c>
      <c r="B13" s="9" t="s">
        <v>244</v>
      </c>
      <c r="C13" s="10">
        <v>491.0</v>
      </c>
      <c r="D13" s="8" t="s">
        <v>7</v>
      </c>
      <c r="E13" s="8" t="s">
        <v>245</v>
      </c>
    </row>
    <row r="14">
      <c r="A14" s="8" t="s">
        <v>246</v>
      </c>
      <c r="B14" s="9" t="s">
        <v>247</v>
      </c>
      <c r="C14" s="10">
        <v>481.0</v>
      </c>
      <c r="D14" s="8" t="s">
        <v>7</v>
      </c>
      <c r="E14" s="8" t="s">
        <v>248</v>
      </c>
    </row>
    <row r="15">
      <c r="A15" s="8" t="s">
        <v>249</v>
      </c>
      <c r="B15" s="9" t="s">
        <v>250</v>
      </c>
      <c r="C15" s="10">
        <v>469.0</v>
      </c>
      <c r="D15" s="8" t="s">
        <v>19</v>
      </c>
      <c r="E15" s="8" t="s">
        <v>251</v>
      </c>
    </row>
    <row r="16">
      <c r="A16" s="8" t="s">
        <v>252</v>
      </c>
      <c r="B16" s="9" t="s">
        <v>253</v>
      </c>
      <c r="C16" s="10">
        <v>452.0</v>
      </c>
      <c r="D16" s="8" t="s">
        <v>195</v>
      </c>
      <c r="E16" s="8" t="s">
        <v>254</v>
      </c>
    </row>
    <row r="17">
      <c r="A17" s="8" t="s">
        <v>255</v>
      </c>
      <c r="B17" s="9" t="s">
        <v>256</v>
      </c>
      <c r="C17" s="10">
        <v>448.0</v>
      </c>
      <c r="D17" s="8" t="s">
        <v>195</v>
      </c>
      <c r="E17" s="8" t="s">
        <v>257</v>
      </c>
    </row>
    <row r="18">
      <c r="A18" s="8" t="s">
        <v>258</v>
      </c>
      <c r="B18" s="9" t="s">
        <v>259</v>
      </c>
      <c r="C18" s="10">
        <v>418.0</v>
      </c>
      <c r="D18" s="8" t="s">
        <v>260</v>
      </c>
      <c r="E18" s="8" t="s">
        <v>261</v>
      </c>
    </row>
    <row r="19">
      <c r="A19" s="8" t="s">
        <v>262</v>
      </c>
      <c r="B19" s="9" t="s">
        <v>263</v>
      </c>
      <c r="C19" s="10">
        <v>332.0</v>
      </c>
      <c r="D19" s="8" t="s">
        <v>195</v>
      </c>
      <c r="E19" s="8" t="s">
        <v>264</v>
      </c>
    </row>
    <row r="20">
      <c r="A20" s="8" t="s">
        <v>265</v>
      </c>
      <c r="B20" s="9" t="s">
        <v>266</v>
      </c>
      <c r="C20" s="10">
        <v>290.0</v>
      </c>
      <c r="D20" s="8" t="s">
        <v>267</v>
      </c>
      <c r="E20" s="8" t="s">
        <v>268</v>
      </c>
    </row>
    <row r="21">
      <c r="A21" s="8" t="s">
        <v>269</v>
      </c>
      <c r="B21" s="9" t="s">
        <v>270</v>
      </c>
      <c r="C21" s="10">
        <v>280.0</v>
      </c>
      <c r="D21" s="8" t="s">
        <v>7</v>
      </c>
      <c r="E21" s="8" t="s">
        <v>271</v>
      </c>
    </row>
    <row r="22">
      <c r="A22" s="8" t="s">
        <v>272</v>
      </c>
      <c r="B22" s="9" t="s">
        <v>273</v>
      </c>
      <c r="C22" s="10">
        <v>277.0</v>
      </c>
      <c r="D22" s="8" t="s">
        <v>97</v>
      </c>
      <c r="E22" s="8" t="s">
        <v>274</v>
      </c>
    </row>
    <row r="23">
      <c r="A23" s="8" t="s">
        <v>275</v>
      </c>
      <c r="B23" s="9" t="s">
        <v>276</v>
      </c>
      <c r="C23" s="10">
        <v>276.0</v>
      </c>
      <c r="D23" s="8" t="s">
        <v>195</v>
      </c>
      <c r="E23" s="8" t="s">
        <v>277</v>
      </c>
    </row>
    <row r="24">
      <c r="A24" s="8" t="s">
        <v>278</v>
      </c>
      <c r="B24" s="9" t="s">
        <v>279</v>
      </c>
      <c r="C24" s="10">
        <v>267.0</v>
      </c>
      <c r="D24" s="8" t="s">
        <v>280</v>
      </c>
      <c r="E24" s="8" t="s">
        <v>281</v>
      </c>
    </row>
    <row r="25">
      <c r="A25" s="8" t="s">
        <v>282</v>
      </c>
      <c r="B25" s="9" t="s">
        <v>283</v>
      </c>
      <c r="C25" s="10">
        <v>219.0</v>
      </c>
      <c r="D25" s="8" t="s">
        <v>7</v>
      </c>
      <c r="E25" s="8" t="s">
        <v>284</v>
      </c>
    </row>
    <row r="26">
      <c r="A26" s="8" t="s">
        <v>285</v>
      </c>
      <c r="B26" s="9" t="s">
        <v>286</v>
      </c>
      <c r="C26" s="10">
        <v>210.0</v>
      </c>
      <c r="D26" s="8" t="s">
        <v>7</v>
      </c>
      <c r="E26" s="8" t="s">
        <v>287</v>
      </c>
    </row>
    <row r="27">
      <c r="A27" s="8" t="s">
        <v>288</v>
      </c>
      <c r="B27" s="9" t="s">
        <v>289</v>
      </c>
      <c r="C27" s="10">
        <v>210.0</v>
      </c>
      <c r="D27" s="8" t="s">
        <v>7</v>
      </c>
      <c r="E27" s="8" t="s">
        <v>290</v>
      </c>
    </row>
    <row r="28">
      <c r="A28" s="8" t="s">
        <v>291</v>
      </c>
      <c r="B28" s="9" t="s">
        <v>292</v>
      </c>
      <c r="C28" s="10">
        <v>206.0</v>
      </c>
      <c r="D28" s="8" t="s">
        <v>195</v>
      </c>
      <c r="E28" s="8" t="s">
        <v>293</v>
      </c>
    </row>
    <row r="29">
      <c r="A29" s="8" t="s">
        <v>294</v>
      </c>
      <c r="B29" s="9" t="s">
        <v>295</v>
      </c>
      <c r="C29" s="10">
        <v>191.0</v>
      </c>
      <c r="D29" s="8" t="s">
        <v>195</v>
      </c>
      <c r="E29" s="8" t="s">
        <v>296</v>
      </c>
    </row>
    <row r="30">
      <c r="A30" s="8" t="s">
        <v>297</v>
      </c>
      <c r="B30" s="9" t="s">
        <v>298</v>
      </c>
      <c r="C30" s="10">
        <v>179.0</v>
      </c>
      <c r="D30" s="8" t="s">
        <v>260</v>
      </c>
      <c r="E30" s="8" t="s">
        <v>299</v>
      </c>
    </row>
    <row r="31">
      <c r="A31" s="8" t="s">
        <v>300</v>
      </c>
      <c r="B31" s="9" t="s">
        <v>301</v>
      </c>
      <c r="C31" s="10">
        <v>172.0</v>
      </c>
      <c r="D31" s="8" t="s">
        <v>7</v>
      </c>
      <c r="E31" s="8" t="s">
        <v>302</v>
      </c>
    </row>
    <row r="32">
      <c r="A32" s="8" t="s">
        <v>303</v>
      </c>
      <c r="B32" s="9" t="s">
        <v>304</v>
      </c>
      <c r="C32" s="10">
        <v>169.0</v>
      </c>
      <c r="D32" s="8" t="s">
        <v>305</v>
      </c>
      <c r="E32" s="8" t="s">
        <v>306</v>
      </c>
    </row>
    <row r="33">
      <c r="A33" s="8" t="s">
        <v>307</v>
      </c>
      <c r="B33" s="9" t="s">
        <v>308</v>
      </c>
      <c r="C33" s="10">
        <v>166.0</v>
      </c>
      <c r="D33" s="8" t="s">
        <v>141</v>
      </c>
      <c r="E33" s="8" t="s">
        <v>309</v>
      </c>
    </row>
    <row r="34">
      <c r="A34" s="8" t="s">
        <v>310</v>
      </c>
      <c r="B34" s="9" t="s">
        <v>311</v>
      </c>
      <c r="C34" s="10">
        <v>155.0</v>
      </c>
      <c r="D34" s="8" t="s">
        <v>312</v>
      </c>
      <c r="E34" s="8" t="s">
        <v>313</v>
      </c>
    </row>
    <row r="35">
      <c r="A35" s="8" t="s">
        <v>314</v>
      </c>
      <c r="B35" s="9" t="s">
        <v>315</v>
      </c>
      <c r="C35" s="10">
        <v>154.0</v>
      </c>
      <c r="D35" s="8" t="s">
        <v>19</v>
      </c>
      <c r="E35" s="8" t="s">
        <v>316</v>
      </c>
    </row>
    <row r="36">
      <c r="A36" s="8" t="s">
        <v>317</v>
      </c>
      <c r="B36" s="9" t="s">
        <v>318</v>
      </c>
      <c r="C36" s="10">
        <v>147.0</v>
      </c>
      <c r="D36" s="8" t="s">
        <v>7</v>
      </c>
      <c r="E36" s="8" t="s">
        <v>319</v>
      </c>
    </row>
    <row r="37">
      <c r="A37" s="8" t="s">
        <v>320</v>
      </c>
      <c r="B37" s="9" t="s">
        <v>321</v>
      </c>
      <c r="C37" s="10">
        <v>140.0</v>
      </c>
      <c r="D37" s="8" t="s">
        <v>322</v>
      </c>
      <c r="E37" s="8" t="s">
        <v>323</v>
      </c>
    </row>
    <row r="38">
      <c r="A38" s="8" t="s">
        <v>324</v>
      </c>
      <c r="B38" s="9" t="s">
        <v>325</v>
      </c>
      <c r="C38" s="10">
        <v>140.0</v>
      </c>
      <c r="D38" s="8" t="s">
        <v>33</v>
      </c>
      <c r="E38" s="8" t="s">
        <v>326</v>
      </c>
    </row>
    <row r="39">
      <c r="A39" s="8" t="s">
        <v>327</v>
      </c>
      <c r="B39" s="9" t="s">
        <v>328</v>
      </c>
      <c r="C39" s="10">
        <v>139.0</v>
      </c>
      <c r="D39" s="8" t="s">
        <v>329</v>
      </c>
      <c r="E39" s="8" t="s">
        <v>330</v>
      </c>
    </row>
    <row r="40">
      <c r="A40" s="8" t="s">
        <v>331</v>
      </c>
      <c r="B40" s="9" t="s">
        <v>332</v>
      </c>
      <c r="C40" s="10">
        <v>130.0</v>
      </c>
      <c r="D40" s="8" t="s">
        <v>19</v>
      </c>
      <c r="E40" s="8" t="s">
        <v>333</v>
      </c>
    </row>
    <row r="41">
      <c r="A41" s="8" t="s">
        <v>334</v>
      </c>
      <c r="B41" s="9" t="s">
        <v>335</v>
      </c>
      <c r="C41" s="10">
        <v>119.0</v>
      </c>
      <c r="D41" s="8" t="s">
        <v>33</v>
      </c>
      <c r="E41" s="8" t="s">
        <v>336</v>
      </c>
    </row>
    <row r="42">
      <c r="A42" s="8" t="s">
        <v>337</v>
      </c>
      <c r="B42" s="9" t="s">
        <v>338</v>
      </c>
      <c r="C42" s="10">
        <v>115.0</v>
      </c>
      <c r="D42" s="8" t="s">
        <v>195</v>
      </c>
      <c r="E42" s="8" t="s">
        <v>339</v>
      </c>
    </row>
    <row r="43">
      <c r="A43" s="9" t="s">
        <v>340</v>
      </c>
      <c r="B43" s="9" t="s">
        <v>341</v>
      </c>
      <c r="C43" s="10">
        <v>110.0</v>
      </c>
      <c r="D43" s="8" t="s">
        <v>26</v>
      </c>
      <c r="E43" s="8" t="s">
        <v>342</v>
      </c>
    </row>
    <row r="44">
      <c r="A44" s="8" t="s">
        <v>343</v>
      </c>
      <c r="B44" s="9" t="s">
        <v>344</v>
      </c>
      <c r="C44" s="10">
        <v>103.0</v>
      </c>
      <c r="D44" s="8" t="s">
        <v>312</v>
      </c>
      <c r="E44" s="8" t="s">
        <v>345</v>
      </c>
    </row>
    <row r="45">
      <c r="A45" s="8" t="s">
        <v>346</v>
      </c>
      <c r="B45" s="9" t="s">
        <v>347</v>
      </c>
      <c r="C45" s="10">
        <v>103.0</v>
      </c>
      <c r="D45" s="8" t="s">
        <v>44</v>
      </c>
      <c r="E45" s="8" t="s">
        <v>348</v>
      </c>
    </row>
    <row r="46">
      <c r="A46" s="8" t="s">
        <v>349</v>
      </c>
      <c r="B46" s="9" t="s">
        <v>350</v>
      </c>
      <c r="C46" s="10">
        <v>100.0</v>
      </c>
      <c r="D46" s="8" t="s">
        <v>44</v>
      </c>
      <c r="E46" s="8" t="s">
        <v>351</v>
      </c>
    </row>
    <row r="47">
      <c r="A47" s="8" t="s">
        <v>352</v>
      </c>
      <c r="B47" s="9" t="s">
        <v>353</v>
      </c>
      <c r="C47" s="10">
        <v>97.0</v>
      </c>
      <c r="D47" s="8" t="s">
        <v>354</v>
      </c>
      <c r="E47" s="8" t="s">
        <v>355</v>
      </c>
    </row>
    <row r="48">
      <c r="A48" s="8" t="s">
        <v>356</v>
      </c>
      <c r="B48" s="9" t="s">
        <v>357</v>
      </c>
      <c r="C48" s="10">
        <v>97.0</v>
      </c>
      <c r="D48" s="8" t="s">
        <v>11</v>
      </c>
      <c r="E48" s="8" t="s">
        <v>358</v>
      </c>
    </row>
    <row r="49">
      <c r="A49" s="8" t="s">
        <v>359</v>
      </c>
      <c r="B49" s="9" t="s">
        <v>360</v>
      </c>
      <c r="C49" s="10">
        <v>97.0</v>
      </c>
      <c r="D49" s="8" t="s">
        <v>7</v>
      </c>
      <c r="E49" s="8" t="s">
        <v>361</v>
      </c>
    </row>
    <row r="50">
      <c r="A50" s="8" t="s">
        <v>362</v>
      </c>
      <c r="B50" s="9" t="s">
        <v>363</v>
      </c>
      <c r="C50" s="10">
        <v>96.0</v>
      </c>
      <c r="D50" s="8" t="s">
        <v>19</v>
      </c>
      <c r="E50" s="8" t="s">
        <v>364</v>
      </c>
    </row>
    <row r="51">
      <c r="A51" s="8" t="s">
        <v>365</v>
      </c>
      <c r="B51" s="9" t="s">
        <v>366</v>
      </c>
      <c r="C51" s="10">
        <v>92.0</v>
      </c>
      <c r="D51" s="8" t="s">
        <v>226</v>
      </c>
      <c r="E51" s="8" t="s">
        <v>367</v>
      </c>
    </row>
    <row r="52">
      <c r="A52" s="8" t="s">
        <v>368</v>
      </c>
      <c r="B52" s="9" t="s">
        <v>369</v>
      </c>
      <c r="C52" s="10">
        <v>91.0</v>
      </c>
      <c r="D52" s="8" t="s">
        <v>7</v>
      </c>
      <c r="E52" s="8" t="s">
        <v>370</v>
      </c>
    </row>
    <row r="53">
      <c r="A53" s="8" t="s">
        <v>371</v>
      </c>
      <c r="B53" s="9" t="s">
        <v>372</v>
      </c>
      <c r="C53" s="10">
        <v>86.0</v>
      </c>
      <c r="D53" s="8" t="s">
        <v>195</v>
      </c>
      <c r="E53" s="8" t="s">
        <v>373</v>
      </c>
    </row>
    <row r="54">
      <c r="A54" s="8" t="s">
        <v>374</v>
      </c>
      <c r="B54" s="9" t="s">
        <v>375</v>
      </c>
      <c r="C54" s="10">
        <v>85.0</v>
      </c>
      <c r="D54" s="8" t="s">
        <v>195</v>
      </c>
      <c r="E54" s="8" t="s">
        <v>376</v>
      </c>
    </row>
    <row r="55">
      <c r="A55" s="8" t="s">
        <v>377</v>
      </c>
      <c r="B55" s="9" t="s">
        <v>378</v>
      </c>
      <c r="C55" s="10">
        <v>85.0</v>
      </c>
      <c r="D55" s="8" t="s">
        <v>44</v>
      </c>
      <c r="E55" s="8" t="s">
        <v>379</v>
      </c>
    </row>
    <row r="56">
      <c r="A56" s="8" t="s">
        <v>380</v>
      </c>
      <c r="B56" s="9" t="s">
        <v>381</v>
      </c>
      <c r="C56" s="10">
        <v>81.0</v>
      </c>
      <c r="D56" s="8" t="s">
        <v>260</v>
      </c>
      <c r="E56" s="8" t="s">
        <v>382</v>
      </c>
    </row>
    <row r="57">
      <c r="A57" s="8" t="s">
        <v>383</v>
      </c>
      <c r="B57" s="9" t="s">
        <v>384</v>
      </c>
      <c r="C57" s="10">
        <v>78.0</v>
      </c>
      <c r="D57" s="8" t="s">
        <v>385</v>
      </c>
      <c r="E57" s="8" t="s">
        <v>386</v>
      </c>
    </row>
    <row r="58">
      <c r="A58" s="8" t="s">
        <v>387</v>
      </c>
      <c r="B58" s="9" t="s">
        <v>388</v>
      </c>
      <c r="C58" s="10">
        <v>78.0</v>
      </c>
      <c r="D58" s="8" t="s">
        <v>195</v>
      </c>
      <c r="E58" s="8" t="s">
        <v>389</v>
      </c>
    </row>
    <row r="59">
      <c r="A59" s="8" t="s">
        <v>390</v>
      </c>
      <c r="B59" s="9" t="s">
        <v>391</v>
      </c>
      <c r="C59" s="10">
        <v>78.0</v>
      </c>
      <c r="D59" s="8" t="s">
        <v>392</v>
      </c>
      <c r="E59" s="8" t="s">
        <v>393</v>
      </c>
    </row>
    <row r="60">
      <c r="A60" s="8" t="s">
        <v>394</v>
      </c>
      <c r="B60" s="9" t="s">
        <v>395</v>
      </c>
      <c r="C60" s="10">
        <v>77.0</v>
      </c>
      <c r="D60" s="8" t="s">
        <v>33</v>
      </c>
      <c r="E60" s="8" t="s">
        <v>396</v>
      </c>
    </row>
    <row r="61">
      <c r="A61" s="8" t="s">
        <v>397</v>
      </c>
      <c r="B61" s="9" t="s">
        <v>398</v>
      </c>
      <c r="C61" s="10">
        <v>74.0</v>
      </c>
      <c r="D61" s="8" t="s">
        <v>7</v>
      </c>
      <c r="E61" s="8" t="s">
        <v>399</v>
      </c>
    </row>
    <row r="62">
      <c r="A62" s="8" t="s">
        <v>400</v>
      </c>
      <c r="B62" s="9" t="s">
        <v>401</v>
      </c>
      <c r="C62" s="10">
        <v>73.0</v>
      </c>
      <c r="D62" s="8" t="s">
        <v>402</v>
      </c>
      <c r="E62" s="8" t="s">
        <v>403</v>
      </c>
    </row>
    <row r="63">
      <c r="A63" s="8" t="s">
        <v>404</v>
      </c>
      <c r="B63" s="9" t="s">
        <v>405</v>
      </c>
      <c r="C63" s="10">
        <v>72.0</v>
      </c>
      <c r="D63" s="8" t="s">
        <v>7</v>
      </c>
      <c r="E63" s="8" t="s">
        <v>406</v>
      </c>
    </row>
    <row r="64">
      <c r="A64" s="8" t="s">
        <v>407</v>
      </c>
      <c r="B64" s="9" t="s">
        <v>408</v>
      </c>
      <c r="C64" s="10">
        <v>72.0</v>
      </c>
      <c r="D64" s="8" t="s">
        <v>7</v>
      </c>
      <c r="E64" s="8" t="s">
        <v>409</v>
      </c>
    </row>
    <row r="65">
      <c r="A65" s="8" t="s">
        <v>410</v>
      </c>
      <c r="B65" s="9" t="s">
        <v>411</v>
      </c>
      <c r="C65" s="10">
        <v>68.0</v>
      </c>
      <c r="D65" s="8" t="s">
        <v>19</v>
      </c>
      <c r="E65" s="8" t="s">
        <v>412</v>
      </c>
    </row>
    <row r="66">
      <c r="A66" s="8" t="s">
        <v>413</v>
      </c>
      <c r="B66" s="9" t="s">
        <v>414</v>
      </c>
      <c r="C66" s="10">
        <v>67.0</v>
      </c>
      <c r="D66" s="8" t="s">
        <v>97</v>
      </c>
      <c r="E66" s="8" t="s">
        <v>415</v>
      </c>
    </row>
    <row r="67">
      <c r="A67" s="8" t="s">
        <v>416</v>
      </c>
      <c r="B67" s="9" t="s">
        <v>417</v>
      </c>
      <c r="C67" s="10">
        <v>67.0</v>
      </c>
      <c r="D67" s="8" t="s">
        <v>7</v>
      </c>
      <c r="E67" s="8" t="s">
        <v>418</v>
      </c>
    </row>
    <row r="68">
      <c r="A68" s="8" t="s">
        <v>419</v>
      </c>
      <c r="B68" s="9" t="s">
        <v>420</v>
      </c>
      <c r="C68" s="10">
        <v>66.0</v>
      </c>
      <c r="D68" s="8" t="s">
        <v>195</v>
      </c>
      <c r="E68" s="8" t="s">
        <v>421</v>
      </c>
    </row>
    <row r="69">
      <c r="A69" s="8" t="s">
        <v>422</v>
      </c>
      <c r="B69" s="9" t="s">
        <v>423</v>
      </c>
      <c r="C69" s="10">
        <v>65.0</v>
      </c>
      <c r="D69" s="8" t="s">
        <v>424</v>
      </c>
      <c r="E69" s="8" t="s">
        <v>425</v>
      </c>
    </row>
    <row r="70">
      <c r="A70" s="8" t="s">
        <v>426</v>
      </c>
      <c r="B70" s="9" t="s">
        <v>427</v>
      </c>
      <c r="C70" s="10">
        <v>65.0</v>
      </c>
      <c r="D70" s="8" t="s">
        <v>260</v>
      </c>
      <c r="E70" s="8" t="s">
        <v>428</v>
      </c>
    </row>
    <row r="71">
      <c r="A71" s="8">
        <v>-1.0</v>
      </c>
      <c r="B71" s="9" t="s">
        <v>429</v>
      </c>
      <c r="C71" s="10">
        <v>64.0</v>
      </c>
      <c r="D71" s="8" t="s">
        <v>33</v>
      </c>
      <c r="E71" s="8" t="s">
        <v>430</v>
      </c>
    </row>
    <row r="72">
      <c r="A72" s="8" t="s">
        <v>431</v>
      </c>
      <c r="B72" s="9" t="s">
        <v>432</v>
      </c>
      <c r="C72" s="10">
        <v>63.0</v>
      </c>
      <c r="D72" s="8" t="s">
        <v>433</v>
      </c>
      <c r="E72" s="8" t="s">
        <v>434</v>
      </c>
    </row>
    <row r="73">
      <c r="A73" s="8" t="s">
        <v>435</v>
      </c>
      <c r="B73" s="9" t="s">
        <v>436</v>
      </c>
      <c r="C73" s="10">
        <v>61.0</v>
      </c>
      <c r="D73" s="8" t="s">
        <v>195</v>
      </c>
      <c r="E73" s="8" t="s">
        <v>437</v>
      </c>
    </row>
    <row r="74">
      <c r="A74" s="8" t="s">
        <v>438</v>
      </c>
      <c r="B74" s="9" t="s">
        <v>439</v>
      </c>
      <c r="C74" s="10">
        <v>58.0</v>
      </c>
      <c r="D74" s="8" t="s">
        <v>7</v>
      </c>
      <c r="E74" s="8" t="s">
        <v>440</v>
      </c>
    </row>
    <row r="75">
      <c r="A75" s="8" t="s">
        <v>441</v>
      </c>
      <c r="B75" s="9" t="s">
        <v>442</v>
      </c>
      <c r="C75" s="10">
        <v>58.0</v>
      </c>
      <c r="D75" s="8" t="s">
        <v>33</v>
      </c>
      <c r="E75" s="8" t="s">
        <v>443</v>
      </c>
    </row>
    <row r="76">
      <c r="A76" s="8" t="s">
        <v>444</v>
      </c>
      <c r="B76" s="9" t="s">
        <v>445</v>
      </c>
      <c r="C76" s="10">
        <v>57.0</v>
      </c>
      <c r="D76" s="8" t="s">
        <v>33</v>
      </c>
      <c r="E76" s="8" t="s">
        <v>446</v>
      </c>
    </row>
    <row r="77">
      <c r="A77" s="8" t="s">
        <v>447</v>
      </c>
      <c r="B77" s="9" t="s">
        <v>448</v>
      </c>
      <c r="C77" s="10">
        <v>56.0</v>
      </c>
      <c r="D77" s="8" t="s">
        <v>44</v>
      </c>
      <c r="E77" s="8" t="s">
        <v>449</v>
      </c>
    </row>
    <row r="78">
      <c r="A78" s="8" t="s">
        <v>450</v>
      </c>
      <c r="B78" s="9" t="s">
        <v>451</v>
      </c>
      <c r="C78" s="10">
        <v>56.0</v>
      </c>
      <c r="D78" s="8" t="s">
        <v>97</v>
      </c>
      <c r="E78" s="8" t="s">
        <v>452</v>
      </c>
    </row>
    <row r="79">
      <c r="A79" s="8" t="s">
        <v>453</v>
      </c>
      <c r="B79" s="9" t="s">
        <v>454</v>
      </c>
      <c r="C79" s="10">
        <v>55.0</v>
      </c>
      <c r="D79" s="8" t="s">
        <v>392</v>
      </c>
      <c r="E79" s="8" t="s">
        <v>455</v>
      </c>
    </row>
    <row r="80">
      <c r="A80" s="8" t="s">
        <v>456</v>
      </c>
      <c r="B80" s="9" t="s">
        <v>457</v>
      </c>
      <c r="C80" s="10">
        <v>55.0</v>
      </c>
      <c r="D80" s="8" t="s">
        <v>33</v>
      </c>
      <c r="E80" s="8" t="s">
        <v>458</v>
      </c>
    </row>
    <row r="81">
      <c r="A81" s="8" t="s">
        <v>459</v>
      </c>
      <c r="B81" s="9" t="s">
        <v>460</v>
      </c>
      <c r="C81" s="10">
        <v>54.0</v>
      </c>
      <c r="D81" s="8" t="s">
        <v>7</v>
      </c>
      <c r="E81" s="8" t="s">
        <v>461</v>
      </c>
    </row>
    <row r="82">
      <c r="A82" s="8" t="s">
        <v>462</v>
      </c>
      <c r="B82" s="9" t="s">
        <v>463</v>
      </c>
      <c r="C82" s="10">
        <v>54.0</v>
      </c>
      <c r="D82" s="8" t="s">
        <v>19</v>
      </c>
      <c r="E82" s="8" t="s">
        <v>464</v>
      </c>
    </row>
    <row r="83">
      <c r="A83" s="8" t="s">
        <v>465</v>
      </c>
      <c r="B83" s="9" t="s">
        <v>466</v>
      </c>
      <c r="C83" s="10">
        <v>53.0</v>
      </c>
      <c r="D83" s="8" t="s">
        <v>195</v>
      </c>
      <c r="E83" s="8" t="s">
        <v>467</v>
      </c>
    </row>
    <row r="84">
      <c r="A84" s="8" t="s">
        <v>468</v>
      </c>
      <c r="B84" s="9" t="s">
        <v>469</v>
      </c>
      <c r="C84" s="10">
        <v>53.0</v>
      </c>
      <c r="D84" s="8" t="s">
        <v>19</v>
      </c>
      <c r="E84" s="8" t="s">
        <v>470</v>
      </c>
    </row>
    <row r="85">
      <c r="A85" s="8" t="s">
        <v>471</v>
      </c>
      <c r="B85" s="9" t="s">
        <v>472</v>
      </c>
      <c r="C85" s="10">
        <v>52.0</v>
      </c>
      <c r="D85" s="8" t="s">
        <v>260</v>
      </c>
      <c r="E85" s="8" t="s">
        <v>473</v>
      </c>
    </row>
    <row r="86">
      <c r="A86" s="8" t="s">
        <v>474</v>
      </c>
      <c r="B86" s="9" t="s">
        <v>475</v>
      </c>
      <c r="C86" s="10">
        <v>51.0</v>
      </c>
      <c r="D86" s="8" t="s">
        <v>44</v>
      </c>
      <c r="E86" s="8" t="s">
        <v>476</v>
      </c>
    </row>
    <row r="87">
      <c r="A87" s="8" t="s">
        <v>477</v>
      </c>
      <c r="B87" s="9" t="s">
        <v>478</v>
      </c>
      <c r="C87" s="10">
        <v>51.0</v>
      </c>
      <c r="D87" s="8" t="s">
        <v>260</v>
      </c>
      <c r="E87" s="8" t="s">
        <v>479</v>
      </c>
    </row>
    <row r="88">
      <c r="A88" s="8" t="s">
        <v>480</v>
      </c>
      <c r="B88" s="9" t="s">
        <v>481</v>
      </c>
      <c r="C88" s="10">
        <v>49.0</v>
      </c>
      <c r="D88" s="8" t="s">
        <v>7</v>
      </c>
      <c r="E88" s="8" t="s">
        <v>482</v>
      </c>
    </row>
    <row r="89">
      <c r="A89" s="8" t="s">
        <v>483</v>
      </c>
      <c r="B89" s="9" t="s">
        <v>484</v>
      </c>
      <c r="C89" s="10">
        <v>49.0</v>
      </c>
      <c r="D89" s="8" t="s">
        <v>19</v>
      </c>
      <c r="E89" s="8" t="s">
        <v>485</v>
      </c>
    </row>
    <row r="90">
      <c r="A90" s="8" t="s">
        <v>486</v>
      </c>
      <c r="B90" s="9" t="s">
        <v>487</v>
      </c>
      <c r="C90" s="10">
        <v>48.0</v>
      </c>
      <c r="D90" s="8" t="s">
        <v>7</v>
      </c>
      <c r="E90" s="8" t="s">
        <v>488</v>
      </c>
    </row>
    <row r="91">
      <c r="A91" s="8" t="s">
        <v>489</v>
      </c>
      <c r="B91" s="9" t="s">
        <v>490</v>
      </c>
      <c r="C91" s="10">
        <v>47.0</v>
      </c>
      <c r="D91" s="8" t="s">
        <v>97</v>
      </c>
      <c r="E91" s="8" t="s">
        <v>491</v>
      </c>
    </row>
    <row r="92">
      <c r="A92" s="8" t="s">
        <v>492</v>
      </c>
      <c r="B92" s="9" t="s">
        <v>493</v>
      </c>
      <c r="C92" s="10">
        <v>47.0</v>
      </c>
      <c r="D92" s="8" t="s">
        <v>195</v>
      </c>
      <c r="E92" s="8" t="s">
        <v>494</v>
      </c>
    </row>
    <row r="93">
      <c r="A93" s="8" t="s">
        <v>495</v>
      </c>
      <c r="B93" s="9" t="s">
        <v>496</v>
      </c>
      <c r="C93" s="10">
        <v>47.0</v>
      </c>
      <c r="D93" s="8" t="s">
        <v>33</v>
      </c>
      <c r="E93" s="8" t="s">
        <v>497</v>
      </c>
    </row>
    <row r="94">
      <c r="A94" s="8" t="s">
        <v>498</v>
      </c>
      <c r="B94" s="9" t="s">
        <v>499</v>
      </c>
      <c r="C94" s="10">
        <v>45.0</v>
      </c>
      <c r="D94" s="8" t="s">
        <v>7</v>
      </c>
      <c r="E94" s="8" t="s">
        <v>500</v>
      </c>
    </row>
    <row r="95">
      <c r="A95" s="8" t="s">
        <v>501</v>
      </c>
      <c r="B95" s="9" t="s">
        <v>502</v>
      </c>
      <c r="C95" s="10">
        <v>44.0</v>
      </c>
      <c r="D95" s="8" t="s">
        <v>329</v>
      </c>
      <c r="E95" s="8" t="s">
        <v>503</v>
      </c>
    </row>
    <row r="96">
      <c r="A96" s="8" t="s">
        <v>504</v>
      </c>
      <c r="B96" s="9" t="s">
        <v>505</v>
      </c>
      <c r="C96" s="10">
        <v>44.0</v>
      </c>
      <c r="D96" s="8" t="s">
        <v>7</v>
      </c>
      <c r="E96" s="8" t="s">
        <v>506</v>
      </c>
    </row>
    <row r="97">
      <c r="A97" s="8" t="s">
        <v>507</v>
      </c>
      <c r="B97" s="9" t="s">
        <v>508</v>
      </c>
      <c r="C97" s="10">
        <v>44.0</v>
      </c>
      <c r="D97" s="8" t="s">
        <v>305</v>
      </c>
      <c r="E97" s="8" t="s">
        <v>509</v>
      </c>
    </row>
    <row r="98">
      <c r="A98" s="8" t="s">
        <v>510</v>
      </c>
      <c r="B98" s="9" t="s">
        <v>511</v>
      </c>
      <c r="C98" s="10">
        <v>43.0</v>
      </c>
      <c r="D98" s="8" t="s">
        <v>7</v>
      </c>
      <c r="E98" s="8" t="s">
        <v>512</v>
      </c>
    </row>
    <row r="99">
      <c r="A99" s="8" t="s">
        <v>513</v>
      </c>
      <c r="B99" s="9" t="s">
        <v>514</v>
      </c>
      <c r="C99" s="10">
        <v>43.0</v>
      </c>
      <c r="D99" s="8" t="s">
        <v>7</v>
      </c>
      <c r="E99" s="8" t="s">
        <v>515</v>
      </c>
    </row>
    <row r="100">
      <c r="A100" s="8" t="s">
        <v>516</v>
      </c>
      <c r="B100" s="9" t="s">
        <v>517</v>
      </c>
      <c r="C100" s="10">
        <v>43.0</v>
      </c>
      <c r="D100" s="8" t="s">
        <v>280</v>
      </c>
      <c r="E100" s="8" t="s">
        <v>518</v>
      </c>
    </row>
    <row r="101">
      <c r="A101" s="8" t="s">
        <v>519</v>
      </c>
      <c r="B101" s="9" t="s">
        <v>520</v>
      </c>
      <c r="C101" s="10">
        <v>41.0</v>
      </c>
      <c r="D101" s="8" t="s">
        <v>521</v>
      </c>
      <c r="E101" s="8" t="s">
        <v>522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A43"/>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s>
  <drawing r:id="rId10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 customWidth="1" min="2" max="2" width="50.88"/>
    <col customWidth="1" min="4" max="4" width="29.0"/>
  </cols>
  <sheetData>
    <row r="1">
      <c r="A1" s="1" t="s">
        <v>0</v>
      </c>
      <c r="B1" s="1" t="s">
        <v>1</v>
      </c>
      <c r="C1" s="1" t="s">
        <v>2</v>
      </c>
      <c r="D1" s="1" t="s">
        <v>3</v>
      </c>
      <c r="E1" s="1" t="s">
        <v>4</v>
      </c>
    </row>
    <row r="2">
      <c r="A2" s="8" t="s">
        <v>523</v>
      </c>
      <c r="B2" s="11" t="s">
        <v>524</v>
      </c>
      <c r="C2" s="10">
        <v>692.0</v>
      </c>
      <c r="D2" s="8" t="s">
        <v>26</v>
      </c>
      <c r="E2" s="8" t="s">
        <v>525</v>
      </c>
    </row>
    <row r="3">
      <c r="A3" s="8" t="s">
        <v>24</v>
      </c>
      <c r="B3" s="9" t="s">
        <v>25</v>
      </c>
      <c r="C3" s="10">
        <v>196.0</v>
      </c>
      <c r="D3" s="8" t="s">
        <v>26</v>
      </c>
      <c r="E3" s="8" t="s">
        <v>27</v>
      </c>
    </row>
    <row r="4">
      <c r="A4" s="8" t="s">
        <v>28</v>
      </c>
      <c r="B4" s="9" t="s">
        <v>29</v>
      </c>
      <c r="C4" s="10">
        <v>105.0</v>
      </c>
      <c r="D4" s="8" t="s">
        <v>26</v>
      </c>
      <c r="E4" s="8" t="s">
        <v>30</v>
      </c>
    </row>
    <row r="5">
      <c r="A5" s="8" t="s">
        <v>526</v>
      </c>
      <c r="B5" s="9" t="s">
        <v>527</v>
      </c>
      <c r="C5" s="10">
        <v>75.0</v>
      </c>
      <c r="D5" s="8" t="s">
        <v>33</v>
      </c>
      <c r="E5" s="8" t="s">
        <v>528</v>
      </c>
    </row>
    <row r="6">
      <c r="A6" s="8" t="s">
        <v>529</v>
      </c>
      <c r="B6" s="9" t="s">
        <v>530</v>
      </c>
      <c r="C6" s="10">
        <v>72.0</v>
      </c>
      <c r="D6" s="8" t="s">
        <v>26</v>
      </c>
      <c r="E6" s="8" t="s">
        <v>531</v>
      </c>
    </row>
    <row r="7">
      <c r="A7" s="8" t="s">
        <v>31</v>
      </c>
      <c r="B7" s="9" t="s">
        <v>32</v>
      </c>
      <c r="C7" s="10">
        <v>61.0</v>
      </c>
      <c r="D7" s="8" t="s">
        <v>33</v>
      </c>
      <c r="E7" s="8" t="s">
        <v>34</v>
      </c>
    </row>
    <row r="8">
      <c r="A8" s="8" t="s">
        <v>532</v>
      </c>
      <c r="B8" s="9" t="s">
        <v>533</v>
      </c>
      <c r="C8" s="10">
        <v>51.0</v>
      </c>
      <c r="D8" s="8" t="s">
        <v>26</v>
      </c>
      <c r="E8" s="8" t="s">
        <v>534</v>
      </c>
    </row>
    <row r="9">
      <c r="A9" s="8" t="s">
        <v>35</v>
      </c>
      <c r="B9" s="9" t="s">
        <v>36</v>
      </c>
      <c r="C9" s="10">
        <v>45.0</v>
      </c>
      <c r="D9" s="8" t="s">
        <v>37</v>
      </c>
      <c r="E9" s="8" t="s">
        <v>38</v>
      </c>
    </row>
    <row r="10">
      <c r="A10" s="8" t="s">
        <v>535</v>
      </c>
      <c r="B10" s="9" t="s">
        <v>536</v>
      </c>
      <c r="C10" s="10">
        <v>43.0</v>
      </c>
      <c r="D10" s="8" t="s">
        <v>15</v>
      </c>
      <c r="E10" s="8" t="s">
        <v>537</v>
      </c>
    </row>
    <row r="11">
      <c r="A11" s="8" t="s">
        <v>538</v>
      </c>
      <c r="B11" s="9" t="s">
        <v>539</v>
      </c>
      <c r="C11" s="10">
        <v>31.0</v>
      </c>
      <c r="D11" s="8" t="s">
        <v>26</v>
      </c>
      <c r="E11" s="8" t="s">
        <v>540</v>
      </c>
    </row>
    <row r="12">
      <c r="A12" s="8" t="s">
        <v>541</v>
      </c>
      <c r="B12" s="9" t="s">
        <v>542</v>
      </c>
      <c r="C12" s="10">
        <v>31.0</v>
      </c>
      <c r="D12" s="9" t="s">
        <v>114</v>
      </c>
      <c r="E12" s="8" t="s">
        <v>543</v>
      </c>
    </row>
    <row r="13">
      <c r="A13" s="8" t="s">
        <v>544</v>
      </c>
      <c r="B13" s="9" t="s">
        <v>545</v>
      </c>
      <c r="C13" s="10">
        <v>28.0</v>
      </c>
      <c r="D13" s="8" t="s">
        <v>26</v>
      </c>
      <c r="E13" s="8" t="s">
        <v>546</v>
      </c>
    </row>
    <row r="14">
      <c r="A14" s="8" t="s">
        <v>547</v>
      </c>
      <c r="B14" s="9" t="s">
        <v>548</v>
      </c>
      <c r="C14" s="10">
        <v>19.0</v>
      </c>
      <c r="D14" s="8" t="s">
        <v>7</v>
      </c>
      <c r="E14" s="8" t="s">
        <v>549</v>
      </c>
    </row>
    <row r="15">
      <c r="A15" s="8" t="s">
        <v>550</v>
      </c>
      <c r="B15" s="9" t="s">
        <v>551</v>
      </c>
      <c r="C15" s="10">
        <v>19.0</v>
      </c>
      <c r="D15" s="8" t="s">
        <v>26</v>
      </c>
      <c r="E15" s="8" t="s">
        <v>552</v>
      </c>
    </row>
    <row r="16">
      <c r="A16" s="8" t="s">
        <v>553</v>
      </c>
      <c r="B16" s="9" t="s">
        <v>554</v>
      </c>
      <c r="C16" s="10">
        <v>18.0</v>
      </c>
      <c r="D16" s="8" t="s">
        <v>26</v>
      </c>
      <c r="E16" s="8" t="s">
        <v>555</v>
      </c>
    </row>
    <row r="17">
      <c r="A17" s="8" t="s">
        <v>556</v>
      </c>
      <c r="B17" s="9" t="s">
        <v>557</v>
      </c>
      <c r="C17" s="10">
        <v>18.0</v>
      </c>
      <c r="D17" s="8" t="s">
        <v>26</v>
      </c>
      <c r="E17" s="8" t="s">
        <v>558</v>
      </c>
    </row>
    <row r="18">
      <c r="A18" s="8" t="s">
        <v>559</v>
      </c>
      <c r="B18" s="9" t="s">
        <v>560</v>
      </c>
      <c r="C18" s="10">
        <v>14.0</v>
      </c>
      <c r="D18" s="8" t="s">
        <v>26</v>
      </c>
      <c r="E18" s="8" t="s">
        <v>561</v>
      </c>
    </row>
    <row r="19">
      <c r="A19" s="8" t="s">
        <v>136</v>
      </c>
      <c r="B19" s="9" t="s">
        <v>137</v>
      </c>
      <c r="C19" s="10">
        <v>13.0</v>
      </c>
      <c r="D19" s="8" t="s">
        <v>26</v>
      </c>
      <c r="E19" s="8" t="s">
        <v>138</v>
      </c>
    </row>
    <row r="20">
      <c r="A20" s="8" t="s">
        <v>562</v>
      </c>
      <c r="B20" s="9" t="s">
        <v>563</v>
      </c>
      <c r="C20" s="10">
        <v>12.0</v>
      </c>
      <c r="D20" s="8" t="s">
        <v>26</v>
      </c>
      <c r="E20" s="8" t="s">
        <v>564</v>
      </c>
    </row>
    <row r="21">
      <c r="A21" s="8" t="s">
        <v>49</v>
      </c>
      <c r="B21" s="9" t="s">
        <v>50</v>
      </c>
      <c r="C21" s="10">
        <v>10.0</v>
      </c>
      <c r="D21" s="8" t="s">
        <v>51</v>
      </c>
      <c r="E21" s="8" t="s">
        <v>52</v>
      </c>
    </row>
    <row r="22">
      <c r="A22" s="8" t="s">
        <v>565</v>
      </c>
      <c r="B22" s="9" t="s">
        <v>566</v>
      </c>
      <c r="C22" s="10">
        <v>9.0</v>
      </c>
      <c r="D22" s="8" t="s">
        <v>44</v>
      </c>
      <c r="E22" s="8" t="s">
        <v>567</v>
      </c>
    </row>
    <row r="23">
      <c r="A23" s="8" t="s">
        <v>568</v>
      </c>
      <c r="B23" s="9" t="s">
        <v>569</v>
      </c>
      <c r="C23" s="10">
        <v>9.0</v>
      </c>
      <c r="D23" s="8" t="s">
        <v>26</v>
      </c>
      <c r="E23" s="8" t="s">
        <v>570</v>
      </c>
    </row>
    <row r="24">
      <c r="A24" s="8" t="s">
        <v>571</v>
      </c>
      <c r="B24" s="9" t="s">
        <v>572</v>
      </c>
      <c r="C24" s="10">
        <v>9.0</v>
      </c>
      <c r="D24" s="8" t="s">
        <v>26</v>
      </c>
      <c r="E24" s="8" t="s">
        <v>573</v>
      </c>
    </row>
    <row r="25">
      <c r="A25" s="8" t="s">
        <v>574</v>
      </c>
      <c r="B25" s="9" t="s">
        <v>575</v>
      </c>
      <c r="C25" s="10">
        <v>9.0</v>
      </c>
      <c r="D25" s="8" t="s">
        <v>101</v>
      </c>
      <c r="E25" s="8" t="s">
        <v>61</v>
      </c>
    </row>
    <row r="26">
      <c r="A26" s="8" t="s">
        <v>576</v>
      </c>
      <c r="B26" s="9" t="s">
        <v>577</v>
      </c>
      <c r="C26" s="10">
        <v>9.0</v>
      </c>
      <c r="D26" s="8" t="s">
        <v>26</v>
      </c>
      <c r="E26" s="8" t="s">
        <v>578</v>
      </c>
    </row>
    <row r="27">
      <c r="A27" s="8" t="s">
        <v>53</v>
      </c>
      <c r="B27" s="9" t="s">
        <v>54</v>
      </c>
      <c r="C27" s="10">
        <v>8.0</v>
      </c>
      <c r="D27" s="8" t="s">
        <v>33</v>
      </c>
      <c r="E27" s="8" t="s">
        <v>55</v>
      </c>
    </row>
    <row r="28">
      <c r="A28" s="8" t="s">
        <v>559</v>
      </c>
      <c r="B28" s="9" t="s">
        <v>579</v>
      </c>
      <c r="C28" s="10">
        <v>8.0</v>
      </c>
      <c r="D28" s="8" t="s">
        <v>26</v>
      </c>
      <c r="E28" s="8" t="s">
        <v>580</v>
      </c>
    </row>
    <row r="29">
      <c r="A29" s="8" t="s">
        <v>581</v>
      </c>
      <c r="B29" s="9" t="s">
        <v>582</v>
      </c>
      <c r="C29" s="10">
        <v>8.0</v>
      </c>
      <c r="D29" s="8" t="s">
        <v>26</v>
      </c>
      <c r="E29" s="8" t="s">
        <v>583</v>
      </c>
    </row>
    <row r="30">
      <c r="A30" s="8" t="s">
        <v>584</v>
      </c>
      <c r="B30" s="9" t="s">
        <v>585</v>
      </c>
      <c r="C30" s="10">
        <v>7.0</v>
      </c>
      <c r="D30" s="8" t="s">
        <v>26</v>
      </c>
      <c r="E30" s="8" t="s">
        <v>586</v>
      </c>
    </row>
    <row r="31">
      <c r="A31" s="8" t="s">
        <v>587</v>
      </c>
      <c r="B31" s="9" t="s">
        <v>588</v>
      </c>
      <c r="C31" s="10">
        <v>7.0</v>
      </c>
      <c r="D31" s="8" t="s">
        <v>26</v>
      </c>
      <c r="E31" s="8" t="s">
        <v>589</v>
      </c>
    </row>
    <row r="32">
      <c r="A32" s="8" t="s">
        <v>590</v>
      </c>
      <c r="B32" s="9" t="s">
        <v>591</v>
      </c>
      <c r="C32" s="10">
        <v>6.0</v>
      </c>
      <c r="D32" s="8" t="s">
        <v>26</v>
      </c>
      <c r="E32" s="8" t="s">
        <v>592</v>
      </c>
    </row>
    <row r="33">
      <c r="A33" s="8" t="s">
        <v>593</v>
      </c>
      <c r="B33" s="9" t="s">
        <v>594</v>
      </c>
      <c r="C33" s="10">
        <v>6.0</v>
      </c>
      <c r="D33" s="8" t="s">
        <v>26</v>
      </c>
      <c r="E33" s="8" t="s">
        <v>61</v>
      </c>
    </row>
    <row r="34">
      <c r="A34" s="8" t="s">
        <v>595</v>
      </c>
      <c r="B34" s="9" t="s">
        <v>596</v>
      </c>
      <c r="C34" s="10">
        <v>6.0</v>
      </c>
      <c r="D34" s="8" t="s">
        <v>26</v>
      </c>
      <c r="E34" s="8" t="s">
        <v>540</v>
      </c>
    </row>
    <row r="35">
      <c r="A35" s="8" t="s">
        <v>56</v>
      </c>
      <c r="B35" s="9" t="s">
        <v>57</v>
      </c>
      <c r="C35" s="10">
        <v>6.0</v>
      </c>
      <c r="D35" s="8" t="s">
        <v>26</v>
      </c>
      <c r="E35" s="8" t="s">
        <v>58</v>
      </c>
    </row>
    <row r="36">
      <c r="A36" s="8" t="s">
        <v>92</v>
      </c>
      <c r="B36" s="9" t="s">
        <v>597</v>
      </c>
      <c r="C36" s="10">
        <v>6.0</v>
      </c>
      <c r="D36" s="8" t="s">
        <v>11</v>
      </c>
      <c r="E36" s="8" t="s">
        <v>94</v>
      </c>
    </row>
    <row r="37">
      <c r="A37" s="8" t="s">
        <v>598</v>
      </c>
      <c r="B37" s="9" t="s">
        <v>599</v>
      </c>
      <c r="C37" s="10">
        <v>5.0</v>
      </c>
      <c r="D37" s="8" t="s">
        <v>26</v>
      </c>
      <c r="E37" s="8" t="s">
        <v>600</v>
      </c>
    </row>
    <row r="38">
      <c r="A38" s="8" t="s">
        <v>601</v>
      </c>
      <c r="B38" s="9" t="s">
        <v>602</v>
      </c>
      <c r="C38" s="10">
        <v>5.0</v>
      </c>
      <c r="D38" s="8" t="s">
        <v>26</v>
      </c>
      <c r="E38" s="8" t="s">
        <v>61</v>
      </c>
    </row>
    <row r="39">
      <c r="A39" s="8" t="s">
        <v>603</v>
      </c>
      <c r="B39" s="9" t="s">
        <v>604</v>
      </c>
      <c r="C39" s="10">
        <v>5.0</v>
      </c>
      <c r="D39" s="8" t="s">
        <v>26</v>
      </c>
      <c r="E39" s="8" t="s">
        <v>605</v>
      </c>
    </row>
    <row r="40">
      <c r="A40" s="8" t="s">
        <v>606</v>
      </c>
      <c r="B40" s="9" t="s">
        <v>607</v>
      </c>
      <c r="C40" s="10">
        <v>5.0</v>
      </c>
      <c r="D40" s="8" t="s">
        <v>11</v>
      </c>
      <c r="E40" s="8" t="s">
        <v>608</v>
      </c>
    </row>
    <row r="41">
      <c r="A41" s="8" t="s">
        <v>609</v>
      </c>
      <c r="B41" s="9" t="s">
        <v>610</v>
      </c>
      <c r="C41" s="10">
        <v>5.0</v>
      </c>
      <c r="D41" s="8" t="s">
        <v>26</v>
      </c>
      <c r="E41" s="8" t="s">
        <v>611</v>
      </c>
    </row>
    <row r="42">
      <c r="A42" s="8" t="s">
        <v>5</v>
      </c>
      <c r="B42" s="9" t="s">
        <v>6</v>
      </c>
      <c r="C42" s="10">
        <v>5.0</v>
      </c>
      <c r="D42" s="8" t="s">
        <v>7</v>
      </c>
      <c r="E42" s="8" t="s">
        <v>8</v>
      </c>
    </row>
    <row r="43">
      <c r="A43" s="8" t="s">
        <v>612</v>
      </c>
      <c r="B43" s="9" t="s">
        <v>613</v>
      </c>
      <c r="C43" s="10">
        <v>5.0</v>
      </c>
      <c r="D43" s="8" t="s">
        <v>33</v>
      </c>
      <c r="E43" s="8" t="s">
        <v>614</v>
      </c>
    </row>
    <row r="44">
      <c r="A44" s="8" t="s">
        <v>59</v>
      </c>
      <c r="B44" s="9" t="s">
        <v>60</v>
      </c>
      <c r="C44" s="10">
        <v>4.0</v>
      </c>
      <c r="D44" s="8" t="s">
        <v>26</v>
      </c>
      <c r="E44" s="8" t="s">
        <v>61</v>
      </c>
    </row>
    <row r="45">
      <c r="A45" s="8" t="s">
        <v>615</v>
      </c>
      <c r="B45" s="9" t="s">
        <v>616</v>
      </c>
      <c r="C45" s="10">
        <v>4.0</v>
      </c>
      <c r="D45" s="8" t="s">
        <v>15</v>
      </c>
      <c r="E45" s="8" t="s">
        <v>617</v>
      </c>
    </row>
    <row r="46">
      <c r="A46" s="8" t="s">
        <v>62</v>
      </c>
      <c r="B46" s="9" t="s">
        <v>63</v>
      </c>
      <c r="C46" s="10">
        <v>4.0</v>
      </c>
      <c r="D46" s="8" t="s">
        <v>26</v>
      </c>
      <c r="E46" s="8" t="s">
        <v>64</v>
      </c>
    </row>
    <row r="47">
      <c r="A47" s="8" t="s">
        <v>618</v>
      </c>
      <c r="B47" s="9" t="s">
        <v>619</v>
      </c>
      <c r="C47" s="10">
        <v>4.0</v>
      </c>
      <c r="D47" s="8" t="s">
        <v>26</v>
      </c>
      <c r="E47" s="8" t="s">
        <v>620</v>
      </c>
    </row>
    <row r="48">
      <c r="A48" s="8" t="s">
        <v>621</v>
      </c>
      <c r="B48" s="9" t="s">
        <v>622</v>
      </c>
      <c r="C48" s="10">
        <v>4.0</v>
      </c>
      <c r="D48" s="8" t="s">
        <v>26</v>
      </c>
      <c r="E48" s="8" t="s">
        <v>623</v>
      </c>
    </row>
    <row r="49">
      <c r="A49" s="8" t="s">
        <v>624</v>
      </c>
      <c r="B49" s="9" t="s">
        <v>625</v>
      </c>
      <c r="C49" s="10">
        <v>4.0</v>
      </c>
      <c r="D49" s="8" t="s">
        <v>26</v>
      </c>
      <c r="E49" s="8" t="s">
        <v>626</v>
      </c>
    </row>
    <row r="50">
      <c r="A50" s="8" t="s">
        <v>627</v>
      </c>
      <c r="B50" s="9" t="s">
        <v>628</v>
      </c>
      <c r="C50" s="10">
        <v>4.0</v>
      </c>
      <c r="D50" s="8" t="s">
        <v>26</v>
      </c>
      <c r="E50" s="8" t="s">
        <v>629</v>
      </c>
    </row>
    <row r="51">
      <c r="A51" s="8" t="s">
        <v>630</v>
      </c>
      <c r="B51" s="9" t="s">
        <v>631</v>
      </c>
      <c r="C51" s="10">
        <v>3.0</v>
      </c>
      <c r="D51" s="8" t="s">
        <v>33</v>
      </c>
      <c r="E51" s="8" t="s">
        <v>61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D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s>
  <drawing r:id="rId5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2" width="63.75"/>
    <col customWidth="1" min="3" max="3" width="30.88"/>
    <col customWidth="1" min="4" max="4" width="40.5"/>
  </cols>
  <sheetData>
    <row r="1">
      <c r="A1" s="1" t="s">
        <v>0</v>
      </c>
      <c r="B1" s="1" t="s">
        <v>1</v>
      </c>
      <c r="C1" s="1" t="s">
        <v>2</v>
      </c>
      <c r="D1" s="1" t="s">
        <v>3</v>
      </c>
      <c r="E1" s="1" t="s">
        <v>4</v>
      </c>
    </row>
    <row r="2">
      <c r="A2" s="8" t="s">
        <v>632</v>
      </c>
      <c r="B2" s="9" t="s">
        <v>633</v>
      </c>
      <c r="C2" s="10">
        <v>15.0</v>
      </c>
      <c r="D2" s="8" t="s">
        <v>44</v>
      </c>
      <c r="E2" s="8" t="s">
        <v>634</v>
      </c>
    </row>
    <row r="3">
      <c r="A3" s="8" t="s">
        <v>635</v>
      </c>
      <c r="B3" s="9" t="s">
        <v>636</v>
      </c>
      <c r="C3" s="10">
        <v>8.0</v>
      </c>
      <c r="D3" s="8" t="s">
        <v>33</v>
      </c>
      <c r="E3" s="8" t="s">
        <v>637</v>
      </c>
    </row>
    <row r="4">
      <c r="A4" s="8" t="s">
        <v>143</v>
      </c>
      <c r="B4" s="9" t="s">
        <v>144</v>
      </c>
      <c r="C4" s="10">
        <v>6.0</v>
      </c>
      <c r="D4" s="8" t="s">
        <v>141</v>
      </c>
      <c r="E4" s="8" t="s">
        <v>145</v>
      </c>
    </row>
    <row r="5">
      <c r="A5" s="8" t="s">
        <v>638</v>
      </c>
      <c r="B5" s="9" t="s">
        <v>639</v>
      </c>
      <c r="C5" s="10">
        <v>4.0</v>
      </c>
      <c r="D5" s="8" t="s">
        <v>97</v>
      </c>
      <c r="E5" s="8" t="s">
        <v>640</v>
      </c>
    </row>
    <row r="6">
      <c r="A6" s="8" t="s">
        <v>641</v>
      </c>
      <c r="B6" s="9" t="s">
        <v>642</v>
      </c>
      <c r="C6" s="10">
        <v>3.0</v>
      </c>
      <c r="D6" s="8" t="s">
        <v>643</v>
      </c>
      <c r="E6" s="8" t="s">
        <v>644</v>
      </c>
    </row>
    <row r="7">
      <c r="A7" s="8" t="s">
        <v>645</v>
      </c>
      <c r="B7" s="9" t="s">
        <v>646</v>
      </c>
      <c r="C7" s="10">
        <v>3.0</v>
      </c>
      <c r="D7" s="8" t="s">
        <v>44</v>
      </c>
      <c r="E7" s="8" t="s">
        <v>647</v>
      </c>
    </row>
    <row r="8">
      <c r="A8" s="8" t="s">
        <v>648</v>
      </c>
      <c r="B8" s="9" t="s">
        <v>649</v>
      </c>
      <c r="C8" s="10">
        <v>3.0</v>
      </c>
      <c r="D8" s="8" t="s">
        <v>44</v>
      </c>
      <c r="E8" s="8" t="s">
        <v>650</v>
      </c>
    </row>
    <row r="9">
      <c r="A9" s="8" t="s">
        <v>651</v>
      </c>
      <c r="B9" s="9" t="s">
        <v>652</v>
      </c>
      <c r="C9" s="10">
        <v>3.0</v>
      </c>
      <c r="D9" s="8" t="s">
        <v>226</v>
      </c>
      <c r="E9" s="8" t="s">
        <v>653</v>
      </c>
    </row>
    <row r="10">
      <c r="A10" s="8" t="s">
        <v>654</v>
      </c>
      <c r="B10" s="9" t="s">
        <v>655</v>
      </c>
      <c r="C10" s="10">
        <v>3.0</v>
      </c>
      <c r="D10" s="8" t="s">
        <v>33</v>
      </c>
      <c r="E10" s="8" t="s">
        <v>656</v>
      </c>
    </row>
    <row r="11">
      <c r="A11" s="8" t="s">
        <v>657</v>
      </c>
      <c r="B11" s="9" t="s">
        <v>658</v>
      </c>
      <c r="C11" s="10">
        <v>2.0</v>
      </c>
      <c r="D11" s="8" t="s">
        <v>44</v>
      </c>
      <c r="E11" s="8" t="s">
        <v>659</v>
      </c>
    </row>
    <row r="12">
      <c r="A12" s="8" t="s">
        <v>660</v>
      </c>
      <c r="B12" s="9" t="s">
        <v>661</v>
      </c>
      <c r="C12" s="10">
        <v>2.0</v>
      </c>
      <c r="D12" s="8" t="s">
        <v>44</v>
      </c>
      <c r="E12" s="8" t="s">
        <v>662</v>
      </c>
    </row>
    <row r="13">
      <c r="A13" s="8" t="s">
        <v>663</v>
      </c>
      <c r="B13" s="9" t="s">
        <v>664</v>
      </c>
      <c r="C13" s="10">
        <v>2.0</v>
      </c>
      <c r="D13" s="8" t="s">
        <v>44</v>
      </c>
      <c r="E13" s="8" t="s">
        <v>665</v>
      </c>
    </row>
    <row r="14">
      <c r="A14" s="8" t="s">
        <v>666</v>
      </c>
      <c r="B14" s="9" t="s">
        <v>667</v>
      </c>
      <c r="C14" s="10">
        <v>2.0</v>
      </c>
      <c r="D14" s="8" t="s">
        <v>44</v>
      </c>
      <c r="E14" s="8" t="s">
        <v>668</v>
      </c>
    </row>
    <row r="15">
      <c r="A15" s="8" t="s">
        <v>669</v>
      </c>
      <c r="B15" s="9" t="s">
        <v>670</v>
      </c>
      <c r="C15" s="10">
        <v>2.0</v>
      </c>
      <c r="D15" s="8" t="s">
        <v>33</v>
      </c>
      <c r="E15" s="8" t="s">
        <v>671</v>
      </c>
    </row>
    <row r="16">
      <c r="A16" s="8" t="s">
        <v>672</v>
      </c>
      <c r="B16" s="9" t="s">
        <v>673</v>
      </c>
      <c r="C16" s="10">
        <v>2.0</v>
      </c>
      <c r="D16" s="8" t="s">
        <v>97</v>
      </c>
      <c r="E16" s="8" t="s">
        <v>674</v>
      </c>
    </row>
    <row r="17">
      <c r="A17" s="8" t="s">
        <v>675</v>
      </c>
      <c r="B17" s="9" t="s">
        <v>676</v>
      </c>
      <c r="C17" s="10">
        <v>2.0</v>
      </c>
      <c r="D17" s="8" t="s">
        <v>44</v>
      </c>
      <c r="E17" s="8" t="s">
        <v>677</v>
      </c>
    </row>
    <row r="18">
      <c r="A18" s="8" t="s">
        <v>678</v>
      </c>
      <c r="B18" s="9" t="s">
        <v>679</v>
      </c>
      <c r="C18" s="10">
        <v>1.0</v>
      </c>
      <c r="D18" s="8" t="s">
        <v>195</v>
      </c>
      <c r="E18" s="8" t="s">
        <v>680</v>
      </c>
    </row>
    <row r="19">
      <c r="A19" s="8" t="s">
        <v>83</v>
      </c>
      <c r="B19" s="9" t="s">
        <v>84</v>
      </c>
      <c r="C19" s="10">
        <v>1.0</v>
      </c>
      <c r="D19" s="8" t="s">
        <v>26</v>
      </c>
      <c r="E19" s="8" t="s">
        <v>85</v>
      </c>
    </row>
    <row r="20">
      <c r="A20" s="8" t="s">
        <v>681</v>
      </c>
      <c r="B20" s="9" t="s">
        <v>682</v>
      </c>
      <c r="C20" s="10">
        <v>1.0</v>
      </c>
      <c r="D20" s="8" t="s">
        <v>44</v>
      </c>
      <c r="E20" s="8" t="s">
        <v>61</v>
      </c>
    </row>
    <row r="21">
      <c r="A21" s="8" t="s">
        <v>683</v>
      </c>
      <c r="B21" s="9" t="s">
        <v>684</v>
      </c>
      <c r="C21" s="10">
        <v>1.0</v>
      </c>
      <c r="D21" s="8" t="s">
        <v>11</v>
      </c>
      <c r="E21" s="8" t="s">
        <v>685</v>
      </c>
    </row>
    <row r="22">
      <c r="A22" s="8" t="s">
        <v>686</v>
      </c>
      <c r="B22" s="9" t="s">
        <v>687</v>
      </c>
      <c r="C22" s="10">
        <v>1.0</v>
      </c>
      <c r="D22" s="8" t="s">
        <v>44</v>
      </c>
      <c r="E22" s="8" t="s">
        <v>688</v>
      </c>
    </row>
    <row r="23">
      <c r="A23" s="8" t="s">
        <v>689</v>
      </c>
      <c r="B23" s="9" t="s">
        <v>690</v>
      </c>
      <c r="C23" s="10">
        <v>1.0</v>
      </c>
      <c r="D23" s="8" t="s">
        <v>26</v>
      </c>
      <c r="E23" s="8" t="s">
        <v>691</v>
      </c>
    </row>
    <row r="24">
      <c r="A24" s="8" t="s">
        <v>692</v>
      </c>
      <c r="B24" s="9" t="s">
        <v>693</v>
      </c>
      <c r="C24" s="10">
        <v>1.0</v>
      </c>
      <c r="D24" s="8" t="s">
        <v>44</v>
      </c>
      <c r="E24" s="8" t="s">
        <v>694</v>
      </c>
    </row>
    <row r="25">
      <c r="A25" s="8" t="s">
        <v>695</v>
      </c>
      <c r="B25" s="9" t="s">
        <v>696</v>
      </c>
      <c r="C25" s="10">
        <v>1.0</v>
      </c>
      <c r="D25" s="8" t="s">
        <v>44</v>
      </c>
      <c r="E25" s="8" t="s">
        <v>697</v>
      </c>
    </row>
    <row r="26">
      <c r="A26" s="8" t="s">
        <v>698</v>
      </c>
      <c r="B26" s="9" t="s">
        <v>699</v>
      </c>
      <c r="C26" s="10">
        <v>1.0</v>
      </c>
      <c r="D26" s="8" t="s">
        <v>97</v>
      </c>
      <c r="E26" s="8" t="s">
        <v>700</v>
      </c>
    </row>
    <row r="27">
      <c r="A27" s="8" t="s">
        <v>701</v>
      </c>
      <c r="B27" s="9" t="s">
        <v>702</v>
      </c>
      <c r="C27" s="10">
        <v>1.0</v>
      </c>
      <c r="D27" s="8" t="s">
        <v>33</v>
      </c>
      <c r="E27" s="8" t="s">
        <v>703</v>
      </c>
    </row>
    <row r="28">
      <c r="A28" s="8" t="s">
        <v>704</v>
      </c>
      <c r="B28" s="9" t="s">
        <v>705</v>
      </c>
      <c r="C28" s="10">
        <v>1.0</v>
      </c>
      <c r="D28" s="8" t="s">
        <v>44</v>
      </c>
      <c r="E28" s="8" t="s">
        <v>706</v>
      </c>
    </row>
    <row r="29">
      <c r="A29" s="8" t="s">
        <v>707</v>
      </c>
      <c r="B29" s="9" t="s">
        <v>708</v>
      </c>
      <c r="C29" s="10">
        <v>1.0</v>
      </c>
      <c r="D29" s="8" t="s">
        <v>7</v>
      </c>
      <c r="E29" s="8" t="s">
        <v>709</v>
      </c>
    </row>
    <row r="30">
      <c r="A30" s="8" t="s">
        <v>710</v>
      </c>
      <c r="B30" s="9" t="s">
        <v>711</v>
      </c>
      <c r="C30" s="10">
        <v>1.0</v>
      </c>
      <c r="D30" s="8" t="s">
        <v>33</v>
      </c>
      <c r="E30" s="8" t="s">
        <v>712</v>
      </c>
    </row>
    <row r="31">
      <c r="A31" s="8" t="s">
        <v>710</v>
      </c>
      <c r="B31" s="9" t="s">
        <v>713</v>
      </c>
      <c r="C31" s="10">
        <v>1.0</v>
      </c>
      <c r="D31" s="8" t="s">
        <v>33</v>
      </c>
      <c r="E31" s="8" t="s">
        <v>712</v>
      </c>
    </row>
    <row r="32">
      <c r="A32" s="8" t="s">
        <v>714</v>
      </c>
      <c r="B32" s="9" t="s">
        <v>715</v>
      </c>
      <c r="C32" s="10">
        <v>1.0</v>
      </c>
      <c r="D32" s="8" t="s">
        <v>195</v>
      </c>
      <c r="E32" s="8" t="s">
        <v>716</v>
      </c>
    </row>
    <row r="33">
      <c r="A33" s="8" t="s">
        <v>717</v>
      </c>
      <c r="B33" s="9" t="s">
        <v>718</v>
      </c>
      <c r="C33" s="10">
        <v>1.0</v>
      </c>
      <c r="D33" s="8" t="s">
        <v>44</v>
      </c>
      <c r="E33" s="8" t="s">
        <v>719</v>
      </c>
    </row>
    <row r="34">
      <c r="A34" s="8" t="s">
        <v>720</v>
      </c>
      <c r="B34" s="9" t="s">
        <v>721</v>
      </c>
      <c r="C34" s="10">
        <v>1.0</v>
      </c>
      <c r="D34" s="8" t="s">
        <v>44</v>
      </c>
      <c r="E34" s="8" t="s">
        <v>722</v>
      </c>
    </row>
    <row r="35">
      <c r="A35" s="8" t="s">
        <v>723</v>
      </c>
      <c r="B35" s="9" t="s">
        <v>724</v>
      </c>
      <c r="C35" s="10">
        <v>1.0</v>
      </c>
      <c r="D35" s="8" t="s">
        <v>195</v>
      </c>
      <c r="E35" s="8" t="s">
        <v>725</v>
      </c>
    </row>
    <row r="36">
      <c r="A36" s="8" t="s">
        <v>726</v>
      </c>
      <c r="B36" s="9" t="s">
        <v>727</v>
      </c>
      <c r="C36" s="10">
        <v>1.0</v>
      </c>
      <c r="D36" s="8" t="s">
        <v>195</v>
      </c>
      <c r="E36" s="8" t="s">
        <v>728</v>
      </c>
    </row>
    <row r="37">
      <c r="A37" s="8" t="s">
        <v>729</v>
      </c>
      <c r="B37" s="9" t="s">
        <v>730</v>
      </c>
      <c r="C37" s="10">
        <v>1.0</v>
      </c>
      <c r="D37" s="8" t="s">
        <v>44</v>
      </c>
      <c r="E37" s="8" t="s">
        <v>731</v>
      </c>
    </row>
    <row r="38">
      <c r="A38" s="8" t="s">
        <v>732</v>
      </c>
      <c r="B38" s="9" t="s">
        <v>733</v>
      </c>
      <c r="C38" s="10">
        <v>1.0</v>
      </c>
      <c r="D38" s="8" t="s">
        <v>44</v>
      </c>
      <c r="E38" s="8" t="s">
        <v>734</v>
      </c>
    </row>
    <row r="39">
      <c r="A39" s="8" t="s">
        <v>735</v>
      </c>
      <c r="B39" s="9" t="s">
        <v>736</v>
      </c>
      <c r="C39" s="10">
        <v>1.0</v>
      </c>
      <c r="D39" s="8" t="s">
        <v>7</v>
      </c>
      <c r="E39" s="8" t="s">
        <v>737</v>
      </c>
    </row>
    <row r="40">
      <c r="A40" s="8" t="s">
        <v>738</v>
      </c>
      <c r="B40" s="9" t="s">
        <v>739</v>
      </c>
      <c r="C40" s="10">
        <v>1.0</v>
      </c>
      <c r="D40" s="8" t="s">
        <v>195</v>
      </c>
      <c r="E40" s="8" t="s">
        <v>740</v>
      </c>
    </row>
    <row r="41">
      <c r="A41" s="8" t="s">
        <v>741</v>
      </c>
      <c r="B41" s="9" t="s">
        <v>742</v>
      </c>
      <c r="C41" s="10">
        <v>0.0</v>
      </c>
      <c r="D41" s="8" t="s">
        <v>44</v>
      </c>
      <c r="E41" s="8" t="s">
        <v>743</v>
      </c>
    </row>
    <row r="42">
      <c r="A42" s="8" t="s">
        <v>744</v>
      </c>
      <c r="B42" s="9" t="s">
        <v>745</v>
      </c>
      <c r="C42" s="10">
        <v>0.0</v>
      </c>
      <c r="D42" s="8" t="s">
        <v>44</v>
      </c>
      <c r="E42" s="8" t="s">
        <v>746</v>
      </c>
    </row>
    <row r="43">
      <c r="A43" s="8" t="s">
        <v>747</v>
      </c>
      <c r="B43" s="9" t="s">
        <v>748</v>
      </c>
      <c r="C43" s="10">
        <v>0.0</v>
      </c>
      <c r="D43" s="8" t="s">
        <v>44</v>
      </c>
      <c r="E43" s="8" t="s">
        <v>61</v>
      </c>
    </row>
    <row r="44">
      <c r="A44" s="8" t="s">
        <v>749</v>
      </c>
      <c r="B44" s="9" t="s">
        <v>750</v>
      </c>
      <c r="C44" s="10">
        <v>0.0</v>
      </c>
      <c r="D44" s="8" t="s">
        <v>44</v>
      </c>
      <c r="E44" s="8" t="s">
        <v>61</v>
      </c>
    </row>
    <row r="45">
      <c r="A45" s="8" t="s">
        <v>751</v>
      </c>
      <c r="B45" s="9" t="s">
        <v>752</v>
      </c>
      <c r="C45" s="10">
        <v>0.0</v>
      </c>
      <c r="D45" s="8" t="s">
        <v>33</v>
      </c>
      <c r="E45" s="8" t="s">
        <v>753</v>
      </c>
    </row>
    <row r="46">
      <c r="A46" s="8" t="s">
        <v>754</v>
      </c>
      <c r="B46" s="9" t="s">
        <v>755</v>
      </c>
      <c r="C46" s="10">
        <v>0.0</v>
      </c>
      <c r="D46" s="8" t="s">
        <v>44</v>
      </c>
      <c r="E46" s="8" t="s">
        <v>756</v>
      </c>
    </row>
    <row r="47">
      <c r="A47" s="8" t="s">
        <v>757</v>
      </c>
      <c r="B47" s="9" t="s">
        <v>758</v>
      </c>
      <c r="C47" s="10">
        <v>0.0</v>
      </c>
      <c r="D47" s="8" t="s">
        <v>44</v>
      </c>
      <c r="E47" s="8" t="s">
        <v>759</v>
      </c>
    </row>
    <row r="48">
      <c r="A48" s="8" t="s">
        <v>760</v>
      </c>
      <c r="B48" s="9" t="s">
        <v>761</v>
      </c>
      <c r="C48" s="10">
        <v>0.0</v>
      </c>
      <c r="D48" s="8" t="s">
        <v>19</v>
      </c>
      <c r="E48" s="8" t="s">
        <v>762</v>
      </c>
    </row>
    <row r="49">
      <c r="A49" s="8" t="s">
        <v>763</v>
      </c>
      <c r="B49" s="9" t="s">
        <v>764</v>
      </c>
      <c r="C49" s="10">
        <v>0.0</v>
      </c>
      <c r="D49" s="8" t="s">
        <v>37</v>
      </c>
      <c r="E49" s="8" t="s">
        <v>765</v>
      </c>
    </row>
    <row r="50">
      <c r="A50" s="8" t="s">
        <v>766</v>
      </c>
      <c r="B50" s="9" t="s">
        <v>767</v>
      </c>
      <c r="C50" s="10">
        <v>0.0</v>
      </c>
      <c r="D50" s="8" t="s">
        <v>33</v>
      </c>
      <c r="E50" s="8" t="s">
        <v>768</v>
      </c>
    </row>
    <row r="51">
      <c r="A51" s="8" t="s">
        <v>769</v>
      </c>
      <c r="B51" s="9" t="s">
        <v>770</v>
      </c>
      <c r="C51" s="10">
        <v>0.0</v>
      </c>
      <c r="D51" s="8" t="s">
        <v>19</v>
      </c>
      <c r="E51" s="8" t="s">
        <v>771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s>
  <drawing r:id="rId5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 customWidth="1" min="2" max="2" width="44.13"/>
  </cols>
  <sheetData>
    <row r="1">
      <c r="A1" s="1" t="s">
        <v>0</v>
      </c>
      <c r="B1" s="1" t="s">
        <v>1</v>
      </c>
      <c r="C1" s="1" t="s">
        <v>2</v>
      </c>
      <c r="D1" s="1" t="s">
        <v>3</v>
      </c>
      <c r="E1" s="1" t="s">
        <v>4</v>
      </c>
    </row>
    <row r="2">
      <c r="A2" s="8" t="s">
        <v>523</v>
      </c>
      <c r="B2" s="9" t="s">
        <v>524</v>
      </c>
      <c r="C2" s="10">
        <v>685.0</v>
      </c>
      <c r="D2" s="8" t="s">
        <v>26</v>
      </c>
      <c r="E2" s="8" t="s">
        <v>525</v>
      </c>
    </row>
    <row r="3">
      <c r="A3" s="8" t="s">
        <v>92</v>
      </c>
      <c r="B3" s="9" t="s">
        <v>597</v>
      </c>
      <c r="C3" s="10">
        <v>6.0</v>
      </c>
      <c r="D3" s="8" t="s">
        <v>11</v>
      </c>
      <c r="E3" s="8" t="s">
        <v>94</v>
      </c>
    </row>
    <row r="4">
      <c r="A4" s="8" t="s">
        <v>92</v>
      </c>
      <c r="B4" s="9" t="s">
        <v>93</v>
      </c>
      <c r="C4" s="10">
        <v>1.0</v>
      </c>
      <c r="D4" s="8" t="s">
        <v>11</v>
      </c>
      <c r="E4" s="8" t="s">
        <v>94</v>
      </c>
    </row>
    <row r="5">
      <c r="A5" s="8" t="s">
        <v>772</v>
      </c>
      <c r="B5" s="9" t="s">
        <v>773</v>
      </c>
      <c r="C5" s="10">
        <v>0.0</v>
      </c>
      <c r="D5" s="8" t="s">
        <v>7</v>
      </c>
      <c r="E5" s="8" t="s">
        <v>774</v>
      </c>
    </row>
    <row r="6">
      <c r="A6" s="8" t="s">
        <v>775</v>
      </c>
      <c r="B6" s="9" t="s">
        <v>776</v>
      </c>
      <c r="C6" s="10">
        <v>0.0</v>
      </c>
      <c r="D6" s="8" t="s">
        <v>44</v>
      </c>
      <c r="E6" s="8" t="s">
        <v>777</v>
      </c>
    </row>
  </sheetData>
  <hyperlinks>
    <hyperlink r:id="rId1" ref="B2"/>
    <hyperlink r:id="rId2" ref="B3"/>
    <hyperlink r:id="rId3" ref="B4"/>
    <hyperlink r:id="rId4" ref="B5"/>
    <hyperlink r:id="rId5" ref="B6"/>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47.25"/>
    <col customWidth="1" min="3" max="3" width="17.25"/>
    <col customWidth="1" min="4" max="4" width="16.63"/>
    <col customWidth="1" min="5" max="5" width="23.88"/>
  </cols>
  <sheetData>
    <row r="1">
      <c r="A1" s="1" t="s">
        <v>0</v>
      </c>
      <c r="B1" s="1" t="s">
        <v>1</v>
      </c>
      <c r="C1" s="1" t="s">
        <v>2</v>
      </c>
      <c r="D1" s="1" t="s">
        <v>3</v>
      </c>
      <c r="E1" s="1" t="s">
        <v>4</v>
      </c>
    </row>
    <row r="2">
      <c r="A2" s="8" t="s">
        <v>778</v>
      </c>
      <c r="B2" s="9" t="s">
        <v>779</v>
      </c>
      <c r="C2" s="10">
        <v>37.0</v>
      </c>
      <c r="D2" s="8" t="s">
        <v>44</v>
      </c>
      <c r="E2" s="8" t="s">
        <v>61</v>
      </c>
    </row>
    <row r="3">
      <c r="A3" s="8" t="s">
        <v>780</v>
      </c>
      <c r="B3" s="9" t="s">
        <v>781</v>
      </c>
      <c r="C3" s="10">
        <v>4.0</v>
      </c>
      <c r="D3" s="8" t="s">
        <v>44</v>
      </c>
      <c r="E3" s="8" t="s">
        <v>782</v>
      </c>
    </row>
    <row r="4">
      <c r="A4" s="8" t="s">
        <v>783</v>
      </c>
      <c r="B4" s="9" t="s">
        <v>784</v>
      </c>
      <c r="C4" s="10">
        <v>3.0</v>
      </c>
      <c r="D4" s="8" t="s">
        <v>26</v>
      </c>
      <c r="E4" s="8" t="s">
        <v>785</v>
      </c>
    </row>
    <row r="5">
      <c r="A5" s="8" t="s">
        <v>778</v>
      </c>
      <c r="B5" s="9" t="s">
        <v>786</v>
      </c>
      <c r="C5" s="10">
        <v>0.0</v>
      </c>
      <c r="D5" s="8" t="s">
        <v>101</v>
      </c>
      <c r="E5" s="8" t="s">
        <v>61</v>
      </c>
    </row>
  </sheetData>
  <hyperlinks>
    <hyperlink r:id="rId1" ref="B2"/>
    <hyperlink r:id="rId2" ref="B3"/>
    <hyperlink r:id="rId3" ref="B4"/>
    <hyperlink r:id="rId4" ref="B5"/>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50.88"/>
    <col customWidth="1" min="3" max="3" width="19.38"/>
    <col customWidth="1" min="4" max="4" width="20.25"/>
  </cols>
  <sheetData>
    <row r="1">
      <c r="A1" s="1" t="s">
        <v>0</v>
      </c>
      <c r="B1" s="1" t="s">
        <v>1</v>
      </c>
      <c r="C1" s="1" t="s">
        <v>2</v>
      </c>
      <c r="D1" s="1" t="s">
        <v>3</v>
      </c>
      <c r="E1" s="1" t="s">
        <v>4</v>
      </c>
    </row>
    <row r="2">
      <c r="A2" s="8" t="s">
        <v>787</v>
      </c>
      <c r="B2" s="9" t="s">
        <v>788</v>
      </c>
      <c r="C2" s="10">
        <v>24732.0</v>
      </c>
      <c r="D2" s="8" t="s">
        <v>26</v>
      </c>
      <c r="E2" s="8" t="s">
        <v>789</v>
      </c>
    </row>
    <row r="3">
      <c r="A3" s="8" t="s">
        <v>209</v>
      </c>
      <c r="B3" s="9" t="s">
        <v>210</v>
      </c>
      <c r="C3" s="10">
        <v>18419.0</v>
      </c>
      <c r="D3" s="8" t="s">
        <v>33</v>
      </c>
      <c r="E3" s="8" t="s">
        <v>211</v>
      </c>
    </row>
    <row r="4">
      <c r="A4" s="8" t="s">
        <v>790</v>
      </c>
      <c r="B4" s="9" t="s">
        <v>791</v>
      </c>
      <c r="C4" s="10">
        <v>10048.0</v>
      </c>
      <c r="D4" s="8" t="s">
        <v>37</v>
      </c>
      <c r="E4" s="8" t="s">
        <v>792</v>
      </c>
    </row>
    <row r="5">
      <c r="A5" s="8" t="s">
        <v>793</v>
      </c>
      <c r="B5" s="9" t="s">
        <v>794</v>
      </c>
      <c r="C5" s="10">
        <v>8413.0</v>
      </c>
      <c r="D5" s="8" t="s">
        <v>37</v>
      </c>
      <c r="E5" s="8" t="s">
        <v>795</v>
      </c>
    </row>
    <row r="6">
      <c r="A6" s="8" t="s">
        <v>796</v>
      </c>
      <c r="B6" s="9" t="s">
        <v>797</v>
      </c>
      <c r="C6" s="10">
        <v>6621.0</v>
      </c>
      <c r="D6" s="8" t="s">
        <v>26</v>
      </c>
      <c r="E6" s="8" t="s">
        <v>798</v>
      </c>
    </row>
    <row r="7">
      <c r="A7" s="8" t="s">
        <v>799</v>
      </c>
      <c r="B7" s="9" t="s">
        <v>800</v>
      </c>
      <c r="C7" s="10">
        <v>6365.0</v>
      </c>
      <c r="D7" s="8" t="s">
        <v>26</v>
      </c>
      <c r="E7" s="8" t="s">
        <v>801</v>
      </c>
    </row>
    <row r="8">
      <c r="A8" s="8" t="s">
        <v>802</v>
      </c>
      <c r="B8" s="9" t="s">
        <v>803</v>
      </c>
      <c r="C8" s="10">
        <v>4960.0</v>
      </c>
      <c r="D8" s="8" t="s">
        <v>26</v>
      </c>
      <c r="E8" s="8" t="s">
        <v>804</v>
      </c>
    </row>
    <row r="9">
      <c r="A9" s="8" t="s">
        <v>805</v>
      </c>
      <c r="B9" s="9" t="s">
        <v>806</v>
      </c>
      <c r="C9" s="10">
        <v>4347.0</v>
      </c>
      <c r="D9" s="8" t="s">
        <v>26</v>
      </c>
      <c r="E9" s="8" t="s">
        <v>807</v>
      </c>
    </row>
    <row r="10">
      <c r="A10" s="9" t="s">
        <v>808</v>
      </c>
      <c r="B10" s="9" t="s">
        <v>809</v>
      </c>
      <c r="C10" s="10">
        <v>3407.0</v>
      </c>
      <c r="D10" s="8" t="s">
        <v>26</v>
      </c>
      <c r="E10" s="8" t="s">
        <v>810</v>
      </c>
    </row>
    <row r="11">
      <c r="A11" s="8" t="s">
        <v>811</v>
      </c>
      <c r="B11" s="9" t="s">
        <v>812</v>
      </c>
      <c r="C11" s="10">
        <v>2697.0</v>
      </c>
      <c r="D11" s="8" t="s">
        <v>26</v>
      </c>
      <c r="E11" s="8" t="s">
        <v>813</v>
      </c>
    </row>
    <row r="12">
      <c r="A12" s="8" t="s">
        <v>814</v>
      </c>
      <c r="B12" s="9" t="s">
        <v>815</v>
      </c>
      <c r="C12" s="10">
        <v>2425.0</v>
      </c>
      <c r="D12" s="8" t="s">
        <v>26</v>
      </c>
      <c r="E12" s="8" t="s">
        <v>816</v>
      </c>
    </row>
    <row r="13">
      <c r="A13" s="8" t="s">
        <v>817</v>
      </c>
      <c r="B13" s="9" t="s">
        <v>818</v>
      </c>
      <c r="C13" s="10">
        <v>2387.0</v>
      </c>
      <c r="D13" s="8" t="s">
        <v>26</v>
      </c>
      <c r="E13" s="8" t="s">
        <v>819</v>
      </c>
    </row>
    <row r="14">
      <c r="A14" s="8" t="s">
        <v>820</v>
      </c>
      <c r="B14" s="9" t="s">
        <v>821</v>
      </c>
      <c r="C14" s="10">
        <v>2296.0</v>
      </c>
      <c r="D14" s="8" t="s">
        <v>26</v>
      </c>
      <c r="E14" s="8" t="s">
        <v>822</v>
      </c>
    </row>
    <row r="15">
      <c r="A15" s="8" t="s">
        <v>823</v>
      </c>
      <c r="B15" s="9" t="s">
        <v>824</v>
      </c>
      <c r="C15" s="10">
        <v>1863.0</v>
      </c>
      <c r="D15" s="8" t="s">
        <v>26</v>
      </c>
      <c r="E15" s="8" t="s">
        <v>825</v>
      </c>
    </row>
    <row r="16">
      <c r="A16" s="8" t="s">
        <v>826</v>
      </c>
      <c r="B16" s="9" t="s">
        <v>827</v>
      </c>
      <c r="C16" s="10">
        <v>1863.0</v>
      </c>
      <c r="D16" s="8" t="s">
        <v>26</v>
      </c>
      <c r="E16" s="8" t="s">
        <v>828</v>
      </c>
    </row>
    <row r="17">
      <c r="A17" s="8" t="s">
        <v>829</v>
      </c>
      <c r="B17" s="9" t="s">
        <v>830</v>
      </c>
      <c r="C17" s="10">
        <v>1800.0</v>
      </c>
      <c r="D17" s="8" t="s">
        <v>26</v>
      </c>
      <c r="E17" s="8" t="s">
        <v>831</v>
      </c>
    </row>
    <row r="18">
      <c r="A18" s="8" t="s">
        <v>832</v>
      </c>
      <c r="B18" s="9" t="s">
        <v>833</v>
      </c>
      <c r="C18" s="10">
        <v>1792.0</v>
      </c>
      <c r="D18" s="8" t="s">
        <v>26</v>
      </c>
      <c r="E18" s="8" t="s">
        <v>834</v>
      </c>
    </row>
    <row r="19">
      <c r="A19" s="8" t="s">
        <v>835</v>
      </c>
      <c r="B19" s="9" t="s">
        <v>836</v>
      </c>
      <c r="C19" s="10">
        <v>1746.0</v>
      </c>
      <c r="D19" s="8" t="s">
        <v>26</v>
      </c>
      <c r="E19" s="8" t="s">
        <v>837</v>
      </c>
    </row>
    <row r="20">
      <c r="A20" s="8" t="s">
        <v>838</v>
      </c>
      <c r="B20" s="9" t="s">
        <v>839</v>
      </c>
      <c r="C20" s="10">
        <v>1615.0</v>
      </c>
      <c r="D20" s="8" t="s">
        <v>26</v>
      </c>
      <c r="E20" s="8" t="s">
        <v>840</v>
      </c>
    </row>
    <row r="21">
      <c r="A21" s="8" t="s">
        <v>841</v>
      </c>
      <c r="B21" s="9" t="s">
        <v>842</v>
      </c>
      <c r="C21" s="10">
        <v>1487.0</v>
      </c>
      <c r="D21" s="8" t="s">
        <v>26</v>
      </c>
      <c r="E21" s="8" t="s">
        <v>843</v>
      </c>
    </row>
    <row r="22">
      <c r="A22" s="8" t="s">
        <v>844</v>
      </c>
      <c r="B22" s="9" t="s">
        <v>845</v>
      </c>
      <c r="C22" s="10">
        <v>1180.0</v>
      </c>
      <c r="D22" s="8" t="s">
        <v>26</v>
      </c>
      <c r="E22" s="8" t="s">
        <v>846</v>
      </c>
    </row>
    <row r="23">
      <c r="A23" s="8" t="s">
        <v>847</v>
      </c>
      <c r="B23" s="9" t="s">
        <v>848</v>
      </c>
      <c r="C23" s="10">
        <v>930.0</v>
      </c>
      <c r="D23" s="8" t="s">
        <v>26</v>
      </c>
      <c r="E23" s="8" t="s">
        <v>849</v>
      </c>
    </row>
    <row r="24">
      <c r="A24" s="8" t="s">
        <v>850</v>
      </c>
      <c r="B24" s="9" t="s">
        <v>851</v>
      </c>
      <c r="C24" s="10">
        <v>890.0</v>
      </c>
      <c r="D24" s="8" t="s">
        <v>852</v>
      </c>
      <c r="E24" s="8" t="s">
        <v>853</v>
      </c>
    </row>
    <row r="25">
      <c r="A25" s="8" t="s">
        <v>854</v>
      </c>
      <c r="B25" s="9" t="s">
        <v>855</v>
      </c>
      <c r="C25" s="10">
        <v>857.0</v>
      </c>
      <c r="D25" s="8" t="s">
        <v>26</v>
      </c>
      <c r="E25" s="8" t="s">
        <v>856</v>
      </c>
    </row>
    <row r="26">
      <c r="A26" s="8" t="s">
        <v>857</v>
      </c>
      <c r="B26" s="9" t="s">
        <v>858</v>
      </c>
      <c r="C26" s="10">
        <v>770.0</v>
      </c>
      <c r="D26" s="8" t="s">
        <v>26</v>
      </c>
      <c r="E26" s="8" t="s">
        <v>859</v>
      </c>
    </row>
    <row r="27">
      <c r="A27" s="8" t="s">
        <v>860</v>
      </c>
      <c r="B27" s="9" t="s">
        <v>861</v>
      </c>
      <c r="C27" s="10">
        <v>742.0</v>
      </c>
      <c r="D27" s="8" t="s">
        <v>26</v>
      </c>
      <c r="E27" s="8" t="s">
        <v>862</v>
      </c>
    </row>
    <row r="28">
      <c r="A28" s="8" t="s">
        <v>863</v>
      </c>
      <c r="B28" s="9" t="s">
        <v>864</v>
      </c>
      <c r="C28" s="10">
        <v>723.0</v>
      </c>
      <c r="D28" s="8" t="s">
        <v>26</v>
      </c>
      <c r="E28" s="8" t="s">
        <v>865</v>
      </c>
    </row>
    <row r="29">
      <c r="A29" s="8" t="s">
        <v>866</v>
      </c>
      <c r="B29" s="9" t="s">
        <v>867</v>
      </c>
      <c r="C29" s="10">
        <v>637.0</v>
      </c>
      <c r="D29" s="8" t="s">
        <v>26</v>
      </c>
      <c r="E29" s="8" t="s">
        <v>868</v>
      </c>
    </row>
    <row r="30">
      <c r="A30" s="8" t="s">
        <v>869</v>
      </c>
      <c r="B30" s="9" t="s">
        <v>870</v>
      </c>
      <c r="C30" s="10">
        <v>633.0</v>
      </c>
      <c r="D30" s="8" t="s">
        <v>26</v>
      </c>
      <c r="E30" s="8" t="s">
        <v>871</v>
      </c>
    </row>
    <row r="31">
      <c r="A31" s="9" t="s">
        <v>872</v>
      </c>
      <c r="B31" s="9" t="s">
        <v>873</v>
      </c>
      <c r="C31" s="10">
        <v>631.0</v>
      </c>
      <c r="D31" s="8" t="s">
        <v>26</v>
      </c>
      <c r="E31" s="8" t="s">
        <v>874</v>
      </c>
    </row>
    <row r="32">
      <c r="A32" s="8" t="s">
        <v>875</v>
      </c>
      <c r="B32" s="9" t="s">
        <v>876</v>
      </c>
      <c r="C32" s="10">
        <v>590.0</v>
      </c>
      <c r="D32" s="8" t="s">
        <v>877</v>
      </c>
      <c r="E32" s="8" t="s">
        <v>878</v>
      </c>
    </row>
    <row r="33">
      <c r="A33" s="8" t="s">
        <v>879</v>
      </c>
      <c r="B33" s="9" t="s">
        <v>880</v>
      </c>
      <c r="C33" s="10">
        <v>541.0</v>
      </c>
      <c r="D33" s="8" t="s">
        <v>26</v>
      </c>
      <c r="E33" s="8" t="s">
        <v>881</v>
      </c>
    </row>
    <row r="34">
      <c r="A34" s="8" t="s">
        <v>882</v>
      </c>
      <c r="B34" s="9" t="s">
        <v>883</v>
      </c>
      <c r="C34" s="10">
        <v>535.0</v>
      </c>
      <c r="D34" s="8" t="s">
        <v>26</v>
      </c>
      <c r="E34" s="8" t="s">
        <v>884</v>
      </c>
    </row>
    <row r="35">
      <c r="A35" s="8" t="s">
        <v>885</v>
      </c>
      <c r="B35" s="9" t="s">
        <v>886</v>
      </c>
      <c r="C35" s="10">
        <v>532.0</v>
      </c>
      <c r="D35" s="8" t="s">
        <v>26</v>
      </c>
      <c r="E35" s="8" t="s">
        <v>887</v>
      </c>
    </row>
    <row r="36">
      <c r="A36" s="8" t="s">
        <v>888</v>
      </c>
      <c r="B36" s="9" t="s">
        <v>889</v>
      </c>
      <c r="C36" s="10">
        <v>517.0</v>
      </c>
      <c r="D36" s="8" t="s">
        <v>26</v>
      </c>
      <c r="E36" s="8" t="s">
        <v>890</v>
      </c>
    </row>
    <row r="37">
      <c r="A37" s="8" t="s">
        <v>891</v>
      </c>
      <c r="B37" s="9" t="s">
        <v>892</v>
      </c>
      <c r="C37" s="10">
        <v>511.0</v>
      </c>
      <c r="D37" s="8" t="s">
        <v>26</v>
      </c>
      <c r="E37" s="8" t="s">
        <v>893</v>
      </c>
    </row>
    <row r="38">
      <c r="A38" s="8" t="s">
        <v>894</v>
      </c>
      <c r="B38" s="9" t="s">
        <v>895</v>
      </c>
      <c r="C38" s="10">
        <v>508.0</v>
      </c>
      <c r="D38" s="8" t="s">
        <v>26</v>
      </c>
      <c r="E38" s="8" t="s">
        <v>896</v>
      </c>
    </row>
    <row r="39">
      <c r="A39" s="8" t="s">
        <v>897</v>
      </c>
      <c r="B39" s="9" t="s">
        <v>898</v>
      </c>
      <c r="C39" s="10">
        <v>492.0</v>
      </c>
      <c r="D39" s="8" t="s">
        <v>26</v>
      </c>
      <c r="E39" s="8" t="s">
        <v>899</v>
      </c>
    </row>
    <row r="40">
      <c r="A40" s="8" t="s">
        <v>900</v>
      </c>
      <c r="B40" s="9" t="s">
        <v>901</v>
      </c>
      <c r="C40" s="10">
        <v>483.0</v>
      </c>
      <c r="D40" s="8" t="s">
        <v>26</v>
      </c>
      <c r="E40" s="8" t="s">
        <v>902</v>
      </c>
    </row>
    <row r="41">
      <c r="A41" s="8" t="s">
        <v>903</v>
      </c>
      <c r="B41" s="9" t="s">
        <v>904</v>
      </c>
      <c r="C41" s="10">
        <v>481.0</v>
      </c>
      <c r="D41" s="8" t="s">
        <v>26</v>
      </c>
      <c r="E41" s="8" t="s">
        <v>905</v>
      </c>
    </row>
    <row r="42">
      <c r="A42" s="8" t="s">
        <v>906</v>
      </c>
      <c r="B42" s="9" t="s">
        <v>907</v>
      </c>
      <c r="C42" s="10">
        <v>450.0</v>
      </c>
      <c r="D42" s="8" t="s">
        <v>26</v>
      </c>
      <c r="E42" s="8" t="s">
        <v>908</v>
      </c>
    </row>
    <row r="43">
      <c r="A43" s="8" t="s">
        <v>909</v>
      </c>
      <c r="B43" s="9" t="s">
        <v>910</v>
      </c>
      <c r="C43" s="10">
        <v>450.0</v>
      </c>
      <c r="D43" s="8" t="s">
        <v>26</v>
      </c>
      <c r="E43" s="8" t="s">
        <v>911</v>
      </c>
    </row>
    <row r="44">
      <c r="A44" s="8" t="s">
        <v>912</v>
      </c>
      <c r="B44" s="9" t="s">
        <v>913</v>
      </c>
      <c r="C44" s="10">
        <v>369.0</v>
      </c>
      <c r="D44" s="8" t="s">
        <v>26</v>
      </c>
      <c r="E44" s="8" t="s">
        <v>914</v>
      </c>
    </row>
    <row r="45">
      <c r="A45" s="8" t="s">
        <v>915</v>
      </c>
      <c r="B45" s="9" t="s">
        <v>916</v>
      </c>
      <c r="C45" s="10">
        <v>342.0</v>
      </c>
      <c r="D45" s="8" t="s">
        <v>26</v>
      </c>
      <c r="E45" s="8" t="s">
        <v>917</v>
      </c>
    </row>
    <row r="46">
      <c r="A46" s="8" t="s">
        <v>918</v>
      </c>
      <c r="B46" s="9" t="s">
        <v>919</v>
      </c>
      <c r="C46" s="10">
        <v>335.0</v>
      </c>
      <c r="D46" s="8" t="s">
        <v>26</v>
      </c>
      <c r="E46" s="8" t="s">
        <v>920</v>
      </c>
    </row>
    <row r="47">
      <c r="A47" s="8" t="s">
        <v>921</v>
      </c>
      <c r="B47" s="9" t="s">
        <v>922</v>
      </c>
      <c r="C47" s="10">
        <v>332.0</v>
      </c>
      <c r="D47" s="8" t="s">
        <v>26</v>
      </c>
      <c r="E47" s="8" t="s">
        <v>923</v>
      </c>
    </row>
    <row r="48">
      <c r="A48" s="8" t="s">
        <v>924</v>
      </c>
      <c r="B48" s="9" t="s">
        <v>925</v>
      </c>
      <c r="C48" s="10">
        <v>332.0</v>
      </c>
      <c r="D48" s="8" t="s">
        <v>26</v>
      </c>
      <c r="E48" s="8" t="s">
        <v>926</v>
      </c>
    </row>
    <row r="49">
      <c r="A49" s="8" t="s">
        <v>927</v>
      </c>
      <c r="B49" s="9" t="s">
        <v>928</v>
      </c>
      <c r="C49" s="10">
        <v>329.0</v>
      </c>
      <c r="D49" s="8" t="s">
        <v>26</v>
      </c>
      <c r="E49" s="8" t="s">
        <v>929</v>
      </c>
    </row>
    <row r="50">
      <c r="A50" s="8" t="s">
        <v>930</v>
      </c>
      <c r="B50" s="9" t="s">
        <v>931</v>
      </c>
      <c r="C50" s="10">
        <v>323.0</v>
      </c>
      <c r="D50" s="8" t="s">
        <v>26</v>
      </c>
      <c r="E50" s="8" t="s">
        <v>932</v>
      </c>
    </row>
    <row r="51">
      <c r="A51" s="8" t="s">
        <v>933</v>
      </c>
      <c r="B51" s="9" t="s">
        <v>934</v>
      </c>
      <c r="C51" s="10">
        <v>316.0</v>
      </c>
      <c r="D51" s="8" t="s">
        <v>280</v>
      </c>
      <c r="E51" s="8" t="s">
        <v>935</v>
      </c>
    </row>
  </sheetData>
  <hyperlinks>
    <hyperlink r:id="rId1" ref="B2"/>
    <hyperlink r:id="rId2" ref="B3"/>
    <hyperlink r:id="rId3" ref="B4"/>
    <hyperlink r:id="rId4" ref="B5"/>
    <hyperlink r:id="rId5" ref="B6"/>
    <hyperlink r:id="rId6" ref="B7"/>
    <hyperlink r:id="rId7" ref="B8"/>
    <hyperlink r:id="rId8" ref="B9"/>
    <hyperlink r:id="rId9" ref="A10"/>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A31"/>
    <hyperlink r:id="rId32" ref="B31"/>
    <hyperlink r:id="rId33" ref="B32"/>
    <hyperlink r:id="rId34" ref="B33"/>
    <hyperlink r:id="rId35" ref="B34"/>
    <hyperlink r:id="rId36" ref="B35"/>
    <hyperlink r:id="rId37" ref="B36"/>
    <hyperlink r:id="rId38" ref="B37"/>
    <hyperlink r:id="rId39" ref="B38"/>
    <hyperlink r:id="rId40" ref="B39"/>
    <hyperlink r:id="rId41" ref="B40"/>
    <hyperlink r:id="rId42" ref="B41"/>
    <hyperlink r:id="rId43" ref="B42"/>
    <hyperlink r:id="rId44" ref="B43"/>
    <hyperlink r:id="rId45" ref="B44"/>
    <hyperlink r:id="rId46" ref="B45"/>
    <hyperlink r:id="rId47" ref="B46"/>
    <hyperlink r:id="rId48" ref="B47"/>
    <hyperlink r:id="rId49" ref="B48"/>
    <hyperlink r:id="rId50" ref="B49"/>
    <hyperlink r:id="rId51" ref="B50"/>
    <hyperlink r:id="rId52" ref="B51"/>
  </hyperlinks>
  <drawing r:id="rId5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58.75"/>
    <col customWidth="1" min="4" max="4" width="19.5"/>
  </cols>
  <sheetData>
    <row r="1">
      <c r="A1" s="1" t="s">
        <v>0</v>
      </c>
      <c r="B1" s="1" t="s">
        <v>1</v>
      </c>
      <c r="C1" s="1" t="s">
        <v>2</v>
      </c>
      <c r="D1" s="1" t="s">
        <v>3</v>
      </c>
      <c r="E1" s="1" t="s">
        <v>4</v>
      </c>
    </row>
    <row r="2">
      <c r="A2" s="8" t="s">
        <v>936</v>
      </c>
      <c r="B2" s="9" t="s">
        <v>937</v>
      </c>
      <c r="C2" s="10">
        <v>249.0</v>
      </c>
      <c r="D2" s="8" t="s">
        <v>37</v>
      </c>
      <c r="E2" s="8" t="s">
        <v>938</v>
      </c>
    </row>
    <row r="3">
      <c r="A3" s="8" t="s">
        <v>939</v>
      </c>
      <c r="B3" s="9" t="s">
        <v>940</v>
      </c>
      <c r="C3" s="10">
        <v>27.0</v>
      </c>
      <c r="D3" s="8" t="s">
        <v>26</v>
      </c>
      <c r="E3" s="8" t="s">
        <v>941</v>
      </c>
    </row>
    <row r="4">
      <c r="A4" s="8" t="s">
        <v>942</v>
      </c>
      <c r="B4" s="9" t="s">
        <v>943</v>
      </c>
      <c r="C4" s="10">
        <v>24.0</v>
      </c>
      <c r="D4" s="8" t="s">
        <v>7</v>
      </c>
      <c r="E4" s="8" t="s">
        <v>944</v>
      </c>
    </row>
    <row r="5">
      <c r="A5" s="8" t="s">
        <v>945</v>
      </c>
      <c r="B5" s="9" t="s">
        <v>946</v>
      </c>
      <c r="C5" s="10">
        <v>11.0</v>
      </c>
      <c r="D5" s="8" t="s">
        <v>7</v>
      </c>
      <c r="E5" s="8" t="s">
        <v>947</v>
      </c>
    </row>
    <row r="6">
      <c r="A6" s="8" t="s">
        <v>948</v>
      </c>
      <c r="B6" s="9" t="s">
        <v>949</v>
      </c>
      <c r="C6" s="10">
        <v>11.0</v>
      </c>
      <c r="D6" s="8" t="s">
        <v>26</v>
      </c>
      <c r="E6" s="8" t="s">
        <v>950</v>
      </c>
    </row>
    <row r="7">
      <c r="A7" s="8" t="s">
        <v>951</v>
      </c>
      <c r="B7" s="9" t="s">
        <v>952</v>
      </c>
      <c r="C7" s="10">
        <v>9.0</v>
      </c>
      <c r="D7" s="8" t="s">
        <v>15</v>
      </c>
      <c r="E7" s="8" t="s">
        <v>953</v>
      </c>
    </row>
    <row r="8">
      <c r="A8" s="8" t="s">
        <v>954</v>
      </c>
      <c r="B8" s="9" t="s">
        <v>955</v>
      </c>
      <c r="C8" s="10">
        <v>5.0</v>
      </c>
      <c r="D8" s="8" t="s">
        <v>26</v>
      </c>
      <c r="E8" s="8" t="s">
        <v>956</v>
      </c>
    </row>
    <row r="9">
      <c r="A9" s="8" t="s">
        <v>957</v>
      </c>
      <c r="B9" s="9" t="s">
        <v>958</v>
      </c>
      <c r="C9" s="10">
        <v>4.0</v>
      </c>
      <c r="D9" s="8" t="s">
        <v>26</v>
      </c>
      <c r="E9" s="8" t="s">
        <v>959</v>
      </c>
    </row>
    <row r="10">
      <c r="A10" s="8" t="s">
        <v>960</v>
      </c>
      <c r="B10" s="9" t="s">
        <v>961</v>
      </c>
      <c r="C10" s="10">
        <v>2.0</v>
      </c>
      <c r="D10" s="8" t="s">
        <v>19</v>
      </c>
      <c r="E10" s="8" t="s">
        <v>962</v>
      </c>
    </row>
    <row r="11">
      <c r="A11" s="8" t="s">
        <v>963</v>
      </c>
      <c r="B11" s="9" t="s">
        <v>964</v>
      </c>
      <c r="C11" s="10">
        <v>2.0</v>
      </c>
      <c r="D11" s="8" t="s">
        <v>26</v>
      </c>
      <c r="E11" s="8" t="s">
        <v>965</v>
      </c>
    </row>
    <row r="12">
      <c r="A12" s="8" t="s">
        <v>966</v>
      </c>
      <c r="B12" s="9" t="s">
        <v>967</v>
      </c>
      <c r="C12" s="10">
        <v>1.0</v>
      </c>
      <c r="D12" s="8" t="s">
        <v>26</v>
      </c>
      <c r="E12" s="8" t="s">
        <v>968</v>
      </c>
    </row>
    <row r="13">
      <c r="A13" s="8" t="s">
        <v>969</v>
      </c>
      <c r="B13" s="9" t="s">
        <v>970</v>
      </c>
      <c r="C13" s="10">
        <v>1.0</v>
      </c>
      <c r="D13" s="8" t="s">
        <v>19</v>
      </c>
      <c r="E13" s="8" t="s">
        <v>971</v>
      </c>
    </row>
    <row r="14">
      <c r="A14" s="8" t="s">
        <v>972</v>
      </c>
      <c r="B14" s="9" t="s">
        <v>973</v>
      </c>
      <c r="C14" s="10">
        <v>1.0</v>
      </c>
      <c r="D14" s="8" t="s">
        <v>26</v>
      </c>
      <c r="E14" s="8" t="s">
        <v>974</v>
      </c>
    </row>
    <row r="15">
      <c r="A15" s="8" t="s">
        <v>975</v>
      </c>
      <c r="B15" s="9" t="s">
        <v>976</v>
      </c>
      <c r="C15" s="10">
        <v>1.0</v>
      </c>
      <c r="D15" s="8" t="s">
        <v>26</v>
      </c>
      <c r="E15" s="8" t="s">
        <v>977</v>
      </c>
    </row>
    <row r="16">
      <c r="A16" s="8" t="s">
        <v>978</v>
      </c>
      <c r="B16" s="9" t="s">
        <v>979</v>
      </c>
      <c r="C16" s="10">
        <v>0.0</v>
      </c>
      <c r="D16" s="8" t="s">
        <v>19</v>
      </c>
      <c r="E16" s="8" t="s">
        <v>980</v>
      </c>
    </row>
    <row r="17">
      <c r="A17" s="8" t="s">
        <v>981</v>
      </c>
      <c r="B17" s="9" t="s">
        <v>982</v>
      </c>
      <c r="C17" s="10">
        <v>0.0</v>
      </c>
      <c r="D17" s="8" t="s">
        <v>26</v>
      </c>
      <c r="E17" s="8" t="s">
        <v>61</v>
      </c>
    </row>
    <row r="18">
      <c r="A18" s="8" t="s">
        <v>983</v>
      </c>
      <c r="B18" s="9" t="s">
        <v>984</v>
      </c>
      <c r="C18" s="10">
        <v>0.0</v>
      </c>
      <c r="D18" s="8" t="s">
        <v>19</v>
      </c>
      <c r="E18" s="8" t="s">
        <v>985</v>
      </c>
    </row>
    <row r="19">
      <c r="A19" s="8" t="s">
        <v>986</v>
      </c>
      <c r="B19" s="9" t="s">
        <v>987</v>
      </c>
      <c r="C19" s="10">
        <v>0.0</v>
      </c>
      <c r="D19" s="8" t="s">
        <v>101</v>
      </c>
      <c r="E19" s="8" t="s">
        <v>988</v>
      </c>
    </row>
    <row r="20">
      <c r="A20" s="8" t="s">
        <v>989</v>
      </c>
      <c r="B20" s="9" t="s">
        <v>990</v>
      </c>
      <c r="C20" s="10">
        <v>0.0</v>
      </c>
      <c r="D20" s="8" t="s">
        <v>26</v>
      </c>
      <c r="E20" s="8" t="s">
        <v>61</v>
      </c>
    </row>
    <row r="21">
      <c r="A21" s="8" t="s">
        <v>991</v>
      </c>
      <c r="B21" s="9" t="s">
        <v>992</v>
      </c>
      <c r="C21" s="10">
        <v>0.0</v>
      </c>
      <c r="D21" s="8" t="s">
        <v>26</v>
      </c>
      <c r="E21" s="8" t="s">
        <v>993</v>
      </c>
    </row>
    <row r="22">
      <c r="A22" s="8" t="s">
        <v>994</v>
      </c>
      <c r="B22" s="9" t="s">
        <v>995</v>
      </c>
      <c r="C22" s="10">
        <v>0.0</v>
      </c>
      <c r="D22" s="8" t="s">
        <v>33</v>
      </c>
      <c r="E22" s="8" t="s">
        <v>996</v>
      </c>
    </row>
    <row r="23">
      <c r="A23" s="8" t="s">
        <v>997</v>
      </c>
      <c r="B23" s="9" t="s">
        <v>998</v>
      </c>
      <c r="C23" s="10">
        <v>0.0</v>
      </c>
      <c r="D23" s="8" t="s">
        <v>26</v>
      </c>
      <c r="E23" s="8" t="s">
        <v>999</v>
      </c>
    </row>
    <row r="24">
      <c r="A24" s="8" t="s">
        <v>1000</v>
      </c>
      <c r="B24" s="9" t="s">
        <v>1001</v>
      </c>
      <c r="C24" s="10">
        <v>0.0</v>
      </c>
      <c r="D24" s="8" t="s">
        <v>26</v>
      </c>
      <c r="E24" s="8" t="s">
        <v>1002</v>
      </c>
    </row>
    <row r="25">
      <c r="A25" s="8" t="s">
        <v>1003</v>
      </c>
      <c r="B25" s="9" t="s">
        <v>1004</v>
      </c>
      <c r="C25" s="10">
        <v>0.0</v>
      </c>
      <c r="D25" s="8" t="s">
        <v>33</v>
      </c>
      <c r="E25" s="8" t="s">
        <v>1005</v>
      </c>
    </row>
    <row r="26">
      <c r="A26" s="8" t="s">
        <v>193</v>
      </c>
      <c r="B26" s="9" t="s">
        <v>194</v>
      </c>
      <c r="C26" s="10">
        <v>0.0</v>
      </c>
      <c r="D26" s="8" t="s">
        <v>195</v>
      </c>
      <c r="E26" s="8" t="s">
        <v>196</v>
      </c>
    </row>
    <row r="27">
      <c r="A27" s="8" t="s">
        <v>1006</v>
      </c>
      <c r="B27" s="9" t="s">
        <v>1007</v>
      </c>
      <c r="C27" s="10">
        <v>0.0</v>
      </c>
      <c r="D27" s="8" t="s">
        <v>195</v>
      </c>
      <c r="E27" s="8" t="s">
        <v>1008</v>
      </c>
    </row>
    <row r="28">
      <c r="A28" s="8" t="s">
        <v>1009</v>
      </c>
      <c r="B28" s="9" t="s">
        <v>1010</v>
      </c>
      <c r="C28" s="10">
        <v>0.0</v>
      </c>
      <c r="D28" s="8" t="s">
        <v>26</v>
      </c>
      <c r="E28" s="8" t="s">
        <v>1011</v>
      </c>
    </row>
    <row r="29">
      <c r="A29" s="8" t="s">
        <v>1012</v>
      </c>
      <c r="B29" s="9" t="s">
        <v>1013</v>
      </c>
      <c r="C29" s="10">
        <v>0.0</v>
      </c>
      <c r="D29" s="8" t="s">
        <v>19</v>
      </c>
      <c r="E29" s="8" t="s">
        <v>1014</v>
      </c>
    </row>
    <row r="30">
      <c r="A30" s="8" t="s">
        <v>1015</v>
      </c>
      <c r="B30" s="9" t="s">
        <v>1016</v>
      </c>
      <c r="C30" s="10">
        <v>0.0</v>
      </c>
      <c r="D30" s="8" t="s">
        <v>19</v>
      </c>
      <c r="E30" s="8" t="s">
        <v>1017</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s>
  <drawing r:id="rId3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0"/>
    <col customWidth="1" min="2" max="2" width="43.38"/>
    <col customWidth="1" min="4" max="4" width="16.75"/>
  </cols>
  <sheetData>
    <row r="1">
      <c r="A1" s="1" t="s">
        <v>0</v>
      </c>
      <c r="B1" s="1" t="s">
        <v>1</v>
      </c>
      <c r="C1" s="1" t="s">
        <v>2</v>
      </c>
      <c r="D1" s="1" t="s">
        <v>3</v>
      </c>
      <c r="E1" s="1" t="s">
        <v>4</v>
      </c>
    </row>
    <row r="2">
      <c r="A2" s="8" t="s">
        <v>1018</v>
      </c>
      <c r="B2" s="9" t="s">
        <v>1019</v>
      </c>
      <c r="C2" s="10">
        <v>1175.0</v>
      </c>
      <c r="D2" s="8" t="s">
        <v>26</v>
      </c>
      <c r="E2" s="8" t="s">
        <v>1020</v>
      </c>
    </row>
    <row r="3">
      <c r="A3" s="8" t="s">
        <v>939</v>
      </c>
      <c r="B3" s="9" t="s">
        <v>940</v>
      </c>
      <c r="C3" s="10">
        <v>27.0</v>
      </c>
      <c r="D3" s="8" t="s">
        <v>26</v>
      </c>
      <c r="E3" s="8" t="s">
        <v>941</v>
      </c>
    </row>
    <row r="4">
      <c r="A4" s="8" t="s">
        <v>1021</v>
      </c>
      <c r="B4" s="9" t="s">
        <v>1022</v>
      </c>
      <c r="C4" s="10">
        <v>13.0</v>
      </c>
      <c r="D4" s="8" t="s">
        <v>26</v>
      </c>
      <c r="E4" s="8" t="s">
        <v>1023</v>
      </c>
    </row>
    <row r="5">
      <c r="A5" s="8" t="s">
        <v>1024</v>
      </c>
      <c r="B5" s="9" t="s">
        <v>1025</v>
      </c>
      <c r="C5" s="10">
        <v>12.0</v>
      </c>
      <c r="D5" s="8" t="s">
        <v>26</v>
      </c>
      <c r="E5" s="8" t="s">
        <v>1026</v>
      </c>
    </row>
    <row r="6">
      <c r="A6" s="8" t="s">
        <v>945</v>
      </c>
      <c r="B6" s="9" t="s">
        <v>946</v>
      </c>
      <c r="C6" s="10">
        <v>11.0</v>
      </c>
      <c r="D6" s="8" t="s">
        <v>7</v>
      </c>
      <c r="E6" s="8" t="s">
        <v>947</v>
      </c>
    </row>
    <row r="7">
      <c r="A7" s="8" t="s">
        <v>1027</v>
      </c>
      <c r="B7" s="9" t="s">
        <v>1028</v>
      </c>
      <c r="C7" s="10">
        <v>3.0</v>
      </c>
      <c r="D7" s="8" t="s">
        <v>33</v>
      </c>
      <c r="E7" s="8" t="s">
        <v>1029</v>
      </c>
    </row>
    <row r="8">
      <c r="A8" s="8" t="s">
        <v>1030</v>
      </c>
      <c r="B8" s="9" t="s">
        <v>1031</v>
      </c>
      <c r="C8" s="10">
        <v>3.0</v>
      </c>
      <c r="D8" s="8" t="s">
        <v>26</v>
      </c>
      <c r="E8" s="8" t="s">
        <v>1032</v>
      </c>
    </row>
    <row r="9">
      <c r="A9" s="8" t="s">
        <v>1033</v>
      </c>
      <c r="B9" s="9" t="s">
        <v>1034</v>
      </c>
      <c r="C9" s="10">
        <v>3.0</v>
      </c>
      <c r="D9" s="8" t="s">
        <v>7</v>
      </c>
      <c r="E9" s="8" t="s">
        <v>1035</v>
      </c>
    </row>
    <row r="10">
      <c r="A10" s="8" t="s">
        <v>1036</v>
      </c>
      <c r="B10" s="9" t="s">
        <v>1037</v>
      </c>
      <c r="C10" s="10">
        <v>2.0</v>
      </c>
      <c r="D10" s="8" t="s">
        <v>26</v>
      </c>
      <c r="E10" s="8" t="s">
        <v>1038</v>
      </c>
    </row>
    <row r="11">
      <c r="A11" s="8" t="s">
        <v>1039</v>
      </c>
      <c r="B11" s="9" t="s">
        <v>1040</v>
      </c>
      <c r="C11" s="10">
        <v>1.0</v>
      </c>
      <c r="D11" s="8" t="s">
        <v>26</v>
      </c>
      <c r="E11" s="8" t="s">
        <v>1041</v>
      </c>
    </row>
    <row r="12">
      <c r="A12" s="8" t="s">
        <v>1042</v>
      </c>
      <c r="B12" s="9" t="s">
        <v>1043</v>
      </c>
      <c r="C12" s="10">
        <v>1.0</v>
      </c>
      <c r="D12" s="8" t="s">
        <v>195</v>
      </c>
      <c r="E12" s="8" t="s">
        <v>1044</v>
      </c>
    </row>
    <row r="13">
      <c r="A13" s="8" t="s">
        <v>1045</v>
      </c>
      <c r="B13" s="9" t="s">
        <v>1046</v>
      </c>
      <c r="C13" s="10">
        <v>1.0</v>
      </c>
      <c r="D13" s="8" t="s">
        <v>101</v>
      </c>
      <c r="E13" s="8" t="s">
        <v>1047</v>
      </c>
    </row>
    <row r="14">
      <c r="A14" s="8" t="s">
        <v>1048</v>
      </c>
      <c r="B14" s="9" t="s">
        <v>1049</v>
      </c>
      <c r="C14" s="10">
        <v>1.0</v>
      </c>
      <c r="D14" s="8" t="s">
        <v>195</v>
      </c>
      <c r="E14" s="8" t="s">
        <v>1050</v>
      </c>
    </row>
    <row r="15">
      <c r="A15" s="8" t="s">
        <v>1051</v>
      </c>
      <c r="B15" s="9" t="s">
        <v>1052</v>
      </c>
      <c r="C15" s="10">
        <v>1.0</v>
      </c>
      <c r="D15" s="8" t="s">
        <v>33</v>
      </c>
      <c r="E15" s="8" t="s">
        <v>1053</v>
      </c>
    </row>
    <row r="16">
      <c r="A16" s="8" t="s">
        <v>1054</v>
      </c>
      <c r="B16" s="9" t="s">
        <v>1055</v>
      </c>
      <c r="C16" s="10">
        <v>1.0</v>
      </c>
      <c r="D16" s="8" t="s">
        <v>26</v>
      </c>
      <c r="E16" s="8" t="s">
        <v>1056</v>
      </c>
    </row>
    <row r="17">
      <c r="A17" s="8" t="s">
        <v>1057</v>
      </c>
      <c r="B17" s="9" t="s">
        <v>1058</v>
      </c>
      <c r="C17" s="10">
        <v>0.0</v>
      </c>
      <c r="D17" s="8" t="s">
        <v>33</v>
      </c>
      <c r="E17" s="8" t="s">
        <v>1059</v>
      </c>
    </row>
    <row r="18">
      <c r="A18" s="8" t="s">
        <v>1060</v>
      </c>
      <c r="B18" s="9" t="s">
        <v>1061</v>
      </c>
      <c r="C18" s="10">
        <v>0.0</v>
      </c>
      <c r="D18" s="8" t="s">
        <v>101</v>
      </c>
      <c r="E18" s="8" t="s">
        <v>1062</v>
      </c>
    </row>
    <row r="19">
      <c r="A19" s="8" t="s">
        <v>1063</v>
      </c>
      <c r="B19" s="9" t="s">
        <v>1064</v>
      </c>
      <c r="C19" s="10">
        <v>0.0</v>
      </c>
      <c r="D19" s="8" t="s">
        <v>101</v>
      </c>
      <c r="E19" s="8" t="s">
        <v>1065</v>
      </c>
    </row>
    <row r="20">
      <c r="A20" s="8" t="s">
        <v>1066</v>
      </c>
      <c r="B20" s="9" t="s">
        <v>1067</v>
      </c>
      <c r="C20" s="10">
        <v>0.0</v>
      </c>
      <c r="D20" s="8" t="s">
        <v>26</v>
      </c>
      <c r="E20" s="8" t="s">
        <v>1068</v>
      </c>
    </row>
    <row r="21">
      <c r="A21" s="8" t="s">
        <v>1069</v>
      </c>
      <c r="B21" s="9" t="s">
        <v>1070</v>
      </c>
      <c r="C21" s="10">
        <v>0.0</v>
      </c>
      <c r="D21" s="8" t="s">
        <v>7</v>
      </c>
      <c r="E21" s="8" t="s">
        <v>61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s>
  <drawing r:id="rId2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 customWidth="1" min="2" max="2" width="64.5"/>
    <col customWidth="1" min="3" max="3" width="15.25"/>
    <col customWidth="1" min="4" max="4" width="20.38"/>
  </cols>
  <sheetData>
    <row r="1">
      <c r="A1" s="1" t="s">
        <v>0</v>
      </c>
      <c r="B1" s="1" t="s">
        <v>1</v>
      </c>
      <c r="C1" s="1" t="s">
        <v>2</v>
      </c>
      <c r="D1" s="1" t="s">
        <v>3</v>
      </c>
      <c r="E1" s="1" t="s">
        <v>4</v>
      </c>
    </row>
    <row r="2">
      <c r="A2" s="8" t="s">
        <v>1018</v>
      </c>
      <c r="B2" s="9" t="s">
        <v>1019</v>
      </c>
      <c r="C2" s="10">
        <v>1175.0</v>
      </c>
      <c r="D2" s="8" t="s">
        <v>26</v>
      </c>
      <c r="E2" s="8" t="s">
        <v>1020</v>
      </c>
    </row>
    <row r="3">
      <c r="A3" s="8" t="s">
        <v>939</v>
      </c>
      <c r="B3" s="9" t="s">
        <v>940</v>
      </c>
      <c r="C3" s="10">
        <v>27.0</v>
      </c>
      <c r="D3" s="8" t="s">
        <v>26</v>
      </c>
      <c r="E3" s="8" t="s">
        <v>941</v>
      </c>
    </row>
    <row r="4">
      <c r="A4" s="8" t="s">
        <v>1021</v>
      </c>
      <c r="B4" s="9" t="s">
        <v>1022</v>
      </c>
      <c r="C4" s="10">
        <v>13.0</v>
      </c>
      <c r="D4" s="8" t="s">
        <v>26</v>
      </c>
      <c r="E4" s="8" t="s">
        <v>1023</v>
      </c>
    </row>
    <row r="5">
      <c r="A5" s="8" t="s">
        <v>1024</v>
      </c>
      <c r="B5" s="9" t="s">
        <v>1025</v>
      </c>
      <c r="C5" s="10">
        <v>12.0</v>
      </c>
      <c r="D5" s="8" t="s">
        <v>26</v>
      </c>
      <c r="E5" s="8" t="s">
        <v>1026</v>
      </c>
    </row>
    <row r="6">
      <c r="A6" s="8" t="s">
        <v>945</v>
      </c>
      <c r="B6" s="9" t="s">
        <v>946</v>
      </c>
      <c r="C6" s="10">
        <v>11.0</v>
      </c>
      <c r="D6" s="8" t="s">
        <v>7</v>
      </c>
      <c r="E6" s="8" t="s">
        <v>947</v>
      </c>
    </row>
    <row r="7">
      <c r="A7" s="8" t="s">
        <v>1030</v>
      </c>
      <c r="B7" s="9" t="s">
        <v>1031</v>
      </c>
      <c r="C7" s="10">
        <v>3.0</v>
      </c>
      <c r="D7" s="8" t="s">
        <v>26</v>
      </c>
      <c r="E7" s="8" t="s">
        <v>1032</v>
      </c>
    </row>
    <row r="8">
      <c r="A8" s="8" t="s">
        <v>1033</v>
      </c>
      <c r="B8" s="9" t="s">
        <v>1034</v>
      </c>
      <c r="C8" s="10">
        <v>3.0</v>
      </c>
      <c r="D8" s="8" t="s">
        <v>7</v>
      </c>
      <c r="E8" s="8" t="s">
        <v>1035</v>
      </c>
    </row>
    <row r="9">
      <c r="A9" s="8" t="s">
        <v>1045</v>
      </c>
      <c r="B9" s="9" t="s">
        <v>1046</v>
      </c>
      <c r="C9" s="10">
        <v>1.0</v>
      </c>
      <c r="D9" s="8" t="s">
        <v>101</v>
      </c>
      <c r="E9" s="8" t="s">
        <v>1047</v>
      </c>
    </row>
    <row r="10">
      <c r="A10" s="8" t="s">
        <v>1051</v>
      </c>
      <c r="B10" s="9" t="s">
        <v>1052</v>
      </c>
      <c r="C10" s="10">
        <v>1.0</v>
      </c>
      <c r="D10" s="8" t="s">
        <v>33</v>
      </c>
      <c r="E10" s="8" t="s">
        <v>1053</v>
      </c>
    </row>
    <row r="11">
      <c r="A11" s="8" t="s">
        <v>1054</v>
      </c>
      <c r="B11" s="9" t="s">
        <v>1055</v>
      </c>
      <c r="C11" s="10">
        <v>1.0</v>
      </c>
      <c r="D11" s="8" t="s">
        <v>26</v>
      </c>
      <c r="E11" s="8" t="s">
        <v>1056</v>
      </c>
    </row>
    <row r="12">
      <c r="A12" s="8" t="s">
        <v>1060</v>
      </c>
      <c r="B12" s="9" t="s">
        <v>1061</v>
      </c>
      <c r="C12" s="10">
        <v>0.0</v>
      </c>
      <c r="D12" s="8" t="s">
        <v>101</v>
      </c>
      <c r="E12" s="8" t="s">
        <v>1062</v>
      </c>
    </row>
    <row r="13">
      <c r="A13" s="8" t="s">
        <v>1057</v>
      </c>
      <c r="B13" s="9" t="s">
        <v>1058</v>
      </c>
      <c r="C13" s="10">
        <v>0.0</v>
      </c>
      <c r="D13" s="8" t="s">
        <v>33</v>
      </c>
      <c r="E13" s="8" t="s">
        <v>1059</v>
      </c>
    </row>
    <row r="14">
      <c r="A14" s="8" t="s">
        <v>1071</v>
      </c>
      <c r="B14" s="9" t="s">
        <v>1072</v>
      </c>
      <c r="C14" s="10">
        <v>0.0</v>
      </c>
      <c r="D14" s="8" t="s">
        <v>33</v>
      </c>
      <c r="E14" s="8" t="s">
        <v>61</v>
      </c>
    </row>
    <row r="15">
      <c r="A15" s="8" t="s">
        <v>1073</v>
      </c>
      <c r="B15" s="9" t="s">
        <v>1074</v>
      </c>
      <c r="C15" s="10">
        <v>0.0</v>
      </c>
      <c r="D15" s="8" t="s">
        <v>26</v>
      </c>
      <c r="E15" s="8" t="s">
        <v>61</v>
      </c>
    </row>
    <row r="16">
      <c r="A16" s="8" t="s">
        <v>1075</v>
      </c>
      <c r="B16" s="9" t="s">
        <v>1076</v>
      </c>
      <c r="C16" s="10">
        <v>0.0</v>
      </c>
      <c r="D16" s="8" t="s">
        <v>33</v>
      </c>
      <c r="E16" s="8" t="s">
        <v>1077</v>
      </c>
    </row>
    <row r="17">
      <c r="A17" s="8" t="s">
        <v>1078</v>
      </c>
      <c r="B17" s="9" t="s">
        <v>1079</v>
      </c>
      <c r="C17" s="10">
        <v>0.0</v>
      </c>
      <c r="D17" s="8" t="s">
        <v>26</v>
      </c>
      <c r="E17" s="8" t="s">
        <v>1080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s>
  <drawing r:id="rId1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2" max="2" width="58.13"/>
    <col customWidth="1" min="4" max="4" width="18.88"/>
    <col customWidth="1" min="5" max="5" width="14.75"/>
  </cols>
  <sheetData>
    <row r="1">
      <c r="A1" s="1" t="s">
        <v>0</v>
      </c>
      <c r="B1" s="1" t="s">
        <v>1</v>
      </c>
      <c r="C1" s="1" t="s">
        <v>2</v>
      </c>
      <c r="D1" s="1" t="s">
        <v>3</v>
      </c>
      <c r="E1" s="1" t="s">
        <v>4</v>
      </c>
    </row>
    <row r="2">
      <c r="A2" s="8" t="s">
        <v>136</v>
      </c>
      <c r="B2" s="9" t="s">
        <v>137</v>
      </c>
      <c r="C2" s="10">
        <v>13.0</v>
      </c>
      <c r="D2" s="8" t="s">
        <v>26</v>
      </c>
      <c r="E2" s="8" t="s">
        <v>138</v>
      </c>
    </row>
    <row r="3">
      <c r="A3" s="8" t="s">
        <v>5</v>
      </c>
      <c r="B3" s="9" t="s">
        <v>6</v>
      </c>
      <c r="C3" s="10">
        <v>5.0</v>
      </c>
      <c r="D3" s="8" t="s">
        <v>7</v>
      </c>
      <c r="E3" s="8" t="s">
        <v>8</v>
      </c>
    </row>
    <row r="4">
      <c r="A4" s="8" t="s">
        <v>9</v>
      </c>
      <c r="B4" s="9" t="s">
        <v>10</v>
      </c>
      <c r="C4" s="10">
        <v>3.0</v>
      </c>
      <c r="D4" s="8" t="s">
        <v>11</v>
      </c>
      <c r="E4" s="8" t="s">
        <v>12</v>
      </c>
    </row>
    <row r="5">
      <c r="A5" s="8" t="s">
        <v>182</v>
      </c>
      <c r="B5" s="9" t="s">
        <v>183</v>
      </c>
      <c r="C5" s="10">
        <v>0.0</v>
      </c>
      <c r="D5" s="8" t="s">
        <v>44</v>
      </c>
      <c r="E5" s="8" t="s">
        <v>184</v>
      </c>
    </row>
    <row r="6">
      <c r="A6" s="8" t="s">
        <v>193</v>
      </c>
      <c r="B6" s="9" t="s">
        <v>194</v>
      </c>
      <c r="C6" s="10">
        <v>0.0</v>
      </c>
      <c r="D6" s="8" t="s">
        <v>195</v>
      </c>
      <c r="E6" s="8" t="s">
        <v>196</v>
      </c>
    </row>
    <row r="7">
      <c r="A7" s="12"/>
      <c r="B7" s="12"/>
      <c r="D7" s="12"/>
      <c r="E7" s="12"/>
    </row>
    <row r="8">
      <c r="A8" s="12"/>
      <c r="B8" s="12"/>
      <c r="D8" s="12"/>
      <c r="E8" s="12"/>
    </row>
    <row r="9">
      <c r="A9" s="12"/>
      <c r="B9" s="12"/>
      <c r="D9" s="12"/>
      <c r="E9" s="12"/>
    </row>
    <row r="10">
      <c r="A10" s="12"/>
      <c r="B10" s="12"/>
      <c r="D10" s="12"/>
      <c r="E10" s="12"/>
    </row>
    <row r="11">
      <c r="A11" s="12"/>
      <c r="B11" s="12"/>
      <c r="D11" s="12"/>
      <c r="E11" s="12"/>
    </row>
    <row r="12">
      <c r="A12" s="12"/>
      <c r="B12" s="12"/>
      <c r="D12" s="12"/>
      <c r="E12" s="12"/>
    </row>
    <row r="13">
      <c r="A13" s="12"/>
      <c r="B13" s="12"/>
      <c r="D13" s="12"/>
      <c r="E13" s="12"/>
    </row>
    <row r="14">
      <c r="A14" s="12"/>
      <c r="B14" s="12"/>
      <c r="D14" s="12"/>
      <c r="E14" s="12"/>
    </row>
    <row r="15">
      <c r="A15" s="12"/>
      <c r="B15" s="12"/>
      <c r="D15" s="12"/>
      <c r="E15" s="12"/>
    </row>
    <row r="16">
      <c r="A16" s="12"/>
      <c r="B16" s="12"/>
      <c r="D16" s="12"/>
      <c r="E16" s="12"/>
    </row>
    <row r="17">
      <c r="A17" s="12"/>
      <c r="B17" s="12"/>
      <c r="D17" s="12"/>
      <c r="E17" s="12"/>
    </row>
    <row r="18">
      <c r="A18" s="12"/>
      <c r="B18" s="12"/>
      <c r="D18" s="12"/>
      <c r="E18" s="12"/>
    </row>
    <row r="19">
      <c r="A19" s="12"/>
      <c r="B19" s="12"/>
      <c r="D19" s="12"/>
      <c r="E19" s="12"/>
    </row>
    <row r="20">
      <c r="A20" s="12"/>
      <c r="B20" s="12"/>
      <c r="D20" s="12"/>
      <c r="E20" s="12"/>
    </row>
    <row r="21">
      <c r="A21" s="12"/>
      <c r="B21" s="12"/>
      <c r="D21" s="12"/>
      <c r="E21" s="12"/>
    </row>
    <row r="22">
      <c r="A22" s="12"/>
      <c r="B22" s="12"/>
      <c r="D22" s="12"/>
      <c r="E22" s="12"/>
    </row>
    <row r="23">
      <c r="A23" s="12"/>
      <c r="B23" s="12"/>
      <c r="D23" s="12"/>
      <c r="E23" s="12"/>
    </row>
    <row r="24">
      <c r="A24" s="12"/>
      <c r="B24" s="12"/>
      <c r="D24" s="12"/>
      <c r="E24" s="12"/>
    </row>
    <row r="25">
      <c r="A25" s="12"/>
      <c r="B25" s="12"/>
      <c r="D25" s="12"/>
      <c r="E25" s="12"/>
    </row>
    <row r="26">
      <c r="A26" s="12"/>
      <c r="B26" s="12"/>
      <c r="D26" s="12"/>
      <c r="E26" s="12"/>
    </row>
    <row r="27">
      <c r="A27" s="12"/>
      <c r="B27" s="12"/>
      <c r="D27" s="12"/>
      <c r="E27" s="12"/>
    </row>
    <row r="28">
      <c r="A28" s="12"/>
      <c r="B28" s="12"/>
      <c r="D28" s="12"/>
      <c r="E28" s="12"/>
    </row>
    <row r="29">
      <c r="A29" s="12"/>
      <c r="B29" s="12"/>
      <c r="D29" s="12"/>
      <c r="E29" s="12"/>
    </row>
    <row r="30">
      <c r="A30" s="12"/>
      <c r="B30" s="12"/>
      <c r="D30" s="12"/>
      <c r="E30" s="12"/>
    </row>
    <row r="31">
      <c r="A31" s="12"/>
      <c r="B31" s="12"/>
      <c r="D31" s="12"/>
      <c r="E31" s="12"/>
    </row>
  </sheetData>
  <hyperlinks>
    <hyperlink r:id="rId1" ref="B2"/>
    <hyperlink r:id="rId2" ref="B3"/>
    <hyperlink r:id="rId3" ref="B4"/>
    <hyperlink r:id="rId4" ref="B5"/>
    <hyperlink r:id="rId5" ref="B6"/>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49.5"/>
  </cols>
  <sheetData>
    <row r="1">
      <c r="A1" s="1" t="s">
        <v>0</v>
      </c>
      <c r="B1" s="1" t="s">
        <v>1</v>
      </c>
      <c r="C1" s="1" t="s">
        <v>2</v>
      </c>
      <c r="D1" s="1" t="s">
        <v>3</v>
      </c>
      <c r="E1" s="1" t="s">
        <v>4</v>
      </c>
    </row>
    <row r="2">
      <c r="A2" s="8" t="s">
        <v>1081</v>
      </c>
      <c r="B2" s="9" t="s">
        <v>1082</v>
      </c>
      <c r="C2" s="10">
        <v>20.0</v>
      </c>
      <c r="D2" s="8" t="s">
        <v>26</v>
      </c>
      <c r="E2" s="8" t="s">
        <v>1083</v>
      </c>
    </row>
    <row r="3">
      <c r="A3" s="8" t="s">
        <v>948</v>
      </c>
      <c r="B3" s="9" t="s">
        <v>949</v>
      </c>
      <c r="C3" s="10">
        <v>11.0</v>
      </c>
      <c r="D3" s="8" t="s">
        <v>26</v>
      </c>
      <c r="E3" s="8" t="s">
        <v>950</v>
      </c>
    </row>
    <row r="4">
      <c r="A4" s="8" t="s">
        <v>1084</v>
      </c>
      <c r="B4" s="9" t="s">
        <v>1085</v>
      </c>
      <c r="C4" s="10">
        <v>5.0</v>
      </c>
      <c r="D4" s="8" t="s">
        <v>26</v>
      </c>
      <c r="E4" s="13" t="s">
        <v>1086</v>
      </c>
    </row>
    <row r="5">
      <c r="A5" s="8" t="s">
        <v>960</v>
      </c>
      <c r="B5" s="9" t="s">
        <v>961</v>
      </c>
      <c r="C5" s="10">
        <v>2.0</v>
      </c>
      <c r="D5" s="8" t="s">
        <v>19</v>
      </c>
      <c r="E5" s="8" t="s">
        <v>962</v>
      </c>
    </row>
    <row r="6">
      <c r="A6" s="8" t="s">
        <v>1087</v>
      </c>
      <c r="B6" s="9" t="s">
        <v>1088</v>
      </c>
      <c r="C6" s="10">
        <v>2.0</v>
      </c>
      <c r="D6" s="8" t="s">
        <v>26</v>
      </c>
      <c r="E6" s="8" t="s">
        <v>1089</v>
      </c>
    </row>
    <row r="7">
      <c r="A7" s="8" t="s">
        <v>1090</v>
      </c>
      <c r="B7" s="9" t="s">
        <v>1091</v>
      </c>
      <c r="C7" s="10">
        <v>0.0</v>
      </c>
      <c r="D7" s="8" t="s">
        <v>26</v>
      </c>
      <c r="E7" s="8" t="s">
        <v>1092</v>
      </c>
    </row>
    <row r="8">
      <c r="A8" s="8" t="s">
        <v>1093</v>
      </c>
      <c r="B8" s="9" t="s">
        <v>1094</v>
      </c>
      <c r="C8" s="10">
        <v>0.0</v>
      </c>
      <c r="D8" s="8" t="s">
        <v>26</v>
      </c>
      <c r="E8" s="8" t="s">
        <v>1095</v>
      </c>
    </row>
  </sheetData>
  <hyperlinks>
    <hyperlink r:id="rId1" ref="B2"/>
    <hyperlink r:id="rId2" ref="B3"/>
    <hyperlink r:id="rId3" ref="B4"/>
    <hyperlink r:id="rId4" ref="B5"/>
    <hyperlink r:id="rId5" ref="B6"/>
    <hyperlink r:id="rId6" ref="B7"/>
    <hyperlink r:id="rId7" ref="B8"/>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8" t="s">
        <v>1096</v>
      </c>
      <c r="B2" s="9" t="s">
        <v>1097</v>
      </c>
      <c r="C2" s="10">
        <v>1214.0</v>
      </c>
      <c r="D2" s="8" t="s">
        <v>7</v>
      </c>
      <c r="E2" s="8" t="s">
        <v>1098</v>
      </c>
    </row>
    <row r="3">
      <c r="A3" s="8" t="s">
        <v>1099</v>
      </c>
      <c r="B3" s="9" t="s">
        <v>1100</v>
      </c>
      <c r="C3" s="10">
        <v>607.0</v>
      </c>
      <c r="D3" s="8" t="s">
        <v>26</v>
      </c>
      <c r="E3" s="8" t="s">
        <v>1101</v>
      </c>
    </row>
    <row r="4">
      <c r="A4" s="8" t="s">
        <v>1102</v>
      </c>
      <c r="B4" s="9" t="s">
        <v>1103</v>
      </c>
      <c r="C4" s="10">
        <v>564.0</v>
      </c>
      <c r="D4" s="8" t="s">
        <v>26</v>
      </c>
      <c r="E4" s="8" t="s">
        <v>1104</v>
      </c>
    </row>
    <row r="5">
      <c r="A5" s="8" t="s">
        <v>1105</v>
      </c>
      <c r="B5" s="9" t="s">
        <v>1106</v>
      </c>
      <c r="C5" s="10">
        <v>73.0</v>
      </c>
      <c r="D5" s="8" t="s">
        <v>26</v>
      </c>
      <c r="E5" s="8" t="s">
        <v>1107</v>
      </c>
    </row>
    <row r="6">
      <c r="A6" s="8" t="s">
        <v>1108</v>
      </c>
      <c r="B6" s="9" t="s">
        <v>1109</v>
      </c>
      <c r="C6" s="10">
        <v>56.0</v>
      </c>
      <c r="D6" s="8" t="s">
        <v>26</v>
      </c>
      <c r="E6" s="8" t="s">
        <v>1110</v>
      </c>
    </row>
    <row r="7">
      <c r="A7" s="8" t="s">
        <v>1111</v>
      </c>
      <c r="B7" s="9" t="s">
        <v>1112</v>
      </c>
      <c r="C7" s="10">
        <v>51.0</v>
      </c>
      <c r="D7" s="8" t="s">
        <v>26</v>
      </c>
      <c r="E7" s="8" t="s">
        <v>1113</v>
      </c>
    </row>
    <row r="8">
      <c r="A8" s="8" t="s">
        <v>1114</v>
      </c>
      <c r="B8" s="9" t="s">
        <v>1115</v>
      </c>
      <c r="C8" s="10">
        <v>39.0</v>
      </c>
      <c r="D8" s="8" t="s">
        <v>26</v>
      </c>
      <c r="E8" s="8" t="s">
        <v>1116</v>
      </c>
    </row>
    <row r="9">
      <c r="A9" s="8" t="s">
        <v>1117</v>
      </c>
      <c r="B9" s="9" t="s">
        <v>1118</v>
      </c>
      <c r="C9" s="10">
        <v>24.0</v>
      </c>
      <c r="D9" s="8" t="s">
        <v>26</v>
      </c>
      <c r="E9" s="8" t="s">
        <v>1119</v>
      </c>
    </row>
    <row r="10">
      <c r="A10" s="8" t="s">
        <v>948</v>
      </c>
      <c r="B10" s="9" t="s">
        <v>949</v>
      </c>
      <c r="C10" s="10">
        <v>11.0</v>
      </c>
      <c r="D10" s="8" t="s">
        <v>26</v>
      </c>
      <c r="E10" s="8" t="s">
        <v>950</v>
      </c>
    </row>
    <row r="11">
      <c r="A11" s="8" t="s">
        <v>1120</v>
      </c>
      <c r="B11" s="9" t="s">
        <v>1121</v>
      </c>
      <c r="C11" s="10">
        <v>7.0</v>
      </c>
      <c r="D11" s="8" t="s">
        <v>26</v>
      </c>
      <c r="E11" s="8" t="s">
        <v>1122</v>
      </c>
    </row>
    <row r="12">
      <c r="A12" s="8" t="s">
        <v>1123</v>
      </c>
      <c r="B12" s="9" t="s">
        <v>1124</v>
      </c>
      <c r="C12" s="10">
        <v>6.0</v>
      </c>
      <c r="D12" s="8" t="s">
        <v>7</v>
      </c>
      <c r="E12" s="8" t="s">
        <v>1125</v>
      </c>
    </row>
    <row r="13">
      <c r="A13" s="8" t="s">
        <v>1126</v>
      </c>
      <c r="B13" s="9" t="s">
        <v>1127</v>
      </c>
      <c r="C13" s="10">
        <v>6.0</v>
      </c>
      <c r="D13" s="8" t="s">
        <v>26</v>
      </c>
      <c r="E13" s="8" t="s">
        <v>1128</v>
      </c>
    </row>
    <row r="14">
      <c r="A14" s="8" t="s">
        <v>1129</v>
      </c>
      <c r="B14" s="9" t="s">
        <v>1130</v>
      </c>
      <c r="C14" s="10">
        <v>5.0</v>
      </c>
      <c r="D14" s="8" t="s">
        <v>26</v>
      </c>
      <c r="E14" s="8" t="s">
        <v>1131</v>
      </c>
    </row>
    <row r="15">
      <c r="A15" s="8" t="s">
        <v>1132</v>
      </c>
      <c r="B15" s="9" t="s">
        <v>1133</v>
      </c>
      <c r="C15" s="10">
        <v>5.0</v>
      </c>
      <c r="D15" s="8" t="s">
        <v>392</v>
      </c>
      <c r="E15" s="8" t="s">
        <v>1134</v>
      </c>
    </row>
    <row r="16">
      <c r="A16" s="8" t="s">
        <v>1135</v>
      </c>
      <c r="B16" s="9" t="s">
        <v>1136</v>
      </c>
      <c r="C16" s="10">
        <v>5.0</v>
      </c>
      <c r="D16" s="8" t="s">
        <v>26</v>
      </c>
      <c r="E16" s="8" t="s">
        <v>1137</v>
      </c>
    </row>
    <row r="17">
      <c r="A17" s="8" t="s">
        <v>1084</v>
      </c>
      <c r="B17" s="9" t="s">
        <v>1085</v>
      </c>
      <c r="C17" s="10">
        <v>5.0</v>
      </c>
      <c r="D17" s="8" t="s">
        <v>26</v>
      </c>
      <c r="E17" s="13" t="s">
        <v>1086</v>
      </c>
    </row>
    <row r="18">
      <c r="A18" s="8" t="s">
        <v>1138</v>
      </c>
      <c r="B18" s="9" t="s">
        <v>1139</v>
      </c>
      <c r="C18" s="10">
        <v>4.0</v>
      </c>
      <c r="D18" s="8" t="s">
        <v>26</v>
      </c>
      <c r="E18" s="8" t="s">
        <v>1140</v>
      </c>
    </row>
    <row r="19">
      <c r="A19" s="8" t="s">
        <v>1141</v>
      </c>
      <c r="B19" s="9" t="s">
        <v>1142</v>
      </c>
      <c r="C19" s="10">
        <v>4.0</v>
      </c>
      <c r="D19" s="8" t="s">
        <v>101</v>
      </c>
      <c r="E19" s="8" t="s">
        <v>1143</v>
      </c>
    </row>
    <row r="20">
      <c r="A20" s="8" t="s">
        <v>1144</v>
      </c>
      <c r="B20" s="9" t="s">
        <v>1145</v>
      </c>
      <c r="C20" s="10">
        <v>4.0</v>
      </c>
      <c r="D20" s="8" t="s">
        <v>26</v>
      </c>
      <c r="E20" s="8" t="s">
        <v>1146</v>
      </c>
    </row>
    <row r="21">
      <c r="A21" s="8" t="s">
        <v>1147</v>
      </c>
      <c r="B21" s="9" t="s">
        <v>1148</v>
      </c>
      <c r="C21" s="10">
        <v>4.0</v>
      </c>
      <c r="D21" s="8" t="s">
        <v>101</v>
      </c>
      <c r="E21" s="8" t="s">
        <v>1149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s>
  <drawing r:id="rId2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0"/>
    <col customWidth="1" min="2" max="2" width="46.0"/>
    <col customWidth="1" min="3" max="3" width="14.38"/>
    <col customWidth="1" min="4" max="4" width="24.88"/>
    <col customWidth="1" min="5" max="5" width="22.88"/>
  </cols>
  <sheetData>
    <row r="1">
      <c r="A1" s="1" t="s">
        <v>0</v>
      </c>
      <c r="B1" s="1" t="s">
        <v>1</v>
      </c>
      <c r="C1" s="1" t="s">
        <v>2</v>
      </c>
      <c r="D1" s="1" t="s">
        <v>3</v>
      </c>
      <c r="E1" s="1" t="s">
        <v>4</v>
      </c>
    </row>
    <row r="2">
      <c r="A2" s="8" t="s">
        <v>1150</v>
      </c>
      <c r="B2" s="9" t="s">
        <v>1151</v>
      </c>
      <c r="C2" s="10">
        <v>4.0</v>
      </c>
      <c r="D2" s="8" t="s">
        <v>26</v>
      </c>
      <c r="E2" s="8" t="s">
        <v>1152</v>
      </c>
    </row>
    <row r="3">
      <c r="A3" s="8" t="s">
        <v>1153</v>
      </c>
      <c r="B3" s="9" t="s">
        <v>1154</v>
      </c>
      <c r="C3" s="10">
        <v>4.0</v>
      </c>
      <c r="D3" s="8" t="s">
        <v>26</v>
      </c>
      <c r="E3" s="8" t="s">
        <v>1155</v>
      </c>
    </row>
    <row r="4">
      <c r="A4" s="8" t="s">
        <v>1144</v>
      </c>
      <c r="B4" s="9" t="s">
        <v>1145</v>
      </c>
      <c r="C4" s="10">
        <v>4.0</v>
      </c>
      <c r="D4" s="8" t="s">
        <v>26</v>
      </c>
      <c r="E4" s="8" t="s">
        <v>1146</v>
      </c>
    </row>
    <row r="5">
      <c r="A5" s="8" t="s">
        <v>1156</v>
      </c>
      <c r="B5" s="9" t="s">
        <v>1157</v>
      </c>
      <c r="C5" s="10">
        <v>1.0</v>
      </c>
      <c r="D5" s="8" t="s">
        <v>7</v>
      </c>
      <c r="E5" s="8" t="s">
        <v>1158</v>
      </c>
    </row>
    <row r="6">
      <c r="A6" s="8" t="s">
        <v>1159</v>
      </c>
      <c r="B6" s="9" t="s">
        <v>1160</v>
      </c>
      <c r="C6" s="10">
        <v>1.0</v>
      </c>
      <c r="D6" s="8" t="s">
        <v>19</v>
      </c>
      <c r="E6" s="8" t="s">
        <v>1161</v>
      </c>
    </row>
    <row r="7">
      <c r="A7" s="8" t="s">
        <v>1162</v>
      </c>
      <c r="B7" s="9" t="s">
        <v>1163</v>
      </c>
      <c r="C7" s="10">
        <v>0.0</v>
      </c>
      <c r="D7" s="8" t="s">
        <v>7</v>
      </c>
      <c r="E7" s="8" t="s">
        <v>1164</v>
      </c>
    </row>
    <row r="8">
      <c r="A8" s="8" t="s">
        <v>1165</v>
      </c>
      <c r="B8" s="9" t="s">
        <v>1166</v>
      </c>
      <c r="C8" s="10">
        <v>0.0</v>
      </c>
      <c r="D8" s="8" t="s">
        <v>7</v>
      </c>
      <c r="E8" s="8" t="s">
        <v>1167</v>
      </c>
    </row>
    <row r="9">
      <c r="A9" s="8" t="s">
        <v>1168</v>
      </c>
      <c r="B9" s="9" t="s">
        <v>1169</v>
      </c>
      <c r="C9" s="10">
        <v>0.0</v>
      </c>
      <c r="D9" s="8" t="s">
        <v>7</v>
      </c>
      <c r="E9" s="8" t="s">
        <v>1170</v>
      </c>
    </row>
    <row r="10">
      <c r="A10" s="8" t="s">
        <v>1171</v>
      </c>
      <c r="B10" s="9" t="s">
        <v>1172</v>
      </c>
      <c r="C10" s="10">
        <v>0.0</v>
      </c>
      <c r="D10" s="8" t="s">
        <v>33</v>
      </c>
      <c r="E10" s="8" t="s">
        <v>1173</v>
      </c>
    </row>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51.5"/>
    <col customWidth="1" min="5" max="5" width="129.25"/>
  </cols>
  <sheetData>
    <row r="1">
      <c r="A1" s="1" t="s">
        <v>0</v>
      </c>
      <c r="B1" s="1" t="s">
        <v>1</v>
      </c>
      <c r="C1" s="1" t="s">
        <v>2</v>
      </c>
      <c r="D1" s="1" t="s">
        <v>3</v>
      </c>
      <c r="E1" s="1" t="s">
        <v>4</v>
      </c>
    </row>
    <row r="2">
      <c r="A2" s="8" t="s">
        <v>1174</v>
      </c>
      <c r="B2" s="9" t="s">
        <v>1175</v>
      </c>
      <c r="C2" s="10">
        <v>74.0</v>
      </c>
      <c r="D2" s="8" t="s">
        <v>26</v>
      </c>
      <c r="E2" s="8" t="s">
        <v>1176</v>
      </c>
    </row>
    <row r="3">
      <c r="A3" s="8" t="s">
        <v>1177</v>
      </c>
      <c r="B3" s="9" t="s">
        <v>1178</v>
      </c>
      <c r="C3" s="10">
        <v>116.0</v>
      </c>
      <c r="D3" s="8" t="s">
        <v>7</v>
      </c>
      <c r="E3" s="8" t="s">
        <v>1179</v>
      </c>
    </row>
    <row r="4">
      <c r="A4" s="8" t="s">
        <v>1180</v>
      </c>
      <c r="B4" s="9" t="s">
        <v>1181</v>
      </c>
      <c r="C4" s="10">
        <v>628.0</v>
      </c>
      <c r="D4" s="8" t="s">
        <v>26</v>
      </c>
      <c r="E4" s="8" t="s">
        <v>1182</v>
      </c>
    </row>
    <row r="5">
      <c r="A5" s="8" t="s">
        <v>1183</v>
      </c>
      <c r="B5" s="9" t="s">
        <v>1184</v>
      </c>
      <c r="C5" s="10">
        <v>47.0</v>
      </c>
      <c r="D5" s="8" t="s">
        <v>7</v>
      </c>
      <c r="E5" s="8" t="s">
        <v>1185</v>
      </c>
    </row>
    <row r="6">
      <c r="A6" s="8" t="s">
        <v>1186</v>
      </c>
      <c r="B6" s="9" t="s">
        <v>1187</v>
      </c>
      <c r="C6" s="10">
        <v>71.0</v>
      </c>
      <c r="D6" s="8" t="s">
        <v>26</v>
      </c>
      <c r="E6" s="8" t="s">
        <v>1188</v>
      </c>
    </row>
    <row r="7">
      <c r="A7" s="8" t="s">
        <v>1189</v>
      </c>
      <c r="B7" s="9" t="s">
        <v>1190</v>
      </c>
      <c r="C7" s="10">
        <v>746.0</v>
      </c>
      <c r="D7" s="8" t="s">
        <v>33</v>
      </c>
      <c r="E7" s="8" t="s">
        <v>1191</v>
      </c>
    </row>
    <row r="8">
      <c r="A8" s="8" t="s">
        <v>1192</v>
      </c>
      <c r="B8" s="9" t="s">
        <v>1193</v>
      </c>
      <c r="C8" s="10">
        <v>51.0</v>
      </c>
      <c r="D8" s="8" t="s">
        <v>26</v>
      </c>
      <c r="E8" s="8" t="s">
        <v>1194</v>
      </c>
    </row>
    <row r="9">
      <c r="A9" s="8" t="s">
        <v>1195</v>
      </c>
      <c r="B9" s="9" t="s">
        <v>1196</v>
      </c>
      <c r="C9" s="10">
        <v>72.0</v>
      </c>
      <c r="D9" s="8" t="s">
        <v>26</v>
      </c>
      <c r="E9" s="8" t="s">
        <v>1197</v>
      </c>
    </row>
    <row r="10">
      <c r="A10" s="8" t="s">
        <v>1198</v>
      </c>
      <c r="B10" s="9" t="s">
        <v>1199</v>
      </c>
      <c r="C10" s="10">
        <v>76.0</v>
      </c>
      <c r="D10" s="8" t="s">
        <v>26</v>
      </c>
      <c r="E10" s="8" t="s">
        <v>1200</v>
      </c>
    </row>
    <row r="11">
      <c r="A11" s="8" t="s">
        <v>1108</v>
      </c>
      <c r="B11" s="9" t="s">
        <v>1109</v>
      </c>
      <c r="C11" s="10">
        <v>56.0</v>
      </c>
      <c r="D11" s="8" t="s">
        <v>26</v>
      </c>
      <c r="E11" s="8" t="s">
        <v>1110</v>
      </c>
    </row>
    <row r="12">
      <c r="A12" s="8" t="s">
        <v>1201</v>
      </c>
      <c r="B12" s="9" t="s">
        <v>1202</v>
      </c>
      <c r="C12" s="10">
        <v>331.0</v>
      </c>
      <c r="D12" s="8" t="s">
        <v>1203</v>
      </c>
      <c r="E12" s="8" t="s">
        <v>1204</v>
      </c>
    </row>
    <row r="13">
      <c r="A13" s="8" t="s">
        <v>1205</v>
      </c>
      <c r="B13" s="9" t="s">
        <v>1206</v>
      </c>
      <c r="C13" s="10">
        <v>14.0</v>
      </c>
      <c r="D13" s="8" t="s">
        <v>26</v>
      </c>
      <c r="E13" s="8" t="s">
        <v>1207</v>
      </c>
    </row>
    <row r="14">
      <c r="A14" s="8" t="s">
        <v>1208</v>
      </c>
      <c r="B14" s="9" t="s">
        <v>1209</v>
      </c>
      <c r="C14" s="10">
        <v>51.0</v>
      </c>
      <c r="D14" s="8" t="s">
        <v>26</v>
      </c>
      <c r="E14" s="8" t="s">
        <v>1210</v>
      </c>
    </row>
    <row r="15">
      <c r="A15" s="8" t="s">
        <v>1211</v>
      </c>
      <c r="B15" s="9" t="s">
        <v>1212</v>
      </c>
      <c r="C15" s="10">
        <v>67.0</v>
      </c>
      <c r="D15" s="8" t="s">
        <v>26</v>
      </c>
      <c r="E15" s="8" t="s">
        <v>1213</v>
      </c>
    </row>
    <row r="16">
      <c r="A16" s="8" t="s">
        <v>1214</v>
      </c>
      <c r="B16" s="9" t="s">
        <v>1215</v>
      </c>
      <c r="C16" s="10">
        <v>61.0</v>
      </c>
      <c r="D16" s="8" t="s">
        <v>26</v>
      </c>
      <c r="E16" s="8" t="s">
        <v>1216</v>
      </c>
    </row>
    <row r="17">
      <c r="A17" s="8" t="s">
        <v>1111</v>
      </c>
      <c r="B17" s="9" t="s">
        <v>1112</v>
      </c>
      <c r="C17" s="10">
        <v>51.0</v>
      </c>
      <c r="D17" s="8" t="s">
        <v>26</v>
      </c>
      <c r="E17" s="8" t="s">
        <v>1113</v>
      </c>
    </row>
    <row r="18">
      <c r="A18" s="8" t="s">
        <v>1217</v>
      </c>
      <c r="B18" s="9" t="s">
        <v>1218</v>
      </c>
      <c r="C18" s="10">
        <v>12.0</v>
      </c>
      <c r="D18" s="8" t="s">
        <v>26</v>
      </c>
      <c r="E18" s="8" t="s">
        <v>1219</v>
      </c>
    </row>
    <row r="19">
      <c r="A19" s="8" t="s">
        <v>1117</v>
      </c>
      <c r="B19" s="9" t="s">
        <v>1118</v>
      </c>
      <c r="C19" s="10">
        <v>24.0</v>
      </c>
      <c r="D19" s="8" t="s">
        <v>26</v>
      </c>
      <c r="E19" s="8" t="s">
        <v>1119</v>
      </c>
    </row>
    <row r="20">
      <c r="A20" s="8" t="s">
        <v>1220</v>
      </c>
      <c r="B20" s="9" t="s">
        <v>1221</v>
      </c>
      <c r="C20" s="10">
        <v>3.0</v>
      </c>
      <c r="D20" s="8" t="s">
        <v>26</v>
      </c>
      <c r="E20" s="8" t="s">
        <v>61</v>
      </c>
    </row>
    <row r="21">
      <c r="A21" s="8" t="s">
        <v>1222</v>
      </c>
      <c r="B21" s="9" t="s">
        <v>1223</v>
      </c>
      <c r="C21" s="10">
        <v>24.0</v>
      </c>
      <c r="D21" s="8" t="s">
        <v>26</v>
      </c>
      <c r="E21" s="8" t="s">
        <v>1224</v>
      </c>
    </row>
    <row r="22">
      <c r="A22" s="8" t="s">
        <v>1225</v>
      </c>
      <c r="B22" s="9" t="s">
        <v>1226</v>
      </c>
      <c r="C22" s="10">
        <v>7.0</v>
      </c>
      <c r="D22" s="8" t="s">
        <v>44</v>
      </c>
      <c r="E22" s="8" t="s">
        <v>1227</v>
      </c>
    </row>
    <row r="23">
      <c r="A23" s="8" t="s">
        <v>1228</v>
      </c>
      <c r="B23" s="9" t="s">
        <v>1229</v>
      </c>
      <c r="C23" s="10">
        <v>24.0</v>
      </c>
      <c r="D23" s="8" t="s">
        <v>26</v>
      </c>
      <c r="E23" s="8" t="s">
        <v>1230</v>
      </c>
    </row>
    <row r="24">
      <c r="A24" s="8" t="s">
        <v>1231</v>
      </c>
      <c r="B24" s="9" t="s">
        <v>1232</v>
      </c>
      <c r="C24" s="10">
        <v>3.0</v>
      </c>
      <c r="D24" s="8" t="s">
        <v>26</v>
      </c>
      <c r="E24" s="8" t="s">
        <v>1233</v>
      </c>
    </row>
    <row r="25">
      <c r="A25" s="8" t="s">
        <v>1234</v>
      </c>
      <c r="B25" s="9" t="s">
        <v>1235</v>
      </c>
      <c r="C25" s="10">
        <v>16.0</v>
      </c>
      <c r="D25" s="8" t="s">
        <v>26</v>
      </c>
      <c r="E25" s="8" t="s">
        <v>1236</v>
      </c>
    </row>
    <row r="26">
      <c r="A26" s="8" t="s">
        <v>1237</v>
      </c>
      <c r="B26" s="9" t="s">
        <v>1238</v>
      </c>
      <c r="C26" s="10">
        <v>7.0</v>
      </c>
      <c r="D26" s="8" t="s">
        <v>26</v>
      </c>
      <c r="E26" s="8" t="s">
        <v>1239</v>
      </c>
    </row>
    <row r="27">
      <c r="A27" s="8" t="s">
        <v>1240</v>
      </c>
      <c r="B27" s="9" t="s">
        <v>1241</v>
      </c>
      <c r="C27" s="10">
        <v>20.0</v>
      </c>
      <c r="D27" s="8" t="s">
        <v>26</v>
      </c>
      <c r="E27" s="8" t="s">
        <v>1242</v>
      </c>
    </row>
    <row r="28">
      <c r="A28" s="8" t="s">
        <v>1243</v>
      </c>
      <c r="B28" s="9" t="s">
        <v>1244</v>
      </c>
      <c r="C28" s="10">
        <v>10.0</v>
      </c>
      <c r="D28" s="8" t="s">
        <v>7</v>
      </c>
      <c r="E28" s="8" t="s">
        <v>1245</v>
      </c>
    </row>
    <row r="29">
      <c r="A29" s="8" t="s">
        <v>1246</v>
      </c>
      <c r="B29" s="9" t="s">
        <v>1247</v>
      </c>
      <c r="C29" s="10">
        <v>13.0</v>
      </c>
      <c r="D29" s="8" t="s">
        <v>19</v>
      </c>
      <c r="E29" s="8" t="s">
        <v>1248</v>
      </c>
    </row>
    <row r="30">
      <c r="A30" s="8" t="s">
        <v>1021</v>
      </c>
      <c r="B30" s="9" t="s">
        <v>1022</v>
      </c>
      <c r="C30" s="10">
        <v>13.0</v>
      </c>
      <c r="D30" s="8" t="s">
        <v>26</v>
      </c>
      <c r="E30" s="8" t="s">
        <v>1023</v>
      </c>
    </row>
    <row r="31">
      <c r="A31" s="8" t="s">
        <v>1249</v>
      </c>
      <c r="B31" s="9" t="s">
        <v>1250</v>
      </c>
      <c r="C31" s="10">
        <v>32.0</v>
      </c>
      <c r="D31" s="8" t="s">
        <v>26</v>
      </c>
      <c r="E31" s="8" t="s">
        <v>1251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s>
  <drawing r:id="rId3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51.5"/>
    <col customWidth="1" min="3" max="3" width="18.13"/>
    <col customWidth="1" min="4" max="4" width="23.88"/>
  </cols>
  <sheetData>
    <row r="1">
      <c r="A1" s="1" t="s">
        <v>0</v>
      </c>
      <c r="B1" s="1" t="s">
        <v>1</v>
      </c>
      <c r="C1" s="1" t="s">
        <v>2</v>
      </c>
      <c r="D1" s="1" t="s">
        <v>3</v>
      </c>
      <c r="E1" s="1" t="s">
        <v>4</v>
      </c>
    </row>
    <row r="2">
      <c r="A2" s="8" t="s">
        <v>1252</v>
      </c>
      <c r="B2" s="9" t="s">
        <v>1253</v>
      </c>
      <c r="C2" s="10">
        <v>1.0</v>
      </c>
      <c r="D2" s="8" t="s">
        <v>7</v>
      </c>
      <c r="E2" s="8" t="s">
        <v>1254</v>
      </c>
    </row>
    <row r="3">
      <c r="A3" s="8" t="s">
        <v>1255</v>
      </c>
      <c r="B3" s="9" t="s">
        <v>1256</v>
      </c>
      <c r="C3" s="10">
        <v>1.0</v>
      </c>
      <c r="D3" s="8" t="s">
        <v>195</v>
      </c>
      <c r="E3" s="8" t="s">
        <v>1257</v>
      </c>
    </row>
    <row r="4">
      <c r="A4" s="8" t="s">
        <v>1258</v>
      </c>
      <c r="B4" s="9" t="s">
        <v>1259</v>
      </c>
      <c r="C4" s="10">
        <v>0.0</v>
      </c>
      <c r="D4" s="8" t="s">
        <v>33</v>
      </c>
      <c r="E4" s="8" t="s">
        <v>1260</v>
      </c>
    </row>
    <row r="5">
      <c r="A5" s="8" t="s">
        <v>991</v>
      </c>
      <c r="B5" s="9" t="s">
        <v>992</v>
      </c>
      <c r="C5" s="10">
        <v>0.0</v>
      </c>
      <c r="D5" s="8" t="s">
        <v>26</v>
      </c>
      <c r="E5" s="8" t="s">
        <v>993</v>
      </c>
    </row>
  </sheetData>
  <hyperlinks>
    <hyperlink r:id="rId1" ref="B2"/>
    <hyperlink r:id="rId2" ref="B3"/>
    <hyperlink r:id="rId3" ref="B4"/>
    <hyperlink r:id="rId4" ref="B5"/>
  </hyperlinks>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39.75"/>
    <col customWidth="1" min="4" max="4" width="23.13"/>
    <col customWidth="1" min="5" max="5" width="24.13"/>
  </cols>
  <sheetData>
    <row r="1">
      <c r="A1" s="1" t="s">
        <v>0</v>
      </c>
      <c r="B1" s="1" t="s">
        <v>1</v>
      </c>
      <c r="C1" s="1" t="s">
        <v>2</v>
      </c>
      <c r="D1" s="1" t="s">
        <v>3</v>
      </c>
      <c r="E1" s="1" t="s">
        <v>4</v>
      </c>
    </row>
    <row r="2">
      <c r="A2" s="8" t="s">
        <v>1150</v>
      </c>
      <c r="B2" s="9" t="s">
        <v>1151</v>
      </c>
      <c r="C2" s="10">
        <v>4.0</v>
      </c>
      <c r="D2" s="8" t="s">
        <v>26</v>
      </c>
      <c r="E2" s="8" t="s">
        <v>1152</v>
      </c>
    </row>
    <row r="3">
      <c r="A3" s="8" t="s">
        <v>1153</v>
      </c>
      <c r="B3" s="9" t="s">
        <v>1154</v>
      </c>
      <c r="C3" s="10">
        <v>4.0</v>
      </c>
      <c r="D3" s="8" t="s">
        <v>26</v>
      </c>
      <c r="E3" s="8" t="s">
        <v>1155</v>
      </c>
    </row>
    <row r="4">
      <c r="A4" s="8" t="s">
        <v>1144</v>
      </c>
      <c r="B4" s="9" t="s">
        <v>1145</v>
      </c>
      <c r="C4" s="10">
        <v>4.0</v>
      </c>
      <c r="D4" s="8" t="s">
        <v>26</v>
      </c>
      <c r="E4" s="8" t="s">
        <v>1146</v>
      </c>
    </row>
    <row r="5">
      <c r="A5" s="8" t="s">
        <v>1156</v>
      </c>
      <c r="B5" s="9" t="s">
        <v>1157</v>
      </c>
      <c r="C5" s="10">
        <v>1.0</v>
      </c>
      <c r="D5" s="8" t="s">
        <v>7</v>
      </c>
      <c r="E5" s="8" t="s">
        <v>1158</v>
      </c>
    </row>
    <row r="6">
      <c r="A6" s="8" t="s">
        <v>1159</v>
      </c>
      <c r="B6" s="9" t="s">
        <v>1160</v>
      </c>
      <c r="C6" s="10">
        <v>1.0</v>
      </c>
      <c r="D6" s="8" t="s">
        <v>19</v>
      </c>
      <c r="E6" s="8" t="s">
        <v>1161</v>
      </c>
    </row>
    <row r="7">
      <c r="A7" s="8" t="s">
        <v>1162</v>
      </c>
      <c r="B7" s="9" t="s">
        <v>1163</v>
      </c>
      <c r="C7" s="10">
        <v>0.0</v>
      </c>
      <c r="D7" s="8" t="s">
        <v>7</v>
      </c>
      <c r="E7" s="8" t="s">
        <v>1164</v>
      </c>
    </row>
    <row r="8">
      <c r="A8" s="8" t="s">
        <v>1165</v>
      </c>
      <c r="B8" s="9" t="s">
        <v>1166</v>
      </c>
      <c r="C8" s="10">
        <v>0.0</v>
      </c>
      <c r="D8" s="8" t="s">
        <v>7</v>
      </c>
      <c r="E8" s="8" t="s">
        <v>1167</v>
      </c>
    </row>
    <row r="9">
      <c r="A9" s="8" t="s">
        <v>1168</v>
      </c>
      <c r="B9" s="9" t="s">
        <v>1169</v>
      </c>
      <c r="C9" s="10">
        <v>0.0</v>
      </c>
      <c r="D9" s="8" t="s">
        <v>7</v>
      </c>
      <c r="E9" s="8" t="s">
        <v>1170</v>
      </c>
    </row>
    <row r="10">
      <c r="A10" s="8" t="s">
        <v>1171</v>
      </c>
      <c r="B10" s="9" t="s">
        <v>1172</v>
      </c>
      <c r="C10" s="10">
        <v>0.0</v>
      </c>
      <c r="D10" s="8" t="s">
        <v>33</v>
      </c>
      <c r="E10" s="8" t="s">
        <v>1173</v>
      </c>
    </row>
    <row r="11">
      <c r="A11" s="12"/>
      <c r="B11" s="12"/>
      <c r="D11" s="12"/>
      <c r="E11" s="12"/>
    </row>
    <row r="12">
      <c r="A12" s="12"/>
      <c r="B12" s="12"/>
      <c r="D12" s="12"/>
      <c r="E12" s="12"/>
    </row>
    <row r="13">
      <c r="A13" s="12"/>
      <c r="B13" s="12"/>
      <c r="D13" s="12"/>
      <c r="E13" s="12"/>
    </row>
    <row r="14">
      <c r="A14" s="12"/>
      <c r="B14" s="12"/>
      <c r="D14" s="12"/>
      <c r="E14" s="12"/>
    </row>
    <row r="15">
      <c r="A15" s="12"/>
      <c r="B15" s="12"/>
      <c r="D15" s="12"/>
      <c r="E15" s="12"/>
    </row>
    <row r="16">
      <c r="A16" s="12"/>
      <c r="B16" s="12"/>
      <c r="D16" s="12"/>
      <c r="E16" s="12"/>
    </row>
    <row r="17">
      <c r="A17" s="12"/>
      <c r="B17" s="12"/>
      <c r="D17" s="12"/>
      <c r="E17" s="12"/>
    </row>
    <row r="18">
      <c r="A18" s="12"/>
      <c r="B18" s="12"/>
      <c r="D18" s="12"/>
      <c r="E18" s="12"/>
    </row>
    <row r="19">
      <c r="A19" s="12"/>
      <c r="B19" s="12"/>
      <c r="D19" s="12"/>
      <c r="E19" s="12"/>
    </row>
    <row r="20">
      <c r="A20" s="12"/>
      <c r="B20" s="12"/>
      <c r="D20" s="12"/>
      <c r="E20" s="12"/>
    </row>
    <row r="21">
      <c r="A21" s="12"/>
      <c r="B21" s="12"/>
      <c r="D21" s="12"/>
      <c r="E21" s="12"/>
    </row>
    <row r="22">
      <c r="A22" s="12"/>
      <c r="B22" s="12"/>
      <c r="D22" s="12"/>
      <c r="E22" s="12"/>
    </row>
    <row r="23">
      <c r="A23" s="12"/>
      <c r="B23" s="12"/>
      <c r="D23" s="12"/>
      <c r="E23" s="12"/>
    </row>
    <row r="24">
      <c r="A24" s="12"/>
      <c r="B24" s="12"/>
      <c r="D24" s="12"/>
      <c r="E24" s="12"/>
    </row>
    <row r="25">
      <c r="A25" s="12"/>
      <c r="B25" s="12"/>
      <c r="D25" s="12"/>
      <c r="E25" s="12"/>
    </row>
    <row r="26">
      <c r="A26" s="12"/>
      <c r="B26" s="12"/>
      <c r="D26" s="12"/>
      <c r="E26" s="12"/>
    </row>
    <row r="27">
      <c r="A27" s="12"/>
      <c r="B27" s="12"/>
      <c r="D27" s="12"/>
      <c r="E27" s="12"/>
    </row>
    <row r="28">
      <c r="A28" s="12"/>
      <c r="B28" s="12"/>
      <c r="D28" s="12"/>
      <c r="E28" s="12"/>
    </row>
    <row r="29">
      <c r="A29" s="12"/>
      <c r="B29" s="12"/>
      <c r="D29" s="12"/>
      <c r="E29" s="12"/>
    </row>
    <row r="30">
      <c r="A30" s="12"/>
      <c r="B30" s="12"/>
      <c r="D30" s="12"/>
      <c r="E30" s="12"/>
    </row>
    <row r="31">
      <c r="A31" s="12"/>
      <c r="B31" s="12"/>
      <c r="D31" s="12"/>
      <c r="E31" s="12"/>
    </row>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