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ec\Desktop\Studia\semestr 2\statystyka opisowa\"/>
    </mc:Choice>
  </mc:AlternateContent>
  <xr:revisionPtr revIDLastSave="0" documentId="13_ncr:1_{EE71B1DC-61B4-455F-A28A-AACC4000FE5E}" xr6:coauthVersionLast="47" xr6:coauthVersionMax="47" xr10:uidLastSave="{00000000-0000-0000-0000-000000000000}"/>
  <bookViews>
    <workbookView xWindow="-108" yWindow="-108" windowWidth="23256" windowHeight="12576" activeTab="4" xr2:uid="{48A3A891-F085-4EC3-99AA-65BCCE06D067}"/>
  </bookViews>
  <sheets>
    <sheet name="Dane źródłowe" sheetId="1" r:id="rId1"/>
    <sheet name="Podstawowe obliczenia" sheetId="4" r:id="rId2"/>
    <sheet name="Histogram i wykres skrzynka wąs" sheetId="2" r:id="rId3"/>
    <sheet name="Korelacja" sheetId="3" r:id="rId4"/>
    <sheet name="Tempo zmian 1999-2021" sheetId="5" r:id="rId5"/>
  </sheets>
  <definedNames>
    <definedName name="_xlchart.v1.0" hidden="1">'Histogram i wykres skrzynka wąs'!$C$1</definedName>
    <definedName name="_xlchart.v1.1" hidden="1">'Histogram i wykres skrzynka wąs'!$C$2:$C$24</definedName>
    <definedName name="_xlchart.v1.2" hidden="1">'Histogram i wykres skrzynka wąs'!$C$42</definedName>
    <definedName name="_xlchart.v1.3" hidden="1">'Histogram i wykres skrzynka wąs'!$C$43:$C$65</definedName>
    <definedName name="_xlchart.v1.4" hidden="1">'Histogram i wykres skrzynka wąs'!$C$2:$C$24</definedName>
    <definedName name="_xlchart.v1.5" hidden="1">'Histogram i wykres skrzynka wąs'!$C$42</definedName>
    <definedName name="_xlchart.v1.6" hidden="1">'Histogram i wykres skrzynka wąs'!$C$43:$C$65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0" i="2" l="1"/>
  <c r="B69" i="2"/>
  <c r="B29" i="2"/>
  <c r="B28" i="2"/>
  <c r="S2" i="3"/>
  <c r="I10" i="3"/>
  <c r="H10" i="3"/>
  <c r="G10" i="3"/>
  <c r="I9" i="3"/>
  <c r="H9" i="3"/>
  <c r="I8" i="3"/>
  <c r="G9" i="3"/>
  <c r="H8" i="3"/>
  <c r="G8" i="3"/>
  <c r="B67" i="2" l="1"/>
  <c r="B26" i="2"/>
  <c r="H5" i="5" l="1"/>
  <c r="H6" i="5"/>
  <c r="H11" i="5"/>
  <c r="H13" i="5"/>
  <c r="H14" i="5"/>
  <c r="H19" i="5"/>
  <c r="H21" i="5"/>
  <c r="H22" i="5"/>
  <c r="F3" i="5"/>
  <c r="G3" i="5" s="1"/>
  <c r="F4" i="5"/>
  <c r="H4" i="5" s="1"/>
  <c r="F5" i="5"/>
  <c r="F6" i="5"/>
  <c r="G6" i="5" s="1"/>
  <c r="F7" i="5"/>
  <c r="H7" i="5" s="1"/>
  <c r="F8" i="5"/>
  <c r="H8" i="5" s="1"/>
  <c r="F9" i="5"/>
  <c r="G9" i="5" s="1"/>
  <c r="F10" i="5"/>
  <c r="G10" i="5" s="1"/>
  <c r="F11" i="5"/>
  <c r="G11" i="5" s="1"/>
  <c r="F12" i="5"/>
  <c r="H12" i="5" s="1"/>
  <c r="F13" i="5"/>
  <c r="F14" i="5"/>
  <c r="G14" i="5" s="1"/>
  <c r="F15" i="5"/>
  <c r="H15" i="5" s="1"/>
  <c r="F16" i="5"/>
  <c r="H16" i="5" s="1"/>
  <c r="F17" i="5"/>
  <c r="G17" i="5" s="1"/>
  <c r="F18" i="5"/>
  <c r="G18" i="5" s="1"/>
  <c r="F19" i="5"/>
  <c r="G19" i="5" s="1"/>
  <c r="F20" i="5"/>
  <c r="H20" i="5" s="1"/>
  <c r="F21" i="5"/>
  <c r="F22" i="5"/>
  <c r="G22" i="5" s="1"/>
  <c r="F23" i="5"/>
  <c r="H23" i="5" s="1"/>
  <c r="F24" i="5"/>
  <c r="H24" i="5" s="1"/>
  <c r="F2" i="5"/>
  <c r="G8" i="5" s="1"/>
  <c r="D6" i="5"/>
  <c r="D7" i="5"/>
  <c r="D14" i="5"/>
  <c r="D15" i="5"/>
  <c r="D22" i="5"/>
  <c r="D23" i="5"/>
  <c r="C6" i="5"/>
  <c r="C8" i="5"/>
  <c r="C9" i="5"/>
  <c r="C14" i="5"/>
  <c r="C16" i="5"/>
  <c r="C17" i="5"/>
  <c r="C22" i="5"/>
  <c r="C24" i="5"/>
  <c r="B3" i="5"/>
  <c r="C3" i="5" s="1"/>
  <c r="B4" i="5"/>
  <c r="C4" i="5" s="1"/>
  <c r="B5" i="5"/>
  <c r="D5" i="5" s="1"/>
  <c r="B6" i="5"/>
  <c r="B7" i="5"/>
  <c r="C7" i="5" s="1"/>
  <c r="B8" i="5"/>
  <c r="D8" i="5" s="1"/>
  <c r="B9" i="5"/>
  <c r="D9" i="5" s="1"/>
  <c r="B10" i="5"/>
  <c r="C10" i="5" s="1"/>
  <c r="B11" i="5"/>
  <c r="C11" i="5" s="1"/>
  <c r="B12" i="5"/>
  <c r="C12" i="5" s="1"/>
  <c r="B13" i="5"/>
  <c r="D13" i="5" s="1"/>
  <c r="B14" i="5"/>
  <c r="B15" i="5"/>
  <c r="C15" i="5" s="1"/>
  <c r="B16" i="5"/>
  <c r="D16" i="5" s="1"/>
  <c r="B17" i="5"/>
  <c r="D17" i="5" s="1"/>
  <c r="B18" i="5"/>
  <c r="C18" i="5" s="1"/>
  <c r="B19" i="5"/>
  <c r="D20" i="5" s="1"/>
  <c r="B20" i="5"/>
  <c r="C20" i="5" s="1"/>
  <c r="B21" i="5"/>
  <c r="D21" i="5" s="1"/>
  <c r="B22" i="5"/>
  <c r="B23" i="5"/>
  <c r="C23" i="5" s="1"/>
  <c r="B24" i="5"/>
  <c r="D24" i="5" s="1"/>
  <c r="B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" i="5"/>
  <c r="A23" i="5"/>
  <c r="A24" i="5"/>
  <c r="A19" i="5"/>
  <c r="A20" i="5"/>
  <c r="A21" i="5"/>
  <c r="A2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2" i="5"/>
  <c r="F1" i="5"/>
  <c r="B1" i="5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" i="3"/>
  <c r="G15" i="5" l="1"/>
  <c r="G7" i="5"/>
  <c r="C21" i="5"/>
  <c r="C13" i="5"/>
  <c r="C5" i="5"/>
  <c r="D19" i="5"/>
  <c r="D11" i="5"/>
  <c r="G20" i="5"/>
  <c r="G12" i="5"/>
  <c r="G4" i="5"/>
  <c r="H18" i="5"/>
  <c r="H10" i="5"/>
  <c r="D18" i="5"/>
  <c r="D10" i="5"/>
  <c r="H3" i="5"/>
  <c r="H17" i="5"/>
  <c r="H9" i="5"/>
  <c r="G23" i="5"/>
  <c r="D12" i="5"/>
  <c r="G13" i="5"/>
  <c r="C19" i="5"/>
  <c r="D3" i="5"/>
  <c r="G16" i="5"/>
  <c r="D4" i="5"/>
  <c r="G21" i="5"/>
  <c r="G5" i="5"/>
  <c r="G24" i="5"/>
  <c r="A24" i="4"/>
  <c r="B24" i="4"/>
  <c r="C24" i="4"/>
  <c r="A21" i="4"/>
  <c r="B21" i="4"/>
  <c r="C21" i="4"/>
  <c r="A22" i="4"/>
  <c r="B22" i="4"/>
  <c r="C22" i="4"/>
  <c r="A23" i="4"/>
  <c r="B23" i="4"/>
  <c r="C23" i="4"/>
  <c r="A18" i="4"/>
  <c r="B18" i="4"/>
  <c r="C18" i="4"/>
  <c r="A19" i="4"/>
  <c r="B19" i="4"/>
  <c r="C19" i="4"/>
  <c r="A20" i="4"/>
  <c r="B20" i="4"/>
  <c r="C20" i="4"/>
  <c r="A2" i="4"/>
  <c r="B2" i="4"/>
  <c r="G11" i="4" s="1"/>
  <c r="C2" i="4"/>
  <c r="H9" i="4" s="1"/>
  <c r="A3" i="4"/>
  <c r="B3" i="4"/>
  <c r="G7" i="4" s="1"/>
  <c r="C3" i="4"/>
  <c r="H10" i="4" s="1"/>
  <c r="A4" i="4"/>
  <c r="B4" i="4"/>
  <c r="C4" i="4"/>
  <c r="A5" i="4"/>
  <c r="B5" i="4"/>
  <c r="C5" i="4"/>
  <c r="A6" i="4"/>
  <c r="B6" i="4"/>
  <c r="G10" i="4" s="1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B1" i="4"/>
  <c r="C1" i="4"/>
  <c r="A1" i="4"/>
  <c r="B24" i="3"/>
  <c r="C24" i="3"/>
  <c r="D24" i="3"/>
  <c r="B2" i="3"/>
  <c r="C2" i="3"/>
  <c r="D2" i="3"/>
  <c r="B3" i="3"/>
  <c r="C3" i="3"/>
  <c r="D3" i="3"/>
  <c r="B4" i="3"/>
  <c r="C4" i="3"/>
  <c r="D4" i="3"/>
  <c r="B5" i="3"/>
  <c r="C5" i="3"/>
  <c r="D5" i="3"/>
  <c r="B6" i="3"/>
  <c r="C6" i="3"/>
  <c r="D6" i="3"/>
  <c r="B7" i="3"/>
  <c r="C7" i="3"/>
  <c r="D7" i="3"/>
  <c r="B8" i="3"/>
  <c r="C8" i="3"/>
  <c r="D8" i="3"/>
  <c r="B9" i="3"/>
  <c r="C9" i="3"/>
  <c r="D9" i="3"/>
  <c r="B10" i="3"/>
  <c r="C10" i="3"/>
  <c r="D10" i="3"/>
  <c r="B11" i="3"/>
  <c r="C11" i="3"/>
  <c r="D11" i="3"/>
  <c r="B12" i="3"/>
  <c r="C12" i="3"/>
  <c r="D12" i="3"/>
  <c r="B13" i="3"/>
  <c r="C13" i="3"/>
  <c r="D13" i="3"/>
  <c r="B14" i="3"/>
  <c r="C14" i="3"/>
  <c r="D14" i="3"/>
  <c r="B15" i="3"/>
  <c r="C15" i="3"/>
  <c r="D15" i="3"/>
  <c r="B16" i="3"/>
  <c r="C16" i="3"/>
  <c r="D16" i="3"/>
  <c r="B17" i="3"/>
  <c r="C17" i="3"/>
  <c r="D17" i="3"/>
  <c r="B18" i="3"/>
  <c r="C18" i="3"/>
  <c r="D18" i="3"/>
  <c r="B19" i="3"/>
  <c r="C19" i="3"/>
  <c r="D19" i="3"/>
  <c r="B20" i="3"/>
  <c r="C20" i="3"/>
  <c r="D20" i="3"/>
  <c r="B21" i="3"/>
  <c r="C21" i="3"/>
  <c r="D21" i="3"/>
  <c r="B22" i="3"/>
  <c r="C22" i="3"/>
  <c r="D22" i="3"/>
  <c r="B23" i="3"/>
  <c r="C23" i="3"/>
  <c r="D23" i="3"/>
  <c r="C1" i="3"/>
  <c r="D1" i="3"/>
  <c r="B1" i="3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42" i="2"/>
  <c r="B64" i="2"/>
  <c r="B65" i="2"/>
  <c r="B61" i="2"/>
  <c r="B62" i="2"/>
  <c r="B63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42" i="2"/>
  <c r="B2" i="2"/>
  <c r="C2" i="2"/>
  <c r="B3" i="2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C1" i="2"/>
  <c r="B1" i="2"/>
  <c r="H11" i="4" l="1"/>
  <c r="H13" i="4" s="1"/>
  <c r="G2" i="4"/>
  <c r="H2" i="4"/>
  <c r="H7" i="4"/>
  <c r="G3" i="4"/>
  <c r="G9" i="4"/>
  <c r="G13" i="4" s="1"/>
  <c r="K3" i="3"/>
  <c r="H3" i="4"/>
  <c r="K2" i="3"/>
  <c r="G5" i="4"/>
  <c r="H5" i="4"/>
  <c r="B27" i="2"/>
  <c r="B68" i="2"/>
  <c r="H3" i="3"/>
  <c r="G3" i="3"/>
  <c r="I3" i="3" s="1"/>
  <c r="L3" i="3"/>
  <c r="G2" i="3"/>
  <c r="H2" i="3"/>
  <c r="L2" i="3"/>
  <c r="G4" i="4" a="1"/>
  <c r="H4" i="4" a="1"/>
  <c r="G6" i="4" a="1"/>
  <c r="H6" i="4" a="1"/>
  <c r="G4" i="4" l="1"/>
  <c r="H6" i="4"/>
  <c r="G6" i="4"/>
  <c r="H4" i="4"/>
  <c r="H8" i="4"/>
  <c r="G14" i="4"/>
  <c r="G15" i="4"/>
  <c r="H12" i="4"/>
  <c r="H15" i="4"/>
  <c r="H14" i="4"/>
  <c r="G12" i="4"/>
  <c r="G8" i="4"/>
  <c r="J3" i="3"/>
  <c r="I2" i="3"/>
  <c r="J2" i="3" l="1"/>
  <c r="Q18" i="3" s="1"/>
  <c r="R18" i="3" l="1"/>
  <c r="S18" i="3"/>
  <c r="T18" i="3" s="1"/>
  <c r="Q15" i="3"/>
  <c r="Q25" i="3"/>
  <c r="S25" i="3" s="1"/>
  <c r="Q7" i="3"/>
  <c r="Q5" i="3"/>
  <c r="Q11" i="3"/>
  <c r="Q24" i="3"/>
  <c r="Q17" i="3"/>
  <c r="Q23" i="3"/>
  <c r="Q3" i="3"/>
  <c r="Q4" i="3"/>
  <c r="Q10" i="3"/>
  <c r="Q13" i="3"/>
  <c r="Q21" i="3"/>
  <c r="Q2" i="3"/>
  <c r="Q19" i="3"/>
  <c r="Q16" i="3"/>
  <c r="Q20" i="3"/>
  <c r="Q26" i="3"/>
  <c r="S26" i="3" s="1"/>
  <c r="Q12" i="3"/>
  <c r="Q9" i="3"/>
  <c r="Q14" i="3"/>
  <c r="Q6" i="3"/>
  <c r="Q8" i="3"/>
  <c r="Q22" i="3"/>
  <c r="R5" i="3" l="1"/>
  <c r="S5" i="3"/>
  <c r="T5" i="3" s="1"/>
  <c r="R24" i="3"/>
  <c r="S24" i="3"/>
  <c r="T24" i="3" s="1"/>
  <c r="R6" i="3"/>
  <c r="S6" i="3"/>
  <c r="T6" i="3" s="1"/>
  <c r="M2" i="3"/>
  <c r="N2" i="3" s="1"/>
  <c r="R14" i="3"/>
  <c r="S14" i="3"/>
  <c r="T14" i="3" s="1"/>
  <c r="R21" i="3"/>
  <c r="S21" i="3"/>
  <c r="T21" i="3" s="1"/>
  <c r="R11" i="3"/>
  <c r="S11" i="3"/>
  <c r="T11" i="3" s="1"/>
  <c r="R9" i="3"/>
  <c r="S9" i="3"/>
  <c r="T9" i="3" s="1"/>
  <c r="R13" i="3"/>
  <c r="S13" i="3"/>
  <c r="T13" i="3" s="1"/>
  <c r="R12" i="3"/>
  <c r="S12" i="3"/>
  <c r="T12" i="3" s="1"/>
  <c r="R10" i="3"/>
  <c r="S10" i="3"/>
  <c r="T10" i="3" s="1"/>
  <c r="R7" i="3"/>
  <c r="S7" i="3"/>
  <c r="T7" i="3" s="1"/>
  <c r="R4" i="3"/>
  <c r="S4" i="3"/>
  <c r="T4" i="3" s="1"/>
  <c r="R20" i="3"/>
  <c r="S20" i="3"/>
  <c r="T20" i="3" s="1"/>
  <c r="R3" i="3"/>
  <c r="S3" i="3"/>
  <c r="T3" i="3" s="1"/>
  <c r="R15" i="3"/>
  <c r="S15" i="3"/>
  <c r="T15" i="3" s="1"/>
  <c r="R22" i="3"/>
  <c r="S22" i="3"/>
  <c r="T22" i="3" s="1"/>
  <c r="R16" i="3"/>
  <c r="S16" i="3"/>
  <c r="T16" i="3" s="1"/>
  <c r="R23" i="3"/>
  <c r="S23" i="3"/>
  <c r="T23" i="3" s="1"/>
  <c r="R8" i="3"/>
  <c r="S8" i="3"/>
  <c r="T8" i="3" s="1"/>
  <c r="R19" i="3"/>
  <c r="S19" i="3"/>
  <c r="T19" i="3" s="1"/>
  <c r="R17" i="3"/>
  <c r="S17" i="3"/>
  <c r="T17" i="3" s="1"/>
  <c r="R2" i="3"/>
  <c r="M3" i="3" l="1"/>
  <c r="N3" i="3" s="1"/>
  <c r="T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<sst xmlns="http://schemas.openxmlformats.org/spreadsheetml/2006/main" count="60" uniqueCount="45">
  <si>
    <t>Rok</t>
  </si>
  <si>
    <t>Przeciętny miesięczny dochód rozporządzalny na 1 osobę (w zł)</t>
  </si>
  <si>
    <t>Przeciętne miesięczne wydatki na 1 osobę na napoje alkoholowe i wyroby tytoniowe (w zł)</t>
  </si>
  <si>
    <t>Źródła:</t>
  </si>
  <si>
    <t>https://bdl.stat.gov.pl/bdl/metadane/cechy/1870</t>
  </si>
  <si>
    <t>https://bdl.stat.gov.pl/bdl/metadane/cechy/1869</t>
  </si>
  <si>
    <t>Średnia cena</t>
  </si>
  <si>
    <t xml:space="preserve">Cena minimalna </t>
  </si>
  <si>
    <t>Cena maksymalna</t>
  </si>
  <si>
    <t>Współczynnik zmienności</t>
  </si>
  <si>
    <t>Q1</t>
  </si>
  <si>
    <t>Q3</t>
  </si>
  <si>
    <t>DOCHÓD</t>
  </si>
  <si>
    <t>WYDATKI</t>
  </si>
  <si>
    <t>Rok osiąniecia ceny min</t>
  </si>
  <si>
    <t>Rok osiąniecia ceny maksymalnej</t>
  </si>
  <si>
    <t>COV(X,Y)</t>
  </si>
  <si>
    <t>S_X</t>
  </si>
  <si>
    <t>b=cov/(s_x^2)</t>
  </si>
  <si>
    <t>a=y^{-} - bx^{-}</t>
  </si>
  <si>
    <t>R^2</t>
  </si>
  <si>
    <t xml:space="preserve">Odchylenie resztowe </t>
  </si>
  <si>
    <t>(X-Dochód Y-Wydatki)</t>
  </si>
  <si>
    <t>(X - Data Y- Dochód)</t>
  </si>
  <si>
    <t>e_i  (data, dochód)</t>
  </si>
  <si>
    <t>e_i  (dochód, wydatki)</t>
  </si>
  <si>
    <t>L.p.</t>
  </si>
  <si>
    <t>d t/t-1 Przyrost łańcuchowy względny</t>
  </si>
  <si>
    <t>d_ t/t*                  t*- 1999  Przyrost roczny jednopodstawowy względny</t>
  </si>
  <si>
    <t>Rozstęp</t>
  </si>
  <si>
    <t>Odstęp międzykwartylowy</t>
  </si>
  <si>
    <t>Współczynnik zmienności resztowej</t>
  </si>
  <si>
    <t>Skośność</t>
  </si>
  <si>
    <t>Współczynnik korelacji</t>
  </si>
  <si>
    <t>Mediana</t>
  </si>
  <si>
    <t>Przedział typowy</t>
  </si>
  <si>
    <t>Odchylenie standardowe</t>
  </si>
  <si>
    <t>Liczba przedziałów</t>
  </si>
  <si>
    <t>Współczynik korelacji</t>
  </si>
  <si>
    <t>Data</t>
  </si>
  <si>
    <t>Dochód</t>
  </si>
  <si>
    <t>Wydatki</t>
  </si>
  <si>
    <t>Średnia</t>
  </si>
  <si>
    <t>Wartość teoretyczna dochodów (od daty)</t>
  </si>
  <si>
    <t>Wartość teoretyczna wydatków (od wartości teoretycznej dochodów)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</si>
</sst>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zł&quot;_-;\-* #,##0.00\ &quot;zł&quot;_-;_-* &quot;-&quot;??\ &quot;zł&quot;_-;_-@_-"/>
    <numFmt numFmtId="164" formatCode="0.0000"/>
    <numFmt numFmtId="165" formatCode="0.000"/>
    <numFmt numFmtId="166" formatCode="_-* #,##0.00\ &quot;zł&quot;_-;\-* #,##0.00\ &quot;zł&quot;_-;_-* &quot;-&quot;????\ &quot;zł&quot;_-;_-@_-"/>
  </numFmts>
  <fonts count="5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44" fontId="0" fillId="0" borderId="1" xfId="1" applyFont="1" applyBorder="1"/>
    <xf numFmtId="0" fontId="0" fillId="0" borderId="0" xfId="0" applyAlignment="1">
      <alignment vertical="center"/>
    </xf>
    <xf numFmtId="0" fontId="0" fillId="4" borderId="1" xfId="0" applyFill="1" applyBorder="1" applyAlignment="1">
      <alignment vertical="center" wrapText="1"/>
    </xf>
    <xf numFmtId="4" fontId="0" fillId="0" borderId="1" xfId="0" applyNumberFormat="1" applyBorder="1" applyAlignment="1">
      <alignment vertical="center"/>
    </xf>
    <xf numFmtId="10" fontId="0" fillId="0" borderId="1" xfId="0" applyNumberFormat="1" applyBorder="1" applyAlignment="1">
      <alignment vertical="center"/>
    </xf>
    <xf numFmtId="44" fontId="0" fillId="5" borderId="1" xfId="1" applyFont="1" applyFill="1" applyBorder="1" applyAlignment="1">
      <alignment vertical="center"/>
    </xf>
    <xf numFmtId="44" fontId="0" fillId="0" borderId="1" xfId="1" applyFont="1" applyBorder="1" applyAlignment="1">
      <alignment vertical="center" wrapText="1"/>
    </xf>
    <xf numFmtId="44" fontId="0" fillId="0" borderId="1" xfId="1" applyFont="1" applyBorder="1" applyAlignment="1">
      <alignment vertical="center"/>
    </xf>
    <xf numFmtId="14" fontId="0" fillId="3" borderId="1" xfId="0" applyNumberForma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4" fontId="0" fillId="0" borderId="1" xfId="0" applyNumberFormat="1" applyBorder="1"/>
    <xf numFmtId="0" fontId="0" fillId="6" borderId="1" xfId="0" applyFill="1" applyBorder="1" applyAlignment="1">
      <alignment vertical="top" wrapText="1"/>
    </xf>
    <xf numFmtId="164" fontId="0" fillId="0" borderId="1" xfId="0" applyNumberFormat="1" applyBorder="1"/>
    <xf numFmtId="165" fontId="0" fillId="0" borderId="1" xfId="0" applyNumberFormat="1" applyBorder="1"/>
    <xf numFmtId="0" fontId="0" fillId="3" borderId="3" xfId="0" applyFill="1" applyBorder="1"/>
    <xf numFmtId="0" fontId="0" fillId="7" borderId="1" xfId="0" applyFill="1" applyBorder="1"/>
    <xf numFmtId="2" fontId="0" fillId="4" borderId="1" xfId="0" applyNumberForma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wrapText="1"/>
    </xf>
    <xf numFmtId="166" fontId="0" fillId="0" borderId="1" xfId="0" applyNumberFormat="1" applyBorder="1"/>
    <xf numFmtId="9" fontId="0" fillId="0" borderId="1" xfId="2" applyFont="1" applyBorder="1"/>
    <xf numFmtId="14" fontId="0" fillId="2" borderId="1" xfId="0" applyNumberForma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14" fontId="0" fillId="9" borderId="1" xfId="0" applyNumberFormat="1" applyFill="1" applyBorder="1" applyAlignment="1">
      <alignment vertical="center"/>
    </xf>
    <xf numFmtId="0" fontId="0" fillId="9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10" fontId="0" fillId="0" borderId="1" xfId="2" applyNumberFormat="1" applyFont="1" applyBorder="1"/>
    <xf numFmtId="0" fontId="0" fillId="10" borderId="1" xfId="0" applyFill="1" applyBorder="1" applyAlignment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/>
    <xf numFmtId="14" fontId="3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44" fontId="4" fillId="0" borderId="1" xfId="1" applyFont="1" applyBorder="1"/>
    <xf numFmtId="0" fontId="1" fillId="0" borderId="1" xfId="0" applyFont="1" applyBorder="1"/>
    <xf numFmtId="44" fontId="4" fillId="0" borderId="1" xfId="0" applyNumberFormat="1" applyFont="1" applyBorder="1"/>
    <xf numFmtId="0" fontId="0" fillId="11" borderId="1" xfId="0" applyFill="1" applyBorder="1"/>
    <xf numFmtId="0" fontId="0" fillId="11" borderId="1" xfId="0" applyFill="1" applyBorder="1" applyAlignment="1">
      <alignment wrapText="1"/>
    </xf>
    <xf numFmtId="0" fontId="4" fillId="0" borderId="0" xfId="0" applyFont="1"/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8" borderId="1" xfId="0" applyFont="1" applyFill="1" applyBorder="1"/>
    <xf numFmtId="0" fontId="4" fillId="8" borderId="1" xfId="0" applyFont="1" applyFill="1" applyBorder="1" applyAlignment="1">
      <alignment wrapText="1"/>
    </xf>
    <xf numFmtId="0" fontId="3" fillId="3" borderId="3" xfId="0" applyFont="1" applyFill="1" applyBorder="1"/>
    <xf numFmtId="0" fontId="3" fillId="3" borderId="3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3" fillId="3" borderId="2" xfId="0" applyFont="1" applyFill="1" applyBorder="1" applyAlignment="1">
      <alignment wrapText="1"/>
    </xf>
    <xf numFmtId="0" fontId="0" fillId="12" borderId="1" xfId="0" applyFill="1" applyBorder="1"/>
    <xf numFmtId="44" fontId="0" fillId="12" borderId="1" xfId="1" applyFont="1" applyFill="1" applyBorder="1"/>
    <xf numFmtId="166" fontId="0" fillId="12" borderId="1" xfId="0" applyNumberFormat="1" applyFill="1" applyBorder="1"/>
  </cellXfs>
  <cellStyles count="3">
    <cellStyle name="Normalny" xfId="0" builtinId="0"/>
    <cellStyle name="Procentowy" xfId="2" builtinId="5"/>
    <cellStyle name="Walutowy" xfId="1" builtinId="4"/>
  </cellStyles>
  <dxfs count="0"/>
  <tableStyles count="0" defaultTableStyle="TableStyleMedium2" defaultPivotStyle="PivotStyleLight16"/>
  <colors>
    <mruColors>
      <color rgb="FFFF9797"/>
      <color rgb="FFFF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600" b="1"/>
              <a:t>Zależność między</a:t>
            </a:r>
            <a:r>
              <a:rPr lang="pl-PL" sz="1600" b="1" baseline="0"/>
              <a:t> miesięcznym dochodem na 1 osobę, a wydatkami na napoje alkoholowe i wyroby tytoniowe</a:t>
            </a:r>
            <a:endParaRPr lang="pl-PL" sz="1600" b="1"/>
          </a:p>
        </c:rich>
      </c:tx>
      <c:layout>
        <c:manualLayout>
          <c:xMode val="edge"/>
          <c:yMode val="edge"/>
          <c:x val="0.13485798672834587"/>
          <c:y val="1.33849320838863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6919021807826426E-4"/>
                  <c:y val="-3.294726386084485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1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Korelacja!$C$2:$C$24</c:f>
              <c:numCache>
                <c:formatCode>_("zł"* #,##0.00_);_("zł"* \(#,##0.00\);_("zł"* "-"??_);_(@_)</c:formatCode>
                <c:ptCount val="23"/>
                <c:pt idx="0">
                  <c:v>560.42999999999995</c:v>
                </c:pt>
                <c:pt idx="1">
                  <c:v>610.51</c:v>
                </c:pt>
                <c:pt idx="2">
                  <c:v>644.48</c:v>
                </c:pt>
                <c:pt idx="3">
                  <c:v>664.21</c:v>
                </c:pt>
                <c:pt idx="4">
                  <c:v>711.96</c:v>
                </c:pt>
                <c:pt idx="5">
                  <c:v>735.4</c:v>
                </c:pt>
                <c:pt idx="6">
                  <c:v>761.46</c:v>
                </c:pt>
                <c:pt idx="7">
                  <c:v>834.68</c:v>
                </c:pt>
                <c:pt idx="8">
                  <c:v>928.87</c:v>
                </c:pt>
                <c:pt idx="9">
                  <c:v>1045.52</c:v>
                </c:pt>
                <c:pt idx="10">
                  <c:v>1114.49</c:v>
                </c:pt>
                <c:pt idx="11">
                  <c:v>1192.82</c:v>
                </c:pt>
                <c:pt idx="12">
                  <c:v>1226.95</c:v>
                </c:pt>
                <c:pt idx="13">
                  <c:v>1278.43</c:v>
                </c:pt>
                <c:pt idx="14">
                  <c:v>1299.07</c:v>
                </c:pt>
                <c:pt idx="15">
                  <c:v>1340.44</c:v>
                </c:pt>
                <c:pt idx="16">
                  <c:v>1386.16</c:v>
                </c:pt>
                <c:pt idx="17">
                  <c:v>1474.56</c:v>
                </c:pt>
                <c:pt idx="18">
                  <c:v>1598.13</c:v>
                </c:pt>
                <c:pt idx="19">
                  <c:v>1693.46</c:v>
                </c:pt>
                <c:pt idx="20">
                  <c:v>1819.14</c:v>
                </c:pt>
                <c:pt idx="21">
                  <c:v>1919.21</c:v>
                </c:pt>
                <c:pt idx="22">
                  <c:v>2061.9299999999998</c:v>
                </c:pt>
              </c:numCache>
            </c:numRef>
          </c:xVal>
          <c:yVal>
            <c:numRef>
              <c:f>Korelacja!$D$2:$D$24</c:f>
              <c:numCache>
                <c:formatCode>_("zł"* #,##0.00_);_("zł"* \(#,##0.00\);_("zł"* "-"??_);_(@_)</c:formatCode>
                <c:ptCount val="23"/>
                <c:pt idx="0">
                  <c:v>17.38</c:v>
                </c:pt>
                <c:pt idx="1">
                  <c:v>17.98</c:v>
                </c:pt>
                <c:pt idx="2">
                  <c:v>18.57</c:v>
                </c:pt>
                <c:pt idx="3">
                  <c:v>18.670000000000002</c:v>
                </c:pt>
                <c:pt idx="4">
                  <c:v>19.309999999999999</c:v>
                </c:pt>
                <c:pt idx="5">
                  <c:v>19.010000000000002</c:v>
                </c:pt>
                <c:pt idx="6">
                  <c:v>18.850000000000001</c:v>
                </c:pt>
                <c:pt idx="7">
                  <c:v>19.989999999999998</c:v>
                </c:pt>
                <c:pt idx="8">
                  <c:v>21.84</c:v>
                </c:pt>
                <c:pt idx="9">
                  <c:v>23.81</c:v>
                </c:pt>
                <c:pt idx="10">
                  <c:v>26.06</c:v>
                </c:pt>
                <c:pt idx="11">
                  <c:v>26.94</c:v>
                </c:pt>
                <c:pt idx="12">
                  <c:v>27.41</c:v>
                </c:pt>
                <c:pt idx="13">
                  <c:v>28.46</c:v>
                </c:pt>
                <c:pt idx="14">
                  <c:v>27.3</c:v>
                </c:pt>
                <c:pt idx="15">
                  <c:v>27.24</c:v>
                </c:pt>
                <c:pt idx="16">
                  <c:v>27.06</c:v>
                </c:pt>
                <c:pt idx="17">
                  <c:v>27.97</c:v>
                </c:pt>
                <c:pt idx="18">
                  <c:v>28.11</c:v>
                </c:pt>
                <c:pt idx="19">
                  <c:v>29.56</c:v>
                </c:pt>
                <c:pt idx="20">
                  <c:v>31.7</c:v>
                </c:pt>
                <c:pt idx="21">
                  <c:v>34.76</c:v>
                </c:pt>
                <c:pt idx="22">
                  <c:v>36.159999999999997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16-4FBB-8C0B-9A645719A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683184"/>
        <c:axId val="616684016"/>
      </c:scatterChart>
      <c:valAx>
        <c:axId val="616683184"/>
        <c:scaling>
          <c:orientation val="minMax"/>
          <c:max val="21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zł&quot;* #,##0.00_);_(&quot;zł&quot;* \(#,##0.00\);_(&quot;zł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16684016"/>
        <c:crosses val="autoZero"/>
        <c:crossBetween val="midCat"/>
      </c:valAx>
      <c:valAx>
        <c:axId val="616684016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zł&quot;* #,##0.00_);_(&quot;zł&quot;* \(#,##0.00\);_(&quot;zł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1668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600" b="1"/>
              <a:t>Przeciętny miesięczny dochód rozporządzalny na 1 osobę</a:t>
            </a:r>
            <a:r>
              <a:rPr lang="pl-PL" sz="1600" b="1" baseline="0"/>
              <a:t> w zależności od </a:t>
            </a:r>
            <a:r>
              <a:rPr lang="pl-PL" sz="1600" b="1"/>
              <a:t>roku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6147390566824716E-4"/>
                  <c:y val="-0.103658058827885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1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Korelacja!$B$2:$B$24</c:f>
              <c:numCache>
                <c:formatCode>General</c:formatCode>
                <c:ptCount val="23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</c:numCache>
            </c:numRef>
          </c:xVal>
          <c:yVal>
            <c:numRef>
              <c:f>Korelacja!$C$2:$C$24</c:f>
              <c:numCache>
                <c:formatCode>_("zł"* #,##0.00_);_("zł"* \(#,##0.00\);_("zł"* "-"??_);_(@_)</c:formatCode>
                <c:ptCount val="23"/>
                <c:pt idx="0">
                  <c:v>560.42999999999995</c:v>
                </c:pt>
                <c:pt idx="1">
                  <c:v>610.51</c:v>
                </c:pt>
                <c:pt idx="2">
                  <c:v>644.48</c:v>
                </c:pt>
                <c:pt idx="3">
                  <c:v>664.21</c:v>
                </c:pt>
                <c:pt idx="4">
                  <c:v>711.96</c:v>
                </c:pt>
                <c:pt idx="5">
                  <c:v>735.4</c:v>
                </c:pt>
                <c:pt idx="6">
                  <c:v>761.46</c:v>
                </c:pt>
                <c:pt idx="7">
                  <c:v>834.68</c:v>
                </c:pt>
                <c:pt idx="8">
                  <c:v>928.87</c:v>
                </c:pt>
                <c:pt idx="9">
                  <c:v>1045.52</c:v>
                </c:pt>
                <c:pt idx="10">
                  <c:v>1114.49</c:v>
                </c:pt>
                <c:pt idx="11">
                  <c:v>1192.82</c:v>
                </c:pt>
                <c:pt idx="12">
                  <c:v>1226.95</c:v>
                </c:pt>
                <c:pt idx="13">
                  <c:v>1278.43</c:v>
                </c:pt>
                <c:pt idx="14">
                  <c:v>1299.07</c:v>
                </c:pt>
                <c:pt idx="15">
                  <c:v>1340.44</c:v>
                </c:pt>
                <c:pt idx="16">
                  <c:v>1386.16</c:v>
                </c:pt>
                <c:pt idx="17">
                  <c:v>1474.56</c:v>
                </c:pt>
                <c:pt idx="18">
                  <c:v>1598.13</c:v>
                </c:pt>
                <c:pt idx="19">
                  <c:v>1693.46</c:v>
                </c:pt>
                <c:pt idx="20">
                  <c:v>1819.14</c:v>
                </c:pt>
                <c:pt idx="21">
                  <c:v>1919.21</c:v>
                </c:pt>
                <c:pt idx="22">
                  <c:v>2061.9299999999998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7E-450A-94A2-5DA918B48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8175135"/>
        <c:axId val="1427093007"/>
      </c:scatterChart>
      <c:valAx>
        <c:axId val="1188175135"/>
        <c:scaling>
          <c:orientation val="minMax"/>
          <c:max val="2022"/>
          <c:min val="199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27093007"/>
        <c:crosses val="autoZero"/>
        <c:crossBetween val="midCat"/>
        <c:majorUnit val="2"/>
      </c:valAx>
      <c:valAx>
        <c:axId val="1427093007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zł&quot;* #,##0.00_);_(&quot;zł&quot;* \(#,##0.00\);_(&quot;zł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88175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 b="1"/>
            </a:pPr>
            <a:r>
              <a:rPr lang="pl-PL" sz="16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Przeciętny miesięczny dochód rozporządzalny na 1 osobę (w zł)</a:t>
            </a:r>
            <a:endParaRPr lang="pl-PL" sz="16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F87FDBFA-33CB-4AA1-84AB-D072D99F45DD}">
          <cx:tx>
            <cx:txData>
              <cx:f>_xlchart.v1.0</cx:f>
              <cx:v>Przeciętny miesięczny dochód rozporządzalny na 1 osobę (w zł)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100"/>
                </a:pPr>
                <a:endParaRPr lang="pl-PL" sz="11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</cx:dataLabels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50"/>
            </a:pPr>
            <a:endParaRPr lang="pl-PL" sz="105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50"/>
            </a:pPr>
            <a:endParaRPr lang="pl-PL" sz="105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Przeciętny miesięczny dochód rozporządzalny na 1 osobę (w zł)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600" b="1"/>
          </a:pPr>
          <a:r>
            <a:rPr lang="pl-PL" sz="16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Przeciętny miesięczny dochód rozporządzalny na 1 osobę (w zł)</a:t>
          </a:r>
        </a:p>
      </cx:txPr>
    </cx:title>
    <cx:plotArea>
      <cx:plotAreaRegion>
        <cx:series layoutId="boxWhisker" uniqueId="{EA3C337B-6FC0-443D-A3E4-483C26E4CA97}"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/>
                </a:pPr>
                <a:endParaRPr lang="pl-PL" sz="10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2300" min="50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50"/>
            </a:pPr>
            <a:endParaRPr lang="pl-PL" sz="105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Przeciętne miesięczne wydatki na 1 osobę na napoje alkoholowe i wyroby tytoniowe (w zł)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600" b="1"/>
          </a:pPr>
          <a:r>
            <a:rPr lang="pl-PL" sz="16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Przeciętne miesięczne wydatki na 1 osobę na napoje alkoholowe i wyroby tytoniowe (w zł)</a:t>
          </a:r>
        </a:p>
      </cx:txPr>
    </cx:title>
    <cx:plotArea>
      <cx:plotAreaRegion>
        <cx:series layoutId="clusteredColumn" uniqueId="{52122386-0A79-4B1B-B4EC-3278F07BF8AB}">
          <cx:tx>
            <cx:txData>
              <cx:f>_xlchart.v1.2</cx:f>
              <cx:v>Przeciętne miesięczne wydatki na 1 osobę na napoje alkoholowe i wyroby tytoniowe (w zł)</cx:v>
            </cx:txData>
          </cx:tx>
          <cx:spPr>
            <a:solidFill>
              <a:schemeClr val="accent4">
                <a:lumMod val="40000"/>
                <a:lumOff val="60000"/>
              </a:schemeClr>
            </a:solidFill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100"/>
                </a:pPr>
                <a:endParaRPr lang="pl-PL" sz="11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</cx:dataLabels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50"/>
            </a:pPr>
            <a:endParaRPr lang="pl-PL" sz="105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50"/>
            </a:pPr>
            <a:endParaRPr lang="pl-PL" sz="105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Przeciętne miesięczne wydatki na 1 osobę na napoje alkoholowe i wyroby tytoniowe (w zł)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600" b="1"/>
          </a:pPr>
          <a:r>
            <a:rPr lang="pl-PL" sz="16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Przeciętne miesięczne wydatki na 1 osobę na napoje alkoholowe i wyroby tytoniowe (w zł)</a:t>
          </a:r>
        </a:p>
      </cx:txPr>
    </cx:title>
    <cx:plotArea>
      <cx:plotAreaRegion>
        <cx:series layoutId="boxWhisker" uniqueId="{8AC61DED-2BEA-4D6D-B010-CE287642EE6A}">
          <cx:tx>
            <cx:txData>
              <cx:f>_xlchart.v1.5</cx:f>
              <cx:v>Przeciętne miesięczne wydatki na 1 osobę na napoje alkoholowe i wyroby tytoniowe (w zł)</cx:v>
            </cx:txData>
          </cx:tx>
          <cx:spPr>
            <a:solidFill>
              <a:schemeClr val="accent4">
                <a:lumMod val="40000"/>
                <a:lumOff val="60000"/>
              </a:schemeClr>
            </a:solidFill>
            <a:ln>
              <a:solidFill>
                <a:schemeClr val="accent4">
                  <a:lumMod val="50000"/>
                </a:schemeClr>
              </a:solidFill>
            </a:ln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/>
                </a:pPr>
                <a:endParaRPr lang="pl-PL" sz="10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7000005"/>
        <cx:tickLabels/>
      </cx:axis>
      <cx:axis id="1">
        <cx:valScaling min="1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50"/>
            </a:pPr>
            <a:endParaRPr lang="pl-PL" sz="105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129540</xdr:colOff>
      <xdr:row>0</xdr:row>
      <xdr:rowOff>213360</xdr:rowOff>
    </xdr:from>
    <xdr:to>
      <xdr:col>23</xdr:col>
      <xdr:colOff>342900</xdr:colOff>
      <xdr:row>16</xdr:row>
      <xdr:rowOff>114300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5F3B49C1-AEEB-A97F-FEE8-DEC8C9384B0E}"/>
            </a:ext>
          </a:extLst>
        </xdr:cNvPr>
        <xdr:cNvSpPr txBox="1"/>
      </xdr:nvSpPr>
      <xdr:spPr>
        <a:xfrm>
          <a:off x="10485120" y="213360"/>
          <a:ext cx="8747760" cy="4488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Przeciętny miesięczny dochód rozporządzalny na 1 osobę (w zł)</a:t>
          </a:r>
          <a:r>
            <a:rPr lang="pl-PL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pl-PL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Mediana wynosząca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l-P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1192,82zł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pokazuje nam, że połowa wartości zawartych w tabeli była od tej kwoty niższa, zaś połowa jest od tej kwoty większa. Oznacza to, że teraz zarobki są na znacznie wyższym poziomie. Patrząc na cenę maksymalną - </a:t>
          </a:r>
          <a:r>
            <a:rPr lang="pl-P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2061,93zł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osiągniętą w 2021r., możemy stwierdzić, że przeciętny dochód urósł i z roku na rok jego wartości się zwiększały. </a:t>
          </a:r>
          <a:endParaRPr lang="pl-PL" sz="1100">
            <a:effectLst/>
          </a:endParaRPr>
        </a:p>
        <a:p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Wartość przeciętna we wskazanym przedziale danych jest porównywalna z medianą, co oznacza, że rozkład danych nie posiada wartości odbiegających, które znacznie różnią się od pozostałych. 50% danych jest zawartych w przedziale (</a:t>
          </a:r>
          <a:r>
            <a:rPr lang="pl-P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735,40zł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pl-P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1474,56zł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). Natomiast "większość" zebranych dochodów znajduje się w przedziale typowym (</a:t>
          </a:r>
          <a:r>
            <a:rPr lang="pl-P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731,90zł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pl-P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1607,43zł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). Oznacza to, że te wyniki zawarte w przedziale są oddalone od średniej o mniej niż odchylenie standardowe wynoszące </a:t>
          </a:r>
          <a:r>
            <a:rPr lang="pl-P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437,76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endParaRPr lang="pl-PL" sz="1100">
            <a:effectLst/>
          </a:endParaRPr>
        </a:p>
        <a:p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Współczynnik zmienności dla tych danych wynosi </a:t>
          </a:r>
          <a:r>
            <a:rPr lang="pl-P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37,43%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co oznacza że zmienność jest </a:t>
          </a:r>
          <a:r>
            <a:rPr lang="pl-P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przeciętna</a:t>
          </a:r>
          <a:r>
            <a:rPr lang="pl-P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 wartości koncentrują się raczej wokół średniej i nie odbiegają od niej za bardzo.</a:t>
          </a:r>
          <a:endParaRPr lang="pl-PL" sz="1100">
            <a:effectLst/>
          </a:endParaRPr>
        </a:p>
        <a:p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Różnica między przeciętnym dochodem wśród 50% danych wynosi </a:t>
          </a:r>
          <a:r>
            <a:rPr lang="pl-P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739,16zł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natomiast pomiędzy skrajnymi danymi </a:t>
          </a:r>
          <a:r>
            <a:rPr lang="pl-P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1501,50zł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Nie ma wartości dominującej.</a:t>
          </a:r>
          <a:endParaRPr lang="pl-PL" sz="1100">
            <a:effectLst/>
          </a:endParaRPr>
        </a:p>
        <a:p>
          <a:endParaRPr lang="pl-PL" sz="1400" baseline="0"/>
        </a:p>
        <a:p>
          <a:r>
            <a:rPr lang="pl-PL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Przeciętne miesięczne wydatki na 1 osobę na napoje alkoholowe i wyroby tytoniowe (w zł):</a:t>
          </a:r>
          <a:r>
            <a:rPr lang="pl-PL" sz="1200"/>
            <a:t> </a:t>
          </a:r>
        </a:p>
        <a:p>
          <a:r>
            <a:rPr lang="pl-PL" sz="1100"/>
            <a:t>Średnia</a:t>
          </a:r>
          <a:r>
            <a:rPr lang="pl-PL" sz="1100" baseline="0"/>
            <a:t> cena przeznaczana na wydatki wynosi </a:t>
          </a:r>
          <a:r>
            <a:rPr lang="pl-PL" sz="1100" b="1" baseline="0"/>
            <a:t>24,96zł</a:t>
          </a:r>
          <a:r>
            <a:rPr lang="pl-PL" sz="1100" baseline="0"/>
            <a:t> i jest ona porównywalna z medianą, która wynosi 26,94zł. Oznacza to, że zbiór danych nie posiada wartości znacznie odbiegających/odstających. Połowa wartości jest od naszej mediany większa, ale też połowa jest od tej mediany mniejsza. Nie zawiera on dominanty.</a:t>
          </a:r>
        </a:p>
        <a:p>
          <a:r>
            <a:rPr lang="pl-PL" sz="1100" baseline="0"/>
            <a:t>W 1999r. na wydatki przeznaczono przeciętnie </a:t>
          </a:r>
          <a:r>
            <a:rPr lang="pl-PL" sz="1100" b="1" baseline="0"/>
            <a:t>17,38zł</a:t>
          </a:r>
          <a:r>
            <a:rPr lang="pl-PL" sz="1100" baseline="0"/>
            <a:t>. Rozstęp pokazuje nam, że zależność między ceną maksymalną, a minimalną wyniosła </a:t>
          </a:r>
          <a:r>
            <a:rPr lang="pl-PL" sz="1100" b="1" baseline="0"/>
            <a:t>18,78zł</a:t>
          </a:r>
          <a:r>
            <a:rPr lang="pl-PL" sz="1100" baseline="0"/>
            <a:t>, co jest porównywalne z ceną minimalną, zaś o wiele większe niż cena maksymalna (</a:t>
          </a:r>
          <a:r>
            <a:rPr lang="pl-PL" sz="1100" b="1" baseline="0"/>
            <a:t>36,16zł</a:t>
          </a:r>
          <a:r>
            <a:rPr lang="pl-PL" sz="1100" baseline="0"/>
            <a:t>). Wtedy też, sugeruje to, że dane są skupione wokół tych niższych wartości naszego zbioru. Lepiej wtedy spojrzeć na kwartyl dolny i górny, które pokazują nam przedział 50% danych zawierających się w przedziale (</a:t>
          </a:r>
          <a:r>
            <a:rPr lang="pl-PL" sz="1100" b="1" baseline="0"/>
            <a:t>19,01zł-28,11zł</a:t>
          </a:r>
          <a:r>
            <a:rPr lang="pl-PL" sz="1100" baseline="0"/>
            <a:t>). Jest on bardzo zbliżony do przedziału typowego (</a:t>
          </a:r>
          <a:r>
            <a:rPr lang="pl-PL" sz="1100" b="1" baseline="0"/>
            <a:t>19,56zł - 30,37zł</a:t>
          </a:r>
          <a:r>
            <a:rPr lang="pl-PL" sz="1100" baseline="0"/>
            <a:t>). Jedynie niektóre wartości znajdują się poza tym przedziałem, lecz nie są znacznie różniące się od pozostałych.</a:t>
          </a:r>
        </a:p>
        <a:p>
          <a:r>
            <a:rPr lang="pl-PL" sz="1100" baseline="0"/>
            <a:t>Odstęp międzykwartylowy mówi nam, że różnica między 50% danych wynosi tylko </a:t>
          </a:r>
          <a:r>
            <a:rPr lang="pl-PL" sz="1100" b="1" baseline="0"/>
            <a:t>9,10zł</a:t>
          </a:r>
          <a:r>
            <a:rPr lang="pl-PL" sz="1100" baseline="0"/>
            <a:t>. Odchylenie standardowe również jest małe, co oznacza, że dane koncentrują się wokół średniej ceny. Współczynnik zmienności wynosi </a:t>
          </a:r>
          <a:r>
            <a:rPr lang="pl-PL" sz="1100" b="1" baseline="0"/>
            <a:t>21,66%</a:t>
          </a:r>
          <a:r>
            <a:rPr lang="pl-PL" sz="1100" baseline="0"/>
            <a:t> co oznacza, że zmienność jest </a:t>
          </a:r>
          <a:r>
            <a:rPr lang="pl-PL" sz="1100" b="1" baseline="0"/>
            <a:t>przeciętna</a:t>
          </a:r>
          <a:r>
            <a:rPr lang="pl-PL" sz="1100" baseline="0"/>
            <a:t> i jest mniejsza od zmienności przeciętnego miesięcznego dochodu.</a:t>
          </a:r>
          <a:endParaRPr lang="pl-PL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50800</xdr:colOff>
      <xdr:row>0</xdr:row>
      <xdr:rowOff>194733</xdr:rowOff>
    </xdr:from>
    <xdr:to>
      <xdr:col>9</xdr:col>
      <xdr:colOff>1930400</xdr:colOff>
      <xdr:row>24</xdr:row>
      <xdr:rowOff>175054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Wykres 2">
              <a:extLst>
                <a:ext uri="{FF2B5EF4-FFF2-40B4-BE49-F238E27FC236}">
                  <a16:creationId xmlns:a16="http://schemas.microsoft.com/office/drawing/2014/main" id="{148F1245-0A5C-531A-4CDF-1E956226E5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77380" y="194733"/>
              <a:ext cx="8653780" cy="493332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9</xdr:col>
      <xdr:colOff>2526042</xdr:colOff>
      <xdr:row>0</xdr:row>
      <xdr:rowOff>152398</xdr:rowOff>
    </xdr:from>
    <xdr:to>
      <xdr:col>17</xdr:col>
      <xdr:colOff>465667</xdr:colOff>
      <xdr:row>27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Wykres 3">
              <a:extLst>
                <a:ext uri="{FF2B5EF4-FFF2-40B4-BE49-F238E27FC236}">
                  <a16:creationId xmlns:a16="http://schemas.microsoft.com/office/drawing/2014/main" id="{FF63D440-5F7C-08F2-9606-4A6DFC6F9D1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225109" y="152398"/>
              <a:ext cx="6101491" cy="54525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4</xdr:col>
      <xdr:colOff>33865</xdr:colOff>
      <xdr:row>43</xdr:row>
      <xdr:rowOff>44873</xdr:rowOff>
    </xdr:from>
    <xdr:to>
      <xdr:col>9</xdr:col>
      <xdr:colOff>2455333</xdr:colOff>
      <xdr:row>70</xdr:row>
      <xdr:rowOff>135467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Wykres 4">
              <a:extLst>
                <a:ext uri="{FF2B5EF4-FFF2-40B4-BE49-F238E27FC236}">
                  <a16:creationId xmlns:a16="http://schemas.microsoft.com/office/drawing/2014/main" id="{3CB9A6EE-DD40-D124-A0CE-81FDB69FC9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60445" y="8716433"/>
              <a:ext cx="9195648" cy="50893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9</xdr:col>
      <xdr:colOff>3403601</xdr:colOff>
      <xdr:row>43</xdr:row>
      <xdr:rowOff>89746</xdr:rowOff>
    </xdr:from>
    <xdr:to>
      <xdr:col>19</xdr:col>
      <xdr:colOff>355601</xdr:colOff>
      <xdr:row>69</xdr:row>
      <xdr:rowOff>177799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Wykres 5">
              <a:extLst>
                <a:ext uri="{FF2B5EF4-FFF2-40B4-BE49-F238E27FC236}">
                  <a16:creationId xmlns:a16="http://schemas.microsoft.com/office/drawing/2014/main" id="{F26F6755-0740-218B-3990-29C0F362CE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104361" y="8761306"/>
              <a:ext cx="6134100" cy="48886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3</xdr:col>
      <xdr:colOff>228600</xdr:colOff>
      <xdr:row>28</xdr:row>
      <xdr:rowOff>118533</xdr:rowOff>
    </xdr:from>
    <xdr:to>
      <xdr:col>11</xdr:col>
      <xdr:colOff>59267</xdr:colOff>
      <xdr:row>42</xdr:row>
      <xdr:rowOff>67733</xdr:rowOff>
    </xdr:to>
    <xdr:sp macro="" textlink="">
      <xdr:nvSpPr>
        <xdr:cNvPr id="7" name="pole tekstowe 6">
          <a:extLst>
            <a:ext uri="{FF2B5EF4-FFF2-40B4-BE49-F238E27FC236}">
              <a16:creationId xmlns:a16="http://schemas.microsoft.com/office/drawing/2014/main" id="{B1988FD5-619D-9EBD-49D8-4DBAB13D7F9A}"/>
            </a:ext>
          </a:extLst>
        </xdr:cNvPr>
        <xdr:cNvSpPr txBox="1"/>
      </xdr:nvSpPr>
      <xdr:spPr>
        <a:xfrm>
          <a:off x="6544733" y="5765800"/>
          <a:ext cx="12031134" cy="274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Histogram</a:t>
          </a:r>
          <a:r>
            <a:rPr lang="pl-PL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Skośność dodatnia wskazuje</a:t>
          </a:r>
          <a:r>
            <a:rPr lang="pl-PL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 na </a:t>
          </a:r>
          <a:r>
            <a:rPr lang="pl-PL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asymetrię prawostronną </a:t>
          </a:r>
          <a:r>
            <a:rPr lang="pl-PL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 tym przedziale danych. Wynosi ona w przybliżeniu </a:t>
          </a:r>
          <a:r>
            <a:rPr lang="pl-PL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0,4</a:t>
          </a:r>
          <a:r>
            <a:rPr lang="pl-PL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 oznacza, że jest to skośność </a:t>
          </a:r>
          <a:r>
            <a:rPr lang="pl-PL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umiarkowana</a:t>
          </a:r>
          <a:r>
            <a:rPr lang="pl-PL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Natomiast patrząc na to, że mediana jest większa od średniej, wskazywałoby to nam na asymetrię lewostronną. Oznacza to jednak w tym przypadku, że różnica między średnią, a medianą jest niewielka. </a:t>
          </a:r>
          <a:r>
            <a:rPr lang="pl-PL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pl-PL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ozkład danych ma długie "ogony"</a:t>
          </a:r>
          <a:r>
            <a:rPr lang="pl-PL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l-PL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 prawo od środka, ale większość danych znajduje się na lewo od środka i skupia się wokół </a:t>
          </a:r>
          <a:r>
            <a:rPr lang="pl-PL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mediany</a:t>
          </a:r>
          <a:r>
            <a:rPr lang="pl-PL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pl-PL" sz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Więcej wartości jest większych od średniej, natomiast kolumn dla małych wartości jest mniej, ale są wyższe. Najwyższa kolumna jest po lewej stronie wartości średniej. W naszym przypadku mamy jedną kolumnę, która skupia wszelkie wartości małe i ma ona liczebność - </a:t>
          </a:r>
          <a:r>
            <a:rPr lang="pl-PL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pl-PL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Oznacza to, że dane skupiają się przy niskich wartościach cechy. Wartość elementu środkowego jest pośrodku.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l-PL" sz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200" b="1"/>
            <a:t>Wykres</a:t>
          </a:r>
          <a:r>
            <a:rPr lang="pl-PL" sz="1200"/>
            <a:t> </a:t>
          </a:r>
          <a:r>
            <a:rPr lang="pl-PL" sz="1200" b="1"/>
            <a:t>pudełkowy</a:t>
          </a:r>
          <a:r>
            <a:rPr lang="pl-PL" sz="1200"/>
            <a:t>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200"/>
            <a:t>W pudełku</a:t>
          </a:r>
          <a:r>
            <a:rPr lang="pl-PL" sz="1200" baseline="0"/>
            <a:t> mieści się 50% zmienności naszej cechy. </a:t>
          </a:r>
          <a:r>
            <a:rPr lang="pl-PL" sz="1200"/>
            <a:t>Linia środkowa wskazuje nam na medianę wynoszącą </a:t>
          </a:r>
          <a:r>
            <a:rPr lang="pl-PL" sz="1200" b="1"/>
            <a:t>1192,82zł</a:t>
          </a:r>
          <a:r>
            <a:rPr lang="pl-PL" sz="1200"/>
            <a:t>. Jest ona znacznie przybliżona do trzeciego</a:t>
          </a:r>
          <a:r>
            <a:rPr lang="pl-PL" sz="1200" baseline="0"/>
            <a:t> kwartylu, co oznacza, że więcej wartości jest mniejszych od mediany. Nie ma żadnych wartości nietypowych, ani skrajnych. Najniższa obserwowana wartość, która nie odstaje jest równa 560,43zł i jest blisko pierwszego kwartyla. Natomiast najwyższa obserwowana wartość, która nie odstaje jest równa </a:t>
          </a:r>
          <a:r>
            <a:rPr lang="pl-PL" sz="1200" b="1" baseline="0"/>
            <a:t>2061,93zł</a:t>
          </a:r>
          <a:r>
            <a:rPr lang="pl-PL" sz="1200" baseline="0"/>
            <a:t> i znacznie się różni od trzeciego kwartyla. Zatem nasze 50% wartości zawartej w "pudełku" skupia się raczej na mniejszych wartościach, a te większe wartości zwiększyły się w taki sposób, że rozstęp jest o wiele większy niż odstęp międzykwartylowy. Oznacza to, że jest większa różnica między wartością maksymalną, a trzecim kwartylem, niż pomiędzy wartością minimalną, a 1 kwartylem. Średnia jest mocno zbliżona do mediany. </a:t>
          </a:r>
          <a:endParaRPr lang="pl-PL" sz="1200"/>
        </a:p>
      </xdr:txBody>
    </xdr:sp>
    <xdr:clientData/>
  </xdr:twoCellAnchor>
  <xdr:twoCellAnchor>
    <xdr:from>
      <xdr:col>3</xdr:col>
      <xdr:colOff>609598</xdr:colOff>
      <xdr:row>73</xdr:row>
      <xdr:rowOff>67733</xdr:rowOff>
    </xdr:from>
    <xdr:to>
      <xdr:col>10</xdr:col>
      <xdr:colOff>296332</xdr:colOff>
      <xdr:row>91</xdr:row>
      <xdr:rowOff>16933</xdr:rowOff>
    </xdr:to>
    <xdr:sp macro="" textlink="">
      <xdr:nvSpPr>
        <xdr:cNvPr id="8" name="pole tekstowe 7">
          <a:extLst>
            <a:ext uri="{FF2B5EF4-FFF2-40B4-BE49-F238E27FC236}">
              <a16:creationId xmlns:a16="http://schemas.microsoft.com/office/drawing/2014/main" id="{C0DBE090-5D84-B445-AF06-C4B614306F6B}"/>
            </a:ext>
          </a:extLst>
        </xdr:cNvPr>
        <xdr:cNvSpPr txBox="1"/>
      </xdr:nvSpPr>
      <xdr:spPr>
        <a:xfrm>
          <a:off x="6925731" y="14325600"/>
          <a:ext cx="11404601" cy="330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pl-PL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Histogram</a:t>
          </a:r>
          <a:r>
            <a:rPr lang="pl-PL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pl-PL" sz="1200">
            <a:effectLst/>
          </a:endParaRPr>
        </a:p>
        <a:p>
          <a:pPr eaLnBrk="1" fontAlgn="auto" latinLnBrk="0" hangingPunct="1"/>
          <a:r>
            <a:rPr lang="pl-PL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 tym przedziale danych mamy skośność dodatnią wynoszącą w przybliżeniu </a:t>
          </a:r>
          <a:r>
            <a:rPr lang="pl-PL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0,2</a:t>
          </a:r>
          <a:r>
            <a:rPr lang="pl-PL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 wskazuje</a:t>
          </a:r>
          <a:r>
            <a:rPr lang="pl-PL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 na </a:t>
          </a:r>
          <a:r>
            <a:rPr lang="pl-PL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asymetrię prawostronną</a:t>
          </a:r>
          <a:r>
            <a:rPr lang="pl-PL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Jest to skośność mniejsza od skośności poprzedniego zestawu danych i wskazuje ona na </a:t>
          </a:r>
          <a:r>
            <a:rPr lang="pl-PL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mniejszą</a:t>
          </a:r>
          <a:r>
            <a:rPr lang="pl-PL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asymetrię danych, a bardziej zbliżonych do rozkładu symetrycznego. Tutaj również mediana jest większa od średniej, co wskazywałoby nam na asymetrię lewostronną, jednak różnica między średnią, a medianą jest niewielka. </a:t>
          </a:r>
          <a:r>
            <a:rPr lang="pl-PL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pl-PL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ozkład danych ma dłuższy "ogon"</a:t>
          </a:r>
          <a:r>
            <a:rPr lang="pl-PL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l-PL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 prawo od środka, ale większość danych znajduje się na lewo od środka.</a:t>
          </a:r>
        </a:p>
        <a:p>
          <a:pPr eaLnBrk="1" fontAlgn="auto" latinLnBrk="0" hangingPunct="1"/>
          <a:r>
            <a:rPr lang="pl-PL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Więcej wartości jest większych od średniej, natomiast kolumn dla małych wartości jest mniej. Najwyższa kolumna jest </a:t>
          </a:r>
          <a:r>
            <a:rPr lang="pl-PL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pośrodku</a:t>
          </a:r>
          <a:r>
            <a:rPr lang="pl-PL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 znajduje się w niej mediana oraz średnia. Pierwsza kolumna, która skupia małe wartości jest drugą co do liczebności i wynosi </a:t>
          </a:r>
          <a:r>
            <a:rPr lang="pl-PL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pl-PL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Oznacza to, że duża liczba wartości koncentruje się wokół średniej, natomiast także są dane znacznie mniejsze od średniej w dużej liczebności. Rozkład ten więc nie jest symetryczny i jest bardziej asymetrią prawostronną, natomiast jest to mała skośność.</a:t>
          </a:r>
        </a:p>
        <a:p>
          <a:pPr eaLnBrk="1" fontAlgn="auto" latinLnBrk="0" hangingPunct="1"/>
          <a:endParaRPr lang="pl-PL" sz="1200">
            <a:effectLst/>
          </a:endParaRPr>
        </a:p>
        <a:p>
          <a:pPr eaLnBrk="1" fontAlgn="auto" latinLnBrk="0" hangingPunct="1"/>
          <a:r>
            <a:rPr lang="pl-PL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Wykres</a:t>
          </a:r>
          <a:r>
            <a:rPr lang="pl-PL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l-PL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pudełkowy</a:t>
          </a:r>
          <a:r>
            <a:rPr lang="pl-PL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pl-PL" sz="1200">
            <a:effectLst/>
          </a:endParaRPr>
        </a:p>
        <a:p>
          <a:pPr eaLnBrk="1" fontAlgn="auto" latinLnBrk="0" hangingPunct="1"/>
          <a:r>
            <a:rPr lang="pl-PL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 pudełku znajduje się 50% zmienności badanej cechy, a linia środkowa wskazuje na medianę wynoszącą </a:t>
          </a:r>
          <a:r>
            <a:rPr lang="pl-PL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26,94zł</a:t>
          </a:r>
          <a:r>
            <a:rPr lang="pl-PL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Trzeci kwartyl jest znacznie bliżej mediany, co sugeruje, że większość wartości jest mniejsza od mediany. W zbiorze nie ma wartości nietypowych ani skrajnych. Najniższa wartość, która nie odstaje, wynosi </a:t>
          </a:r>
          <a:r>
            <a:rPr lang="pl-PL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17,38zł</a:t>
          </a:r>
          <a:r>
            <a:rPr lang="pl-PL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 jest blisko pierwszego kwartyla. Natomiast najwyższa wartość, która nie odstaje, wynosi </a:t>
          </a:r>
          <a:r>
            <a:rPr lang="pl-PL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36,16zł</a:t>
          </a:r>
          <a:r>
            <a:rPr lang="pl-PL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 znacznie odbiega od trzeciego kwartyla. 25% badanej cechy jest mniejszych niż </a:t>
          </a:r>
          <a:r>
            <a:rPr lang="pl-PL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19,01zł</a:t>
          </a:r>
          <a:r>
            <a:rPr lang="pl-PL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pl-PL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natomiast kolejne 25% cechy jest większych niż </a:t>
          </a:r>
          <a:r>
            <a:rPr lang="pl-PL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28,11zł</a:t>
          </a:r>
          <a:r>
            <a:rPr lang="pl-PL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pl-PL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Zatem 50% wartości zawartych w "pudełku" koncentruje się na niższych wartościach, co oznacza, że różnica między wartością maksymalną a trzecim kwartylem jest większa niż między wartością minimalną a pierwszym kwartylem. W miarę czasu wartości</a:t>
          </a:r>
          <a:r>
            <a:rPr lang="pl-PL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 zwiększały się tworząc znaczną różnicę między sobą. </a:t>
          </a:r>
          <a:r>
            <a:rPr lang="pl-PL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Średnia jest zbliżona do mediany.</a:t>
          </a:r>
          <a:endParaRPr lang="pl-PL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216752</xdr:colOff>
      <xdr:row>49</xdr:row>
      <xdr:rowOff>172957</xdr:rowOff>
    </xdr:from>
    <xdr:to>
      <xdr:col>14</xdr:col>
      <xdr:colOff>172329</xdr:colOff>
      <xdr:row>75</xdr:row>
      <xdr:rowOff>169146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45EE3AD8-EDED-C1B4-042F-A140F9A33A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284702</xdr:colOff>
      <xdr:row>12</xdr:row>
      <xdr:rowOff>93784</xdr:rowOff>
    </xdr:from>
    <xdr:to>
      <xdr:col>13</xdr:col>
      <xdr:colOff>854109</xdr:colOff>
      <xdr:row>37</xdr:row>
      <xdr:rowOff>133978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C99AEA6B-6146-A1E4-2BD9-C392757CEB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452176</xdr:colOff>
      <xdr:row>38</xdr:row>
      <xdr:rowOff>50241</xdr:rowOff>
    </xdr:from>
    <xdr:to>
      <xdr:col>16</xdr:col>
      <xdr:colOff>368439</xdr:colOff>
      <xdr:row>49</xdr:row>
      <xdr:rowOff>16748</xdr:rowOff>
    </xdr:to>
    <xdr:sp macro="" textlink="">
      <xdr:nvSpPr>
        <xdr:cNvPr id="4" name="pole tekstowe 3">
          <a:extLst>
            <a:ext uri="{FF2B5EF4-FFF2-40B4-BE49-F238E27FC236}">
              <a16:creationId xmlns:a16="http://schemas.microsoft.com/office/drawing/2014/main" id="{E7E64A9C-9884-11CD-4C38-7D7E75DD2520}"/>
            </a:ext>
          </a:extLst>
        </xdr:cNvPr>
        <xdr:cNvSpPr txBox="1"/>
      </xdr:nvSpPr>
      <xdr:spPr>
        <a:xfrm>
          <a:off x="5618703" y="7695362"/>
          <a:ext cx="10358176" cy="1992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/>
            <a:t>Współczynnik korelacji pomiędzy</a:t>
          </a:r>
          <a:r>
            <a:rPr lang="pl-PL" sz="1200" baseline="0"/>
            <a:t> przeciętnym dochodem na 1 osobę, a rokiem wynosi w przybliżeniu </a:t>
          </a:r>
          <a:r>
            <a:rPr lang="pl-PL" sz="1200" b="1" baseline="0"/>
            <a:t>0,99</a:t>
          </a:r>
          <a:r>
            <a:rPr lang="pl-PL" sz="1200" baseline="0"/>
            <a:t>, czyli jest bardzo silna korelacja i jest bardzo zbliżony do wartości 1, czyli liniowej zależności. Oznacza to, że dochód zależy w bardzo silnym stopniu od roku. Współczynnik korelacji jest również dodatni, co oznacza, że z kolejnym rokiem mamy zazwyczaj wyższy przeciętny miesięczny dochód rozporządzalny na 1 osobę. </a:t>
          </a:r>
        </a:p>
        <a:p>
          <a:r>
            <a:rPr lang="pl-PL" sz="1200" baseline="0"/>
            <a:t>Współczynnik b jest równy 65,102 co oznacza, że z kolejnym rokiem mamy wzrost dochodu o 65,102 według teoretycznej funkcji regresji.</a:t>
          </a:r>
        </a:p>
        <a:p>
          <a:r>
            <a:rPr lang="pl-PL" sz="1200" baseline="0"/>
            <a:t>Obserwujemy, że niemalże </a:t>
          </a:r>
          <a:r>
            <a:rPr lang="pl-PL" sz="1200" b="1" baseline="0"/>
            <a:t>97% </a:t>
          </a:r>
          <a:r>
            <a:rPr lang="pl-PL" sz="1200" baseline="0"/>
            <a:t>zmienności przeciętnego miesięcznego dochodu na 1 osobę uzależniona jest od roku, a jedynie 3% jest wynikiem działań czynników nie związanych z dochodem.</a:t>
          </a:r>
        </a:p>
        <a:p>
          <a:r>
            <a:rPr lang="pl-PL" sz="1200" baseline="0"/>
            <a:t>Z przeprowadzonej prognozy wynika, że przewidywany przeciętny dochód na 1 osobę na 2023 rok będzie oscylować w granicach (2015,99-451,932, 2015,99+451,932) tzn. przewidujemy, że wartość przeciętnego dochodu wyniesie 2015,99zł z granicą błędu równą </a:t>
          </a:r>
          <a:r>
            <a:rPr lang="pl-PL" sz="1200" b="1" baseline="0"/>
            <a:t>39%</a:t>
          </a:r>
          <a:r>
            <a:rPr lang="pl-PL" sz="1200" baseline="0"/>
            <a:t>. Jest to duży współczynnik zmienności resztowej, więc funkcja regresji nie jest dobrze dopasowana do danych empirycznych i wartości teoretyczne mocno odbiegają od wartości rzeczywistych, np. w 2021 wartość teoretyczna według modelu funkcji regresji wyniosła 1885,79zł i różniła się od wartości rzeczywistej o 176,14zł.</a:t>
          </a:r>
          <a:endParaRPr lang="pl-PL" sz="1200"/>
        </a:p>
      </xdr:txBody>
    </xdr:sp>
    <xdr:clientData/>
  </xdr:twoCellAnchor>
  <xdr:twoCellAnchor>
    <xdr:from>
      <xdr:col>5</xdr:col>
      <xdr:colOff>326572</xdr:colOff>
      <xdr:row>77</xdr:row>
      <xdr:rowOff>58615</xdr:rowOff>
    </xdr:from>
    <xdr:to>
      <xdr:col>14</xdr:col>
      <xdr:colOff>159099</xdr:colOff>
      <xdr:row>90</xdr:row>
      <xdr:rowOff>108858</xdr:rowOff>
    </xdr:to>
    <xdr:sp macro="" textlink="">
      <xdr:nvSpPr>
        <xdr:cNvPr id="5" name="pole tekstowe 4">
          <a:extLst>
            <a:ext uri="{FF2B5EF4-FFF2-40B4-BE49-F238E27FC236}">
              <a16:creationId xmlns:a16="http://schemas.microsoft.com/office/drawing/2014/main" id="{53B609DC-EF13-77C9-2CD8-32FA7C7498E5}"/>
            </a:ext>
          </a:extLst>
        </xdr:cNvPr>
        <xdr:cNvSpPr txBox="1"/>
      </xdr:nvSpPr>
      <xdr:spPr>
        <a:xfrm>
          <a:off x="5493099" y="14888307"/>
          <a:ext cx="9051890" cy="2445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Zależność pomiędzy</a:t>
          </a:r>
          <a:r>
            <a:rPr lang="pl-PL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miesięcznym dochodem na 1 osobę, a wydatkami na napoje alkoholowe i wyroby tytoniowe jest bardzo silna, a współczynnik korelacji wynosi w przybliżeniu </a:t>
          </a:r>
          <a:r>
            <a:rPr lang="pl-PL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0,98</a:t>
          </a:r>
          <a:r>
            <a:rPr lang="pl-PL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czyli jest to bardzo silna. Oznacza to, że zależność jest prawie liniowa, a wydatki na alkohol i wyroby tytoniowe zależą w bardzo silnym stopniu od przeciętnych dochodów. Współczynnik korelacji jest również dodatni, co oznacza, że z kolejnym rokiem mamy zazwyczaj wyższe wydatki na podane artykuły. </a:t>
          </a:r>
          <a:endParaRPr lang="pl-PL" sz="1200">
            <a:effectLst/>
          </a:endParaRPr>
        </a:p>
        <a:p>
          <a:r>
            <a:rPr lang="pl-PL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Współczynnik b jest równy 0,0121 co oznacza, że z kolejnym rokiem mamy wzrost wydatków o 0,0121 według teoretycznej funkcji regresji liniowej.</a:t>
          </a:r>
          <a:endParaRPr lang="pl-PL" sz="1200">
            <a:effectLst/>
          </a:endParaRPr>
        </a:p>
        <a:p>
          <a:r>
            <a:rPr lang="pl-PL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Niemal </a:t>
          </a:r>
          <a:r>
            <a:rPr lang="pl-PL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96% </a:t>
          </a:r>
          <a:r>
            <a:rPr lang="pl-PL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zmienności wydatków na napoje alkoholowe i wyroby tytoniowe uzależniona jest od miesięcznych dochodów na 1 osobę, a jedynie 4% jest wynikiem działań czynników niepowiązanych.</a:t>
          </a:r>
          <a:endParaRPr lang="pl-PL" sz="1200">
            <a:effectLst/>
          </a:endParaRPr>
        </a:p>
        <a:p>
          <a:r>
            <a:rPr lang="pl-PL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 przeprowadzonej prognozy wynika, że przewidywane przeciętne miesięczne wydatki na 1 osobę na wyroby tytoniowe i napoje na 2023 rok będą oscylować w granicach (35,20-5,468, 35,20+5,48) tzn. przewidujemy, że wartość przeciętnych miesięcznych wydatków wyniesie 35,20zł z granicą błędu równą </a:t>
          </a:r>
          <a:r>
            <a:rPr lang="pl-PL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22%</a:t>
          </a:r>
          <a:r>
            <a:rPr lang="pl-PL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Jest to lepsze dopasowanie funkcji regresji liniowej do danych empirycznych i nie mamy aż tak dużej różnicy pomiędzy wartościami teoretycznymi, a rzeczywistymi.</a:t>
          </a:r>
          <a:endParaRPr lang="pl-PL" sz="1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579120</xdr:colOff>
      <xdr:row>0</xdr:row>
      <xdr:rowOff>861060</xdr:rowOff>
    </xdr:from>
    <xdr:to>
      <xdr:col>17</xdr:col>
      <xdr:colOff>22860</xdr:colOff>
      <xdr:row>12</xdr:row>
      <xdr:rowOff>91440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1F3A397A-716D-8A0F-1121-18A5DCA36EFA}"/>
            </a:ext>
          </a:extLst>
        </xdr:cNvPr>
        <xdr:cNvSpPr txBox="1"/>
      </xdr:nvSpPr>
      <xdr:spPr>
        <a:xfrm>
          <a:off x="8336280" y="861060"/>
          <a:ext cx="4930140" cy="228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/>
            <a:t>Wszystkie wartości w przyroście</a:t>
          </a:r>
          <a:r>
            <a:rPr lang="pl-PL" sz="1200" baseline="0"/>
            <a:t> rocznym jednopodstawowym względnym w przeciętnym miesięcznym dochodzie rozporządzalnym na 1 osobę oraz w przeciętnych miesięcznych wydatkach na 1 osobę na napoje alkoholowe i wyroby tytoniowe są dodatnie, a więc oznacza to, że nastąpił wzrost wartości w obu przypadkach. Tempo zmian dochodów było o wiele większe niż w przypadku wydatków. W 2021r. wartość dochodu różniła się od wartości bazowej dochodu z 1999r. o </a:t>
          </a:r>
          <a:r>
            <a:rPr lang="pl-PL" sz="1200" b="1" baseline="0"/>
            <a:t>268%, </a:t>
          </a:r>
          <a:r>
            <a:rPr lang="pl-PL" sz="1200" baseline="0"/>
            <a:t>natomiast wartość wydatków z 2021r. różniła się od wydatków z 1999r. o </a:t>
          </a:r>
          <a:r>
            <a:rPr lang="pl-PL" sz="1200" b="1" baseline="0"/>
            <a:t>108%</a:t>
          </a:r>
          <a:r>
            <a:rPr lang="pl-PL" sz="1200" baseline="0"/>
            <a:t>. Dochód z roku na rok zawsze rósł, natomiast wydatki z roku na rok czasami miały wartości mniejsze niż w roku poprzednim.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7C759-7BD7-4E11-B016-AB59F8143849}">
  <dimension ref="A1:C28"/>
  <sheetViews>
    <sheetView workbookViewId="0">
      <selection activeCell="C27" sqref="C27"/>
    </sheetView>
  </sheetViews>
  <sheetFormatPr defaultRowHeight="14.4" x14ac:dyDescent="0.3"/>
  <cols>
    <col min="1" max="1" width="16.21875" bestFit="1" customWidth="1"/>
    <col min="2" max="2" width="31.77734375" customWidth="1"/>
    <col min="3" max="3" width="44.21875" customWidth="1"/>
    <col min="6" max="6" width="13.77734375" customWidth="1"/>
  </cols>
  <sheetData>
    <row r="1" spans="1:3" ht="46.8" x14ac:dyDescent="0.3">
      <c r="A1" s="2" t="s">
        <v>0</v>
      </c>
      <c r="B1" s="3" t="s">
        <v>1</v>
      </c>
      <c r="C1" s="3" t="s">
        <v>2</v>
      </c>
    </row>
    <row r="2" spans="1:3" x14ac:dyDescent="0.3">
      <c r="A2" s="1">
        <v>1999</v>
      </c>
      <c r="B2" s="6">
        <v>560.42999999999995</v>
      </c>
      <c r="C2" s="6">
        <v>17.38</v>
      </c>
    </row>
    <row r="3" spans="1:3" x14ac:dyDescent="0.3">
      <c r="A3" s="1">
        <v>2000</v>
      </c>
      <c r="B3" s="6">
        <v>610.51</v>
      </c>
      <c r="C3" s="6">
        <v>17.98</v>
      </c>
    </row>
    <row r="4" spans="1:3" x14ac:dyDescent="0.3">
      <c r="A4" s="1">
        <v>2001</v>
      </c>
      <c r="B4" s="6">
        <v>644.48</v>
      </c>
      <c r="C4" s="6">
        <v>18.57</v>
      </c>
    </row>
    <row r="5" spans="1:3" x14ac:dyDescent="0.3">
      <c r="A5" s="1">
        <v>2002</v>
      </c>
      <c r="B5" s="6">
        <v>664.21</v>
      </c>
      <c r="C5" s="6">
        <v>18.670000000000002</v>
      </c>
    </row>
    <row r="6" spans="1:3" x14ac:dyDescent="0.3">
      <c r="A6" s="1">
        <v>2003</v>
      </c>
      <c r="B6" s="6">
        <v>711.96</v>
      </c>
      <c r="C6" s="6">
        <v>19.309999999999999</v>
      </c>
    </row>
    <row r="7" spans="1:3" x14ac:dyDescent="0.3">
      <c r="A7" s="1">
        <v>2004</v>
      </c>
      <c r="B7" s="6">
        <v>735.4</v>
      </c>
      <c r="C7" s="6">
        <v>19.010000000000002</v>
      </c>
    </row>
    <row r="8" spans="1:3" x14ac:dyDescent="0.3">
      <c r="A8" s="1">
        <v>2005</v>
      </c>
      <c r="B8" s="6">
        <v>761.46</v>
      </c>
      <c r="C8" s="6">
        <v>18.850000000000001</v>
      </c>
    </row>
    <row r="9" spans="1:3" x14ac:dyDescent="0.3">
      <c r="A9" s="1">
        <v>2006</v>
      </c>
      <c r="B9" s="6">
        <v>834.68</v>
      </c>
      <c r="C9" s="6">
        <v>19.989999999999998</v>
      </c>
    </row>
    <row r="10" spans="1:3" x14ac:dyDescent="0.3">
      <c r="A10" s="1">
        <v>2007</v>
      </c>
      <c r="B10" s="6">
        <v>928.87</v>
      </c>
      <c r="C10" s="6">
        <v>21.84</v>
      </c>
    </row>
    <row r="11" spans="1:3" x14ac:dyDescent="0.3">
      <c r="A11" s="1">
        <v>2008</v>
      </c>
      <c r="B11" s="6">
        <v>1045.52</v>
      </c>
      <c r="C11" s="6">
        <v>23.81</v>
      </c>
    </row>
    <row r="12" spans="1:3" x14ac:dyDescent="0.3">
      <c r="A12" s="1">
        <v>2009</v>
      </c>
      <c r="B12" s="6">
        <v>1114.49</v>
      </c>
      <c r="C12" s="6">
        <v>26.06</v>
      </c>
    </row>
    <row r="13" spans="1:3" x14ac:dyDescent="0.3">
      <c r="A13" s="1">
        <v>2010</v>
      </c>
      <c r="B13" s="6">
        <v>1192.82</v>
      </c>
      <c r="C13" s="6">
        <v>26.94</v>
      </c>
    </row>
    <row r="14" spans="1:3" x14ac:dyDescent="0.3">
      <c r="A14" s="1">
        <v>2011</v>
      </c>
      <c r="B14" s="6">
        <v>1226.95</v>
      </c>
      <c r="C14" s="6">
        <v>27.41</v>
      </c>
    </row>
    <row r="15" spans="1:3" x14ac:dyDescent="0.3">
      <c r="A15" s="1">
        <v>2012</v>
      </c>
      <c r="B15" s="6">
        <v>1278.43</v>
      </c>
      <c r="C15" s="6">
        <v>28.46</v>
      </c>
    </row>
    <row r="16" spans="1:3" x14ac:dyDescent="0.3">
      <c r="A16" s="1">
        <v>2013</v>
      </c>
      <c r="B16" s="6">
        <v>1299.07</v>
      </c>
      <c r="C16" s="6">
        <v>27.3</v>
      </c>
    </row>
    <row r="17" spans="1:3" x14ac:dyDescent="0.3">
      <c r="A17" s="1">
        <v>2014</v>
      </c>
      <c r="B17" s="6">
        <v>1340.44</v>
      </c>
      <c r="C17" s="6">
        <v>27.24</v>
      </c>
    </row>
    <row r="18" spans="1:3" x14ac:dyDescent="0.3">
      <c r="A18" s="1">
        <v>2015</v>
      </c>
      <c r="B18" s="6">
        <v>1386.16</v>
      </c>
      <c r="C18" s="6">
        <v>27.06</v>
      </c>
    </row>
    <row r="19" spans="1:3" x14ac:dyDescent="0.3">
      <c r="A19" s="1">
        <v>2016</v>
      </c>
      <c r="B19" s="6">
        <v>1474.56</v>
      </c>
      <c r="C19" s="6">
        <v>27.97</v>
      </c>
    </row>
    <row r="20" spans="1:3" x14ac:dyDescent="0.3">
      <c r="A20" s="1">
        <v>2017</v>
      </c>
      <c r="B20" s="6">
        <v>1598.13</v>
      </c>
      <c r="C20" s="6">
        <v>28.11</v>
      </c>
    </row>
    <row r="21" spans="1:3" x14ac:dyDescent="0.3">
      <c r="A21" s="1">
        <v>2018</v>
      </c>
      <c r="B21" s="6">
        <v>1693.46</v>
      </c>
      <c r="C21" s="6">
        <v>29.56</v>
      </c>
    </row>
    <row r="22" spans="1:3" x14ac:dyDescent="0.3">
      <c r="A22" s="1">
        <v>2019</v>
      </c>
      <c r="B22" s="6">
        <v>1819.14</v>
      </c>
      <c r="C22" s="6">
        <v>31.7</v>
      </c>
    </row>
    <row r="23" spans="1:3" x14ac:dyDescent="0.3">
      <c r="A23" s="1">
        <v>2020</v>
      </c>
      <c r="B23" s="6">
        <v>1919.21</v>
      </c>
      <c r="C23" s="6">
        <v>34.76</v>
      </c>
    </row>
    <row r="24" spans="1:3" x14ac:dyDescent="0.3">
      <c r="A24" s="1">
        <v>2021</v>
      </c>
      <c r="B24" s="6">
        <v>2061.9299999999998</v>
      </c>
      <c r="C24" s="6">
        <v>36.159999999999997</v>
      </c>
    </row>
    <row r="27" spans="1:3" x14ac:dyDescent="0.3">
      <c r="A27" t="s">
        <v>3</v>
      </c>
      <c r="B27" t="s">
        <v>5</v>
      </c>
    </row>
    <row r="28" spans="1:3" x14ac:dyDescent="0.3">
      <c r="B2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D6845-0C8C-46CA-BF23-959724975311}">
  <dimension ref="A1:H24"/>
  <sheetViews>
    <sheetView workbookViewId="0">
      <selection activeCell="Y14" sqref="Y14"/>
    </sheetView>
  </sheetViews>
  <sheetFormatPr defaultRowHeight="14.4" x14ac:dyDescent="0.3"/>
  <cols>
    <col min="2" max="2" width="34" customWidth="1"/>
    <col min="3" max="3" width="43" customWidth="1"/>
    <col min="6" max="6" width="17.44140625" customWidth="1"/>
    <col min="7" max="7" width="10.88671875" bestFit="1" customWidth="1"/>
    <col min="8" max="8" width="10.109375" bestFit="1" customWidth="1"/>
  </cols>
  <sheetData>
    <row r="1" spans="1:8" ht="44.4" customHeight="1" x14ac:dyDescent="0.3">
      <c r="A1" s="38" t="str">
        <f>'Dane źródłowe'!A1</f>
        <v>Rok</v>
      </c>
      <c r="B1" s="39" t="str">
        <f>'Dane źródłowe'!B1</f>
        <v>Przeciętny miesięczny dochód rozporządzalny na 1 osobę (w zł)</v>
      </c>
      <c r="C1" s="39" t="str">
        <f>'Dane źródłowe'!C1</f>
        <v>Przeciętne miesięczne wydatki na 1 osobę na napoje alkoholowe i wyroby tytoniowe (w zł)</v>
      </c>
      <c r="F1" s="7"/>
      <c r="G1" s="37" t="s">
        <v>12</v>
      </c>
      <c r="H1" s="37" t="s">
        <v>13</v>
      </c>
    </row>
    <row r="2" spans="1:8" x14ac:dyDescent="0.3">
      <c r="A2" s="1">
        <f>'Dane źródłowe'!A2</f>
        <v>1999</v>
      </c>
      <c r="B2" s="6">
        <f>'Dane źródłowe'!B2</f>
        <v>560.42999999999995</v>
      </c>
      <c r="C2" s="6">
        <f>'Dane źródłowe'!C2</f>
        <v>17.38</v>
      </c>
      <c r="F2" s="15" t="s">
        <v>6</v>
      </c>
      <c r="G2" s="11">
        <f>AVERAGE(B2:B24)</f>
        <v>1169.665652173913</v>
      </c>
      <c r="H2" s="11">
        <f>AVERAGE(C2:C24)</f>
        <v>24.962608695652172</v>
      </c>
    </row>
    <row r="3" spans="1:8" x14ac:dyDescent="0.3">
      <c r="A3" s="1">
        <f>'Dane źródłowe'!A3</f>
        <v>2000</v>
      </c>
      <c r="B3" s="6">
        <f>'Dane źródłowe'!B3</f>
        <v>610.51</v>
      </c>
      <c r="C3" s="6">
        <f>'Dane źródłowe'!C3</f>
        <v>17.98</v>
      </c>
      <c r="F3" s="14" t="s">
        <v>7</v>
      </c>
      <c r="G3" s="12">
        <f>MIN(B2:B24)</f>
        <v>560.42999999999995</v>
      </c>
      <c r="H3" s="12">
        <f>MIN(C2:C24)</f>
        <v>17.38</v>
      </c>
    </row>
    <row r="4" spans="1:8" ht="28.8" x14ac:dyDescent="0.3">
      <c r="A4" s="1">
        <f>'Dane źródłowe'!A4</f>
        <v>2001</v>
      </c>
      <c r="B4" s="6">
        <f>'Dane źródłowe'!B4</f>
        <v>644.48</v>
      </c>
      <c r="C4" s="6">
        <f>'Dane źródłowe'!C4</f>
        <v>18.57</v>
      </c>
      <c r="F4" s="15" t="s">
        <v>14</v>
      </c>
      <c r="G4" s="16" cm="1">
        <f t="array" aca="1" ref="G4" ca="1">INDIRECT(ADDRESS(MATCH(G3,B2:B24,0)+1,1,4),TRUE)</f>
        <v>1999</v>
      </c>
      <c r="H4" s="16" cm="1">
        <f t="array" aca="1" ref="H4" ca="1">INDIRECT(ADDRESS(MATCH(H3,C2:C24,0)+1,1,4),TRUE)</f>
        <v>1999</v>
      </c>
    </row>
    <row r="5" spans="1:8" ht="43.2" x14ac:dyDescent="0.3">
      <c r="A5" s="1">
        <f>'Dane źródłowe'!A5</f>
        <v>2002</v>
      </c>
      <c r="B5" s="6">
        <f>'Dane źródłowe'!B5</f>
        <v>664.21</v>
      </c>
      <c r="C5" s="6">
        <f>'Dane źródłowe'!C5</f>
        <v>18.670000000000002</v>
      </c>
      <c r="F5" s="14" t="s">
        <v>8</v>
      </c>
      <c r="G5" s="13">
        <f>MAX(B2:B24)</f>
        <v>2061.9299999999998</v>
      </c>
      <c r="H5" s="13">
        <f>MAX(C2:C24)</f>
        <v>36.159999999999997</v>
      </c>
    </row>
    <row r="6" spans="1:8" ht="28.8" x14ac:dyDescent="0.3">
      <c r="A6" s="1">
        <f>'Dane źródłowe'!A6</f>
        <v>2003</v>
      </c>
      <c r="B6" s="6">
        <f>'Dane źródłowe'!B6</f>
        <v>711.96</v>
      </c>
      <c r="C6" s="6">
        <f>'Dane źródłowe'!C6</f>
        <v>19.309999999999999</v>
      </c>
      <c r="F6" s="15" t="s">
        <v>15</v>
      </c>
      <c r="G6" s="16" cm="1">
        <f t="array" aca="1" ref="G6" ca="1">INDIRECT(ADDRESS(MATCH(G5,B2:B24,0)+1,1,4),TRUE)</f>
        <v>2021</v>
      </c>
      <c r="H6" s="16" cm="1">
        <f t="array" aca="1" ref="H6" ca="1">INDIRECT(ADDRESS(MATCH(H5,C2:C24,0)+1,1,4),TRUE)</f>
        <v>2021</v>
      </c>
    </row>
    <row r="7" spans="1:8" ht="28.8" x14ac:dyDescent="0.3">
      <c r="A7" s="1">
        <f>'Dane źródłowe'!A7</f>
        <v>2004</v>
      </c>
      <c r="B7" s="6">
        <f>'Dane źródłowe'!B7</f>
        <v>735.4</v>
      </c>
      <c r="C7" s="6">
        <f>'Dane źródłowe'!C7</f>
        <v>19.010000000000002</v>
      </c>
      <c r="F7" s="14" t="s">
        <v>36</v>
      </c>
      <c r="G7" s="9">
        <f>_xlfn.STDEV.P(B2:B24)</f>
        <v>437.76082838469324</v>
      </c>
      <c r="H7" s="9">
        <f>_xlfn.STDEV.P(C2:C24)</f>
        <v>5.4073414004290443</v>
      </c>
    </row>
    <row r="8" spans="1:8" ht="28.8" x14ac:dyDescent="0.3">
      <c r="A8" s="1">
        <f>'Dane źródłowe'!A8</f>
        <v>2005</v>
      </c>
      <c r="B8" s="6">
        <f>'Dane źródłowe'!B8</f>
        <v>761.46</v>
      </c>
      <c r="C8" s="6">
        <f>'Dane źródłowe'!C8</f>
        <v>18.850000000000001</v>
      </c>
      <c r="F8" s="15" t="s">
        <v>9</v>
      </c>
      <c r="G8" s="10">
        <f>G7/G2</f>
        <v>0.37426150590220486</v>
      </c>
      <c r="H8" s="10">
        <f>H7/H2</f>
        <v>0.21661764066232631</v>
      </c>
    </row>
    <row r="9" spans="1:8" x14ac:dyDescent="0.3">
      <c r="A9" s="1">
        <f>'Dane źródłowe'!A9</f>
        <v>2006</v>
      </c>
      <c r="B9" s="6">
        <f>'Dane źródłowe'!B9</f>
        <v>834.68</v>
      </c>
      <c r="C9" s="6">
        <f>'Dane źródłowe'!C9</f>
        <v>19.989999999999998</v>
      </c>
      <c r="F9" s="14" t="s">
        <v>10</v>
      </c>
      <c r="G9" s="13">
        <f>_xlfn.QUARTILE.EXC(B2:B24,1)</f>
        <v>735.4</v>
      </c>
      <c r="H9" s="13">
        <f>_xlfn.QUARTILE.EXC(C2:C24,1)</f>
        <v>19.010000000000002</v>
      </c>
    </row>
    <row r="10" spans="1:8" x14ac:dyDescent="0.3">
      <c r="A10" s="1">
        <f>'Dane źródłowe'!A10</f>
        <v>2007</v>
      </c>
      <c r="B10" s="6">
        <f>'Dane źródłowe'!B10</f>
        <v>928.87</v>
      </c>
      <c r="C10" s="6">
        <f>'Dane źródłowe'!C10</f>
        <v>21.84</v>
      </c>
      <c r="F10" s="15" t="s">
        <v>34</v>
      </c>
      <c r="G10" s="13">
        <f>_xlfn.QUARTILE.EXC(B2:B24,2)</f>
        <v>1192.82</v>
      </c>
      <c r="H10" s="13">
        <f>_xlfn.QUARTILE.EXC(C2:C24,2)</f>
        <v>26.94</v>
      </c>
    </row>
    <row r="11" spans="1:8" x14ac:dyDescent="0.3">
      <c r="A11" s="1">
        <f>'Dane źródłowe'!A11</f>
        <v>2008</v>
      </c>
      <c r="B11" s="6">
        <f>'Dane źródłowe'!B11</f>
        <v>1045.52</v>
      </c>
      <c r="C11" s="6">
        <f>'Dane źródłowe'!C11</f>
        <v>23.81</v>
      </c>
      <c r="F11" s="14" t="s">
        <v>11</v>
      </c>
      <c r="G11" s="13">
        <f>_xlfn.QUARTILE.EXC(B2:B24,3)</f>
        <v>1474.56</v>
      </c>
      <c r="H11" s="13">
        <f>_xlfn.QUARTILE.EXC(C2:C24,3)</f>
        <v>28.11</v>
      </c>
    </row>
    <row r="12" spans="1:8" x14ac:dyDescent="0.3">
      <c r="A12" s="1">
        <f>'Dane źródłowe'!A12</f>
        <v>2009</v>
      </c>
      <c r="B12" s="6">
        <f>'Dane źródłowe'!B12</f>
        <v>1114.49</v>
      </c>
      <c r="C12" s="6">
        <f>'Dane źródłowe'!C12</f>
        <v>26.06</v>
      </c>
      <c r="F12" s="15" t="s">
        <v>29</v>
      </c>
      <c r="G12" s="17">
        <f>G5-G3</f>
        <v>1501.5</v>
      </c>
      <c r="H12" s="17">
        <f>H5-H3</f>
        <v>18.779999999999998</v>
      </c>
    </row>
    <row r="13" spans="1:8" ht="28.8" x14ac:dyDescent="0.3">
      <c r="A13" s="1">
        <f>'Dane źródłowe'!A13</f>
        <v>2010</v>
      </c>
      <c r="B13" s="6">
        <f>'Dane źródłowe'!B13</f>
        <v>1192.82</v>
      </c>
      <c r="C13" s="6">
        <f>'Dane źródłowe'!C13</f>
        <v>26.94</v>
      </c>
      <c r="F13" s="14" t="s">
        <v>30</v>
      </c>
      <c r="G13" s="17">
        <f>G11-G9</f>
        <v>739.16</v>
      </c>
      <c r="H13" s="17">
        <f>H11-H9</f>
        <v>9.0999999999999979</v>
      </c>
    </row>
    <row r="14" spans="1:8" x14ac:dyDescent="0.3">
      <c r="A14" s="1">
        <f>'Dane źródłowe'!A14</f>
        <v>2011</v>
      </c>
      <c r="B14" s="6">
        <f>'Dane źródłowe'!B14</f>
        <v>1226.95</v>
      </c>
      <c r="C14" s="6">
        <f>'Dane źródłowe'!C14</f>
        <v>27.41</v>
      </c>
      <c r="F14" s="47" t="s">
        <v>35</v>
      </c>
      <c r="G14" s="17">
        <f>G2-G7</f>
        <v>731.90482378921979</v>
      </c>
      <c r="H14" s="17">
        <f>H2-H7</f>
        <v>19.555267295223128</v>
      </c>
    </row>
    <row r="15" spans="1:8" x14ac:dyDescent="0.3">
      <c r="A15" s="1">
        <f>'Dane źródłowe'!A15</f>
        <v>2012</v>
      </c>
      <c r="B15" s="6">
        <f>'Dane źródłowe'!B15</f>
        <v>1278.43</v>
      </c>
      <c r="C15" s="6">
        <f>'Dane źródłowe'!C15</f>
        <v>28.46</v>
      </c>
      <c r="F15" s="48"/>
      <c r="G15" s="17">
        <f>G2+G7</f>
        <v>1607.4264805586063</v>
      </c>
      <c r="H15" s="17">
        <f>H2+H7</f>
        <v>30.369950096081215</v>
      </c>
    </row>
    <row r="16" spans="1:8" x14ac:dyDescent="0.3">
      <c r="A16" s="1">
        <f>'Dane źródłowe'!A16</f>
        <v>2013</v>
      </c>
      <c r="B16" s="6">
        <f>'Dane źródłowe'!B16</f>
        <v>1299.07</v>
      </c>
      <c r="C16" s="6">
        <f>'Dane źródłowe'!C16</f>
        <v>27.3</v>
      </c>
    </row>
    <row r="17" spans="1:3" x14ac:dyDescent="0.3">
      <c r="A17" s="1">
        <f>'Dane źródłowe'!A17</f>
        <v>2014</v>
      </c>
      <c r="B17" s="6">
        <f>'Dane źródłowe'!B17</f>
        <v>1340.44</v>
      </c>
      <c r="C17" s="6">
        <f>'Dane źródłowe'!C17</f>
        <v>27.24</v>
      </c>
    </row>
    <row r="18" spans="1:3" x14ac:dyDescent="0.3">
      <c r="A18" s="1">
        <f>'Dane źródłowe'!A18</f>
        <v>2015</v>
      </c>
      <c r="B18" s="6">
        <f>'Dane źródłowe'!B18</f>
        <v>1386.16</v>
      </c>
      <c r="C18" s="6">
        <f>'Dane źródłowe'!C18</f>
        <v>27.06</v>
      </c>
    </row>
    <row r="19" spans="1:3" x14ac:dyDescent="0.3">
      <c r="A19" s="1">
        <f>'Dane źródłowe'!A19</f>
        <v>2016</v>
      </c>
      <c r="B19" s="6">
        <f>'Dane źródłowe'!B19</f>
        <v>1474.56</v>
      </c>
      <c r="C19" s="6">
        <f>'Dane źródłowe'!C19</f>
        <v>27.97</v>
      </c>
    </row>
    <row r="20" spans="1:3" x14ac:dyDescent="0.3">
      <c r="A20" s="1">
        <f>'Dane źródłowe'!A20</f>
        <v>2017</v>
      </c>
      <c r="B20" s="6">
        <f>'Dane źródłowe'!B20</f>
        <v>1598.13</v>
      </c>
      <c r="C20" s="6">
        <f>'Dane źródłowe'!C20</f>
        <v>28.11</v>
      </c>
    </row>
    <row r="21" spans="1:3" x14ac:dyDescent="0.3">
      <c r="A21" s="1">
        <f>'Dane źródłowe'!A21</f>
        <v>2018</v>
      </c>
      <c r="B21" s="6">
        <f>'Dane źródłowe'!B21</f>
        <v>1693.46</v>
      </c>
      <c r="C21" s="6">
        <f>'Dane źródłowe'!C21</f>
        <v>29.56</v>
      </c>
    </row>
    <row r="22" spans="1:3" x14ac:dyDescent="0.3">
      <c r="A22" s="1">
        <f>'Dane źródłowe'!A22</f>
        <v>2019</v>
      </c>
      <c r="B22" s="6">
        <f>'Dane źródłowe'!B22</f>
        <v>1819.14</v>
      </c>
      <c r="C22" s="6">
        <f>'Dane źródłowe'!C22</f>
        <v>31.7</v>
      </c>
    </row>
    <row r="23" spans="1:3" x14ac:dyDescent="0.3">
      <c r="A23" s="1">
        <f>'Dane źródłowe'!A23</f>
        <v>2020</v>
      </c>
      <c r="B23" s="6">
        <f>'Dane źródłowe'!B23</f>
        <v>1919.21</v>
      </c>
      <c r="C23" s="6">
        <f>'Dane źródłowe'!C23</f>
        <v>34.76</v>
      </c>
    </row>
    <row r="24" spans="1:3" x14ac:dyDescent="0.3">
      <c r="A24" s="1">
        <f>'Dane źródłowe'!A24</f>
        <v>2021</v>
      </c>
      <c r="B24" s="6">
        <f>'Dane źródłowe'!B24</f>
        <v>2061.9299999999998</v>
      </c>
      <c r="C24" s="6">
        <f>'Dane źródłowe'!C24</f>
        <v>36.159999999999997</v>
      </c>
    </row>
  </sheetData>
  <mergeCells count="1">
    <mergeCell ref="F14:F1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04F36-33AF-4F67-A743-0966B448A01F}">
  <dimension ref="A1:C71"/>
  <sheetViews>
    <sheetView zoomScale="90" zoomScaleNormal="90" workbookViewId="0">
      <selection activeCell="M81" sqref="M81"/>
    </sheetView>
  </sheetViews>
  <sheetFormatPr defaultRowHeight="14.4" x14ac:dyDescent="0.3"/>
  <cols>
    <col min="1" max="1" width="25.109375" customWidth="1"/>
    <col min="2" max="2" width="22.77734375" customWidth="1"/>
    <col min="3" max="3" width="44.21875" customWidth="1"/>
    <col min="9" max="10" width="63.21875" bestFit="1" customWidth="1"/>
    <col min="11" max="11" width="7" bestFit="1" customWidth="1"/>
    <col min="12" max="12" width="9.6640625" bestFit="1" customWidth="1"/>
    <col min="13" max="13" width="12" bestFit="1" customWidth="1"/>
    <col min="14" max="14" width="7" bestFit="1" customWidth="1"/>
    <col min="15" max="15" width="6" bestFit="1" customWidth="1"/>
    <col min="16" max="18" width="7" bestFit="1" customWidth="1"/>
    <col min="19" max="32" width="8" bestFit="1" customWidth="1"/>
    <col min="33" max="33" width="14" bestFit="1" customWidth="1"/>
  </cols>
  <sheetData>
    <row r="1" spans="1:3" ht="31.2" x14ac:dyDescent="0.3">
      <c r="A1" s="49" t="s">
        <v>26</v>
      </c>
      <c r="B1" s="49" t="str">
        <f>'Dane źródłowe'!A1</f>
        <v>Rok</v>
      </c>
      <c r="C1" s="50" t="str">
        <f>'Dane źródłowe'!B1</f>
        <v>Przeciętny miesięczny dochód rozporządzalny na 1 osobę (w zł)</v>
      </c>
    </row>
    <row r="2" spans="1:3" ht="15.6" x14ac:dyDescent="0.3">
      <c r="A2" s="40">
        <v>1</v>
      </c>
      <c r="B2" s="40">
        <f>'Dane źródłowe'!A2</f>
        <v>1999</v>
      </c>
      <c r="C2" s="41">
        <f>'Dane źródłowe'!B2</f>
        <v>560.42999999999995</v>
      </c>
    </row>
    <row r="3" spans="1:3" ht="15.6" x14ac:dyDescent="0.3">
      <c r="A3" s="40">
        <v>2</v>
      </c>
      <c r="B3" s="40">
        <f>'Dane źródłowe'!A3</f>
        <v>2000</v>
      </c>
      <c r="C3" s="41">
        <f>'Dane źródłowe'!B3</f>
        <v>610.51</v>
      </c>
    </row>
    <row r="4" spans="1:3" ht="15.6" x14ac:dyDescent="0.3">
      <c r="A4" s="40">
        <v>3</v>
      </c>
      <c r="B4" s="40">
        <f>'Dane źródłowe'!A4</f>
        <v>2001</v>
      </c>
      <c r="C4" s="41">
        <f>'Dane źródłowe'!B4</f>
        <v>644.48</v>
      </c>
    </row>
    <row r="5" spans="1:3" ht="15.6" x14ac:dyDescent="0.3">
      <c r="A5" s="40">
        <v>4</v>
      </c>
      <c r="B5" s="40">
        <f>'Dane źródłowe'!A5</f>
        <v>2002</v>
      </c>
      <c r="C5" s="41">
        <f>'Dane źródłowe'!B5</f>
        <v>664.21</v>
      </c>
    </row>
    <row r="6" spans="1:3" ht="15.6" x14ac:dyDescent="0.3">
      <c r="A6" s="40">
        <v>5</v>
      </c>
      <c r="B6" s="40">
        <f>'Dane źródłowe'!A6</f>
        <v>2003</v>
      </c>
      <c r="C6" s="41">
        <f>'Dane źródłowe'!B6</f>
        <v>711.96</v>
      </c>
    </row>
    <row r="7" spans="1:3" ht="15.6" x14ac:dyDescent="0.3">
      <c r="A7" s="40">
        <v>6</v>
      </c>
      <c r="B7" s="40">
        <f>'Dane źródłowe'!A7</f>
        <v>2004</v>
      </c>
      <c r="C7" s="41">
        <f>'Dane źródłowe'!B7</f>
        <v>735.4</v>
      </c>
    </row>
    <row r="8" spans="1:3" ht="15.6" x14ac:dyDescent="0.3">
      <c r="A8" s="40">
        <v>7</v>
      </c>
      <c r="B8" s="40">
        <f>'Dane źródłowe'!A8</f>
        <v>2005</v>
      </c>
      <c r="C8" s="41">
        <f>'Dane źródłowe'!B8</f>
        <v>761.46</v>
      </c>
    </row>
    <row r="9" spans="1:3" ht="15.6" x14ac:dyDescent="0.3">
      <c r="A9" s="40">
        <v>8</v>
      </c>
      <c r="B9" s="40">
        <f>'Dane źródłowe'!A9</f>
        <v>2006</v>
      </c>
      <c r="C9" s="41">
        <f>'Dane źródłowe'!B9</f>
        <v>834.68</v>
      </c>
    </row>
    <row r="10" spans="1:3" ht="15.6" x14ac:dyDescent="0.3">
      <c r="A10" s="40">
        <v>9</v>
      </c>
      <c r="B10" s="40">
        <f>'Dane źródłowe'!A10</f>
        <v>2007</v>
      </c>
      <c r="C10" s="41">
        <f>'Dane źródłowe'!B10</f>
        <v>928.87</v>
      </c>
    </row>
    <row r="11" spans="1:3" ht="15.6" x14ac:dyDescent="0.3">
      <c r="A11" s="40">
        <v>10</v>
      </c>
      <c r="B11" s="40">
        <f>'Dane źródłowe'!A11</f>
        <v>2008</v>
      </c>
      <c r="C11" s="41">
        <f>'Dane źródłowe'!B11</f>
        <v>1045.52</v>
      </c>
    </row>
    <row r="12" spans="1:3" ht="15.6" x14ac:dyDescent="0.3">
      <c r="A12" s="40">
        <v>11</v>
      </c>
      <c r="B12" s="40">
        <f>'Dane źródłowe'!A12</f>
        <v>2009</v>
      </c>
      <c r="C12" s="41">
        <f>'Dane źródłowe'!B12</f>
        <v>1114.49</v>
      </c>
    </row>
    <row r="13" spans="1:3" ht="15.6" x14ac:dyDescent="0.3">
      <c r="A13" s="40">
        <v>12</v>
      </c>
      <c r="B13" s="40">
        <f>'Dane źródłowe'!A13</f>
        <v>2010</v>
      </c>
      <c r="C13" s="41">
        <f>'Dane źródłowe'!B13</f>
        <v>1192.82</v>
      </c>
    </row>
    <row r="14" spans="1:3" ht="15.6" x14ac:dyDescent="0.3">
      <c r="A14" s="40">
        <v>13</v>
      </c>
      <c r="B14" s="40">
        <f>'Dane źródłowe'!A14</f>
        <v>2011</v>
      </c>
      <c r="C14" s="41">
        <f>'Dane źródłowe'!B14</f>
        <v>1226.95</v>
      </c>
    </row>
    <row r="15" spans="1:3" ht="15.6" x14ac:dyDescent="0.3">
      <c r="A15" s="40">
        <v>14</v>
      </c>
      <c r="B15" s="40">
        <f>'Dane źródłowe'!A15</f>
        <v>2012</v>
      </c>
      <c r="C15" s="41">
        <f>'Dane źródłowe'!B15</f>
        <v>1278.43</v>
      </c>
    </row>
    <row r="16" spans="1:3" ht="15.6" x14ac:dyDescent="0.3">
      <c r="A16" s="40">
        <v>15</v>
      </c>
      <c r="B16" s="40">
        <f>'Dane źródłowe'!A16</f>
        <v>2013</v>
      </c>
      <c r="C16" s="41">
        <f>'Dane źródłowe'!B16</f>
        <v>1299.07</v>
      </c>
    </row>
    <row r="17" spans="1:3" ht="15.6" x14ac:dyDescent="0.3">
      <c r="A17" s="40">
        <v>16</v>
      </c>
      <c r="B17" s="40">
        <f>'Dane źródłowe'!A17</f>
        <v>2014</v>
      </c>
      <c r="C17" s="41">
        <f>'Dane źródłowe'!B17</f>
        <v>1340.44</v>
      </c>
    </row>
    <row r="18" spans="1:3" ht="15.6" x14ac:dyDescent="0.3">
      <c r="A18" s="40">
        <v>17</v>
      </c>
      <c r="B18" s="40">
        <f>'Dane źródłowe'!A18</f>
        <v>2015</v>
      </c>
      <c r="C18" s="41">
        <f>'Dane źródłowe'!B18</f>
        <v>1386.16</v>
      </c>
    </row>
    <row r="19" spans="1:3" ht="15.6" x14ac:dyDescent="0.3">
      <c r="A19" s="40">
        <v>18</v>
      </c>
      <c r="B19" s="40">
        <f>'Dane źródłowe'!A19</f>
        <v>2016</v>
      </c>
      <c r="C19" s="41">
        <f>'Dane źródłowe'!B19</f>
        <v>1474.56</v>
      </c>
    </row>
    <row r="20" spans="1:3" ht="15.6" x14ac:dyDescent="0.3">
      <c r="A20" s="40">
        <v>19</v>
      </c>
      <c r="B20" s="40">
        <f>'Dane źródłowe'!A20</f>
        <v>2017</v>
      </c>
      <c r="C20" s="41">
        <f>'Dane źródłowe'!B20</f>
        <v>1598.13</v>
      </c>
    </row>
    <row r="21" spans="1:3" ht="15.6" x14ac:dyDescent="0.3">
      <c r="A21" s="40">
        <v>20</v>
      </c>
      <c r="B21" s="40">
        <f>'Dane źródłowe'!A21</f>
        <v>2018</v>
      </c>
      <c r="C21" s="41">
        <f>'Dane źródłowe'!B21</f>
        <v>1693.46</v>
      </c>
    </row>
    <row r="22" spans="1:3" ht="15.6" x14ac:dyDescent="0.3">
      <c r="A22" s="40">
        <v>21</v>
      </c>
      <c r="B22" s="40">
        <f>'Dane źródłowe'!A22</f>
        <v>2019</v>
      </c>
      <c r="C22" s="41">
        <f>'Dane źródłowe'!B22</f>
        <v>1819.14</v>
      </c>
    </row>
    <row r="23" spans="1:3" ht="15.6" x14ac:dyDescent="0.3">
      <c r="A23" s="40">
        <v>22</v>
      </c>
      <c r="B23" s="40">
        <f>'Dane źródłowe'!A23</f>
        <v>2020</v>
      </c>
      <c r="C23" s="41">
        <f>'Dane źródłowe'!B23</f>
        <v>1919.21</v>
      </c>
    </row>
    <row r="24" spans="1:3" ht="15.6" x14ac:dyDescent="0.3">
      <c r="A24" s="40">
        <v>23</v>
      </c>
      <c r="B24" s="40">
        <f>'Dane źródłowe'!A24</f>
        <v>2021</v>
      </c>
      <c r="C24" s="41">
        <f>'Dane źródłowe'!B24</f>
        <v>2061.9299999999998</v>
      </c>
    </row>
    <row r="26" spans="1:3" ht="15.6" x14ac:dyDescent="0.3">
      <c r="A26" s="42" t="s">
        <v>37</v>
      </c>
      <c r="B26" s="40">
        <f>_xlfn.CEILING.MATH(SQRT(A24))</f>
        <v>5</v>
      </c>
    </row>
    <row r="27" spans="1:3" ht="15.6" x14ac:dyDescent="0.3">
      <c r="A27" s="42" t="s">
        <v>32</v>
      </c>
      <c r="B27" s="40">
        <f>SKEW(C2:C24)</f>
        <v>0.38891020504318929</v>
      </c>
    </row>
    <row r="28" spans="1:3" ht="15.6" x14ac:dyDescent="0.3">
      <c r="A28" s="42" t="s">
        <v>34</v>
      </c>
      <c r="B28" s="43">
        <f>'Podstawowe obliczenia'!G10</f>
        <v>1192.82</v>
      </c>
    </row>
    <row r="29" spans="1:3" ht="15.6" x14ac:dyDescent="0.3">
      <c r="A29" s="42" t="s">
        <v>42</v>
      </c>
      <c r="B29" s="43">
        <f>'Podstawowe obliczenia'!G2</f>
        <v>1169.665652173913</v>
      </c>
    </row>
    <row r="42" spans="1:3" ht="28.8" x14ac:dyDescent="0.3">
      <c r="A42" s="44" t="s">
        <v>26</v>
      </c>
      <c r="B42" s="44" t="str">
        <f>'Dane źródłowe'!A1</f>
        <v>Rok</v>
      </c>
      <c r="C42" s="45" t="str">
        <f>'Dane źródłowe'!C1</f>
        <v>Przeciętne miesięczne wydatki na 1 osobę na napoje alkoholowe i wyroby tytoniowe (w zł)</v>
      </c>
    </row>
    <row r="43" spans="1:3" x14ac:dyDescent="0.3">
      <c r="A43" s="1">
        <v>1</v>
      </c>
      <c r="B43" s="1">
        <f>'Dane źródłowe'!A2</f>
        <v>1999</v>
      </c>
      <c r="C43" s="6">
        <f>'Dane źródłowe'!C2</f>
        <v>17.38</v>
      </c>
    </row>
    <row r="44" spans="1:3" x14ac:dyDescent="0.3">
      <c r="A44" s="1">
        <v>2</v>
      </c>
      <c r="B44" s="1">
        <f>'Dane źródłowe'!A3</f>
        <v>2000</v>
      </c>
      <c r="C44" s="6">
        <f>'Dane źródłowe'!C3</f>
        <v>17.98</v>
      </c>
    </row>
    <row r="45" spans="1:3" x14ac:dyDescent="0.3">
      <c r="A45" s="1">
        <v>3</v>
      </c>
      <c r="B45" s="1">
        <f>'Dane źródłowe'!A4</f>
        <v>2001</v>
      </c>
      <c r="C45" s="6">
        <f>'Dane źródłowe'!C4</f>
        <v>18.57</v>
      </c>
    </row>
    <row r="46" spans="1:3" x14ac:dyDescent="0.3">
      <c r="A46" s="1">
        <v>4</v>
      </c>
      <c r="B46" s="1">
        <f>'Dane źródłowe'!A5</f>
        <v>2002</v>
      </c>
      <c r="C46" s="6">
        <f>'Dane źródłowe'!C5</f>
        <v>18.670000000000002</v>
      </c>
    </row>
    <row r="47" spans="1:3" x14ac:dyDescent="0.3">
      <c r="A47" s="1">
        <v>5</v>
      </c>
      <c r="B47" s="1">
        <f>'Dane źródłowe'!A6</f>
        <v>2003</v>
      </c>
      <c r="C47" s="6">
        <f>'Dane źródłowe'!C6</f>
        <v>19.309999999999999</v>
      </c>
    </row>
    <row r="48" spans="1:3" x14ac:dyDescent="0.3">
      <c r="A48" s="1">
        <v>6</v>
      </c>
      <c r="B48" s="1">
        <f>'Dane źródłowe'!A7</f>
        <v>2004</v>
      </c>
      <c r="C48" s="6">
        <f>'Dane źródłowe'!C7</f>
        <v>19.010000000000002</v>
      </c>
    </row>
    <row r="49" spans="1:3" x14ac:dyDescent="0.3">
      <c r="A49" s="1">
        <v>7</v>
      </c>
      <c r="B49" s="1">
        <f>'Dane źródłowe'!A8</f>
        <v>2005</v>
      </c>
      <c r="C49" s="6">
        <f>'Dane źródłowe'!C8</f>
        <v>18.850000000000001</v>
      </c>
    </row>
    <row r="50" spans="1:3" x14ac:dyDescent="0.3">
      <c r="A50" s="1">
        <v>8</v>
      </c>
      <c r="B50" s="1">
        <f>'Dane źródłowe'!A9</f>
        <v>2006</v>
      </c>
      <c r="C50" s="6">
        <f>'Dane źródłowe'!C9</f>
        <v>19.989999999999998</v>
      </c>
    </row>
    <row r="51" spans="1:3" x14ac:dyDescent="0.3">
      <c r="A51" s="1">
        <v>9</v>
      </c>
      <c r="B51" s="1">
        <f>'Dane źródłowe'!A10</f>
        <v>2007</v>
      </c>
      <c r="C51" s="6">
        <f>'Dane źródłowe'!C10</f>
        <v>21.84</v>
      </c>
    </row>
    <row r="52" spans="1:3" x14ac:dyDescent="0.3">
      <c r="A52" s="1">
        <v>10</v>
      </c>
      <c r="B52" s="1">
        <f>'Dane źródłowe'!A11</f>
        <v>2008</v>
      </c>
      <c r="C52" s="6">
        <f>'Dane źródłowe'!C11</f>
        <v>23.81</v>
      </c>
    </row>
    <row r="53" spans="1:3" x14ac:dyDescent="0.3">
      <c r="A53" s="1">
        <v>11</v>
      </c>
      <c r="B53" s="1">
        <f>'Dane źródłowe'!A12</f>
        <v>2009</v>
      </c>
      <c r="C53" s="6">
        <f>'Dane źródłowe'!C12</f>
        <v>26.06</v>
      </c>
    </row>
    <row r="54" spans="1:3" x14ac:dyDescent="0.3">
      <c r="A54" s="1">
        <v>12</v>
      </c>
      <c r="B54" s="1">
        <f>'Dane źródłowe'!A13</f>
        <v>2010</v>
      </c>
      <c r="C54" s="6">
        <f>'Dane źródłowe'!C13</f>
        <v>26.94</v>
      </c>
    </row>
    <row r="55" spans="1:3" x14ac:dyDescent="0.3">
      <c r="A55" s="1">
        <v>13</v>
      </c>
      <c r="B55" s="1">
        <f>'Dane źródłowe'!A14</f>
        <v>2011</v>
      </c>
      <c r="C55" s="6">
        <f>'Dane źródłowe'!C14</f>
        <v>27.41</v>
      </c>
    </row>
    <row r="56" spans="1:3" x14ac:dyDescent="0.3">
      <c r="A56" s="1">
        <v>14</v>
      </c>
      <c r="B56" s="1">
        <f>'Dane źródłowe'!A15</f>
        <v>2012</v>
      </c>
      <c r="C56" s="6">
        <f>'Dane źródłowe'!C15</f>
        <v>28.46</v>
      </c>
    </row>
    <row r="57" spans="1:3" x14ac:dyDescent="0.3">
      <c r="A57" s="1">
        <v>15</v>
      </c>
      <c r="B57" s="1">
        <f>'Dane źródłowe'!A16</f>
        <v>2013</v>
      </c>
      <c r="C57" s="6">
        <f>'Dane źródłowe'!C16</f>
        <v>27.3</v>
      </c>
    </row>
    <row r="58" spans="1:3" x14ac:dyDescent="0.3">
      <c r="A58" s="1">
        <v>16</v>
      </c>
      <c r="B58" s="1">
        <f>'Dane źródłowe'!A17</f>
        <v>2014</v>
      </c>
      <c r="C58" s="6">
        <f>'Dane źródłowe'!C17</f>
        <v>27.24</v>
      </c>
    </row>
    <row r="59" spans="1:3" x14ac:dyDescent="0.3">
      <c r="A59" s="1">
        <v>17</v>
      </c>
      <c r="B59" s="1">
        <f>'Dane źródłowe'!A18</f>
        <v>2015</v>
      </c>
      <c r="C59" s="6">
        <f>'Dane źródłowe'!C18</f>
        <v>27.06</v>
      </c>
    </row>
    <row r="60" spans="1:3" x14ac:dyDescent="0.3">
      <c r="A60" s="1">
        <v>18</v>
      </c>
      <c r="B60" s="1">
        <f>'Dane źródłowe'!A19</f>
        <v>2016</v>
      </c>
      <c r="C60" s="6">
        <f>'Dane źródłowe'!C19</f>
        <v>27.97</v>
      </c>
    </row>
    <row r="61" spans="1:3" x14ac:dyDescent="0.3">
      <c r="A61" s="1">
        <v>19</v>
      </c>
      <c r="B61" s="1">
        <f>'Dane źródłowe'!A20</f>
        <v>2017</v>
      </c>
      <c r="C61" s="6">
        <f>'Dane źródłowe'!C20</f>
        <v>28.11</v>
      </c>
    </row>
    <row r="62" spans="1:3" x14ac:dyDescent="0.3">
      <c r="A62" s="1">
        <v>20</v>
      </c>
      <c r="B62" s="1">
        <f>'Dane źródłowe'!A21</f>
        <v>2018</v>
      </c>
      <c r="C62" s="6">
        <f>'Dane źródłowe'!C21</f>
        <v>29.56</v>
      </c>
    </row>
    <row r="63" spans="1:3" x14ac:dyDescent="0.3">
      <c r="A63" s="1">
        <v>21</v>
      </c>
      <c r="B63" s="1">
        <f>'Dane źródłowe'!A22</f>
        <v>2019</v>
      </c>
      <c r="C63" s="6">
        <f>'Dane źródłowe'!C22</f>
        <v>31.7</v>
      </c>
    </row>
    <row r="64" spans="1:3" x14ac:dyDescent="0.3">
      <c r="A64" s="1">
        <v>22</v>
      </c>
      <c r="B64" s="1">
        <f>'Dane źródłowe'!A23</f>
        <v>2020</v>
      </c>
      <c r="C64" s="6">
        <f>'Dane źródłowe'!C23</f>
        <v>34.76</v>
      </c>
    </row>
    <row r="65" spans="1:3" x14ac:dyDescent="0.3">
      <c r="A65" s="1">
        <v>23</v>
      </c>
      <c r="B65" s="1">
        <f>'Dane źródłowe'!A24</f>
        <v>2021</v>
      </c>
      <c r="C65" s="6">
        <f>'Dane źródłowe'!C24</f>
        <v>36.159999999999997</v>
      </c>
    </row>
    <row r="67" spans="1:3" ht="15.6" x14ac:dyDescent="0.3">
      <c r="A67" s="42" t="s">
        <v>37</v>
      </c>
      <c r="B67" s="40">
        <f>_xlfn.CEILING.MATH(SQRT(A65))</f>
        <v>5</v>
      </c>
    </row>
    <row r="68" spans="1:3" ht="15.6" x14ac:dyDescent="0.3">
      <c r="A68" s="42" t="s">
        <v>32</v>
      </c>
      <c r="B68" s="40">
        <f>SKEW(C43:C65)</f>
        <v>0.24872153814142317</v>
      </c>
    </row>
    <row r="69" spans="1:3" ht="15.6" x14ac:dyDescent="0.3">
      <c r="A69" s="42" t="s">
        <v>34</v>
      </c>
      <c r="B69" s="43">
        <f>'Podstawowe obliczenia'!H10</f>
        <v>26.94</v>
      </c>
    </row>
    <row r="70" spans="1:3" ht="15.6" x14ac:dyDescent="0.3">
      <c r="A70" s="42" t="s">
        <v>42</v>
      </c>
      <c r="B70" s="43">
        <f>'Podstawowe obliczenia'!H2</f>
        <v>24.962608695652172</v>
      </c>
    </row>
    <row r="71" spans="1:3" ht="15.6" x14ac:dyDescent="0.3">
      <c r="A71" s="46"/>
      <c r="B71" s="4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BC78-95EB-431C-BC0C-0EE226E89FE5}">
  <dimension ref="A1:T26"/>
  <sheetViews>
    <sheetView zoomScale="91" workbookViewId="0">
      <selection activeCell="R78" sqref="R78"/>
    </sheetView>
  </sheetViews>
  <sheetFormatPr defaultRowHeight="14.4" x14ac:dyDescent="0.3"/>
  <cols>
    <col min="3" max="3" width="24.21875" customWidth="1"/>
    <col min="4" max="4" width="24.44140625" customWidth="1"/>
    <col min="6" max="6" width="19.6640625" customWidth="1"/>
    <col min="7" max="7" width="14.77734375" customWidth="1"/>
    <col min="8" max="8" width="13.109375" customWidth="1"/>
    <col min="9" max="9" width="14.77734375" customWidth="1"/>
    <col min="10" max="11" width="14.44140625" customWidth="1"/>
    <col min="12" max="12" width="11.88671875" customWidth="1"/>
    <col min="13" max="13" width="14.77734375" customWidth="1"/>
    <col min="14" max="14" width="16.6640625" customWidth="1"/>
    <col min="17" max="17" width="15.21875" bestFit="1" customWidth="1"/>
    <col min="18" max="18" width="10.109375" bestFit="1" customWidth="1"/>
    <col min="19" max="19" width="19.5546875" bestFit="1" customWidth="1"/>
    <col min="20" max="20" width="9.44140625" bestFit="1" customWidth="1"/>
  </cols>
  <sheetData>
    <row r="1" spans="1:20" ht="58.2" customHeight="1" x14ac:dyDescent="0.3">
      <c r="A1" s="4" t="s">
        <v>26</v>
      </c>
      <c r="B1" s="4" t="str">
        <f>'Dane źródłowe'!A1</f>
        <v>Rok</v>
      </c>
      <c r="C1" s="5" t="str">
        <f>'Dane źródłowe'!B1</f>
        <v>Przeciętny miesięczny dochód rozporządzalny na 1 osobę (w zł)</v>
      </c>
      <c r="D1" s="5" t="str">
        <f>'Dane źródłowe'!C1</f>
        <v>Przeciętne miesięczne wydatki na 1 osobę na napoje alkoholowe i wyroby tytoniowe (w zł)</v>
      </c>
      <c r="F1" s="21"/>
      <c r="G1" s="51" t="s">
        <v>16</v>
      </c>
      <c r="H1" s="51" t="s">
        <v>17</v>
      </c>
      <c r="I1" s="52" t="s">
        <v>18</v>
      </c>
      <c r="J1" s="51" t="s">
        <v>19</v>
      </c>
      <c r="K1" s="53" t="s">
        <v>33</v>
      </c>
      <c r="L1" s="51" t="s">
        <v>20</v>
      </c>
      <c r="M1" s="52" t="s">
        <v>21</v>
      </c>
      <c r="N1" s="54" t="s">
        <v>31</v>
      </c>
      <c r="P1" s="4" t="s">
        <v>0</v>
      </c>
      <c r="Q1" s="25" t="s">
        <v>43</v>
      </c>
      <c r="R1" s="24" t="s">
        <v>24</v>
      </c>
      <c r="S1" s="23" t="s">
        <v>44</v>
      </c>
      <c r="T1" s="8" t="s">
        <v>25</v>
      </c>
    </row>
    <row r="2" spans="1:20" ht="21.6" customHeight="1" x14ac:dyDescent="0.3">
      <c r="A2" s="1">
        <v>1</v>
      </c>
      <c r="B2" s="1">
        <f>'Dane źródłowe'!A2</f>
        <v>1999</v>
      </c>
      <c r="C2" s="6">
        <f>'Dane źródłowe'!B2</f>
        <v>560.42999999999995</v>
      </c>
      <c r="D2" s="6">
        <f>'Dane źródłowe'!C2</f>
        <v>17.38</v>
      </c>
      <c r="F2" s="22" t="s">
        <v>23</v>
      </c>
      <c r="G2" s="20">
        <f>_xlfn.COVARIANCE.P(B2:B24,C2:C24)</f>
        <v>2864.4786956521739</v>
      </c>
      <c r="H2" s="20">
        <f>_xlfn.STDEV.P(B2:B24)</f>
        <v>6.6332495807107996</v>
      </c>
      <c r="I2" s="20">
        <f>G2/(H2*H2)</f>
        <v>65.10178853754941</v>
      </c>
      <c r="J2" s="20">
        <f>AVERAGE(C2:C24)-I2*AVERAGE(B2:B24)</f>
        <v>-129684.92930830042</v>
      </c>
      <c r="K2" s="20">
        <f>CORREL(B2:B24,C2:C24)</f>
        <v>0.98646654410278944</v>
      </c>
      <c r="L2" s="19">
        <f>POWER(CORREL(B2:B24,C2:C24),2)</f>
        <v>0.97311624263410068</v>
      </c>
      <c r="M2" s="20">
        <f>SQRT(DEVSQ(Q2:Q24)/(A24-2))</f>
        <v>451.9324530880171</v>
      </c>
      <c r="N2" s="27">
        <f>M2/AVERAGE(C2:C24)</f>
        <v>0.38637746799529088</v>
      </c>
      <c r="P2" s="1">
        <f>'Dane źródłowe'!A2</f>
        <v>1999</v>
      </c>
      <c r="Q2" s="6">
        <f>$I$2*P2+$J$2</f>
        <v>453.54597826085228</v>
      </c>
      <c r="R2" s="17">
        <f>C2-Q2</f>
        <v>106.88402173914767</v>
      </c>
      <c r="S2" s="26">
        <f>$I$3*Q2+$J$3</f>
        <v>16.298626522872794</v>
      </c>
      <c r="T2" s="26">
        <f t="shared" ref="T2:T24" si="0">D2-S2</f>
        <v>1.0813734771272046</v>
      </c>
    </row>
    <row r="3" spans="1:20" x14ac:dyDescent="0.3">
      <c r="A3" s="1">
        <v>2</v>
      </c>
      <c r="B3" s="1">
        <f>'Dane źródłowe'!A3</f>
        <v>2000</v>
      </c>
      <c r="C3" s="6">
        <f>'Dane źródłowe'!B3</f>
        <v>610.51</v>
      </c>
      <c r="D3" s="6">
        <f>'Dane źródłowe'!C3</f>
        <v>17.98</v>
      </c>
      <c r="F3" s="18" t="s">
        <v>22</v>
      </c>
      <c r="G3" s="20">
        <f>_xlfn.COVARIANCE.P(C2:C24,D2:D24)</f>
        <v>2318.4927374291115</v>
      </c>
      <c r="H3" s="20">
        <f>_xlfn.STDEV.P(C2:C24)</f>
        <v>437.76082838469324</v>
      </c>
      <c r="I3" s="19">
        <f>G3/(H3*H3)</f>
        <v>1.2098511587368023E-2</v>
      </c>
      <c r="J3" s="20">
        <f>AVERAGE(D2:D24)-I3*AVERAGE(C2:C24)</f>
        <v>10.811395249479709</v>
      </c>
      <c r="K3" s="20">
        <f>CORREL(C2:C24,D2:D24)</f>
        <v>0.97945627296397531</v>
      </c>
      <c r="L3" s="19">
        <f>POWER(CORREL(C2:C24,D2:D24),2)</f>
        <v>0.95933459064848126</v>
      </c>
      <c r="M3" s="20">
        <f>SQRT(DEVSQ(S2:S24)/(A24-2))</f>
        <v>5.4677100203930298</v>
      </c>
      <c r="N3" s="27">
        <f>M3/AVERAGE(D2:D24)</f>
        <v>0.21903600248900912</v>
      </c>
      <c r="P3" s="1">
        <f>'Dane źródłowe'!A3</f>
        <v>2000</v>
      </c>
      <c r="Q3" s="6">
        <f t="shared" ref="Q3:Q26" si="1">$I$2*P3+$J$2</f>
        <v>518.64776679839997</v>
      </c>
      <c r="R3" s="17">
        <f t="shared" ref="R3:R24" si="2">C3-Q3</f>
        <v>91.86223320160002</v>
      </c>
      <c r="S3" s="26">
        <f t="shared" ref="S3:S26" si="3">$I$3*Q3+$J$3</f>
        <v>17.086261265852698</v>
      </c>
      <c r="T3" s="26">
        <f t="shared" si="0"/>
        <v>0.89373873414730198</v>
      </c>
    </row>
    <row r="4" spans="1:20" x14ac:dyDescent="0.3">
      <c r="A4" s="1">
        <v>3</v>
      </c>
      <c r="B4" s="1">
        <f>'Dane źródłowe'!A4</f>
        <v>2001</v>
      </c>
      <c r="C4" s="6">
        <f>'Dane źródłowe'!B4</f>
        <v>644.48</v>
      </c>
      <c r="D4" s="6">
        <f>'Dane źródłowe'!C4</f>
        <v>18.57</v>
      </c>
      <c r="P4" s="1">
        <f>'Dane źródłowe'!A4</f>
        <v>2001</v>
      </c>
      <c r="Q4" s="6">
        <f t="shared" si="1"/>
        <v>583.74955533594766</v>
      </c>
      <c r="R4" s="17">
        <f t="shared" si="2"/>
        <v>60.730444664052357</v>
      </c>
      <c r="S4" s="26">
        <f t="shared" si="3"/>
        <v>17.873896008832602</v>
      </c>
      <c r="T4" s="26">
        <f t="shared" si="0"/>
        <v>0.69610399116739785</v>
      </c>
    </row>
    <row r="5" spans="1:20" x14ac:dyDescent="0.3">
      <c r="A5" s="1">
        <v>4</v>
      </c>
      <c r="B5" s="1">
        <f>'Dane źródłowe'!A5</f>
        <v>2002</v>
      </c>
      <c r="C5" s="6">
        <f>'Dane źródłowe'!B5</f>
        <v>664.21</v>
      </c>
      <c r="D5" s="6">
        <f>'Dane źródłowe'!C5</f>
        <v>18.670000000000002</v>
      </c>
      <c r="P5" s="1">
        <f>'Dane źródłowe'!A5</f>
        <v>2002</v>
      </c>
      <c r="Q5" s="6">
        <f t="shared" si="1"/>
        <v>648.8513438735099</v>
      </c>
      <c r="R5" s="17">
        <f t="shared" si="2"/>
        <v>15.358656126490132</v>
      </c>
      <c r="S5" s="26">
        <f t="shared" si="3"/>
        <v>18.661530751812684</v>
      </c>
      <c r="T5" s="26">
        <f t="shared" si="0"/>
        <v>8.4692481873176462E-3</v>
      </c>
    </row>
    <row r="6" spans="1:20" x14ac:dyDescent="0.3">
      <c r="A6" s="1">
        <v>5</v>
      </c>
      <c r="B6" s="1">
        <f>'Dane źródłowe'!A6</f>
        <v>2003</v>
      </c>
      <c r="C6" s="6">
        <f>'Dane źródłowe'!B6</f>
        <v>711.96</v>
      </c>
      <c r="D6" s="6">
        <f>'Dane źródłowe'!C6</f>
        <v>19.309999999999999</v>
      </c>
      <c r="P6" s="1">
        <f>'Dane źródłowe'!A6</f>
        <v>2003</v>
      </c>
      <c r="Q6" s="6">
        <f t="shared" si="1"/>
        <v>713.9531324110576</v>
      </c>
      <c r="R6" s="17">
        <f t="shared" si="2"/>
        <v>-1.9931324110575588</v>
      </c>
      <c r="S6" s="26">
        <f t="shared" si="3"/>
        <v>19.449165494792588</v>
      </c>
      <c r="T6" s="26">
        <f t="shared" si="0"/>
        <v>-0.13916549479258933</v>
      </c>
    </row>
    <row r="7" spans="1:20" x14ac:dyDescent="0.3">
      <c r="A7" s="1">
        <v>6</v>
      </c>
      <c r="B7" s="1">
        <f>'Dane źródłowe'!A7</f>
        <v>2004</v>
      </c>
      <c r="C7" s="6">
        <f>'Dane źródłowe'!B7</f>
        <v>735.4</v>
      </c>
      <c r="D7" s="6">
        <f>'Dane źródłowe'!C7</f>
        <v>19.010000000000002</v>
      </c>
      <c r="F7" s="36" t="s">
        <v>38</v>
      </c>
      <c r="G7" s="34" t="s">
        <v>39</v>
      </c>
      <c r="H7" s="35" t="s">
        <v>40</v>
      </c>
      <c r="I7" s="35" t="s">
        <v>41</v>
      </c>
      <c r="P7" s="1">
        <f>'Dane źródłowe'!A7</f>
        <v>2004</v>
      </c>
      <c r="Q7" s="6">
        <f t="shared" si="1"/>
        <v>779.05492094860529</v>
      </c>
      <c r="R7" s="17">
        <f t="shared" si="2"/>
        <v>-43.654920948605309</v>
      </c>
      <c r="S7" s="26">
        <f t="shared" si="3"/>
        <v>20.236800237772492</v>
      </c>
      <c r="T7" s="26">
        <f t="shared" si="0"/>
        <v>-1.2268002377724905</v>
      </c>
    </row>
    <row r="8" spans="1:20" x14ac:dyDescent="0.3">
      <c r="A8" s="1">
        <v>7</v>
      </c>
      <c r="B8" s="1">
        <f>'Dane źródłowe'!A8</f>
        <v>2005</v>
      </c>
      <c r="C8" s="6">
        <f>'Dane źródłowe'!B8</f>
        <v>761.46</v>
      </c>
      <c r="D8" s="6">
        <f>'Dane źródłowe'!C8</f>
        <v>18.850000000000001</v>
      </c>
      <c r="F8" s="36" t="s">
        <v>39</v>
      </c>
      <c r="G8" s="1">
        <f>CORREL(B2:B24,B2:B24)</f>
        <v>1</v>
      </c>
      <c r="H8" s="1">
        <f>CORREL(B2:B24,C2:C24)</f>
        <v>0.98646654410278944</v>
      </c>
      <c r="I8" s="1">
        <f>CORREL(B2:B24,D2:D24)</f>
        <v>0.96016867129430028</v>
      </c>
      <c r="P8" s="1">
        <f>'Dane źródłowe'!A8</f>
        <v>2005</v>
      </c>
      <c r="Q8" s="6">
        <f t="shared" si="1"/>
        <v>844.15670948615298</v>
      </c>
      <c r="R8" s="17">
        <f t="shared" si="2"/>
        <v>-82.69670948615294</v>
      </c>
      <c r="S8" s="26">
        <f t="shared" si="3"/>
        <v>21.024434980752392</v>
      </c>
      <c r="T8" s="26">
        <f t="shared" si="0"/>
        <v>-2.1744349807523911</v>
      </c>
    </row>
    <row r="9" spans="1:20" x14ac:dyDescent="0.3">
      <c r="A9" s="1">
        <v>8</v>
      </c>
      <c r="B9" s="1">
        <f>'Dane źródłowe'!A9</f>
        <v>2006</v>
      </c>
      <c r="C9" s="6">
        <f>'Dane źródłowe'!B9</f>
        <v>834.68</v>
      </c>
      <c r="D9" s="6">
        <f>'Dane źródłowe'!C9</f>
        <v>19.989999999999998</v>
      </c>
      <c r="F9" s="36" t="s">
        <v>40</v>
      </c>
      <c r="G9" s="1">
        <f>CORREL(C2:C24,B2:B24)</f>
        <v>0.98646654410278944</v>
      </c>
      <c r="H9" s="1">
        <f>CORREL(C2:C24,C2:C24)</f>
        <v>0.99999999999999989</v>
      </c>
      <c r="I9" s="1">
        <f>CORREL(C2:C24,D2:D24)</f>
        <v>0.97945627296397531</v>
      </c>
      <c r="P9" s="1">
        <f>'Dane źródłowe'!A9</f>
        <v>2006</v>
      </c>
      <c r="Q9" s="6">
        <f t="shared" si="1"/>
        <v>909.25849802370067</v>
      </c>
      <c r="R9" s="17">
        <f t="shared" si="2"/>
        <v>-74.578498023700718</v>
      </c>
      <c r="S9" s="26">
        <f t="shared" si="3"/>
        <v>21.812069723732296</v>
      </c>
      <c r="T9" s="26">
        <f t="shared" si="0"/>
        <v>-1.822069723732298</v>
      </c>
    </row>
    <row r="10" spans="1:20" x14ac:dyDescent="0.3">
      <c r="A10" s="1">
        <v>9</v>
      </c>
      <c r="B10" s="1">
        <f>'Dane źródłowe'!A10</f>
        <v>2007</v>
      </c>
      <c r="C10" s="6">
        <f>'Dane źródłowe'!B10</f>
        <v>928.87</v>
      </c>
      <c r="D10" s="6">
        <f>'Dane źródłowe'!C10</f>
        <v>21.84</v>
      </c>
      <c r="F10" s="36" t="s">
        <v>41</v>
      </c>
      <c r="G10" s="1">
        <f>CORREL(D2:D24,B2:B24)</f>
        <v>0.96016867129430028</v>
      </c>
      <c r="H10" s="1">
        <f>CORREL(D2:D24,C2:C24)</f>
        <v>0.97945627296397531</v>
      </c>
      <c r="I10" s="1">
        <f>CORREL(D2:D24,D2:D24)</f>
        <v>1</v>
      </c>
      <c r="P10" s="1">
        <f>'Dane źródłowe'!A10</f>
        <v>2007</v>
      </c>
      <c r="Q10" s="6">
        <f t="shared" si="1"/>
        <v>974.36028656124836</v>
      </c>
      <c r="R10" s="17">
        <f t="shared" si="2"/>
        <v>-45.490286561248354</v>
      </c>
      <c r="S10" s="26">
        <f t="shared" si="3"/>
        <v>22.5997044667122</v>
      </c>
      <c r="T10" s="26">
        <f t="shared" si="0"/>
        <v>-0.7597044667122006</v>
      </c>
    </row>
    <row r="11" spans="1:20" x14ac:dyDescent="0.3">
      <c r="A11" s="1">
        <v>10</v>
      </c>
      <c r="B11" s="1">
        <f>'Dane źródłowe'!A11</f>
        <v>2008</v>
      </c>
      <c r="C11" s="6">
        <f>'Dane źródłowe'!B11</f>
        <v>1045.52</v>
      </c>
      <c r="D11" s="6">
        <f>'Dane źródłowe'!C11</f>
        <v>23.81</v>
      </c>
      <c r="P11" s="1">
        <f>'Dane źródłowe'!A11</f>
        <v>2008</v>
      </c>
      <c r="Q11" s="6">
        <f t="shared" si="1"/>
        <v>1039.462075098796</v>
      </c>
      <c r="R11" s="17">
        <f t="shared" si="2"/>
        <v>6.0579249012039327</v>
      </c>
      <c r="S11" s="26">
        <f t="shared" si="3"/>
        <v>23.387339209692101</v>
      </c>
      <c r="T11" s="26">
        <f t="shared" si="0"/>
        <v>0.42266079030789783</v>
      </c>
    </row>
    <row r="12" spans="1:20" x14ac:dyDescent="0.3">
      <c r="A12" s="1">
        <v>11</v>
      </c>
      <c r="B12" s="1">
        <f>'Dane źródłowe'!A12</f>
        <v>2009</v>
      </c>
      <c r="C12" s="6">
        <f>'Dane źródłowe'!B12</f>
        <v>1114.49</v>
      </c>
      <c r="D12" s="6">
        <f>'Dane źródłowe'!C12</f>
        <v>26.06</v>
      </c>
      <c r="P12" s="1">
        <f>'Dane źródłowe'!A12</f>
        <v>2009</v>
      </c>
      <c r="Q12" s="6">
        <f t="shared" si="1"/>
        <v>1104.5638636363437</v>
      </c>
      <c r="R12" s="17">
        <f t="shared" si="2"/>
        <v>9.9261363636562692</v>
      </c>
      <c r="S12" s="26">
        <f t="shared" si="3"/>
        <v>24.174973952672005</v>
      </c>
      <c r="T12" s="26">
        <f t="shared" si="0"/>
        <v>1.8850260473279938</v>
      </c>
    </row>
    <row r="13" spans="1:20" x14ac:dyDescent="0.3">
      <c r="A13" s="1">
        <v>12</v>
      </c>
      <c r="B13" s="1">
        <f>'Dane źródłowe'!A13</f>
        <v>2010</v>
      </c>
      <c r="C13" s="6">
        <f>'Dane źródłowe'!B13</f>
        <v>1192.82</v>
      </c>
      <c r="D13" s="6">
        <f>'Dane źródłowe'!C13</f>
        <v>26.94</v>
      </c>
      <c r="P13" s="1">
        <f>'Dane źródłowe'!A13</f>
        <v>2010</v>
      </c>
      <c r="Q13" s="6">
        <f t="shared" si="1"/>
        <v>1169.665652173906</v>
      </c>
      <c r="R13" s="17">
        <f t="shared" si="2"/>
        <v>23.154347826093954</v>
      </c>
      <c r="S13" s="26">
        <f t="shared" si="3"/>
        <v>24.962608695652087</v>
      </c>
      <c r="T13" s="26">
        <f t="shared" si="0"/>
        <v>1.9773913043479148</v>
      </c>
    </row>
    <row r="14" spans="1:20" x14ac:dyDescent="0.3">
      <c r="A14" s="1">
        <v>13</v>
      </c>
      <c r="B14" s="1">
        <f>'Dane źródłowe'!A14</f>
        <v>2011</v>
      </c>
      <c r="C14" s="6">
        <f>'Dane źródłowe'!B14</f>
        <v>1226.95</v>
      </c>
      <c r="D14" s="6">
        <f>'Dane źródłowe'!C14</f>
        <v>27.41</v>
      </c>
      <c r="P14" s="1">
        <f>'Dane źródłowe'!A14</f>
        <v>2011</v>
      </c>
      <c r="Q14" s="6">
        <f t="shared" si="1"/>
        <v>1234.7674407114537</v>
      </c>
      <c r="R14" s="17">
        <f t="shared" si="2"/>
        <v>-7.817440711453628</v>
      </c>
      <c r="S14" s="26">
        <f t="shared" si="3"/>
        <v>25.750243438631991</v>
      </c>
      <c r="T14" s="26">
        <f t="shared" si="0"/>
        <v>1.6597565613680096</v>
      </c>
    </row>
    <row r="15" spans="1:20" x14ac:dyDescent="0.3">
      <c r="A15" s="1">
        <v>14</v>
      </c>
      <c r="B15" s="1">
        <f>'Dane źródłowe'!A15</f>
        <v>2012</v>
      </c>
      <c r="C15" s="6">
        <f>'Dane źródłowe'!B15</f>
        <v>1278.43</v>
      </c>
      <c r="D15" s="6">
        <f>'Dane źródłowe'!C15</f>
        <v>28.46</v>
      </c>
      <c r="P15" s="1">
        <f>'Dane źródłowe'!A15</f>
        <v>2012</v>
      </c>
      <c r="Q15" s="6">
        <f t="shared" si="1"/>
        <v>1299.8692292490014</v>
      </c>
      <c r="R15" s="17">
        <f t="shared" si="2"/>
        <v>-21.439229249001301</v>
      </c>
      <c r="S15" s="26">
        <f t="shared" si="3"/>
        <v>26.537878181611894</v>
      </c>
      <c r="T15" s="26">
        <f t="shared" si="0"/>
        <v>1.9221218183881064</v>
      </c>
    </row>
    <row r="16" spans="1:20" x14ac:dyDescent="0.3">
      <c r="A16" s="1">
        <v>15</v>
      </c>
      <c r="B16" s="1">
        <f>'Dane źródłowe'!A16</f>
        <v>2013</v>
      </c>
      <c r="C16" s="6">
        <f>'Dane źródłowe'!B16</f>
        <v>1299.07</v>
      </c>
      <c r="D16" s="6">
        <f>'Dane źródłowe'!C16</f>
        <v>27.3</v>
      </c>
      <c r="P16" s="1">
        <f>'Dane źródłowe'!A16</f>
        <v>2013</v>
      </c>
      <c r="Q16" s="6">
        <f t="shared" si="1"/>
        <v>1364.9710177865491</v>
      </c>
      <c r="R16" s="17">
        <f t="shared" si="2"/>
        <v>-65.901017786549119</v>
      </c>
      <c r="S16" s="26">
        <f t="shared" si="3"/>
        <v>27.325512924591798</v>
      </c>
      <c r="T16" s="26">
        <f t="shared" si="0"/>
        <v>-2.551292459179777E-2</v>
      </c>
    </row>
    <row r="17" spans="1:20" x14ac:dyDescent="0.3">
      <c r="A17" s="1">
        <v>16</v>
      </c>
      <c r="B17" s="1">
        <f>'Dane źródłowe'!A17</f>
        <v>2014</v>
      </c>
      <c r="C17" s="6">
        <f>'Dane źródłowe'!B17</f>
        <v>1340.44</v>
      </c>
      <c r="D17" s="6">
        <f>'Dane źródłowe'!C17</f>
        <v>27.24</v>
      </c>
      <c r="P17" s="1">
        <f>'Dane źródłowe'!A17</f>
        <v>2014</v>
      </c>
      <c r="Q17" s="6">
        <f t="shared" si="1"/>
        <v>1430.0728063240967</v>
      </c>
      <c r="R17" s="17">
        <f t="shared" si="2"/>
        <v>-89.632806324096691</v>
      </c>
      <c r="S17" s="26">
        <f t="shared" si="3"/>
        <v>28.113147667571699</v>
      </c>
      <c r="T17" s="26">
        <f t="shared" si="0"/>
        <v>-0.87314766757170048</v>
      </c>
    </row>
    <row r="18" spans="1:20" x14ac:dyDescent="0.3">
      <c r="A18" s="1">
        <v>17</v>
      </c>
      <c r="B18" s="1">
        <f>'Dane źródłowe'!A18</f>
        <v>2015</v>
      </c>
      <c r="C18" s="6">
        <f>'Dane źródłowe'!B18</f>
        <v>1386.16</v>
      </c>
      <c r="D18" s="6">
        <f>'Dane źródłowe'!C18</f>
        <v>27.06</v>
      </c>
      <c r="P18" s="1">
        <f>'Dane źródłowe'!A18</f>
        <v>2015</v>
      </c>
      <c r="Q18" s="6">
        <f>$I$2*P18+$J$2</f>
        <v>1495.1745948616444</v>
      </c>
      <c r="R18" s="17">
        <f t="shared" si="2"/>
        <v>-109.01459486164435</v>
      </c>
      <c r="S18" s="26">
        <f t="shared" si="3"/>
        <v>28.900782410551603</v>
      </c>
      <c r="T18" s="26">
        <f t="shared" si="0"/>
        <v>-1.8407824105516042</v>
      </c>
    </row>
    <row r="19" spans="1:20" x14ac:dyDescent="0.3">
      <c r="A19" s="1">
        <v>18</v>
      </c>
      <c r="B19" s="1">
        <f>'Dane źródłowe'!A19</f>
        <v>2016</v>
      </c>
      <c r="C19" s="6">
        <f>'Dane źródłowe'!B19</f>
        <v>1474.56</v>
      </c>
      <c r="D19" s="6">
        <f>'Dane źródłowe'!C19</f>
        <v>27.97</v>
      </c>
      <c r="P19" s="1">
        <f>'Dane źródłowe'!A19</f>
        <v>2016</v>
      </c>
      <c r="Q19" s="6">
        <f t="shared" si="1"/>
        <v>1560.2763833991921</v>
      </c>
      <c r="R19" s="17">
        <f t="shared" si="2"/>
        <v>-85.716383399192182</v>
      </c>
      <c r="S19" s="26">
        <f t="shared" si="3"/>
        <v>29.688417153531507</v>
      </c>
      <c r="T19" s="26">
        <f t="shared" si="0"/>
        <v>-1.718417153531508</v>
      </c>
    </row>
    <row r="20" spans="1:20" x14ac:dyDescent="0.3">
      <c r="A20" s="1">
        <v>19</v>
      </c>
      <c r="B20" s="1">
        <f>'Dane źródłowe'!A20</f>
        <v>2017</v>
      </c>
      <c r="C20" s="6">
        <f>'Dane źródłowe'!B20</f>
        <v>1598.13</v>
      </c>
      <c r="D20" s="6">
        <f>'Dane źródłowe'!C20</f>
        <v>28.11</v>
      </c>
      <c r="P20" s="1">
        <f>'Dane źródłowe'!A20</f>
        <v>2017</v>
      </c>
      <c r="Q20" s="6">
        <f t="shared" si="1"/>
        <v>1625.3781719367398</v>
      </c>
      <c r="R20" s="17">
        <f t="shared" si="2"/>
        <v>-27.248171936739709</v>
      </c>
      <c r="S20" s="26">
        <f t="shared" si="3"/>
        <v>30.476051896511411</v>
      </c>
      <c r="T20" s="26">
        <f t="shared" si="0"/>
        <v>-2.3660518965114115</v>
      </c>
    </row>
    <row r="21" spans="1:20" x14ac:dyDescent="0.3">
      <c r="A21" s="1">
        <v>20</v>
      </c>
      <c r="B21" s="1">
        <f>'Dane źródłowe'!A21</f>
        <v>2018</v>
      </c>
      <c r="C21" s="6">
        <f>'Dane źródłowe'!B21</f>
        <v>1693.46</v>
      </c>
      <c r="D21" s="6">
        <f>'Dane źródłowe'!C21</f>
        <v>29.56</v>
      </c>
      <c r="P21" s="1">
        <f>'Dane źródłowe'!A21</f>
        <v>2018</v>
      </c>
      <c r="Q21" s="6">
        <f t="shared" si="1"/>
        <v>1690.4799604742875</v>
      </c>
      <c r="R21" s="17">
        <f t="shared" si="2"/>
        <v>2.9800395257125274</v>
      </c>
      <c r="S21" s="26">
        <f t="shared" si="3"/>
        <v>31.263686639491315</v>
      </c>
      <c r="T21" s="26">
        <f t="shared" si="0"/>
        <v>-1.7036866394913162</v>
      </c>
    </row>
    <row r="22" spans="1:20" x14ac:dyDescent="0.3">
      <c r="A22" s="1">
        <v>21</v>
      </c>
      <c r="B22" s="1">
        <f>'Dane źródłowe'!A22</f>
        <v>2019</v>
      </c>
      <c r="C22" s="6">
        <f>'Dane źródłowe'!B22</f>
        <v>1819.14</v>
      </c>
      <c r="D22" s="6">
        <f>'Dane źródłowe'!C22</f>
        <v>31.7</v>
      </c>
      <c r="P22" s="1">
        <f>'Dane źródłowe'!A22</f>
        <v>2019</v>
      </c>
      <c r="Q22" s="6">
        <f t="shared" si="1"/>
        <v>1755.5817490118352</v>
      </c>
      <c r="R22" s="17">
        <f t="shared" si="2"/>
        <v>63.5582509881649</v>
      </c>
      <c r="S22" s="26">
        <f t="shared" si="3"/>
        <v>32.051321382471215</v>
      </c>
      <c r="T22" s="26">
        <f t="shared" si="0"/>
        <v>-0.35132138247121603</v>
      </c>
    </row>
    <row r="23" spans="1:20" x14ac:dyDescent="0.3">
      <c r="A23" s="1">
        <v>22</v>
      </c>
      <c r="B23" s="1">
        <f>'Dane źródłowe'!A23</f>
        <v>2020</v>
      </c>
      <c r="C23" s="6">
        <f>'Dane źródłowe'!B23</f>
        <v>1919.21</v>
      </c>
      <c r="D23" s="6">
        <f>'Dane źródłowe'!C23</f>
        <v>34.76</v>
      </c>
      <c r="P23" s="1">
        <f>'Dane źródłowe'!A23</f>
        <v>2020</v>
      </c>
      <c r="Q23" s="6">
        <f t="shared" si="1"/>
        <v>1820.6835375493829</v>
      </c>
      <c r="R23" s="17">
        <f t="shared" si="2"/>
        <v>98.526462450617146</v>
      </c>
      <c r="S23" s="26">
        <f t="shared" si="3"/>
        <v>32.838956125451119</v>
      </c>
      <c r="T23" s="26">
        <f t="shared" si="0"/>
        <v>1.9210438745488787</v>
      </c>
    </row>
    <row r="24" spans="1:20" x14ac:dyDescent="0.3">
      <c r="A24" s="1">
        <v>23</v>
      </c>
      <c r="B24" s="1">
        <f>'Dane źródłowe'!A24</f>
        <v>2021</v>
      </c>
      <c r="C24" s="6">
        <f>'Dane źródłowe'!B24</f>
        <v>2061.9299999999998</v>
      </c>
      <c r="D24" s="6">
        <f>'Dane źródłowe'!C24</f>
        <v>36.159999999999997</v>
      </c>
      <c r="P24" s="1">
        <f>'Dane źródłowe'!A24</f>
        <v>2021</v>
      </c>
      <c r="Q24" s="6">
        <f t="shared" si="1"/>
        <v>1885.7853260869306</v>
      </c>
      <c r="R24" s="17">
        <f t="shared" si="2"/>
        <v>176.14467391306925</v>
      </c>
      <c r="S24" s="26">
        <f t="shared" si="3"/>
        <v>33.626590868431023</v>
      </c>
      <c r="T24" s="26">
        <f t="shared" si="0"/>
        <v>2.5334091315689733</v>
      </c>
    </row>
    <row r="25" spans="1:20" x14ac:dyDescent="0.3">
      <c r="P25" s="1">
        <v>2022</v>
      </c>
      <c r="Q25" s="6">
        <f t="shared" si="1"/>
        <v>1950.8871146244783</v>
      </c>
      <c r="R25" s="1"/>
      <c r="S25" s="26">
        <f t="shared" si="3"/>
        <v>34.414225611410927</v>
      </c>
      <c r="T25" s="1"/>
    </row>
    <row r="26" spans="1:20" x14ac:dyDescent="0.3">
      <c r="P26" s="55">
        <v>2023</v>
      </c>
      <c r="Q26" s="56">
        <f t="shared" si="1"/>
        <v>2015.9889031620551</v>
      </c>
      <c r="R26" s="55"/>
      <c r="S26" s="57">
        <f t="shared" si="3"/>
        <v>35.201860354391187</v>
      </c>
      <c r="T26" s="55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023EB-4EFE-4E27-951D-41B23E3B3B7F}">
  <dimension ref="A1:H24"/>
  <sheetViews>
    <sheetView tabSelected="1" workbookViewId="0">
      <selection activeCell="N18" sqref="N18"/>
    </sheetView>
  </sheetViews>
  <sheetFormatPr defaultRowHeight="14.4" x14ac:dyDescent="0.3"/>
  <cols>
    <col min="2" max="2" width="16.6640625" customWidth="1"/>
    <col min="3" max="3" width="15.77734375" customWidth="1"/>
    <col min="4" max="4" width="15.5546875" customWidth="1"/>
    <col min="6" max="6" width="19.88671875" customWidth="1"/>
    <col min="7" max="7" width="13.5546875" customWidth="1"/>
    <col min="8" max="8" width="13.88671875" customWidth="1"/>
  </cols>
  <sheetData>
    <row r="1" spans="1:8" ht="82.2" customHeight="1" x14ac:dyDescent="0.3">
      <c r="A1" s="28" t="s">
        <v>0</v>
      </c>
      <c r="B1" s="29" t="str">
        <f>'Dane źródłowe'!B1</f>
        <v>Przeciętny miesięczny dochód rozporządzalny na 1 osobę (w zł)</v>
      </c>
      <c r="C1" s="29" t="s">
        <v>28</v>
      </c>
      <c r="D1" s="32" t="s">
        <v>27</v>
      </c>
      <c r="E1" s="30" t="s">
        <v>0</v>
      </c>
      <c r="F1" s="31" t="str">
        <f>'Dane źródłowe'!C1</f>
        <v>Przeciętne miesięczne wydatki na 1 osobę na napoje alkoholowe i wyroby tytoniowe (w zł)</v>
      </c>
      <c r="G1" s="31" t="s">
        <v>28</v>
      </c>
      <c r="H1" s="31" t="s">
        <v>27</v>
      </c>
    </row>
    <row r="2" spans="1:8" x14ac:dyDescent="0.3">
      <c r="A2" s="1">
        <f>'Dane źródłowe'!A2</f>
        <v>1999</v>
      </c>
      <c r="B2" s="17">
        <f>'Dane źródłowe'!B2</f>
        <v>560.42999999999995</v>
      </c>
      <c r="C2" s="1"/>
      <c r="D2" s="1"/>
      <c r="E2" s="1">
        <f>'Dane źródłowe'!A2</f>
        <v>1999</v>
      </c>
      <c r="F2" s="17">
        <f>'Dane źródłowe'!C2</f>
        <v>17.38</v>
      </c>
      <c r="G2" s="1"/>
      <c r="H2" s="1"/>
    </row>
    <row r="3" spans="1:8" x14ac:dyDescent="0.3">
      <c r="A3" s="1">
        <f>'Dane źródłowe'!A3</f>
        <v>2000</v>
      </c>
      <c r="B3" s="17">
        <f>'Dane źródłowe'!B3</f>
        <v>610.51</v>
      </c>
      <c r="C3" s="33">
        <f>(B3-$B$2)/$B$2</f>
        <v>8.9359955748264802E-2</v>
      </c>
      <c r="D3" s="33">
        <f>(B3-B2)/B2</f>
        <v>8.9359955748264802E-2</v>
      </c>
      <c r="E3" s="1">
        <f>'Dane źródłowe'!A3</f>
        <v>2000</v>
      </c>
      <c r="F3" s="17">
        <f>'Dane źródłowe'!C3</f>
        <v>17.98</v>
      </c>
      <c r="G3" s="33">
        <f>(F3-$F$2)/$F$2</f>
        <v>3.4522439585730806E-2</v>
      </c>
      <c r="H3" s="33">
        <f>(F3-F2)/F2</f>
        <v>3.4522439585730806E-2</v>
      </c>
    </row>
    <row r="4" spans="1:8" x14ac:dyDescent="0.3">
      <c r="A4" s="1">
        <f>'Dane źródłowe'!A4</f>
        <v>2001</v>
      </c>
      <c r="B4" s="17">
        <f>'Dane źródłowe'!B4</f>
        <v>644.48</v>
      </c>
      <c r="C4" s="33">
        <f t="shared" ref="C4:C24" si="0">(B4-$B$2)/$B$2</f>
        <v>0.14997412700961776</v>
      </c>
      <c r="D4" s="33">
        <f t="shared" ref="D4:D24" si="1">(B4-B3)/B3</f>
        <v>5.5642004225975053E-2</v>
      </c>
      <c r="E4" s="1">
        <f>'Dane źródłowe'!A4</f>
        <v>2001</v>
      </c>
      <c r="F4" s="17">
        <f>'Dane źródłowe'!C4</f>
        <v>18.57</v>
      </c>
      <c r="G4" s="33">
        <f t="shared" ref="G4:G24" si="2">(F4-$F$2)/$F$2</f>
        <v>6.8469505178366016E-2</v>
      </c>
      <c r="H4" s="33">
        <f t="shared" ref="H4:H24" si="3">(F4-F3)/F3</f>
        <v>3.2814238042269177E-2</v>
      </c>
    </row>
    <row r="5" spans="1:8" x14ac:dyDescent="0.3">
      <c r="A5" s="1">
        <f>'Dane źródłowe'!A5</f>
        <v>2002</v>
      </c>
      <c r="B5" s="17">
        <f>'Dane źródłowe'!B5</f>
        <v>664.21</v>
      </c>
      <c r="C5" s="33">
        <f t="shared" si="0"/>
        <v>0.18517923737130434</v>
      </c>
      <c r="D5" s="33">
        <f t="shared" si="1"/>
        <v>3.0613828202581954E-2</v>
      </c>
      <c r="E5" s="1">
        <f>'Dane źródłowe'!A5</f>
        <v>2002</v>
      </c>
      <c r="F5" s="17">
        <f>'Dane źródłowe'!C5</f>
        <v>18.670000000000002</v>
      </c>
      <c r="G5" s="33">
        <f t="shared" si="2"/>
        <v>7.4223245109321212E-2</v>
      </c>
      <c r="H5" s="33">
        <f t="shared" si="3"/>
        <v>5.3850296176629732E-3</v>
      </c>
    </row>
    <row r="6" spans="1:8" x14ac:dyDescent="0.3">
      <c r="A6" s="1">
        <f>'Dane źródłowe'!A6</f>
        <v>2003</v>
      </c>
      <c r="B6" s="17">
        <f>'Dane źródłowe'!B6</f>
        <v>711.96</v>
      </c>
      <c r="C6" s="33">
        <f t="shared" si="0"/>
        <v>0.27038167121674445</v>
      </c>
      <c r="D6" s="33">
        <f t="shared" si="1"/>
        <v>7.1889914334321972E-2</v>
      </c>
      <c r="E6" s="1">
        <f>'Dane źródłowe'!A6</f>
        <v>2003</v>
      </c>
      <c r="F6" s="17">
        <f>'Dane źródłowe'!C6</f>
        <v>19.309999999999999</v>
      </c>
      <c r="G6" s="33">
        <f t="shared" si="2"/>
        <v>0.11104718066743383</v>
      </c>
      <c r="H6" s="33">
        <f t="shared" si="3"/>
        <v>3.4279592929833798E-2</v>
      </c>
    </row>
    <row r="7" spans="1:8" x14ac:dyDescent="0.3">
      <c r="A7" s="1">
        <f>'Dane źródłowe'!A7</f>
        <v>2004</v>
      </c>
      <c r="B7" s="17">
        <f>'Dane źródłowe'!B7</f>
        <v>735.4</v>
      </c>
      <c r="C7" s="33">
        <f t="shared" si="0"/>
        <v>0.31220669842799287</v>
      </c>
      <c r="D7" s="33">
        <f t="shared" si="1"/>
        <v>3.2923197932468035E-2</v>
      </c>
      <c r="E7" s="1">
        <f>'Dane źródłowe'!A7</f>
        <v>2004</v>
      </c>
      <c r="F7" s="17">
        <f>'Dane źródłowe'!C7</f>
        <v>19.010000000000002</v>
      </c>
      <c r="G7" s="33">
        <f t="shared" si="2"/>
        <v>9.3785960874568627E-2</v>
      </c>
      <c r="H7" s="33">
        <f t="shared" si="3"/>
        <v>-1.5535991714137606E-2</v>
      </c>
    </row>
    <row r="8" spans="1:8" x14ac:dyDescent="0.3">
      <c r="A8" s="1">
        <f>'Dane źródłowe'!A8</f>
        <v>2005</v>
      </c>
      <c r="B8" s="17">
        <f>'Dane źródłowe'!B8</f>
        <v>761.46</v>
      </c>
      <c r="C8" s="33">
        <f t="shared" si="0"/>
        <v>0.35870670734971377</v>
      </c>
      <c r="D8" s="33">
        <f t="shared" si="1"/>
        <v>3.5436497144411286E-2</v>
      </c>
      <c r="E8" s="1">
        <f>'Dane źródłowe'!A8</f>
        <v>2005</v>
      </c>
      <c r="F8" s="17">
        <f>'Dane źródłowe'!C8</f>
        <v>18.850000000000001</v>
      </c>
      <c r="G8" s="33">
        <f t="shared" si="2"/>
        <v>8.4579976985040425E-2</v>
      </c>
      <c r="H8" s="33">
        <f t="shared" si="3"/>
        <v>-8.4166228300894333E-3</v>
      </c>
    </row>
    <row r="9" spans="1:8" x14ac:dyDescent="0.3">
      <c r="A9" s="1">
        <f>'Dane źródłowe'!A9</f>
        <v>2006</v>
      </c>
      <c r="B9" s="17">
        <f>'Dane źródłowe'!B9</f>
        <v>834.68</v>
      </c>
      <c r="C9" s="33">
        <f t="shared" si="0"/>
        <v>0.48935638705993617</v>
      </c>
      <c r="D9" s="33">
        <f t="shared" si="1"/>
        <v>9.6157381871667474E-2</v>
      </c>
      <c r="E9" s="1">
        <f>'Dane źródłowe'!A9</f>
        <v>2006</v>
      </c>
      <c r="F9" s="17">
        <f>'Dane źródłowe'!C9</f>
        <v>19.989999999999998</v>
      </c>
      <c r="G9" s="33">
        <f t="shared" si="2"/>
        <v>0.15017261219792863</v>
      </c>
      <c r="H9" s="33">
        <f t="shared" si="3"/>
        <v>6.0477453580901695E-2</v>
      </c>
    </row>
    <row r="10" spans="1:8" x14ac:dyDescent="0.3">
      <c r="A10" s="1">
        <f>'Dane źródłowe'!A10</f>
        <v>2007</v>
      </c>
      <c r="B10" s="17">
        <f>'Dane źródłowe'!B10</f>
        <v>928.87</v>
      </c>
      <c r="C10" s="33">
        <f t="shared" si="0"/>
        <v>0.65742376389558033</v>
      </c>
      <c r="D10" s="33">
        <f t="shared" si="1"/>
        <v>0.1128456414434275</v>
      </c>
      <c r="E10" s="1">
        <f>'Dane źródłowe'!A10</f>
        <v>2007</v>
      </c>
      <c r="F10" s="17">
        <f>'Dane źródłowe'!C10</f>
        <v>21.84</v>
      </c>
      <c r="G10" s="33">
        <f t="shared" si="2"/>
        <v>0.25661680092059846</v>
      </c>
      <c r="H10" s="33">
        <f t="shared" si="3"/>
        <v>9.2546273136568366E-2</v>
      </c>
    </row>
    <row r="11" spans="1:8" x14ac:dyDescent="0.3">
      <c r="A11" s="1">
        <f>'Dane źródłowe'!A11</f>
        <v>2008</v>
      </c>
      <c r="B11" s="17">
        <f>'Dane źródłowe'!B11</f>
        <v>1045.52</v>
      </c>
      <c r="C11" s="33">
        <f t="shared" si="0"/>
        <v>0.86556751066145654</v>
      </c>
      <c r="D11" s="33">
        <f t="shared" si="1"/>
        <v>0.12558269725580543</v>
      </c>
      <c r="E11" s="1">
        <f>'Dane źródłowe'!A11</f>
        <v>2008</v>
      </c>
      <c r="F11" s="17">
        <f>'Dane źródłowe'!C11</f>
        <v>23.81</v>
      </c>
      <c r="G11" s="33">
        <f t="shared" si="2"/>
        <v>0.36996547756041426</v>
      </c>
      <c r="H11" s="33">
        <f t="shared" si="3"/>
        <v>9.0201465201465145E-2</v>
      </c>
    </row>
    <row r="12" spans="1:8" x14ac:dyDescent="0.3">
      <c r="A12" s="1">
        <f>'Dane źródłowe'!A12</f>
        <v>2009</v>
      </c>
      <c r="B12" s="17">
        <f>'Dane źródłowe'!B12</f>
        <v>1114.49</v>
      </c>
      <c r="C12" s="33">
        <f t="shared" si="0"/>
        <v>0.98863372767339386</v>
      </c>
      <c r="D12" s="33">
        <f t="shared" si="1"/>
        <v>6.5967174229091777E-2</v>
      </c>
      <c r="E12" s="1">
        <f>'Dane źródłowe'!A12</f>
        <v>2009</v>
      </c>
      <c r="F12" s="17">
        <f>'Dane źródłowe'!C12</f>
        <v>26.06</v>
      </c>
      <c r="G12" s="33">
        <f t="shared" si="2"/>
        <v>0.49942462600690452</v>
      </c>
      <c r="H12" s="33">
        <f t="shared" si="3"/>
        <v>9.4498110037799246E-2</v>
      </c>
    </row>
    <row r="13" spans="1:8" x14ac:dyDescent="0.3">
      <c r="A13" s="1">
        <f>'Dane źródłowe'!A13</f>
        <v>2010</v>
      </c>
      <c r="B13" s="17">
        <f>'Dane źródłowe'!B13</f>
        <v>1192.82</v>
      </c>
      <c r="C13" s="33">
        <f t="shared" si="0"/>
        <v>1.1284014060632015</v>
      </c>
      <c r="D13" s="33">
        <f t="shared" si="1"/>
        <v>7.0283268580247402E-2</v>
      </c>
      <c r="E13" s="1">
        <f>'Dane źródłowe'!A13</f>
        <v>2010</v>
      </c>
      <c r="F13" s="17">
        <f>'Dane źródłowe'!C13</f>
        <v>26.94</v>
      </c>
      <c r="G13" s="33">
        <f t="shared" si="2"/>
        <v>0.55005753739930974</v>
      </c>
      <c r="H13" s="33">
        <f t="shared" si="3"/>
        <v>3.3768227168073775E-2</v>
      </c>
    </row>
    <row r="14" spans="1:8" x14ac:dyDescent="0.3">
      <c r="A14" s="1">
        <f>'Dane źródłowe'!A14</f>
        <v>2011</v>
      </c>
      <c r="B14" s="17">
        <f>'Dane źródłowe'!B14</f>
        <v>1226.95</v>
      </c>
      <c r="C14" s="33">
        <f t="shared" si="0"/>
        <v>1.189301072390843</v>
      </c>
      <c r="D14" s="33">
        <f t="shared" si="1"/>
        <v>2.8612866987475151E-2</v>
      </c>
      <c r="E14" s="1">
        <f>'Dane źródłowe'!A14</f>
        <v>2011</v>
      </c>
      <c r="F14" s="17">
        <f>'Dane źródłowe'!C14</f>
        <v>27.41</v>
      </c>
      <c r="G14" s="33">
        <f t="shared" si="2"/>
        <v>0.57710011507479875</v>
      </c>
      <c r="H14" s="33">
        <f t="shared" si="3"/>
        <v>1.7446176688938338E-2</v>
      </c>
    </row>
    <row r="15" spans="1:8" x14ac:dyDescent="0.3">
      <c r="A15" s="1">
        <f>'Dane źródłowe'!A15</f>
        <v>2012</v>
      </c>
      <c r="B15" s="17">
        <f>'Dane źródłowe'!B15</f>
        <v>1278.43</v>
      </c>
      <c r="C15" s="33">
        <f t="shared" si="0"/>
        <v>1.2811591099691311</v>
      </c>
      <c r="D15" s="33">
        <f t="shared" si="1"/>
        <v>4.1957699987774578E-2</v>
      </c>
      <c r="E15" s="1">
        <f>'Dane źródłowe'!A15</f>
        <v>2012</v>
      </c>
      <c r="F15" s="17">
        <f>'Dane źródłowe'!C15</f>
        <v>28.46</v>
      </c>
      <c r="G15" s="33">
        <f t="shared" si="2"/>
        <v>0.63751438434982755</v>
      </c>
      <c r="H15" s="33">
        <f t="shared" si="3"/>
        <v>3.8307187157971566E-2</v>
      </c>
    </row>
    <row r="16" spans="1:8" x14ac:dyDescent="0.3">
      <c r="A16" s="1">
        <f>'Dane źródłowe'!A16</f>
        <v>2013</v>
      </c>
      <c r="B16" s="17">
        <f>'Dane źródłowe'!B16</f>
        <v>1299.07</v>
      </c>
      <c r="C16" s="33">
        <f t="shared" si="0"/>
        <v>1.3179879735203326</v>
      </c>
      <c r="D16" s="33">
        <f t="shared" si="1"/>
        <v>1.6144802609450552E-2</v>
      </c>
      <c r="E16" s="1">
        <f>'Dane źródłowe'!A16</f>
        <v>2013</v>
      </c>
      <c r="F16" s="17">
        <f>'Dane źródłowe'!C16</f>
        <v>27.3</v>
      </c>
      <c r="G16" s="33">
        <f t="shared" si="2"/>
        <v>0.57077100115074808</v>
      </c>
      <c r="H16" s="33">
        <f t="shared" si="3"/>
        <v>-4.0758959943780745E-2</v>
      </c>
    </row>
    <row r="17" spans="1:8" x14ac:dyDescent="0.3">
      <c r="A17" s="1">
        <f>'Dane źródłowe'!A17</f>
        <v>2014</v>
      </c>
      <c r="B17" s="17">
        <f>'Dane źródłowe'!B17</f>
        <v>1340.44</v>
      </c>
      <c r="C17" s="33">
        <f t="shared" si="0"/>
        <v>1.3918062915975236</v>
      </c>
      <c r="D17" s="33">
        <f t="shared" si="1"/>
        <v>3.1845858960641169E-2</v>
      </c>
      <c r="E17" s="1">
        <f>'Dane źródłowe'!A17</f>
        <v>2014</v>
      </c>
      <c r="F17" s="17">
        <f>'Dane źródłowe'!C17</f>
        <v>27.24</v>
      </c>
      <c r="G17" s="33">
        <f t="shared" si="2"/>
        <v>0.56731875719217495</v>
      </c>
      <c r="H17" s="33">
        <f t="shared" si="3"/>
        <v>-2.1978021978022811E-3</v>
      </c>
    </row>
    <row r="18" spans="1:8" x14ac:dyDescent="0.3">
      <c r="A18" s="1">
        <f>'Dane źródłowe'!A18</f>
        <v>2015</v>
      </c>
      <c r="B18" s="17">
        <f>'Dane źródłowe'!B18</f>
        <v>1386.16</v>
      </c>
      <c r="C18" s="33">
        <f t="shared" si="0"/>
        <v>1.4733865067894298</v>
      </c>
      <c r="D18" s="33">
        <f t="shared" si="1"/>
        <v>3.4108203276536082E-2</v>
      </c>
      <c r="E18" s="1">
        <f>'Dane źródłowe'!A18</f>
        <v>2015</v>
      </c>
      <c r="F18" s="17">
        <f>'Dane źródłowe'!C18</f>
        <v>27.06</v>
      </c>
      <c r="G18" s="33">
        <f t="shared" si="2"/>
        <v>0.55696202531645567</v>
      </c>
      <c r="H18" s="33">
        <f t="shared" si="3"/>
        <v>-6.607929515418492E-3</v>
      </c>
    </row>
    <row r="19" spans="1:8" x14ac:dyDescent="0.3">
      <c r="A19" s="1">
        <f>'Dane źródłowe'!A19</f>
        <v>2016</v>
      </c>
      <c r="B19" s="17">
        <f>'Dane źródłowe'!B19</f>
        <v>1474.56</v>
      </c>
      <c r="C19" s="33">
        <f t="shared" si="0"/>
        <v>1.6311225309137627</v>
      </c>
      <c r="D19" s="33">
        <f t="shared" si="1"/>
        <v>6.3773301783343811E-2</v>
      </c>
      <c r="E19" s="1">
        <f>'Dane źródłowe'!A19</f>
        <v>2016</v>
      </c>
      <c r="F19" s="17">
        <f>'Dane źródłowe'!C19</f>
        <v>27.97</v>
      </c>
      <c r="G19" s="33">
        <f t="shared" si="2"/>
        <v>0.60932105868814734</v>
      </c>
      <c r="H19" s="33">
        <f t="shared" si="3"/>
        <v>3.3628972653362905E-2</v>
      </c>
    </row>
    <row r="20" spans="1:8" x14ac:dyDescent="0.3">
      <c r="A20" s="1">
        <f>'Dane źródłowe'!A20</f>
        <v>2017</v>
      </c>
      <c r="B20" s="17">
        <f>'Dane źródłowe'!B20</f>
        <v>1598.13</v>
      </c>
      <c r="C20" s="33">
        <f t="shared" si="0"/>
        <v>1.8516139392966122</v>
      </c>
      <c r="D20" s="33">
        <f t="shared" si="1"/>
        <v>8.3801269531250111E-2</v>
      </c>
      <c r="E20" s="1">
        <f>'Dane źródłowe'!A20</f>
        <v>2017</v>
      </c>
      <c r="F20" s="17">
        <f>'Dane źródłowe'!C20</f>
        <v>28.11</v>
      </c>
      <c r="G20" s="33">
        <f t="shared" si="2"/>
        <v>0.61737629459148458</v>
      </c>
      <c r="H20" s="33">
        <f t="shared" si="3"/>
        <v>5.0053628888094594E-3</v>
      </c>
    </row>
    <row r="21" spans="1:8" x14ac:dyDescent="0.3">
      <c r="A21" s="1">
        <f>'Dane źródłowe'!A21</f>
        <v>2018</v>
      </c>
      <c r="B21" s="17">
        <f>'Dane źródłowe'!B21</f>
        <v>1693.46</v>
      </c>
      <c r="C21" s="33">
        <f t="shared" si="0"/>
        <v>2.0217154684795609</v>
      </c>
      <c r="D21" s="33">
        <f t="shared" si="1"/>
        <v>5.9650967067760394E-2</v>
      </c>
      <c r="E21" s="1">
        <f>'Dane źródłowe'!A21</f>
        <v>2018</v>
      </c>
      <c r="F21" s="17">
        <f>'Dane źródłowe'!C21</f>
        <v>29.56</v>
      </c>
      <c r="G21" s="33">
        <f t="shared" si="2"/>
        <v>0.70080552359033377</v>
      </c>
      <c r="H21" s="33">
        <f t="shared" si="3"/>
        <v>5.1583066524368525E-2</v>
      </c>
    </row>
    <row r="22" spans="1:8" x14ac:dyDescent="0.3">
      <c r="A22" s="1">
        <f>'Dane źródłowe'!A22</f>
        <v>2019</v>
      </c>
      <c r="B22" s="17">
        <f>'Dane źródłowe'!B22</f>
        <v>1819.14</v>
      </c>
      <c r="C22" s="33">
        <f t="shared" si="0"/>
        <v>2.2459718430490874</v>
      </c>
      <c r="D22" s="33">
        <f t="shared" si="1"/>
        <v>7.4214920931111483E-2</v>
      </c>
      <c r="E22" s="1">
        <f>'Dane źródłowe'!A22</f>
        <v>2019</v>
      </c>
      <c r="F22" s="17">
        <f>'Dane źródłowe'!C22</f>
        <v>31.7</v>
      </c>
      <c r="G22" s="33">
        <f t="shared" si="2"/>
        <v>0.82393555811277341</v>
      </c>
      <c r="H22" s="33">
        <f t="shared" si="3"/>
        <v>7.2395128552097454E-2</v>
      </c>
    </row>
    <row r="23" spans="1:8" x14ac:dyDescent="0.3">
      <c r="A23" s="1">
        <f>'Dane źródłowe'!A23</f>
        <v>2020</v>
      </c>
      <c r="B23" s="17">
        <f>'Dane źródłowe'!B23</f>
        <v>1919.21</v>
      </c>
      <c r="C23" s="33">
        <f t="shared" si="0"/>
        <v>2.4245311635708302</v>
      </c>
      <c r="D23" s="33">
        <f t="shared" si="1"/>
        <v>5.5009509988236165E-2</v>
      </c>
      <c r="E23" s="1">
        <f>'Dane źródłowe'!A23</f>
        <v>2020</v>
      </c>
      <c r="F23" s="17">
        <f>'Dane źródłowe'!C23</f>
        <v>34.76</v>
      </c>
      <c r="G23" s="33">
        <f t="shared" si="2"/>
        <v>1</v>
      </c>
      <c r="H23" s="33">
        <f t="shared" si="3"/>
        <v>9.6529968454258638E-2</v>
      </c>
    </row>
    <row r="24" spans="1:8" x14ac:dyDescent="0.3">
      <c r="A24" s="1">
        <f>'Dane źródłowe'!A24</f>
        <v>2021</v>
      </c>
      <c r="B24" s="17">
        <f>'Dane źródłowe'!B24</f>
        <v>2061.9299999999998</v>
      </c>
      <c r="C24" s="33">
        <f t="shared" si="0"/>
        <v>2.6791927627000698</v>
      </c>
      <c r="D24" s="33">
        <f t="shared" si="1"/>
        <v>7.4363930992439486E-2</v>
      </c>
      <c r="E24" s="1">
        <f>'Dane źródłowe'!A24</f>
        <v>2021</v>
      </c>
      <c r="F24" s="17">
        <f>'Dane źródłowe'!C24</f>
        <v>36.159999999999997</v>
      </c>
      <c r="G24" s="33">
        <f t="shared" si="2"/>
        <v>1.0805523590333717</v>
      </c>
      <c r="H24" s="33">
        <f t="shared" si="3"/>
        <v>4.0276179516685807E-2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Dane źródłowe</vt:lpstr>
      <vt:lpstr>Podstawowe obliczenia</vt:lpstr>
      <vt:lpstr>Histogram i wykres skrzynka wąs</vt:lpstr>
      <vt:lpstr>Korelacja</vt:lpstr>
      <vt:lpstr>Tempo zmian 1999-2021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Julka</dc:creator>
  <cp:lastModifiedBy>Julka</cp:lastModifiedBy>
  <dcterms:created xsi:type="dcterms:W3CDTF">2023-03-10T20:17:48Z</dcterms:created>
  <dcterms:modified xsi:type="dcterms:W3CDTF">2023-05-07T10:42:54Z</dcterms:modified>
</cp:coreProperties>
</file>