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F92C8FDC-B22F-4E15-A92E-5F0A193F7165}" xr6:coauthVersionLast="47" xr6:coauthVersionMax="47" xr10:uidLastSave="{00000000-0000-0000-0000-000000000000}"/>
  <bookViews>
    <workbookView minimized="1" xWindow="0" yWindow="0" windowWidth="15504" windowHeight="11472" tabRatio="803" firstSheet="3" activeTab="11" xr2:uid="{00000000-000D-0000-FFFF-FFFF00000000}"/>
  </bookViews>
  <sheets>
    <sheet name="Sales Table" sheetId="6" r:id="rId1"/>
    <sheet name="Customer Table" sheetId="2" r:id="rId2"/>
    <sheet name="Product Table" sheetId="3" r:id="rId3"/>
    <sheet name="Date Table" sheetId="4" r:id="rId4"/>
    <sheet name="Working Table" sheetId="1" r:id="rId5"/>
    <sheet name="Revenue_trend" sheetId="8" r:id="rId6"/>
    <sheet name="Category_sales" sheetId="9" r:id="rId7"/>
    <sheet name="Profit_margin" sheetId="10" r:id="rId8"/>
    <sheet name="Returns" sheetId="11" r:id="rId9"/>
    <sheet name="By_Region " sheetId="12" r:id="rId10"/>
    <sheet name="Customer_type" sheetId="13" r:id="rId11"/>
    <sheet name="DASHBOARD" sheetId="14" r:id="rId12"/>
  </sheets>
  <definedNames>
    <definedName name="NativeTimeline_Date">#N/A</definedName>
    <definedName name="Slicer_Category">#N/A</definedName>
    <definedName name="Slicer_Region">#N/A</definedName>
    <definedName name="Slicer_Voucher_Type">#N/A</definedName>
  </definedNames>
  <calcPr calcId="18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Lst>
</workbook>
</file>

<file path=xl/calcChain.xml><?xml version="1.0" encoding="utf-8"?>
<calcChain xmlns="http://schemas.openxmlformats.org/spreadsheetml/2006/main">
  <c r="H3" i="14" l="1"/>
  <c r="E3" i="14"/>
  <c r="C3" i="14"/>
  <c r="A3" i="14"/>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W5" i="1"/>
  <c r="W9" i="1"/>
  <c r="W13" i="1"/>
  <c r="W17" i="1"/>
  <c r="W21" i="1"/>
  <c r="W25" i="1"/>
  <c r="W29" i="1"/>
  <c r="W33" i="1"/>
  <c r="W37" i="1"/>
  <c r="W41" i="1"/>
  <c r="W45" i="1"/>
  <c r="W49" i="1"/>
  <c r="W53" i="1"/>
  <c r="W57" i="1"/>
  <c r="W61" i="1"/>
  <c r="W65" i="1"/>
  <c r="W69" i="1"/>
  <c r="W73" i="1"/>
  <c r="W77" i="1"/>
  <c r="W81" i="1"/>
  <c r="W85" i="1"/>
  <c r="W89" i="1"/>
  <c r="W93" i="1"/>
  <c r="W97" i="1"/>
  <c r="W101" i="1"/>
  <c r="W105" i="1"/>
  <c r="W109" i="1"/>
  <c r="W113" i="1"/>
  <c r="W117" i="1"/>
  <c r="W121" i="1"/>
  <c r="W125" i="1"/>
  <c r="W129" i="1"/>
  <c r="W133" i="1"/>
  <c r="W137" i="1"/>
  <c r="W141" i="1"/>
  <c r="W145" i="1"/>
  <c r="W149" i="1"/>
  <c r="W153" i="1"/>
  <c r="W157" i="1"/>
  <c r="W161" i="1"/>
  <c r="W165" i="1"/>
  <c r="W169" i="1"/>
  <c r="W173" i="1"/>
  <c r="W177" i="1"/>
  <c r="W181" i="1"/>
  <c r="W185" i="1"/>
  <c r="W189" i="1"/>
  <c r="W193" i="1"/>
  <c r="W197" i="1"/>
  <c r="W201" i="1"/>
  <c r="W205" i="1"/>
  <c r="W209" i="1"/>
  <c r="W213" i="1"/>
  <c r="W217" i="1"/>
  <c r="W221" i="1"/>
  <c r="W225" i="1"/>
  <c r="W229" i="1"/>
  <c r="W233" i="1"/>
  <c r="W237" i="1"/>
  <c r="W241" i="1"/>
  <c r="W245" i="1"/>
  <c r="W249" i="1"/>
  <c r="W253" i="1"/>
  <c r="W257" i="1"/>
  <c r="W261" i="1"/>
  <c r="W265" i="1"/>
  <c r="W269" i="1"/>
  <c r="W273" i="1"/>
  <c r="W277" i="1"/>
  <c r="W281" i="1"/>
  <c r="W285" i="1"/>
  <c r="W289" i="1"/>
  <c r="W293" i="1"/>
  <c r="W297" i="1"/>
  <c r="W301"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I2" i="1"/>
  <c r="M301" i="1"/>
  <c r="M3" i="1"/>
  <c r="M4" i="1"/>
  <c r="M2"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P2" i="1"/>
  <c r="V2" i="1" s="1"/>
  <c r="W2" i="1"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P3" i="1"/>
  <c r="V3" i="1" s="1"/>
  <c r="W3" i="1" s="1"/>
  <c r="P4" i="1"/>
  <c r="V4" i="1" s="1"/>
  <c r="W4" i="1" s="1"/>
  <c r="P5" i="1"/>
  <c r="V5" i="1" s="1"/>
  <c r="P6" i="1"/>
  <c r="V6" i="1" s="1"/>
  <c r="W6" i="1" s="1"/>
  <c r="P7" i="1"/>
  <c r="V7" i="1" s="1"/>
  <c r="W7" i="1" s="1"/>
  <c r="P8" i="1"/>
  <c r="V8" i="1" s="1"/>
  <c r="W8" i="1" s="1"/>
  <c r="P9" i="1"/>
  <c r="V9" i="1" s="1"/>
  <c r="P10" i="1"/>
  <c r="V10" i="1" s="1"/>
  <c r="W10" i="1" s="1"/>
  <c r="P11" i="1"/>
  <c r="V11" i="1" s="1"/>
  <c r="W11" i="1" s="1"/>
  <c r="P12" i="1"/>
  <c r="V12" i="1" s="1"/>
  <c r="W12" i="1" s="1"/>
  <c r="P13" i="1"/>
  <c r="V13" i="1" s="1"/>
  <c r="P14" i="1"/>
  <c r="V14" i="1" s="1"/>
  <c r="W14" i="1" s="1"/>
  <c r="P15" i="1"/>
  <c r="V15" i="1" s="1"/>
  <c r="W15" i="1" s="1"/>
  <c r="P16" i="1"/>
  <c r="V16" i="1" s="1"/>
  <c r="W16" i="1" s="1"/>
  <c r="P17" i="1"/>
  <c r="V17" i="1" s="1"/>
  <c r="P18" i="1"/>
  <c r="V18" i="1" s="1"/>
  <c r="W18" i="1" s="1"/>
  <c r="P19" i="1"/>
  <c r="V19" i="1" s="1"/>
  <c r="W19" i="1" s="1"/>
  <c r="P20" i="1"/>
  <c r="V20" i="1" s="1"/>
  <c r="W20" i="1" s="1"/>
  <c r="P21" i="1"/>
  <c r="V21" i="1" s="1"/>
  <c r="P22" i="1"/>
  <c r="V22" i="1" s="1"/>
  <c r="W22" i="1" s="1"/>
  <c r="P23" i="1"/>
  <c r="V23" i="1" s="1"/>
  <c r="W23" i="1" s="1"/>
  <c r="P24" i="1"/>
  <c r="V24" i="1" s="1"/>
  <c r="W24" i="1" s="1"/>
  <c r="P25" i="1"/>
  <c r="V25" i="1" s="1"/>
  <c r="P26" i="1"/>
  <c r="V26" i="1" s="1"/>
  <c r="W26" i="1" s="1"/>
  <c r="P27" i="1"/>
  <c r="V27" i="1" s="1"/>
  <c r="W27" i="1" s="1"/>
  <c r="P28" i="1"/>
  <c r="V28" i="1" s="1"/>
  <c r="W28" i="1" s="1"/>
  <c r="P29" i="1"/>
  <c r="V29" i="1" s="1"/>
  <c r="P30" i="1"/>
  <c r="V30" i="1" s="1"/>
  <c r="W30" i="1" s="1"/>
  <c r="P31" i="1"/>
  <c r="V31" i="1" s="1"/>
  <c r="W31" i="1" s="1"/>
  <c r="P32" i="1"/>
  <c r="V32" i="1" s="1"/>
  <c r="W32" i="1" s="1"/>
  <c r="P33" i="1"/>
  <c r="V33" i="1" s="1"/>
  <c r="P34" i="1"/>
  <c r="V34" i="1" s="1"/>
  <c r="W34" i="1" s="1"/>
  <c r="P35" i="1"/>
  <c r="V35" i="1" s="1"/>
  <c r="W35" i="1" s="1"/>
  <c r="P36" i="1"/>
  <c r="V36" i="1" s="1"/>
  <c r="W36" i="1" s="1"/>
  <c r="P37" i="1"/>
  <c r="V37" i="1" s="1"/>
  <c r="P38" i="1"/>
  <c r="V38" i="1" s="1"/>
  <c r="W38" i="1" s="1"/>
  <c r="P39" i="1"/>
  <c r="V39" i="1" s="1"/>
  <c r="W39" i="1" s="1"/>
  <c r="P40" i="1"/>
  <c r="V40" i="1" s="1"/>
  <c r="W40" i="1" s="1"/>
  <c r="P41" i="1"/>
  <c r="V41" i="1" s="1"/>
  <c r="P42" i="1"/>
  <c r="V42" i="1" s="1"/>
  <c r="W42" i="1" s="1"/>
  <c r="P43" i="1"/>
  <c r="V43" i="1" s="1"/>
  <c r="W43" i="1" s="1"/>
  <c r="P44" i="1"/>
  <c r="V44" i="1" s="1"/>
  <c r="W44" i="1" s="1"/>
  <c r="P45" i="1"/>
  <c r="V45" i="1" s="1"/>
  <c r="P46" i="1"/>
  <c r="V46" i="1" s="1"/>
  <c r="W46" i="1" s="1"/>
  <c r="P47" i="1"/>
  <c r="V47" i="1" s="1"/>
  <c r="W47" i="1" s="1"/>
  <c r="P48" i="1"/>
  <c r="V48" i="1" s="1"/>
  <c r="W48" i="1" s="1"/>
  <c r="P49" i="1"/>
  <c r="V49" i="1" s="1"/>
  <c r="P50" i="1"/>
  <c r="V50" i="1" s="1"/>
  <c r="W50" i="1" s="1"/>
  <c r="P51" i="1"/>
  <c r="V51" i="1" s="1"/>
  <c r="W51" i="1" s="1"/>
  <c r="P52" i="1"/>
  <c r="V52" i="1" s="1"/>
  <c r="W52" i="1" s="1"/>
  <c r="P53" i="1"/>
  <c r="V53" i="1" s="1"/>
  <c r="P54" i="1"/>
  <c r="V54" i="1" s="1"/>
  <c r="W54" i="1" s="1"/>
  <c r="P55" i="1"/>
  <c r="V55" i="1" s="1"/>
  <c r="W55" i="1" s="1"/>
  <c r="P56" i="1"/>
  <c r="V56" i="1" s="1"/>
  <c r="W56" i="1" s="1"/>
  <c r="P57" i="1"/>
  <c r="V57" i="1" s="1"/>
  <c r="P58" i="1"/>
  <c r="V58" i="1" s="1"/>
  <c r="W58" i="1" s="1"/>
  <c r="P59" i="1"/>
  <c r="V59" i="1" s="1"/>
  <c r="W59" i="1" s="1"/>
  <c r="P60" i="1"/>
  <c r="V60" i="1" s="1"/>
  <c r="W60" i="1" s="1"/>
  <c r="P61" i="1"/>
  <c r="V61" i="1" s="1"/>
  <c r="P62" i="1"/>
  <c r="V62" i="1" s="1"/>
  <c r="W62" i="1" s="1"/>
  <c r="P63" i="1"/>
  <c r="V63" i="1" s="1"/>
  <c r="W63" i="1" s="1"/>
  <c r="P64" i="1"/>
  <c r="V64" i="1" s="1"/>
  <c r="W64" i="1" s="1"/>
  <c r="P65" i="1"/>
  <c r="V65" i="1" s="1"/>
  <c r="P66" i="1"/>
  <c r="V66" i="1" s="1"/>
  <c r="W66" i="1" s="1"/>
  <c r="P67" i="1"/>
  <c r="V67" i="1" s="1"/>
  <c r="W67" i="1" s="1"/>
  <c r="P68" i="1"/>
  <c r="V68" i="1" s="1"/>
  <c r="W68" i="1" s="1"/>
  <c r="P69" i="1"/>
  <c r="V69" i="1" s="1"/>
  <c r="P70" i="1"/>
  <c r="V70" i="1" s="1"/>
  <c r="W70" i="1" s="1"/>
  <c r="P71" i="1"/>
  <c r="V71" i="1" s="1"/>
  <c r="W71" i="1" s="1"/>
  <c r="P72" i="1"/>
  <c r="V72" i="1" s="1"/>
  <c r="W72" i="1" s="1"/>
  <c r="P73" i="1"/>
  <c r="V73" i="1" s="1"/>
  <c r="P74" i="1"/>
  <c r="V74" i="1" s="1"/>
  <c r="W74" i="1" s="1"/>
  <c r="P75" i="1"/>
  <c r="V75" i="1" s="1"/>
  <c r="W75" i="1" s="1"/>
  <c r="P76" i="1"/>
  <c r="V76" i="1" s="1"/>
  <c r="W76" i="1" s="1"/>
  <c r="P77" i="1"/>
  <c r="V77" i="1" s="1"/>
  <c r="P78" i="1"/>
  <c r="V78" i="1" s="1"/>
  <c r="W78" i="1" s="1"/>
  <c r="P79" i="1"/>
  <c r="V79" i="1" s="1"/>
  <c r="W79" i="1" s="1"/>
  <c r="P80" i="1"/>
  <c r="V80" i="1" s="1"/>
  <c r="W80" i="1" s="1"/>
  <c r="P81" i="1"/>
  <c r="V81" i="1" s="1"/>
  <c r="P82" i="1"/>
  <c r="V82" i="1" s="1"/>
  <c r="W82" i="1" s="1"/>
  <c r="P83" i="1"/>
  <c r="V83" i="1" s="1"/>
  <c r="W83" i="1" s="1"/>
  <c r="P84" i="1"/>
  <c r="V84" i="1" s="1"/>
  <c r="W84" i="1" s="1"/>
  <c r="P85" i="1"/>
  <c r="V85" i="1" s="1"/>
  <c r="P86" i="1"/>
  <c r="V86" i="1" s="1"/>
  <c r="W86" i="1" s="1"/>
  <c r="P87" i="1"/>
  <c r="V87" i="1" s="1"/>
  <c r="W87" i="1" s="1"/>
  <c r="P88" i="1"/>
  <c r="V88" i="1" s="1"/>
  <c r="W88" i="1" s="1"/>
  <c r="P89" i="1"/>
  <c r="V89" i="1" s="1"/>
  <c r="P90" i="1"/>
  <c r="V90" i="1" s="1"/>
  <c r="W90" i="1" s="1"/>
  <c r="P91" i="1"/>
  <c r="V91" i="1" s="1"/>
  <c r="W91" i="1" s="1"/>
  <c r="P92" i="1"/>
  <c r="V92" i="1" s="1"/>
  <c r="W92" i="1" s="1"/>
  <c r="P93" i="1"/>
  <c r="V93" i="1" s="1"/>
  <c r="P94" i="1"/>
  <c r="V94" i="1" s="1"/>
  <c r="W94" i="1" s="1"/>
  <c r="P95" i="1"/>
  <c r="V95" i="1" s="1"/>
  <c r="W95" i="1" s="1"/>
  <c r="P96" i="1"/>
  <c r="V96" i="1" s="1"/>
  <c r="W96" i="1" s="1"/>
  <c r="P97" i="1"/>
  <c r="V97" i="1" s="1"/>
  <c r="P98" i="1"/>
  <c r="V98" i="1" s="1"/>
  <c r="W98" i="1" s="1"/>
  <c r="P99" i="1"/>
  <c r="V99" i="1" s="1"/>
  <c r="W99" i="1" s="1"/>
  <c r="P100" i="1"/>
  <c r="V100" i="1" s="1"/>
  <c r="W100" i="1" s="1"/>
  <c r="P101" i="1"/>
  <c r="V101" i="1" s="1"/>
  <c r="P102" i="1"/>
  <c r="V102" i="1" s="1"/>
  <c r="W102" i="1" s="1"/>
  <c r="P103" i="1"/>
  <c r="V103" i="1" s="1"/>
  <c r="W103" i="1" s="1"/>
  <c r="P104" i="1"/>
  <c r="V104" i="1" s="1"/>
  <c r="W104" i="1" s="1"/>
  <c r="P105" i="1"/>
  <c r="V105" i="1" s="1"/>
  <c r="P106" i="1"/>
  <c r="V106" i="1" s="1"/>
  <c r="W106" i="1" s="1"/>
  <c r="P107" i="1"/>
  <c r="V107" i="1" s="1"/>
  <c r="W107" i="1" s="1"/>
  <c r="P108" i="1"/>
  <c r="V108" i="1" s="1"/>
  <c r="W108" i="1" s="1"/>
  <c r="P109" i="1"/>
  <c r="V109" i="1" s="1"/>
  <c r="P110" i="1"/>
  <c r="V110" i="1" s="1"/>
  <c r="W110" i="1" s="1"/>
  <c r="P111" i="1"/>
  <c r="V111" i="1" s="1"/>
  <c r="W111" i="1" s="1"/>
  <c r="P112" i="1"/>
  <c r="V112" i="1" s="1"/>
  <c r="W112" i="1" s="1"/>
  <c r="P113" i="1"/>
  <c r="V113" i="1" s="1"/>
  <c r="P114" i="1"/>
  <c r="V114" i="1" s="1"/>
  <c r="W114" i="1" s="1"/>
  <c r="P115" i="1"/>
  <c r="V115" i="1" s="1"/>
  <c r="W115" i="1" s="1"/>
  <c r="P116" i="1"/>
  <c r="V116" i="1" s="1"/>
  <c r="W116" i="1" s="1"/>
  <c r="P117" i="1"/>
  <c r="V117" i="1" s="1"/>
  <c r="P118" i="1"/>
  <c r="V118" i="1" s="1"/>
  <c r="W118" i="1" s="1"/>
  <c r="P119" i="1"/>
  <c r="V119" i="1" s="1"/>
  <c r="W119" i="1" s="1"/>
  <c r="P120" i="1"/>
  <c r="V120" i="1" s="1"/>
  <c r="W120" i="1" s="1"/>
  <c r="P121" i="1"/>
  <c r="V121" i="1" s="1"/>
  <c r="P122" i="1"/>
  <c r="V122" i="1" s="1"/>
  <c r="W122" i="1" s="1"/>
  <c r="P123" i="1"/>
  <c r="V123" i="1" s="1"/>
  <c r="W123" i="1" s="1"/>
  <c r="P124" i="1"/>
  <c r="V124" i="1" s="1"/>
  <c r="W124" i="1" s="1"/>
  <c r="P125" i="1"/>
  <c r="V125" i="1" s="1"/>
  <c r="P126" i="1"/>
  <c r="V126" i="1" s="1"/>
  <c r="W126" i="1" s="1"/>
  <c r="P127" i="1"/>
  <c r="V127" i="1" s="1"/>
  <c r="W127" i="1" s="1"/>
  <c r="P128" i="1"/>
  <c r="V128" i="1" s="1"/>
  <c r="W128" i="1" s="1"/>
  <c r="P129" i="1"/>
  <c r="V129" i="1" s="1"/>
  <c r="P130" i="1"/>
  <c r="V130" i="1" s="1"/>
  <c r="W130" i="1" s="1"/>
  <c r="P131" i="1"/>
  <c r="V131" i="1" s="1"/>
  <c r="W131" i="1" s="1"/>
  <c r="P132" i="1"/>
  <c r="V132" i="1" s="1"/>
  <c r="W132" i="1" s="1"/>
  <c r="P133" i="1"/>
  <c r="V133" i="1" s="1"/>
  <c r="P134" i="1"/>
  <c r="V134" i="1" s="1"/>
  <c r="W134" i="1" s="1"/>
  <c r="P135" i="1"/>
  <c r="V135" i="1" s="1"/>
  <c r="W135" i="1" s="1"/>
  <c r="P136" i="1"/>
  <c r="V136" i="1" s="1"/>
  <c r="W136" i="1" s="1"/>
  <c r="P137" i="1"/>
  <c r="V137" i="1" s="1"/>
  <c r="P138" i="1"/>
  <c r="V138" i="1" s="1"/>
  <c r="W138" i="1" s="1"/>
  <c r="P139" i="1"/>
  <c r="V139" i="1" s="1"/>
  <c r="W139" i="1" s="1"/>
  <c r="P140" i="1"/>
  <c r="V140" i="1" s="1"/>
  <c r="W140" i="1" s="1"/>
  <c r="P141" i="1"/>
  <c r="V141" i="1" s="1"/>
  <c r="P142" i="1"/>
  <c r="V142" i="1" s="1"/>
  <c r="W142" i="1" s="1"/>
  <c r="P143" i="1"/>
  <c r="V143" i="1" s="1"/>
  <c r="W143" i="1" s="1"/>
  <c r="P144" i="1"/>
  <c r="V144" i="1" s="1"/>
  <c r="W144" i="1" s="1"/>
  <c r="P145" i="1"/>
  <c r="V145" i="1" s="1"/>
  <c r="P146" i="1"/>
  <c r="V146" i="1" s="1"/>
  <c r="W146" i="1" s="1"/>
  <c r="P147" i="1"/>
  <c r="V147" i="1" s="1"/>
  <c r="W147" i="1" s="1"/>
  <c r="P148" i="1"/>
  <c r="V148" i="1" s="1"/>
  <c r="W148" i="1" s="1"/>
  <c r="P149" i="1"/>
  <c r="V149" i="1" s="1"/>
  <c r="P150" i="1"/>
  <c r="V150" i="1" s="1"/>
  <c r="W150" i="1" s="1"/>
  <c r="P151" i="1"/>
  <c r="V151" i="1" s="1"/>
  <c r="W151" i="1" s="1"/>
  <c r="P152" i="1"/>
  <c r="V152" i="1" s="1"/>
  <c r="W152" i="1" s="1"/>
  <c r="P153" i="1"/>
  <c r="V153" i="1" s="1"/>
  <c r="P154" i="1"/>
  <c r="V154" i="1" s="1"/>
  <c r="W154" i="1" s="1"/>
  <c r="P155" i="1"/>
  <c r="V155" i="1" s="1"/>
  <c r="W155" i="1" s="1"/>
  <c r="P156" i="1"/>
  <c r="V156" i="1" s="1"/>
  <c r="W156" i="1" s="1"/>
  <c r="P157" i="1"/>
  <c r="V157" i="1" s="1"/>
  <c r="P158" i="1"/>
  <c r="V158" i="1" s="1"/>
  <c r="W158" i="1" s="1"/>
  <c r="P159" i="1"/>
  <c r="V159" i="1" s="1"/>
  <c r="W159" i="1" s="1"/>
  <c r="P160" i="1"/>
  <c r="V160" i="1" s="1"/>
  <c r="W160" i="1" s="1"/>
  <c r="P161" i="1"/>
  <c r="V161" i="1" s="1"/>
  <c r="P162" i="1"/>
  <c r="V162" i="1" s="1"/>
  <c r="W162" i="1" s="1"/>
  <c r="P163" i="1"/>
  <c r="V163" i="1" s="1"/>
  <c r="W163" i="1" s="1"/>
  <c r="P164" i="1"/>
  <c r="V164" i="1" s="1"/>
  <c r="W164" i="1" s="1"/>
  <c r="P165" i="1"/>
  <c r="V165" i="1" s="1"/>
  <c r="P166" i="1"/>
  <c r="V166" i="1" s="1"/>
  <c r="W166" i="1" s="1"/>
  <c r="P167" i="1"/>
  <c r="V167" i="1" s="1"/>
  <c r="W167" i="1" s="1"/>
  <c r="P168" i="1"/>
  <c r="V168" i="1" s="1"/>
  <c r="W168" i="1" s="1"/>
  <c r="P169" i="1"/>
  <c r="V169" i="1" s="1"/>
  <c r="P170" i="1"/>
  <c r="V170" i="1" s="1"/>
  <c r="W170" i="1" s="1"/>
  <c r="P171" i="1"/>
  <c r="V171" i="1" s="1"/>
  <c r="W171" i="1" s="1"/>
  <c r="P172" i="1"/>
  <c r="V172" i="1" s="1"/>
  <c r="W172" i="1" s="1"/>
  <c r="P173" i="1"/>
  <c r="V173" i="1" s="1"/>
  <c r="P174" i="1"/>
  <c r="V174" i="1" s="1"/>
  <c r="W174" i="1" s="1"/>
  <c r="P175" i="1"/>
  <c r="V175" i="1" s="1"/>
  <c r="W175" i="1" s="1"/>
  <c r="P176" i="1"/>
  <c r="V176" i="1" s="1"/>
  <c r="W176" i="1" s="1"/>
  <c r="P177" i="1"/>
  <c r="V177" i="1" s="1"/>
  <c r="P178" i="1"/>
  <c r="V178" i="1" s="1"/>
  <c r="W178" i="1" s="1"/>
  <c r="P179" i="1"/>
  <c r="V179" i="1" s="1"/>
  <c r="W179" i="1" s="1"/>
  <c r="P180" i="1"/>
  <c r="V180" i="1" s="1"/>
  <c r="W180" i="1" s="1"/>
  <c r="P181" i="1"/>
  <c r="V181" i="1" s="1"/>
  <c r="P182" i="1"/>
  <c r="V182" i="1" s="1"/>
  <c r="W182" i="1" s="1"/>
  <c r="P183" i="1"/>
  <c r="V183" i="1" s="1"/>
  <c r="W183" i="1" s="1"/>
  <c r="P184" i="1"/>
  <c r="V184" i="1" s="1"/>
  <c r="W184" i="1" s="1"/>
  <c r="P185" i="1"/>
  <c r="V185" i="1" s="1"/>
  <c r="P186" i="1"/>
  <c r="V186" i="1" s="1"/>
  <c r="W186" i="1" s="1"/>
  <c r="P187" i="1"/>
  <c r="V187" i="1" s="1"/>
  <c r="W187" i="1" s="1"/>
  <c r="P188" i="1"/>
  <c r="V188" i="1" s="1"/>
  <c r="W188" i="1" s="1"/>
  <c r="P189" i="1"/>
  <c r="V189" i="1" s="1"/>
  <c r="P190" i="1"/>
  <c r="V190" i="1" s="1"/>
  <c r="W190" i="1" s="1"/>
  <c r="P191" i="1"/>
  <c r="V191" i="1" s="1"/>
  <c r="W191" i="1" s="1"/>
  <c r="P192" i="1"/>
  <c r="V192" i="1" s="1"/>
  <c r="W192" i="1" s="1"/>
  <c r="P193" i="1"/>
  <c r="V193" i="1" s="1"/>
  <c r="P194" i="1"/>
  <c r="V194" i="1" s="1"/>
  <c r="W194" i="1" s="1"/>
  <c r="P195" i="1"/>
  <c r="V195" i="1" s="1"/>
  <c r="W195" i="1" s="1"/>
  <c r="P196" i="1"/>
  <c r="V196" i="1" s="1"/>
  <c r="W196" i="1" s="1"/>
  <c r="P197" i="1"/>
  <c r="V197" i="1" s="1"/>
  <c r="P198" i="1"/>
  <c r="V198" i="1" s="1"/>
  <c r="W198" i="1" s="1"/>
  <c r="P199" i="1"/>
  <c r="V199" i="1" s="1"/>
  <c r="W199" i="1" s="1"/>
  <c r="P200" i="1"/>
  <c r="V200" i="1" s="1"/>
  <c r="W200" i="1" s="1"/>
  <c r="P201" i="1"/>
  <c r="V201" i="1" s="1"/>
  <c r="P202" i="1"/>
  <c r="V202" i="1" s="1"/>
  <c r="W202" i="1" s="1"/>
  <c r="P203" i="1"/>
  <c r="V203" i="1" s="1"/>
  <c r="W203" i="1" s="1"/>
  <c r="P204" i="1"/>
  <c r="V204" i="1" s="1"/>
  <c r="W204" i="1" s="1"/>
  <c r="P205" i="1"/>
  <c r="V205" i="1" s="1"/>
  <c r="P206" i="1"/>
  <c r="V206" i="1" s="1"/>
  <c r="W206" i="1" s="1"/>
  <c r="P207" i="1"/>
  <c r="V207" i="1" s="1"/>
  <c r="W207" i="1" s="1"/>
  <c r="P208" i="1"/>
  <c r="V208" i="1" s="1"/>
  <c r="W208" i="1" s="1"/>
  <c r="P209" i="1"/>
  <c r="V209" i="1" s="1"/>
  <c r="P210" i="1"/>
  <c r="V210" i="1" s="1"/>
  <c r="W210" i="1" s="1"/>
  <c r="P211" i="1"/>
  <c r="V211" i="1" s="1"/>
  <c r="W211" i="1" s="1"/>
  <c r="P212" i="1"/>
  <c r="V212" i="1" s="1"/>
  <c r="W212" i="1" s="1"/>
  <c r="P213" i="1"/>
  <c r="V213" i="1" s="1"/>
  <c r="P214" i="1"/>
  <c r="V214" i="1" s="1"/>
  <c r="W214" i="1" s="1"/>
  <c r="P215" i="1"/>
  <c r="V215" i="1" s="1"/>
  <c r="W215" i="1" s="1"/>
  <c r="P216" i="1"/>
  <c r="V216" i="1" s="1"/>
  <c r="W216" i="1" s="1"/>
  <c r="P217" i="1"/>
  <c r="V217" i="1" s="1"/>
  <c r="P218" i="1"/>
  <c r="V218" i="1" s="1"/>
  <c r="W218" i="1" s="1"/>
  <c r="P219" i="1"/>
  <c r="V219" i="1" s="1"/>
  <c r="W219" i="1" s="1"/>
  <c r="P220" i="1"/>
  <c r="V220" i="1" s="1"/>
  <c r="W220" i="1" s="1"/>
  <c r="P221" i="1"/>
  <c r="V221" i="1" s="1"/>
  <c r="P222" i="1"/>
  <c r="V222" i="1" s="1"/>
  <c r="W222" i="1" s="1"/>
  <c r="P223" i="1"/>
  <c r="V223" i="1" s="1"/>
  <c r="W223" i="1" s="1"/>
  <c r="P224" i="1"/>
  <c r="V224" i="1" s="1"/>
  <c r="W224" i="1" s="1"/>
  <c r="P225" i="1"/>
  <c r="V225" i="1" s="1"/>
  <c r="P226" i="1"/>
  <c r="V226" i="1" s="1"/>
  <c r="W226" i="1" s="1"/>
  <c r="P227" i="1"/>
  <c r="V227" i="1" s="1"/>
  <c r="W227" i="1" s="1"/>
  <c r="P228" i="1"/>
  <c r="V228" i="1" s="1"/>
  <c r="W228" i="1" s="1"/>
  <c r="P229" i="1"/>
  <c r="V229" i="1" s="1"/>
  <c r="P230" i="1"/>
  <c r="V230" i="1" s="1"/>
  <c r="W230" i="1" s="1"/>
  <c r="P231" i="1"/>
  <c r="V231" i="1" s="1"/>
  <c r="W231" i="1" s="1"/>
  <c r="P232" i="1"/>
  <c r="V232" i="1" s="1"/>
  <c r="W232" i="1" s="1"/>
  <c r="P233" i="1"/>
  <c r="V233" i="1" s="1"/>
  <c r="P234" i="1"/>
  <c r="V234" i="1" s="1"/>
  <c r="W234" i="1" s="1"/>
  <c r="P235" i="1"/>
  <c r="V235" i="1" s="1"/>
  <c r="W235" i="1" s="1"/>
  <c r="P236" i="1"/>
  <c r="V236" i="1" s="1"/>
  <c r="W236" i="1" s="1"/>
  <c r="P237" i="1"/>
  <c r="V237" i="1" s="1"/>
  <c r="P238" i="1"/>
  <c r="V238" i="1" s="1"/>
  <c r="W238" i="1" s="1"/>
  <c r="P239" i="1"/>
  <c r="V239" i="1" s="1"/>
  <c r="W239" i="1" s="1"/>
  <c r="P240" i="1"/>
  <c r="V240" i="1" s="1"/>
  <c r="W240" i="1" s="1"/>
  <c r="P241" i="1"/>
  <c r="V241" i="1" s="1"/>
  <c r="P242" i="1"/>
  <c r="V242" i="1" s="1"/>
  <c r="W242" i="1" s="1"/>
  <c r="P243" i="1"/>
  <c r="V243" i="1" s="1"/>
  <c r="W243" i="1" s="1"/>
  <c r="P244" i="1"/>
  <c r="V244" i="1" s="1"/>
  <c r="W244" i="1" s="1"/>
  <c r="P245" i="1"/>
  <c r="V245" i="1" s="1"/>
  <c r="P246" i="1"/>
  <c r="V246" i="1" s="1"/>
  <c r="W246" i="1" s="1"/>
  <c r="P247" i="1"/>
  <c r="V247" i="1" s="1"/>
  <c r="W247" i="1" s="1"/>
  <c r="P248" i="1"/>
  <c r="V248" i="1" s="1"/>
  <c r="W248" i="1" s="1"/>
  <c r="P249" i="1"/>
  <c r="V249" i="1" s="1"/>
  <c r="P250" i="1"/>
  <c r="V250" i="1" s="1"/>
  <c r="W250" i="1" s="1"/>
  <c r="P251" i="1"/>
  <c r="V251" i="1" s="1"/>
  <c r="W251" i="1" s="1"/>
  <c r="P252" i="1"/>
  <c r="V252" i="1" s="1"/>
  <c r="W252" i="1" s="1"/>
  <c r="P253" i="1"/>
  <c r="V253" i="1" s="1"/>
  <c r="P254" i="1"/>
  <c r="V254" i="1" s="1"/>
  <c r="W254" i="1" s="1"/>
  <c r="P255" i="1"/>
  <c r="V255" i="1" s="1"/>
  <c r="W255" i="1" s="1"/>
  <c r="P256" i="1"/>
  <c r="V256" i="1" s="1"/>
  <c r="W256" i="1" s="1"/>
  <c r="P257" i="1"/>
  <c r="V257" i="1" s="1"/>
  <c r="P258" i="1"/>
  <c r="V258" i="1" s="1"/>
  <c r="W258" i="1" s="1"/>
  <c r="P259" i="1"/>
  <c r="V259" i="1" s="1"/>
  <c r="W259" i="1" s="1"/>
  <c r="P260" i="1"/>
  <c r="V260" i="1" s="1"/>
  <c r="W260" i="1" s="1"/>
  <c r="P261" i="1"/>
  <c r="V261" i="1" s="1"/>
  <c r="P262" i="1"/>
  <c r="V262" i="1" s="1"/>
  <c r="W262" i="1" s="1"/>
  <c r="P263" i="1"/>
  <c r="V263" i="1" s="1"/>
  <c r="W263" i="1" s="1"/>
  <c r="P264" i="1"/>
  <c r="V264" i="1" s="1"/>
  <c r="W264" i="1" s="1"/>
  <c r="P265" i="1"/>
  <c r="V265" i="1" s="1"/>
  <c r="P266" i="1"/>
  <c r="V266" i="1" s="1"/>
  <c r="W266" i="1" s="1"/>
  <c r="P267" i="1"/>
  <c r="V267" i="1" s="1"/>
  <c r="W267" i="1" s="1"/>
  <c r="P268" i="1"/>
  <c r="V268" i="1" s="1"/>
  <c r="W268" i="1" s="1"/>
  <c r="P269" i="1"/>
  <c r="V269" i="1" s="1"/>
  <c r="P270" i="1"/>
  <c r="V270" i="1" s="1"/>
  <c r="W270" i="1" s="1"/>
  <c r="P271" i="1"/>
  <c r="V271" i="1" s="1"/>
  <c r="W271" i="1" s="1"/>
  <c r="P272" i="1"/>
  <c r="V272" i="1" s="1"/>
  <c r="W272" i="1" s="1"/>
  <c r="P273" i="1"/>
  <c r="V273" i="1" s="1"/>
  <c r="P274" i="1"/>
  <c r="V274" i="1" s="1"/>
  <c r="W274" i="1" s="1"/>
  <c r="P275" i="1"/>
  <c r="V275" i="1" s="1"/>
  <c r="W275" i="1" s="1"/>
  <c r="P276" i="1"/>
  <c r="V276" i="1" s="1"/>
  <c r="W276" i="1" s="1"/>
  <c r="P277" i="1"/>
  <c r="V277" i="1" s="1"/>
  <c r="P278" i="1"/>
  <c r="V278" i="1" s="1"/>
  <c r="W278" i="1" s="1"/>
  <c r="P279" i="1"/>
  <c r="V279" i="1" s="1"/>
  <c r="W279" i="1" s="1"/>
  <c r="P280" i="1"/>
  <c r="V280" i="1" s="1"/>
  <c r="W280" i="1" s="1"/>
  <c r="P281" i="1"/>
  <c r="V281" i="1" s="1"/>
  <c r="P282" i="1"/>
  <c r="V282" i="1" s="1"/>
  <c r="W282" i="1" s="1"/>
  <c r="P283" i="1"/>
  <c r="V283" i="1" s="1"/>
  <c r="W283" i="1" s="1"/>
  <c r="P284" i="1"/>
  <c r="V284" i="1" s="1"/>
  <c r="W284" i="1" s="1"/>
  <c r="P285" i="1"/>
  <c r="V285" i="1" s="1"/>
  <c r="P286" i="1"/>
  <c r="V286" i="1" s="1"/>
  <c r="W286" i="1" s="1"/>
  <c r="P287" i="1"/>
  <c r="V287" i="1" s="1"/>
  <c r="W287" i="1" s="1"/>
  <c r="P288" i="1"/>
  <c r="V288" i="1" s="1"/>
  <c r="W288" i="1" s="1"/>
  <c r="P289" i="1"/>
  <c r="V289" i="1" s="1"/>
  <c r="P290" i="1"/>
  <c r="V290" i="1" s="1"/>
  <c r="W290" i="1" s="1"/>
  <c r="P291" i="1"/>
  <c r="V291" i="1" s="1"/>
  <c r="W291" i="1" s="1"/>
  <c r="P292" i="1"/>
  <c r="V292" i="1" s="1"/>
  <c r="W292" i="1" s="1"/>
  <c r="P293" i="1"/>
  <c r="V293" i="1" s="1"/>
  <c r="P294" i="1"/>
  <c r="V294" i="1" s="1"/>
  <c r="W294" i="1" s="1"/>
  <c r="P295" i="1"/>
  <c r="V295" i="1" s="1"/>
  <c r="W295" i="1" s="1"/>
  <c r="P296" i="1"/>
  <c r="V296" i="1" s="1"/>
  <c r="W296" i="1" s="1"/>
  <c r="P297" i="1"/>
  <c r="V297" i="1" s="1"/>
  <c r="P298" i="1"/>
  <c r="V298" i="1" s="1"/>
  <c r="W298" i="1" s="1"/>
  <c r="P299" i="1"/>
  <c r="V299" i="1" s="1"/>
  <c r="W299" i="1" s="1"/>
  <c r="P300" i="1"/>
  <c r="V300" i="1" s="1"/>
  <c r="W300" i="1" s="1"/>
  <c r="P301" i="1"/>
  <c r="V301"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N3" i="1"/>
  <c r="N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L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 i="1"/>
  <c r="K4" i="1"/>
  <c r="K5" i="1"/>
  <c r="K6" i="1"/>
  <c r="K7" i="1"/>
  <c r="K8" i="1"/>
  <c r="K9" i="1"/>
  <c r="K10" i="1"/>
  <c r="K11" i="1"/>
  <c r="K2" i="1"/>
  <c r="J2"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15" i="1"/>
  <c r="J16" i="1"/>
  <c r="J17" i="1"/>
  <c r="J18" i="1"/>
  <c r="J19" i="1"/>
  <c r="J20" i="1"/>
  <c r="J21" i="1"/>
  <c r="J22" i="1"/>
  <c r="J23" i="1"/>
  <c r="J24" i="1"/>
  <c r="J3" i="1"/>
  <c r="J4" i="1"/>
  <c r="J5" i="1"/>
  <c r="J6" i="1"/>
  <c r="J7" i="1"/>
  <c r="J8" i="1"/>
  <c r="J9" i="1"/>
  <c r="J10" i="1"/>
  <c r="J11" i="1"/>
  <c r="J12" i="1"/>
  <c r="J13" i="1"/>
  <c r="J14"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 i="1"/>
  <c r="I4" i="1"/>
  <c r="I5" i="1"/>
  <c r="I6" i="1"/>
  <c r="I7" i="1"/>
  <c r="I8" i="1"/>
  <c r="I9" i="1"/>
  <c r="I10" i="1"/>
  <c r="I11" i="1"/>
  <c r="I12" i="1"/>
  <c r="I13" i="1"/>
  <c r="I14" i="1"/>
  <c r="I15" i="1"/>
  <c r="I16" i="1"/>
  <c r="I17" i="1"/>
  <c r="I18" i="1"/>
  <c r="I19" i="1"/>
  <c r="I20" i="1"/>
  <c r="I21" i="1"/>
  <c r="I22" i="1"/>
  <c r="I23" i="1"/>
  <c r="I24" i="1"/>
  <c r="I25" i="1"/>
  <c r="I26" i="1"/>
  <c r="I27" i="1"/>
  <c r="I28" i="1"/>
</calcChain>
</file>

<file path=xl/sharedStrings.xml><?xml version="1.0" encoding="utf-8"?>
<sst xmlns="http://schemas.openxmlformats.org/spreadsheetml/2006/main" count="2756" uniqueCount="132">
  <si>
    <t>Date</t>
  </si>
  <si>
    <t>Customer_ID</t>
  </si>
  <si>
    <t>Product_ID</t>
  </si>
  <si>
    <t>Qty</t>
  </si>
  <si>
    <t>Discount</t>
  </si>
  <si>
    <t>Net Revenue</t>
  </si>
  <si>
    <t>Voucher Type</t>
  </si>
  <si>
    <t>CUST004</t>
  </si>
  <si>
    <t>PROD001</t>
  </si>
  <si>
    <t>Sales</t>
  </si>
  <si>
    <t>CUST018</t>
  </si>
  <si>
    <t>PROD002</t>
  </si>
  <si>
    <t>CUST017</t>
  </si>
  <si>
    <t>PROD010</t>
  </si>
  <si>
    <t>CUST009</t>
  </si>
  <si>
    <t>CUST011</t>
  </si>
  <si>
    <t>CUST020</t>
  </si>
  <si>
    <t>PROD006</t>
  </si>
  <si>
    <t>CUST010</t>
  </si>
  <si>
    <t>CUST012</t>
  </si>
  <si>
    <t>PROD003</t>
  </si>
  <si>
    <t>CUST003</t>
  </si>
  <si>
    <t>PROD009</t>
  </si>
  <si>
    <t>PROD007</t>
  </si>
  <si>
    <t>CUST013</t>
  </si>
  <si>
    <t>PROD008</t>
  </si>
  <si>
    <t>CUST014</t>
  </si>
  <si>
    <t>CUST001</t>
  </si>
  <si>
    <t>CUST006</t>
  </si>
  <si>
    <t>Credit Note</t>
  </si>
  <si>
    <t>PROD004</t>
  </si>
  <si>
    <t>CUST007</t>
  </si>
  <si>
    <t>PROD005</t>
  </si>
  <si>
    <t>CUST015</t>
  </si>
  <si>
    <t>CUST008</t>
  </si>
  <si>
    <t>CUST019</t>
  </si>
  <si>
    <t>CUST002</t>
  </si>
  <si>
    <t>CUST016</t>
  </si>
  <si>
    <t>CUST005</t>
  </si>
  <si>
    <t>Customer Name</t>
  </si>
  <si>
    <t>Region</t>
  </si>
  <si>
    <t>Type (New/Returning)</t>
  </si>
  <si>
    <t>Customer A</t>
  </si>
  <si>
    <t>Kolkata</t>
  </si>
  <si>
    <t>Returning</t>
  </si>
  <si>
    <t>Customer B</t>
  </si>
  <si>
    <t>Chennai</t>
  </si>
  <si>
    <t>New</t>
  </si>
  <si>
    <t>Customer C</t>
  </si>
  <si>
    <t>Bangalore</t>
  </si>
  <si>
    <t>Customer D</t>
  </si>
  <si>
    <t>Customer E</t>
  </si>
  <si>
    <t>Customer F</t>
  </si>
  <si>
    <t>Mumbai</t>
  </si>
  <si>
    <t>Customer G</t>
  </si>
  <si>
    <t>Customer H</t>
  </si>
  <si>
    <t>Customer I</t>
  </si>
  <si>
    <t>Customer J</t>
  </si>
  <si>
    <t>Customer K</t>
  </si>
  <si>
    <t>Customer L</t>
  </si>
  <si>
    <t>Customer M</t>
  </si>
  <si>
    <t>Customer N</t>
  </si>
  <si>
    <t>Customer O</t>
  </si>
  <si>
    <t>Customer P</t>
  </si>
  <si>
    <t>Customer Q</t>
  </si>
  <si>
    <t>Customer R</t>
  </si>
  <si>
    <t>Customer S</t>
  </si>
  <si>
    <t>Delhi</t>
  </si>
  <si>
    <t>Customer T</t>
  </si>
  <si>
    <t>Product Name</t>
  </si>
  <si>
    <t>Category</t>
  </si>
  <si>
    <t>Cost Price</t>
  </si>
  <si>
    <t>GST %</t>
  </si>
  <si>
    <t>Laptop</t>
  </si>
  <si>
    <t>Electronics</t>
  </si>
  <si>
    <t>Smartphone</t>
  </si>
  <si>
    <t>Printer</t>
  </si>
  <si>
    <t>Office</t>
  </si>
  <si>
    <t>Monitor</t>
  </si>
  <si>
    <t>Keyboard</t>
  </si>
  <si>
    <t>Accessories</t>
  </si>
  <si>
    <t>Mouse</t>
  </si>
  <si>
    <t>Router</t>
  </si>
  <si>
    <t>Networking</t>
  </si>
  <si>
    <t>Tablet</t>
  </si>
  <si>
    <t>Smartwatch</t>
  </si>
  <si>
    <t>Wearable</t>
  </si>
  <si>
    <t>Speaker</t>
  </si>
  <si>
    <t>Audio</t>
  </si>
  <si>
    <t>Month</t>
  </si>
  <si>
    <t>Quarter</t>
  </si>
  <si>
    <t>Year</t>
  </si>
  <si>
    <t>IsHoliday</t>
  </si>
  <si>
    <t>Season</t>
  </si>
  <si>
    <t>No</t>
  </si>
  <si>
    <t>Spring</t>
  </si>
  <si>
    <t>Yes</t>
  </si>
  <si>
    <t>Summer</t>
  </si>
  <si>
    <t>Monsoon</t>
  </si>
  <si>
    <t>Autumn</t>
  </si>
  <si>
    <t>Winter</t>
  </si>
  <si>
    <t>Month Name</t>
  </si>
  <si>
    <t>Revenue Category</t>
  </si>
  <si>
    <t xml:space="preserve">Customer Name </t>
  </si>
  <si>
    <t xml:space="preserve">Region </t>
  </si>
  <si>
    <t>Type(New/Returning)</t>
  </si>
  <si>
    <t xml:space="preserve">Product Name </t>
  </si>
  <si>
    <t xml:space="preserve">Month </t>
  </si>
  <si>
    <t xml:space="preserve">Quarter </t>
  </si>
  <si>
    <t xml:space="preserve">Unit Price   </t>
  </si>
  <si>
    <t>Gross Revenue</t>
  </si>
  <si>
    <t>COGS</t>
  </si>
  <si>
    <t>Gross Profit</t>
  </si>
  <si>
    <t>Profit Margin %</t>
  </si>
  <si>
    <t>Row Labels</t>
  </si>
  <si>
    <t>Grand Total</t>
  </si>
  <si>
    <t>Sum of Net Revenue</t>
  </si>
  <si>
    <t>(All)</t>
  </si>
  <si>
    <t>Sum of Gross Profit</t>
  </si>
  <si>
    <t>Sum of Qty</t>
  </si>
  <si>
    <t>(Multiple Items)</t>
  </si>
  <si>
    <t>Average of Profit Margin %</t>
  </si>
  <si>
    <t xml:space="preserve">                                                   Revenue Forecast Dashboard (FY 2024-25)                                                                                             </t>
  </si>
  <si>
    <t xml:space="preserve">Total Revenue </t>
  </si>
  <si>
    <t xml:space="preserve">Profit Margin% </t>
  </si>
  <si>
    <t>Returns</t>
  </si>
  <si>
    <t>Monthly Revenue Trend</t>
  </si>
  <si>
    <t xml:space="preserve">Revenue by Product Category </t>
  </si>
  <si>
    <t xml:space="preserve">Region-wise Revenue </t>
  </si>
  <si>
    <t>Customer Type Analysis</t>
  </si>
  <si>
    <t>Return Rate Over Time</t>
  </si>
  <si>
    <t>Profit Margin %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</si>
</sst>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m\-dd\ hh:mm:ss"/>
    <numFmt numFmtId="166" formatCode="0.0%"/>
    <numFmt numFmtId="167" formatCode="&quot;₹&quot;\ #,##0.00"/>
  </numFmts>
  <fonts count="8" x14ac:knownFonts="1">
    <font>
      <sz val="11"/>
      <color theme="1"/>
      <name val="Calibri"/>
      <family val="2"/>
      <scheme val="minor"/>
    </font>
    <font>
      <b/>
      <sz val="11"/>
      <color theme="1"/>
      <name val="Calibri"/>
      <family val="2"/>
      <scheme val="minor"/>
    </font>
    <font>
      <b/>
      <sz val="11"/>
      <name val="Calibri"/>
    </font>
    <font>
      <b/>
      <sz val="11"/>
      <color theme="0"/>
      <name val="Calibri"/>
      <family val="2"/>
      <scheme val="minor"/>
    </font>
    <font>
      <b/>
      <sz val="15"/>
      <color theme="3"/>
      <name val="Calibri"/>
      <family val="2"/>
      <scheme val="minor"/>
    </font>
    <font>
      <sz val="11"/>
      <color theme="0"/>
      <name val="Calibri"/>
      <family val="2"/>
      <scheme val="minor"/>
    </font>
    <font>
      <sz val="28"/>
      <color theme="0"/>
      <name val="Calibri"/>
      <family val="2"/>
      <scheme val="minor"/>
    </font>
    <font>
      <sz val="18"/>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3"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ck">
        <color theme="4"/>
      </bottom>
      <diagonal/>
    </border>
  </borders>
  <cellStyleXfs count="2">
    <xf numFmtId="0" fontId="0" fillId="0" borderId="0"/>
    <xf numFmtId="0" fontId="4" fillId="0" borderId="9" applyNumberFormat="0" applyFill="0" applyAlignment="0" applyProtection="0"/>
  </cellStyleXfs>
  <cellXfs count="27">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0" fontId="1" fillId="0" borderId="3" xfId="0" applyFont="1" applyBorder="1" applyAlignment="1">
      <alignment horizontal="center" vertical="top"/>
    </xf>
    <xf numFmtId="0" fontId="0" fillId="3" borderId="5" xfId="0" applyFill="1" applyBorder="1"/>
    <xf numFmtId="0" fontId="0" fillId="4" borderId="5" xfId="0" applyFill="1" applyBorder="1"/>
    <xf numFmtId="0" fontId="2" fillId="0" borderId="6" xfId="0" applyFont="1" applyBorder="1" applyAlignment="1">
      <alignment horizontal="center" vertical="top"/>
    </xf>
    <xf numFmtId="0" fontId="0" fillId="4" borderId="8" xfId="0" applyFill="1" applyBorder="1"/>
    <xf numFmtId="0" fontId="3" fillId="2" borderId="2" xfId="0" applyFont="1" applyFill="1" applyBorder="1" applyAlignment="1">
      <alignment horizontal="center" vertical="top"/>
    </xf>
    <xf numFmtId="164" fontId="0" fillId="3" borderId="4" xfId="0" applyNumberFormat="1" applyFill="1" applyBorder="1"/>
    <xf numFmtId="164" fontId="0" fillId="4" borderId="4" xfId="0" applyNumberFormat="1" applyFill="1" applyBorder="1"/>
    <xf numFmtId="164" fontId="0" fillId="4" borderId="7" xfId="0" applyNumberFormat="1" applyFill="1" applyBorder="1"/>
    <xf numFmtId="166" fontId="1" fillId="0" borderId="3" xfId="0" applyNumberFormat="1"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6" fillId="5" borderId="0" xfId="0" applyFont="1" applyFill="1"/>
    <xf numFmtId="0" fontId="5" fillId="5" borderId="0" xfId="0" applyFont="1" applyFill="1"/>
    <xf numFmtId="0" fontId="0" fillId="5" borderId="0" xfId="0" applyFill="1"/>
    <xf numFmtId="0" fontId="7" fillId="0" borderId="0" xfId="0" applyFont="1"/>
    <xf numFmtId="0" fontId="7" fillId="6" borderId="0" xfId="0" applyFont="1" applyFill="1"/>
    <xf numFmtId="0" fontId="0" fillId="6" borderId="0" xfId="0" applyFill="1"/>
    <xf numFmtId="0" fontId="4" fillId="6" borderId="9" xfId="1" applyFill="1"/>
    <xf numFmtId="167" fontId="4" fillId="6" borderId="9" xfId="1" applyNumberFormat="1" applyFill="1"/>
    <xf numFmtId="166" fontId="4" fillId="6" borderId="9" xfId="1" applyNumberFormat="1" applyFill="1"/>
  </cellXfs>
  <cellStyles count="2">
    <cellStyle name="Heading 1" xfId="1" builtinId="16"/>
    <cellStyle name="Normal" xfId="0" builtinId="0"/>
  </cellStyles>
  <dxfs count="26">
    <dxf>
      <numFmt numFmtId="166"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[Revenue_Forecasting_Dataset_Tally_Style.xlsx]Revenue_trend!PivotTable1</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Monthly Net Revenue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Revenue_trend!$B$5</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multiLvlStrRef>
              <c:f>Revenue_trend!$A$6:$A$30</c:f>
              <c:multiLvlStrCache>
                <c:ptCount val="12"/>
                <c:lvl>
                  <c:pt idx="0">
                    <c:v>2025</c:v>
                  </c:pt>
                  <c:pt idx="1">
                    <c:v>2025</c:v>
                  </c:pt>
                  <c:pt idx="2">
                    <c:v>2025</c:v>
                  </c:pt>
                  <c:pt idx="3">
                    <c:v>2024</c:v>
                  </c:pt>
                  <c:pt idx="4">
                    <c:v>2024</c:v>
                  </c:pt>
                  <c:pt idx="5">
                    <c:v>2024</c:v>
                  </c:pt>
                  <c:pt idx="6">
                    <c:v>2024</c:v>
                  </c:pt>
                  <c:pt idx="7">
                    <c:v>2024</c:v>
                  </c:pt>
                  <c:pt idx="8">
                    <c:v>2024</c:v>
                  </c:pt>
                  <c:pt idx="9">
                    <c:v>2024</c:v>
                  </c:pt>
                  <c:pt idx="10">
                    <c:v>2024</c:v>
                  </c:pt>
                  <c:pt idx="11">
                    <c:v>2024</c:v>
                  </c:pt>
                </c:lvl>
                <c:lvl>
                  <c:pt idx="0">
                    <c:v>1</c:v>
                  </c:pt>
                  <c:pt idx="1">
                    <c:v>2</c:v>
                  </c:pt>
                  <c:pt idx="2">
                    <c:v>3</c:v>
                  </c:pt>
                  <c:pt idx="3">
                    <c:v>4</c:v>
                  </c:pt>
                  <c:pt idx="4">
                    <c:v>5</c:v>
                  </c:pt>
                  <c:pt idx="5">
                    <c:v>6</c:v>
                  </c:pt>
                  <c:pt idx="6">
                    <c:v>7</c:v>
                  </c:pt>
                  <c:pt idx="7">
                    <c:v>8</c:v>
                  </c:pt>
                  <c:pt idx="8">
                    <c:v>9</c:v>
                  </c:pt>
                  <c:pt idx="9">
                    <c:v>10</c:v>
                  </c:pt>
                  <c:pt idx="10">
                    <c:v>11</c:v>
                  </c:pt>
                  <c:pt idx="11">
                    <c:v>12</c:v>
                  </c:pt>
                </c:lvl>
              </c:multiLvlStrCache>
            </c:multiLvlStrRef>
          </c:cat>
          <c:val>
            <c:numRef>
              <c:f>Revenue_trend!$B$6:$B$30</c:f>
              <c:numCache>
                <c:formatCode>General</c:formatCode>
                <c:ptCount val="12"/>
                <c:pt idx="0">
                  <c:v>2372400</c:v>
                </c:pt>
                <c:pt idx="1">
                  <c:v>595300</c:v>
                </c:pt>
                <c:pt idx="2">
                  <c:v>1958800</c:v>
                </c:pt>
                <c:pt idx="3">
                  <c:v>1151700</c:v>
                </c:pt>
                <c:pt idx="4">
                  <c:v>1353200</c:v>
                </c:pt>
                <c:pt idx="5">
                  <c:v>1369200</c:v>
                </c:pt>
                <c:pt idx="6">
                  <c:v>1026100</c:v>
                </c:pt>
                <c:pt idx="7">
                  <c:v>2211900</c:v>
                </c:pt>
                <c:pt idx="8">
                  <c:v>1502300</c:v>
                </c:pt>
                <c:pt idx="9">
                  <c:v>2025800</c:v>
                </c:pt>
                <c:pt idx="10">
                  <c:v>1414300</c:v>
                </c:pt>
                <c:pt idx="11">
                  <c:v>1576900</c:v>
                </c:pt>
              </c:numCache>
            </c:numRef>
          </c:val>
          <c:smooth val="0"/>
          <c:extLst>
            <c:ext xmlns:c16="http://schemas.microsoft.com/office/drawing/2014/chart" uri="{C3380CC4-5D6E-409C-BE32-E72D297353CC}">
              <c16:uniqueId val="{00000000-6580-4FEC-A913-82343E0A4CF9}"/>
            </c:ext>
          </c:extLst>
        </c:ser>
        <c:dLbls>
          <c:showLegendKey val="0"/>
          <c:showVal val="0"/>
          <c:showCatName val="0"/>
          <c:showSerName val="0"/>
          <c:showPercent val="0"/>
          <c:showBubbleSize val="0"/>
        </c:dLbls>
        <c:marker val="1"/>
        <c:smooth val="0"/>
        <c:axId val="533738896"/>
        <c:axId val="533738544"/>
      </c:lineChart>
      <c:catAx>
        <c:axId val="53373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33738544"/>
        <c:crosses val="autoZero"/>
        <c:auto val="1"/>
        <c:lblAlgn val="ctr"/>
        <c:lblOffset val="100"/>
        <c:noMultiLvlLbl val="0"/>
      </c:catAx>
      <c:valAx>
        <c:axId val="533738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[Revenue_Forecasting_Dataset_Tally_Style.xlsx]Category_sales!PivotTable2</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a:t>
            </a:r>
            <a:r>
              <a:rPr lang="en-IN" baseline="0"/>
              <a:t> by Product Category</a:t>
            </a:r>
          </a:p>
          <a:p>
            <a:pPr>
              <a:defRPr/>
            </a:pP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Category_sales!$B$6</c:f>
              <c:strCache>
                <c:ptCount val="1"/>
                <c:pt idx="0">
                  <c:v>Total</c:v>
                </c:pt>
              </c:strCache>
            </c:strRef>
          </c:tx>
          <c:spPr>
            <a:solidFill>
              <a:schemeClr val="accent1"/>
            </a:solidFill>
            <a:ln>
              <a:noFill/>
            </a:ln>
            <a:effectLst/>
            <a:sp3d/>
          </c:spPr>
          <c:invertIfNegative val="0"/>
          <c:cat>
            <c:strRef>
              <c:f>Category_sales!$A$7:$A$13</c:f>
              <c:strCache>
                <c:ptCount val="6"/>
                <c:pt idx="0">
                  <c:v>Accessories</c:v>
                </c:pt>
                <c:pt idx="1">
                  <c:v>Audio</c:v>
                </c:pt>
                <c:pt idx="2">
                  <c:v>Electronics</c:v>
                </c:pt>
                <c:pt idx="3">
                  <c:v>Networking</c:v>
                </c:pt>
                <c:pt idx="4">
                  <c:v>Office</c:v>
                </c:pt>
                <c:pt idx="5">
                  <c:v>Wearable</c:v>
                </c:pt>
              </c:strCache>
            </c:strRef>
          </c:cat>
          <c:val>
            <c:numRef>
              <c:f>Category_sales!$B$7:$B$13</c:f>
              <c:numCache>
                <c:formatCode>General</c:formatCode>
                <c:ptCount val="6"/>
                <c:pt idx="0">
                  <c:v>4022700</c:v>
                </c:pt>
                <c:pt idx="1">
                  <c:v>1580200</c:v>
                </c:pt>
                <c:pt idx="2">
                  <c:v>7227400</c:v>
                </c:pt>
                <c:pt idx="3">
                  <c:v>1270700</c:v>
                </c:pt>
                <c:pt idx="4">
                  <c:v>3121800</c:v>
                </c:pt>
                <c:pt idx="5">
                  <c:v>1335100</c:v>
                </c:pt>
              </c:numCache>
            </c:numRef>
          </c:val>
          <c:extLst>
            <c:ext xmlns:c16="http://schemas.microsoft.com/office/drawing/2014/chart" uri="{C3380CC4-5D6E-409C-BE32-E72D297353CC}">
              <c16:uniqueId val="{00000000-4F2E-4F50-87FF-63441314BFCD}"/>
            </c:ext>
          </c:extLst>
        </c:ser>
        <c:dLbls>
          <c:showLegendKey val="0"/>
          <c:showVal val="0"/>
          <c:showCatName val="0"/>
          <c:showSerName val="0"/>
          <c:showPercent val="0"/>
          <c:showBubbleSize val="0"/>
        </c:dLbls>
        <c:gapWidth val="150"/>
        <c:shape val="box"/>
        <c:axId val="364968496"/>
        <c:axId val="364968144"/>
        <c:axId val="0"/>
      </c:bar3DChart>
      <c:catAx>
        <c:axId val="364968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4968144"/>
        <c:crosses val="autoZero"/>
        <c:auto val="1"/>
        <c:lblAlgn val="ctr"/>
        <c:lblOffset val="100"/>
        <c:noMultiLvlLbl val="0"/>
      </c:catAx>
      <c:valAx>
        <c:axId val="364968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6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[Revenue_Forecasting_Dataset_Tally_Style.xlsx]Profit_margin!PivotTable3</c:name>
    <c:fmtId val="1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 Gross Profit &amp; Margin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Profit_margin!$B$6</c:f>
              <c:strCache>
                <c:ptCount val="1"/>
                <c:pt idx="0">
                  <c:v>Sum of Net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Profit_margin!$A$7:$A$12</c:f>
              <c:strCache>
                <c:ptCount val="5"/>
                <c:pt idx="0">
                  <c:v>Bangalore</c:v>
                </c:pt>
                <c:pt idx="1">
                  <c:v>Chennai</c:v>
                </c:pt>
                <c:pt idx="2">
                  <c:v>Delhi</c:v>
                </c:pt>
                <c:pt idx="3">
                  <c:v>Kolkata</c:v>
                </c:pt>
                <c:pt idx="4">
                  <c:v>Mumbai</c:v>
                </c:pt>
              </c:strCache>
            </c:strRef>
          </c:cat>
          <c:val>
            <c:numRef>
              <c:f>Profit_margin!$B$7:$B$12</c:f>
              <c:numCache>
                <c:formatCode>General</c:formatCode>
                <c:ptCount val="5"/>
                <c:pt idx="0">
                  <c:v>5384900</c:v>
                </c:pt>
                <c:pt idx="1">
                  <c:v>5367200</c:v>
                </c:pt>
                <c:pt idx="2">
                  <c:v>761800</c:v>
                </c:pt>
                <c:pt idx="3">
                  <c:v>4258700</c:v>
                </c:pt>
                <c:pt idx="4">
                  <c:v>2785300</c:v>
                </c:pt>
              </c:numCache>
            </c:numRef>
          </c:val>
          <c:extLst>
            <c:ext xmlns:c16="http://schemas.microsoft.com/office/drawing/2014/chart" uri="{C3380CC4-5D6E-409C-BE32-E72D297353CC}">
              <c16:uniqueId val="{00000000-F77D-4542-9E05-95004DC3B29B}"/>
            </c:ext>
          </c:extLst>
        </c:ser>
        <c:ser>
          <c:idx val="1"/>
          <c:order val="1"/>
          <c:tx>
            <c:strRef>
              <c:f>Profit_margin!$C$6</c:f>
              <c:strCache>
                <c:ptCount val="1"/>
                <c:pt idx="0">
                  <c:v>Sum of Gross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Profit_margin!$A$7:$A$12</c:f>
              <c:strCache>
                <c:ptCount val="5"/>
                <c:pt idx="0">
                  <c:v>Bangalore</c:v>
                </c:pt>
                <c:pt idx="1">
                  <c:v>Chennai</c:v>
                </c:pt>
                <c:pt idx="2">
                  <c:v>Delhi</c:v>
                </c:pt>
                <c:pt idx="3">
                  <c:v>Kolkata</c:v>
                </c:pt>
                <c:pt idx="4">
                  <c:v>Mumbai</c:v>
                </c:pt>
              </c:strCache>
            </c:strRef>
          </c:cat>
          <c:val>
            <c:numRef>
              <c:f>Profit_margin!$C$7:$C$12</c:f>
              <c:numCache>
                <c:formatCode>General</c:formatCode>
                <c:ptCount val="5"/>
                <c:pt idx="0">
                  <c:v>-133707</c:v>
                </c:pt>
                <c:pt idx="1">
                  <c:v>-483340</c:v>
                </c:pt>
                <c:pt idx="2">
                  <c:v>-105083</c:v>
                </c:pt>
                <c:pt idx="3">
                  <c:v>-627928</c:v>
                </c:pt>
                <c:pt idx="4">
                  <c:v>-649597</c:v>
                </c:pt>
              </c:numCache>
            </c:numRef>
          </c:val>
          <c:extLst>
            <c:ext xmlns:c16="http://schemas.microsoft.com/office/drawing/2014/chart" uri="{C3380CC4-5D6E-409C-BE32-E72D297353CC}">
              <c16:uniqueId val="{00000001-F77D-4542-9E05-95004DC3B29B}"/>
            </c:ext>
          </c:extLst>
        </c:ser>
        <c:dLbls>
          <c:dLblPos val="ctr"/>
          <c:showLegendKey val="0"/>
          <c:showVal val="1"/>
          <c:showCatName val="0"/>
          <c:showSerName val="0"/>
          <c:showPercent val="0"/>
          <c:showBubbleSize val="0"/>
        </c:dLbls>
        <c:gapWidth val="150"/>
        <c:overlap val="100"/>
        <c:axId val="364964624"/>
        <c:axId val="364963920"/>
      </c:barChart>
      <c:catAx>
        <c:axId val="3649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4963920"/>
        <c:crosses val="autoZero"/>
        <c:auto val="1"/>
        <c:lblAlgn val="ctr"/>
        <c:lblOffset val="100"/>
        <c:noMultiLvlLbl val="0"/>
      </c:catAx>
      <c:valAx>
        <c:axId val="3649639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[Revenue_Forecasting_Dataset_Tally_Style.xlsx]Returns!PivotTable4</c:name>
    <c:fmtId val="1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Credit Notes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Returns!$B$5</c:f>
              <c:strCache>
                <c:ptCount val="1"/>
                <c:pt idx="0">
                  <c:v>Sum of Net Revenue</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Returns!$A$6:$A$8</c:f>
              <c:strCache>
                <c:ptCount val="2"/>
                <c:pt idx="0">
                  <c:v>New</c:v>
                </c:pt>
                <c:pt idx="1">
                  <c:v>Returning</c:v>
                </c:pt>
              </c:strCache>
            </c:strRef>
          </c:cat>
          <c:val>
            <c:numRef>
              <c:f>Returns!$B$6:$B$8</c:f>
              <c:numCache>
                <c:formatCode>General</c:formatCode>
                <c:ptCount val="2"/>
                <c:pt idx="0">
                  <c:v>2096500</c:v>
                </c:pt>
                <c:pt idx="1">
                  <c:v>2830000</c:v>
                </c:pt>
              </c:numCache>
            </c:numRef>
          </c:val>
          <c:extLst>
            <c:ext xmlns:c16="http://schemas.microsoft.com/office/drawing/2014/chart" uri="{C3380CC4-5D6E-409C-BE32-E72D297353CC}">
              <c16:uniqueId val="{00000000-4672-403A-BD52-5CFD3B61D6A3}"/>
            </c:ext>
          </c:extLst>
        </c:ser>
        <c:ser>
          <c:idx val="1"/>
          <c:order val="1"/>
          <c:tx>
            <c:strRef>
              <c:f>Returns!$C$5</c:f>
              <c:strCache>
                <c:ptCount val="1"/>
                <c:pt idx="0">
                  <c:v>Sum of Qty</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Returns!$A$6:$A$8</c:f>
              <c:strCache>
                <c:ptCount val="2"/>
                <c:pt idx="0">
                  <c:v>New</c:v>
                </c:pt>
                <c:pt idx="1">
                  <c:v>Returning</c:v>
                </c:pt>
              </c:strCache>
            </c:strRef>
          </c:cat>
          <c:val>
            <c:numRef>
              <c:f>Returns!$C$6:$C$8</c:f>
              <c:numCache>
                <c:formatCode>General</c:formatCode>
                <c:ptCount val="2"/>
                <c:pt idx="0">
                  <c:v>93</c:v>
                </c:pt>
                <c:pt idx="1">
                  <c:v>153</c:v>
                </c:pt>
              </c:numCache>
            </c:numRef>
          </c:val>
          <c:extLst>
            <c:ext xmlns:c16="http://schemas.microsoft.com/office/drawing/2014/chart" uri="{C3380CC4-5D6E-409C-BE32-E72D297353CC}">
              <c16:uniqueId val="{00000001-4672-403A-BD52-5CFD3B61D6A3}"/>
            </c:ext>
          </c:extLst>
        </c:ser>
        <c:dLbls>
          <c:showLegendKey val="0"/>
          <c:showVal val="1"/>
          <c:showCatName val="0"/>
          <c:showSerName val="0"/>
          <c:showPercent val="0"/>
          <c:showBubbleSize val="0"/>
        </c:dLbls>
        <c:axId val="533750864"/>
        <c:axId val="533751216"/>
      </c:areaChart>
      <c:catAx>
        <c:axId val="5337508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33751216"/>
        <c:crosses val="autoZero"/>
        <c:auto val="1"/>
        <c:lblAlgn val="ctr"/>
        <c:lblOffset val="100"/>
        <c:noMultiLvlLbl val="0"/>
      </c:catAx>
      <c:valAx>
        <c:axId val="5337512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3750864"/>
        <c:crosses val="autoZero"/>
        <c:crossBetween val="midCat"/>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[Revenue_Forecasting_Dataset_Tally_Style.xlsx]By_Region !PivotTable5</c:name>
    <c:fmtId val="1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 by Region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'By_Region '!$B$5</c:f>
              <c:strCache>
                <c:ptCount val="1"/>
                <c:pt idx="0">
                  <c:v>Total</c:v>
                </c:pt>
              </c:strCache>
            </c:strRef>
          </c:tx>
          <c:spPr>
            <a:solidFill>
              <a:schemeClr val="accent1"/>
            </a:solidFill>
            <a:ln>
              <a:noFill/>
            </a:ln>
            <a:effectLst/>
            <a:sp3d/>
          </c:spPr>
          <c:invertIfNegative val="0"/>
          <c:cat>
            <c:strRef>
              <c:f>'By_Region '!$A$6:$A$18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'By_Region '!$B$6:$B$18</c:f>
              <c:numCache>
                <c:formatCode>General</c:formatCode>
                <c:ptCount val="12"/>
                <c:pt idx="0">
                  <c:v>2372400</c:v>
                </c:pt>
                <c:pt idx="1">
                  <c:v>595300</c:v>
                </c:pt>
                <c:pt idx="2">
                  <c:v>1958800</c:v>
                </c:pt>
                <c:pt idx="3">
                  <c:v>1151700</c:v>
                </c:pt>
                <c:pt idx="4">
                  <c:v>1353200</c:v>
                </c:pt>
                <c:pt idx="5">
                  <c:v>1369200</c:v>
                </c:pt>
                <c:pt idx="6">
                  <c:v>1026100</c:v>
                </c:pt>
                <c:pt idx="7">
                  <c:v>2211900</c:v>
                </c:pt>
                <c:pt idx="8">
                  <c:v>1502300</c:v>
                </c:pt>
                <c:pt idx="9">
                  <c:v>2025800</c:v>
                </c:pt>
                <c:pt idx="10">
                  <c:v>1414300</c:v>
                </c:pt>
                <c:pt idx="11">
                  <c:v>1576900</c:v>
                </c:pt>
              </c:numCache>
            </c:numRef>
          </c:val>
          <c:extLst>
            <c:ext xmlns:c16="http://schemas.microsoft.com/office/drawing/2014/chart" uri="{C3380CC4-5D6E-409C-BE32-E72D297353CC}">
              <c16:uniqueId val="{00000000-2BF6-475F-B7D9-C246DDB0DB87}"/>
            </c:ext>
          </c:extLst>
        </c:ser>
        <c:dLbls>
          <c:showLegendKey val="0"/>
          <c:showVal val="0"/>
          <c:showCatName val="0"/>
          <c:showSerName val="0"/>
          <c:showPercent val="0"/>
          <c:showBubbleSize val="0"/>
        </c:dLbls>
        <c:gapWidth val="150"/>
        <c:shape val="box"/>
        <c:axId val="533756144"/>
        <c:axId val="533754032"/>
        <c:axId val="0"/>
      </c:bar3DChart>
      <c:catAx>
        <c:axId val="53375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33754032"/>
        <c:crosses val="autoZero"/>
        <c:auto val="1"/>
        <c:lblAlgn val="ctr"/>
        <c:lblOffset val="100"/>
        <c:noMultiLvlLbl val="0"/>
      </c:catAx>
      <c:valAx>
        <c:axId val="5337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5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[Revenue_Forecasting_Dataset_Tally_Style.xlsx]Customer_type!PivotTable6</c:name>
    <c:fmtId val="1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split by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Customer_type!$B$6</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E56-4796-8CB3-4F58129E4E6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E56-4796-8CB3-4F58129E4E6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E56-4796-8CB3-4F58129E4E62}"/>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E56-4796-8CB3-4F58129E4E62}"/>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E56-4796-8CB3-4F58129E4E62}"/>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0E56-4796-8CB3-4F58129E4E6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Customer_type!$A$7:$A$13</c:f>
              <c:strCache>
                <c:ptCount val="6"/>
                <c:pt idx="0">
                  <c:v>Accessories</c:v>
                </c:pt>
                <c:pt idx="1">
                  <c:v>Audio</c:v>
                </c:pt>
                <c:pt idx="2">
                  <c:v>Electronics</c:v>
                </c:pt>
                <c:pt idx="3">
                  <c:v>Networking</c:v>
                </c:pt>
                <c:pt idx="4">
                  <c:v>Office</c:v>
                </c:pt>
                <c:pt idx="5">
                  <c:v>Wearable</c:v>
                </c:pt>
              </c:strCache>
            </c:strRef>
          </c:cat>
          <c:val>
            <c:numRef>
              <c:f>Customer_type!$B$7:$B$13</c:f>
              <c:numCache>
                <c:formatCode>0.0%</c:formatCode>
                <c:ptCount val="6"/>
                <c:pt idx="0">
                  <c:v>0.39511909084402752</c:v>
                </c:pt>
                <c:pt idx="1">
                  <c:v>0.32515971721696096</c:v>
                </c:pt>
                <c:pt idx="2">
                  <c:v>0.46915834596361017</c:v>
                </c:pt>
                <c:pt idx="3">
                  <c:v>0.53750783973849914</c:v>
                </c:pt>
                <c:pt idx="4">
                  <c:v>0.33410563724545506</c:v>
                </c:pt>
                <c:pt idx="5">
                  <c:v>0.51898407016346981</c:v>
                </c:pt>
              </c:numCache>
            </c:numRef>
          </c:val>
          <c:extLst>
            <c:ext xmlns:c16="http://schemas.microsoft.com/office/drawing/2014/chart" uri="{C3380CC4-5D6E-409C-BE32-E72D297353CC}">
              <c16:uniqueId val="{0000000C-0E56-4796-8CB3-4F58129E4E6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411480</xdr:colOff>
      <xdr:row>17</xdr:row>
      <xdr:rowOff>148590</xdr:rowOff>
    </xdr:from>
    <xdr:to>
      <xdr:col>19</xdr:col>
      <xdr:colOff>571500</xdr:colOff>
      <xdr:row>32</xdr:row>
      <xdr:rowOff>148590</xdr:rowOff>
    </xdr:to>
    <xdr:graphicFrame macro="">
      <xdr:nvGraphicFramePr>
        <xdr:cNvPr id="2" name="Chart 1">
          <a:extLst>
            <a:ext uri="{FF2B5EF4-FFF2-40B4-BE49-F238E27FC236}">
              <a16:creationId xmlns:a16="http://schemas.microsoft.com/office/drawing/2014/main" id="{38A62800-9BCD-7B8D-AD3F-7328A99D8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17</xdr:row>
      <xdr:rowOff>163830</xdr:rowOff>
    </xdr:from>
    <xdr:to>
      <xdr:col>14</xdr:col>
      <xdr:colOff>403860</xdr:colOff>
      <xdr:row>32</xdr:row>
      <xdr:rowOff>163830</xdr:rowOff>
    </xdr:to>
    <xdr:graphicFrame macro="">
      <xdr:nvGraphicFramePr>
        <xdr:cNvPr id="3" name="Chart 1">
          <a:extLst>
            <a:ext uri="{FF2B5EF4-FFF2-40B4-BE49-F238E27FC236}">
              <a16:creationId xmlns:a16="http://schemas.microsoft.com/office/drawing/2014/main" id="{AD4AB0B5-55E5-8240-B183-C15C7A1EA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xdr:row>
      <xdr:rowOff>3810</xdr:rowOff>
    </xdr:from>
    <xdr:to>
      <xdr:col>9</xdr:col>
      <xdr:colOff>350520</xdr:colOff>
      <xdr:row>17</xdr:row>
      <xdr:rowOff>179070</xdr:rowOff>
    </xdr:to>
    <xdr:graphicFrame macro="">
      <xdr:nvGraphicFramePr>
        <xdr:cNvPr id="4" name="Chart 2">
          <a:extLst>
            <a:ext uri="{FF2B5EF4-FFF2-40B4-BE49-F238E27FC236}">
              <a16:creationId xmlns:a16="http://schemas.microsoft.com/office/drawing/2014/main" id="{ACE8EEE4-BE5A-C0E8-83DF-69C223F89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133350</xdr:rowOff>
    </xdr:from>
    <xdr:to>
      <xdr:col>4</xdr:col>
      <xdr:colOff>281940</xdr:colOff>
      <xdr:row>32</xdr:row>
      <xdr:rowOff>133350</xdr:rowOff>
    </xdr:to>
    <xdr:graphicFrame macro="">
      <xdr:nvGraphicFramePr>
        <xdr:cNvPr id="5" name="Chart 1">
          <a:extLst>
            <a:ext uri="{FF2B5EF4-FFF2-40B4-BE49-F238E27FC236}">
              <a16:creationId xmlns:a16="http://schemas.microsoft.com/office/drawing/2014/main" id="{37223960-734E-B606-2059-F1E6BD8F8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3810</xdr:rowOff>
    </xdr:from>
    <xdr:to>
      <xdr:col>4</xdr:col>
      <xdr:colOff>556260</xdr:colOff>
      <xdr:row>17</xdr:row>
      <xdr:rowOff>179070</xdr:rowOff>
    </xdr:to>
    <xdr:graphicFrame macro="">
      <xdr:nvGraphicFramePr>
        <xdr:cNvPr id="6" name="Chart 1">
          <a:extLst>
            <a:ext uri="{FF2B5EF4-FFF2-40B4-BE49-F238E27FC236}">
              <a16:creationId xmlns:a16="http://schemas.microsoft.com/office/drawing/2014/main" id="{5275BB9B-89E9-25E6-3804-663B3A37F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358140</xdr:colOff>
      <xdr:row>2</xdr:row>
      <xdr:rowOff>308610</xdr:rowOff>
    </xdr:from>
    <xdr:to>
      <xdr:col>15</xdr:col>
      <xdr:colOff>419100</xdr:colOff>
      <xdr:row>17</xdr:row>
      <xdr:rowOff>171450</xdr:rowOff>
    </xdr:to>
    <xdr:graphicFrame macro="">
      <xdr:nvGraphicFramePr>
        <xdr:cNvPr id="7" name="Chart 1">
          <a:extLst>
            <a:ext uri="{FF2B5EF4-FFF2-40B4-BE49-F238E27FC236}">
              <a16:creationId xmlns:a16="http://schemas.microsoft.com/office/drawing/2014/main" id="{08C500DA-1F01-31F2-027E-8BF5F5870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975360</xdr:colOff>
      <xdr:row>1</xdr:row>
      <xdr:rowOff>1</xdr:rowOff>
    </xdr:from>
    <xdr:to>
      <xdr:col>15</xdr:col>
      <xdr:colOff>426720</xdr:colOff>
      <xdr:row>3</xdr:row>
      <xdr:rowOff>15240</xdr:rowOff>
    </xdr:to>
    <mc:AlternateContent xmlns:mc="http://schemas.openxmlformats.org/markup-compatibility/2006" xmlns:a14="http://schemas.microsoft.com/office/drawing/2010/main">
      <mc:Choice Requires="a14">
        <xdr:graphicFrame macro="">
          <xdr:nvGraphicFramePr>
            <xdr:cNvPr id="8" name="Voucher Type">
              <a:extLst>
                <a:ext uri="{FF2B5EF4-FFF2-40B4-BE49-F238E27FC236}">
                  <a16:creationId xmlns:a16="http://schemas.microsoft.com/office/drawing/2014/main" id="{CB2A5AB9-8A96-52FD-65D7-CC3685007130}"/>
                </a:ext>
              </a:extLst>
            </xdr:cNvPr>
            <xdr:cNvGraphicFramePr/>
          </xdr:nvGraphicFramePr>
          <xdr:xfrm>
            <a:off x="0" y="0"/>
            <a:ext cx="0" cy="0"/>
          </xdr:xfrm>
          <a:graphic>
            <a:graphicData uri="http://schemas.microsoft.com/office/drawing/2010/slicer">
              <sle:slicer xmlns:sle="http://schemas.microsoft.com/office/drawing/2010/slicer" name="Voucher Type"/>
            </a:graphicData>
          </a:graphic>
        </xdr:graphicFrame>
      </mc:Choice>
      <mc:Fallback xmlns="">
        <xdr:sp macro="" textlink="">
          <xdr:nvSpPr>
            <xdr:cNvPr id="0" name=""/>
            <xdr:cNvSpPr>
              <a:spLocks noTextEdit="1"/>
            </xdr:cNvSpPr>
          </xdr:nvSpPr>
          <xdr:spPr>
            <a:xfrm>
              <a:off x="10058400" y="464821"/>
              <a:ext cx="153162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541020</xdr:colOff>
      <xdr:row>1</xdr:row>
      <xdr:rowOff>15241</xdr:rowOff>
    </xdr:from>
    <xdr:to>
      <xdr:col>20</xdr:col>
      <xdr:colOff>0</xdr:colOff>
      <xdr:row>9</xdr:row>
      <xdr:rowOff>76201</xdr:rowOff>
    </xdr:to>
    <mc:AlternateContent xmlns:mc="http://schemas.openxmlformats.org/markup-compatibility/2006" xmlns:a14="http://schemas.microsoft.com/office/drawing/2010/main">
      <mc:Choice Requires="a14">
        <xdr:graphicFrame macro="">
          <xdr:nvGraphicFramePr>
            <xdr:cNvPr id="9" name="Region ">
              <a:extLst>
                <a:ext uri="{FF2B5EF4-FFF2-40B4-BE49-F238E27FC236}">
                  <a16:creationId xmlns:a16="http://schemas.microsoft.com/office/drawing/2014/main" id="{C7869A85-937E-A0B5-AC8E-B53A91259F7B}"/>
                </a:ext>
              </a:extLst>
            </xdr:cNvPr>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12923520" y="480061"/>
              <a:ext cx="128778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411480</xdr:colOff>
      <xdr:row>1</xdr:row>
      <xdr:rowOff>15241</xdr:rowOff>
    </xdr:from>
    <xdr:to>
      <xdr:col>17</xdr:col>
      <xdr:colOff>556260</xdr:colOff>
      <xdr:row>9</xdr:row>
      <xdr:rowOff>76200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C4A861DC-2074-D590-493C-6BF824806C2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574780" y="480061"/>
              <a:ext cx="1363980" cy="1783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9</xdr:row>
      <xdr:rowOff>76200</xdr:rowOff>
    </xdr:from>
    <xdr:to>
      <xdr:col>19</xdr:col>
      <xdr:colOff>571500</xdr:colOff>
      <xdr:row>17</xdr:row>
      <xdr:rowOff>160020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C7DFCB0F-B105-7994-98C2-32DA3B52E93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605260" y="2263140"/>
              <a:ext cx="2567940" cy="1546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laskar" refreshedDate="45843.909034606484" createdVersion="8" refreshedVersion="8" minRefreshableVersion="3" recordCount="300" xr:uid="{B1D7F86D-43A6-43BB-843B-CF0EEFDEF1C4}">
  <cacheSource type="worksheet">
    <worksheetSource name="tblSales"/>
  </cacheSource>
  <cacheFields count="24">
    <cacheField name="Date" numFmtId="164">
      <sharedItems containsSemiMixedTypes="0" containsNonDate="0" containsDate="1" containsString="0" minDate="2024-04-07T00:00:00" maxDate="2025-03-30T00:00:00" count="195">
        <d v="2025-03-29T00:00:00"/>
        <d v="2025-03-27T00:00:00"/>
        <d v="2025-03-25T00:00:00"/>
        <d v="2025-03-23T00:00:00"/>
        <d v="2025-03-22T00:00:00"/>
        <d v="2025-03-21T00:00:00"/>
        <d v="2025-03-20T00:00:00"/>
        <d v="2025-03-18T00:00:00"/>
        <d v="2025-03-16T00:00:00"/>
        <d v="2025-03-15T00:00:00"/>
        <d v="2025-03-14T00:00:00"/>
        <d v="2025-03-13T00:00:00"/>
        <d v="2025-03-12T00:00:00"/>
        <d v="2025-03-09T00:00:00"/>
        <d v="2025-03-07T00:00:00"/>
        <d v="2025-03-06T00:00:00"/>
        <d v="2025-03-05T00:00:00"/>
        <d v="2025-03-04T00:00:00"/>
        <d v="2025-03-03T00:00:00"/>
        <d v="2025-03-02T00:00:00"/>
        <d v="2025-03-01T00:00:00"/>
        <d v="2025-02-27T00:00:00"/>
        <d v="2025-02-26T00:00:00"/>
        <d v="2025-02-22T00:00:00"/>
        <d v="2025-02-21T00:00:00"/>
        <d v="2025-02-20T00:00:00"/>
        <d v="2025-02-16T00:00:00"/>
        <d v="2025-02-15T00:00:00"/>
        <d v="2025-02-14T00:00:00"/>
        <d v="2025-02-13T00:00:00"/>
        <d v="2025-02-12T00:00:00"/>
        <d v="2025-02-11T00:00:00"/>
        <d v="2025-02-08T00:00:00"/>
        <d v="2025-02-07T00:00:00"/>
        <d v="2025-02-05T00:00:00"/>
        <d v="2025-02-04T00:00:00"/>
        <d v="2025-02-01T00:00:00"/>
        <d v="2025-01-31T00:00:00"/>
        <d v="2025-01-29T00:00:00"/>
        <d v="2025-01-28T00:00:00"/>
        <d v="2025-01-27T00:00:00"/>
        <d v="2025-01-25T00:00:00"/>
        <d v="2025-01-24T00:00:00"/>
        <d v="2025-01-23T00:00:00"/>
        <d v="2025-01-22T00:00:00"/>
        <d v="2025-01-21T00:00:00"/>
        <d v="2025-01-20T00:00:00"/>
        <d v="2025-01-19T00:00:00"/>
        <d v="2025-01-18T00:00:00"/>
        <d v="2025-01-16T00:00:00"/>
        <d v="2025-01-14T00:00:00"/>
        <d v="2025-01-10T00:00:00"/>
        <d v="2025-01-09T00:00:00"/>
        <d v="2025-01-08T00:00:00"/>
        <d v="2025-01-07T00:00:00"/>
        <d v="2025-01-04T00:00:00"/>
        <d v="2025-01-02T00:00:00"/>
        <d v="2025-01-01T00:00:00"/>
        <d v="2024-12-31T00:00:00"/>
        <d v="2024-12-28T00:00:00"/>
        <d v="2024-12-22T00:00:00"/>
        <d v="2024-12-21T00:00:00"/>
        <d v="2024-12-20T00:00:00"/>
        <d v="2024-12-19T00:00:00"/>
        <d v="2024-12-16T00:00:00"/>
        <d v="2024-12-15T00:00:00"/>
        <d v="2024-12-12T00:00:00"/>
        <d v="2024-12-11T00:00:00"/>
        <d v="2024-12-10T00:00:00"/>
        <d v="2024-12-07T00:00:00"/>
        <d v="2024-12-05T00:00:00"/>
        <d v="2024-12-04T00:00:00"/>
        <d v="2024-12-02T00:00:00"/>
        <d v="2024-12-01T00:00:00"/>
        <d v="2024-11-30T00:00:00"/>
        <d v="2024-11-29T00:00:00"/>
        <d v="2024-11-28T00:00:00"/>
        <d v="2024-11-27T00:00:00"/>
        <d v="2024-11-26T00:00:00"/>
        <d v="2024-11-25T00:00:00"/>
        <d v="2024-11-24T00:00:00"/>
        <d v="2024-11-22T00:00:00"/>
        <d v="2024-11-19T00:00:00"/>
        <d v="2024-11-17T00:00:00"/>
        <d v="2024-11-15T00:00:00"/>
        <d v="2024-11-12T00:00:00"/>
        <d v="2024-11-10T00:00:00"/>
        <d v="2024-11-09T00:00:00"/>
        <d v="2024-11-07T00:00:00"/>
        <d v="2024-11-05T00:00:00"/>
        <d v="2024-11-02T00:00:00"/>
        <d v="2024-10-31T00:00:00"/>
        <d v="2024-10-27T00:00:00"/>
        <d v="2024-10-26T00:00:00"/>
        <d v="2024-10-24T00:00:00"/>
        <d v="2024-10-23T00:00:00"/>
        <d v="2024-10-17T00:00:00"/>
        <d v="2024-10-13T00:00:00"/>
        <d v="2024-10-12T00:00:00"/>
        <d v="2024-10-10T00:00:00"/>
        <d v="2024-10-09T00:00:00"/>
        <d v="2024-10-07T00:00:00"/>
        <d v="2024-10-03T00:00:00"/>
        <d v="2024-10-01T00:00:00"/>
        <d v="2024-09-28T00:00:00"/>
        <d v="2024-09-26T00:00:00"/>
        <d v="2024-09-23T00:00:00"/>
        <d v="2024-09-21T00:00:00"/>
        <d v="2024-09-19T00:00:00"/>
        <d v="2024-09-18T00:00:00"/>
        <d v="2024-09-15T00:00:00"/>
        <d v="2024-09-12T00:00:00"/>
        <d v="2024-09-10T00:00:00"/>
        <d v="2024-09-08T00:00:00"/>
        <d v="2024-09-07T00:00:00"/>
        <d v="2024-09-06T00:00:00"/>
        <d v="2024-09-05T00:00:00"/>
        <d v="2024-09-03T00:00:00"/>
        <d v="2024-09-02T00:00:00"/>
        <d v="2024-09-01T00:00:00"/>
        <d v="2024-08-30T00:00:00"/>
        <d v="2024-08-29T00:00:00"/>
        <d v="2024-08-28T00:00:00"/>
        <d v="2024-08-26T00:00:00"/>
        <d v="2024-08-25T00:00:00"/>
        <d v="2024-08-24T00:00:00"/>
        <d v="2024-08-23T00:00:00"/>
        <d v="2024-08-22T00:00:00"/>
        <d v="2024-08-21T00:00:00"/>
        <d v="2024-08-19T00:00:00"/>
        <d v="2024-08-18T00:00:00"/>
        <d v="2024-08-14T00:00:00"/>
        <d v="2024-08-12T00:00:00"/>
        <d v="2024-08-07T00:00:00"/>
        <d v="2024-08-06T00:00:00"/>
        <d v="2024-08-05T00:00:00"/>
        <d v="2024-08-03T00:00:00"/>
        <d v="2024-07-31T00:00:00"/>
        <d v="2024-07-29T00:00:00"/>
        <d v="2024-07-28T00:00:00"/>
        <d v="2024-07-26T00:00:00"/>
        <d v="2024-07-25T00:00:00"/>
        <d v="2024-07-23T00:00:00"/>
        <d v="2024-07-20T00:00:00"/>
        <d v="2024-07-19T00:00:00"/>
        <d v="2024-07-17T00:00:00"/>
        <d v="2024-07-14T00:00:00"/>
        <d v="2024-07-13T00:00:00"/>
        <d v="2024-07-09T00:00:00"/>
        <d v="2024-07-08T00:00:00"/>
        <d v="2024-07-07T00:00:00"/>
        <d v="2024-07-05T00:00:00"/>
        <d v="2024-07-01T00:00:00"/>
        <d v="2024-06-29T00:00:00"/>
        <d v="2024-06-28T00:00:00"/>
        <d v="2024-06-24T00:00:00"/>
        <d v="2024-06-22T00:00:00"/>
        <d v="2024-06-21T00:00:00"/>
        <d v="2024-06-20T00:00:00"/>
        <d v="2024-06-19T00:00:00"/>
        <d v="2024-06-15T00:00:00"/>
        <d v="2024-06-13T00:00:00"/>
        <d v="2024-06-11T00:00:00"/>
        <d v="2024-06-10T00:00:00"/>
        <d v="2024-06-09T00:00:00"/>
        <d v="2024-06-08T00:00:00"/>
        <d v="2024-06-07T00:00:00"/>
        <d v="2024-06-06T00:00:00"/>
        <d v="2024-06-02T00:00:00"/>
        <d v="2024-05-30T00:00:00"/>
        <d v="2024-05-29T00:00:00"/>
        <d v="2024-05-28T00:00:00"/>
        <d v="2024-05-26T00:00:00"/>
        <d v="2024-05-25T00:00:00"/>
        <d v="2024-05-24T00:00:00"/>
        <d v="2024-05-22T00:00:00"/>
        <d v="2024-05-20T00:00:00"/>
        <d v="2024-05-16T00:00:00"/>
        <d v="2024-05-14T00:00:00"/>
        <d v="2024-05-12T00:00:00"/>
        <d v="2024-05-11T00:00:00"/>
        <d v="2024-05-09T00:00:00"/>
        <d v="2024-05-08T00:00:00"/>
        <d v="2024-05-05T00:00:00"/>
        <d v="2024-04-28T00:00:00"/>
        <d v="2024-04-27T00:00:00"/>
        <d v="2024-04-25T00:00:00"/>
        <d v="2024-04-24T00:00:00"/>
        <d v="2024-04-21T00:00:00"/>
        <d v="2024-04-20T00:00:00"/>
        <d v="2024-04-17T00:00:00"/>
        <d v="2024-04-14T00:00:00"/>
        <d v="2024-04-10T00:00:00"/>
        <d v="2024-04-09T00:00:00"/>
        <d v="2024-04-07T00:00:00"/>
      </sharedItems>
    </cacheField>
    <cacheField name="Customer_ID" numFmtId="0">
      <sharedItems/>
    </cacheField>
    <cacheField name="Product_ID" numFmtId="0">
      <sharedItems/>
    </cacheField>
    <cacheField name="Qty" numFmtId="0">
      <sharedItems containsSemiMixedTypes="0" containsString="0" containsNumber="1" containsInteger="1" minValue="1" maxValue="5"/>
    </cacheField>
    <cacheField name="Unit Price   " numFmtId="0">
      <sharedItems containsSemiMixedTypes="0" containsString="0" containsNumber="1" containsInteger="1" minValue="6200" maxValue="43600"/>
    </cacheField>
    <cacheField name="Discount" numFmtId="0">
      <sharedItems containsSemiMixedTypes="0" containsString="0" containsNumber="1" containsInteger="1" minValue="0" maxValue="500"/>
    </cacheField>
    <cacheField name="Net Revenue" numFmtId="0">
      <sharedItems containsSemiMixedTypes="0" containsString="0" containsNumber="1" containsInteger="1" minValue="-202000" maxValue="218000"/>
    </cacheField>
    <cacheField name="Voucher Type" numFmtId="0">
      <sharedItems count="2">
        <s v="Sales"/>
        <s v="Credit Note"/>
      </sharedItems>
    </cacheField>
    <cacheField name="Month Name" numFmtId="0">
      <sharedItems/>
    </cacheField>
    <cacheField name="Revenue Category" numFmtId="0">
      <sharedItems/>
    </cacheField>
    <cacheField name="Customer Name " numFmtId="0">
      <sharedItems/>
    </cacheField>
    <cacheField name="Region " numFmtId="0">
      <sharedItems containsBlank="1" count="6">
        <s v="Kolkata"/>
        <s v="Bangalore"/>
        <s v="Chennai"/>
        <s v="Mumbai"/>
        <s v="Delhi"/>
        <m u="1"/>
      </sharedItems>
    </cacheField>
    <cacheField name="Type(New/Returning)" numFmtId="0">
      <sharedItems count="2">
        <s v="Returning"/>
        <s v="New"/>
      </sharedItems>
    </cacheField>
    <cacheField name="Product Name " numFmtId="0">
      <sharedItems/>
    </cacheField>
    <cacheField name="Category" numFmtId="0">
      <sharedItems count="6">
        <s v="Electronics"/>
        <s v="Accessories"/>
        <s v="Wearable"/>
        <s v="Audio"/>
        <s v="Office"/>
        <s v="Networking"/>
      </sharedItems>
    </cacheField>
    <cacheField name="Cost Price" numFmtId="0">
      <sharedItems containsSemiMixedTypes="0" containsString="0" containsNumber="1" containsInteger="1" minValue="5612" maxValue="29054"/>
    </cacheField>
    <cacheField name="Month " numFmtId="0">
      <sharedItems containsSemiMixedTypes="0" containsString="0" containsNumber="1" containsInteger="1" minValue="1" maxValue="12" count="12">
        <n v="3"/>
        <n v="2"/>
        <n v="1"/>
        <n v="12"/>
        <n v="11"/>
        <n v="10"/>
        <n v="9"/>
        <n v="8"/>
        <n v="7"/>
        <n v="6"/>
        <n v="5"/>
        <n v="4"/>
      </sharedItems>
    </cacheField>
    <cacheField name="Quarter " numFmtId="0">
      <sharedItems containsSemiMixedTypes="0" containsString="0" containsNumber="1" containsInteger="1" minValue="1" maxValue="4" count="4">
        <n v="1"/>
        <n v="4"/>
        <n v="3"/>
        <n v="2"/>
      </sharedItems>
    </cacheField>
    <cacheField name="Year" numFmtId="0">
      <sharedItems containsSemiMixedTypes="0" containsString="0" containsNumber="1" containsInteger="1" minValue="2024" maxValue="2025" count="2">
        <n v="2025"/>
        <n v="2024"/>
      </sharedItems>
    </cacheField>
    <cacheField name="Season" numFmtId="0">
      <sharedItems/>
    </cacheField>
    <cacheField name="Gross Revenue" numFmtId="0">
      <sharedItems containsSemiMixedTypes="0" containsString="0" containsNumber="1" containsInteger="1" minValue="6500" maxValue="218000"/>
    </cacheField>
    <cacheField name="COGS" numFmtId="0">
      <sharedItems containsSemiMixedTypes="0" containsString="0" containsNumber="1" containsInteger="1" minValue="5612" maxValue="145270"/>
    </cacheField>
    <cacheField name="Gross Profit" numFmtId="0">
      <sharedItems containsSemiMixedTypes="0" containsString="0" containsNumber="1" containsInteger="1" minValue="-346695" maxValue="72730"/>
    </cacheField>
    <cacheField name="Profit Margin %" numFmtId="166">
      <sharedItems containsSemiMixedTypes="0" containsString="0" containsNumber="1" minValue="8.7479674796747967E-2" maxValue="1.9087001375515817"/>
    </cacheField>
  </cacheFields>
  <extLst>
    <ext xmlns:x14="http://schemas.microsoft.com/office/spreadsheetml/2009/9/main" uri="{725AE2AE-9491-48be-B2B4-4EB974FC3084}">
      <x14:pivotCacheDefinition pivotCacheId="1612662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CUST015"/>
    <s v="PROD008"/>
    <n v="5"/>
    <n v="38000"/>
    <n v="100"/>
    <n v="189900"/>
    <x v="0"/>
    <s v="March"/>
    <s v="Revenue"/>
    <s v="Customer O"/>
    <x v="0"/>
    <x v="0"/>
    <s v="Tablet"/>
    <x v="0"/>
    <n v="29054"/>
    <x v="0"/>
    <x v="0"/>
    <x v="0"/>
    <s v="Spring"/>
    <n v="190000"/>
    <n v="145270"/>
    <n v="44630"/>
    <n v="0.23501843075302792"/>
  </r>
  <r>
    <x v="1"/>
    <s v="CUST007"/>
    <s v="PROD008"/>
    <n v="3"/>
    <n v="37500"/>
    <n v="200"/>
    <n v="112300"/>
    <x v="0"/>
    <s v="March"/>
    <s v="Revenue"/>
    <s v="Customer G"/>
    <x v="1"/>
    <x v="0"/>
    <s v="Tablet"/>
    <x v="0"/>
    <n v="29054"/>
    <x v="0"/>
    <x v="0"/>
    <x v="0"/>
    <s v="Spring"/>
    <n v="112500"/>
    <n v="87162"/>
    <n v="25138"/>
    <n v="0.22384683882457704"/>
  </r>
  <r>
    <x v="2"/>
    <s v="CUST013"/>
    <s v="PROD005"/>
    <n v="5"/>
    <n v="33700"/>
    <n v="500"/>
    <n v="168000"/>
    <x v="0"/>
    <s v="March"/>
    <s v="Revenue"/>
    <s v="Customer M"/>
    <x v="2"/>
    <x v="0"/>
    <s v="Keyboard"/>
    <x v="1"/>
    <n v="25619"/>
    <x v="0"/>
    <x v="0"/>
    <x v="0"/>
    <s v="Spring"/>
    <n v="168500"/>
    <n v="128095"/>
    <n v="39905"/>
    <n v="0.23752976190476191"/>
  </r>
  <r>
    <x v="3"/>
    <s v="CUST018"/>
    <s v="PROD008"/>
    <n v="2"/>
    <n v="34200"/>
    <n v="100"/>
    <n v="-68300"/>
    <x v="1"/>
    <s v="March"/>
    <s v="Return"/>
    <s v="Customer R"/>
    <x v="2"/>
    <x v="0"/>
    <s v="Tablet"/>
    <x v="0"/>
    <n v="29054"/>
    <x v="0"/>
    <x v="0"/>
    <x v="0"/>
    <s v="Spring"/>
    <n v="68400"/>
    <n v="58108"/>
    <n v="-126408"/>
    <n v="1.8507759882869692"/>
  </r>
  <r>
    <x v="3"/>
    <s v="CUST010"/>
    <s v="PROD009"/>
    <n v="2"/>
    <n v="22100"/>
    <n v="500"/>
    <n v="43700"/>
    <x v="0"/>
    <s v="March"/>
    <s v="Revenue"/>
    <s v="Customer J"/>
    <x v="2"/>
    <x v="0"/>
    <s v="Smartwatch"/>
    <x v="2"/>
    <n v="18787"/>
    <x v="0"/>
    <x v="0"/>
    <x v="0"/>
    <s v="Spring"/>
    <n v="44200"/>
    <n v="37574"/>
    <n v="6126"/>
    <n v="0.14018306636155606"/>
  </r>
  <r>
    <x v="3"/>
    <s v="CUST017"/>
    <s v="PROD008"/>
    <n v="1"/>
    <n v="38400"/>
    <n v="0"/>
    <n v="38400"/>
    <x v="0"/>
    <s v="March"/>
    <s v="Revenue"/>
    <s v="Customer Q"/>
    <x v="0"/>
    <x v="1"/>
    <s v="Tablet"/>
    <x v="0"/>
    <n v="29054"/>
    <x v="0"/>
    <x v="0"/>
    <x v="0"/>
    <s v="Spring"/>
    <n v="38400"/>
    <n v="29054"/>
    <n v="9346"/>
    <n v="0.24338541666666666"/>
  </r>
  <r>
    <x v="4"/>
    <s v="CUST010"/>
    <s v="PROD001"/>
    <n v="1"/>
    <n v="33100"/>
    <n v="0"/>
    <n v="33100"/>
    <x v="0"/>
    <s v="March"/>
    <s v="Revenue"/>
    <s v="Customer J"/>
    <x v="2"/>
    <x v="0"/>
    <s v="Laptop"/>
    <x v="0"/>
    <n v="26897"/>
    <x v="0"/>
    <x v="0"/>
    <x v="0"/>
    <s v="Spring"/>
    <n v="33100"/>
    <n v="26897"/>
    <n v="6203"/>
    <n v="0.18740181268882175"/>
  </r>
  <r>
    <x v="5"/>
    <s v="CUST013"/>
    <s v="PROD002"/>
    <n v="3"/>
    <n v="8100"/>
    <n v="500"/>
    <n v="-23800"/>
    <x v="1"/>
    <s v="March"/>
    <s v="Return"/>
    <s v="Customer M"/>
    <x v="2"/>
    <x v="0"/>
    <s v="Smartphone"/>
    <x v="0"/>
    <n v="5612"/>
    <x v="0"/>
    <x v="0"/>
    <x v="0"/>
    <s v="Spring"/>
    <n v="24300"/>
    <n v="16836"/>
    <n v="-40636"/>
    <n v="1.7073949579831933"/>
  </r>
  <r>
    <x v="6"/>
    <s v="CUST007"/>
    <s v="PROD005"/>
    <n v="4"/>
    <n v="38400"/>
    <n v="200"/>
    <n v="153400"/>
    <x v="0"/>
    <s v="March"/>
    <s v="Revenue"/>
    <s v="Customer G"/>
    <x v="1"/>
    <x v="0"/>
    <s v="Keyboard"/>
    <x v="1"/>
    <n v="25619"/>
    <x v="0"/>
    <x v="0"/>
    <x v="0"/>
    <s v="Spring"/>
    <n v="153600"/>
    <n v="102476"/>
    <n v="50924"/>
    <n v="0.33196870925684485"/>
  </r>
  <r>
    <x v="7"/>
    <s v="CUST012"/>
    <s v="PROD009"/>
    <n v="3"/>
    <n v="21100"/>
    <n v="200"/>
    <n v="63100"/>
    <x v="0"/>
    <s v="March"/>
    <s v="Revenue"/>
    <s v="Customer L"/>
    <x v="1"/>
    <x v="0"/>
    <s v="Smartwatch"/>
    <x v="2"/>
    <n v="18787"/>
    <x v="0"/>
    <x v="0"/>
    <x v="0"/>
    <s v="Spring"/>
    <n v="63300"/>
    <n v="56361"/>
    <n v="6739"/>
    <n v="0.10679873217115689"/>
  </r>
  <r>
    <x v="8"/>
    <s v="CUST003"/>
    <s v="PROD010"/>
    <n v="2"/>
    <n v="26500"/>
    <n v="100"/>
    <n v="52900"/>
    <x v="0"/>
    <s v="March"/>
    <s v="Revenue"/>
    <s v="Customer C"/>
    <x v="1"/>
    <x v="1"/>
    <s v="Speaker"/>
    <x v="3"/>
    <n v="20159"/>
    <x v="0"/>
    <x v="0"/>
    <x v="0"/>
    <s v="Spring"/>
    <n v="53000"/>
    <n v="40318"/>
    <n v="12582"/>
    <n v="0.23784499054820415"/>
  </r>
  <r>
    <x v="8"/>
    <s v="CUST011"/>
    <s v="PROD006"/>
    <n v="1"/>
    <n v="32800"/>
    <n v="200"/>
    <n v="32600"/>
    <x v="0"/>
    <s v="March"/>
    <s v="Revenue"/>
    <s v="Customer K"/>
    <x v="0"/>
    <x v="1"/>
    <s v="Mouse"/>
    <x v="1"/>
    <n v="24870"/>
    <x v="0"/>
    <x v="0"/>
    <x v="0"/>
    <s v="Spring"/>
    <n v="32800"/>
    <n v="24870"/>
    <n v="7730"/>
    <n v="0.23711656441717791"/>
  </r>
  <r>
    <x v="9"/>
    <s v="CUST008"/>
    <s v="PROD001"/>
    <n v="5"/>
    <n v="39800"/>
    <n v="0"/>
    <n v="199000"/>
    <x v="0"/>
    <s v="March"/>
    <s v="Revenue"/>
    <s v="Customer H"/>
    <x v="1"/>
    <x v="1"/>
    <s v="Laptop"/>
    <x v="0"/>
    <n v="26897"/>
    <x v="0"/>
    <x v="0"/>
    <x v="0"/>
    <s v="Spring"/>
    <n v="199000"/>
    <n v="134485"/>
    <n v="64515"/>
    <n v="0.3241959798994975"/>
  </r>
  <r>
    <x v="10"/>
    <s v="CUST006"/>
    <s v="PROD001"/>
    <n v="2"/>
    <n v="38700"/>
    <n v="500"/>
    <n v="76900"/>
    <x v="0"/>
    <s v="March"/>
    <s v="Revenue"/>
    <s v="Customer F"/>
    <x v="3"/>
    <x v="1"/>
    <s v="Laptop"/>
    <x v="0"/>
    <n v="26897"/>
    <x v="0"/>
    <x v="0"/>
    <x v="0"/>
    <s v="Spring"/>
    <n v="77400"/>
    <n v="53794"/>
    <n v="23106"/>
    <n v="0.30046814044213266"/>
  </r>
  <r>
    <x v="10"/>
    <s v="CUST015"/>
    <s v="PROD006"/>
    <n v="3"/>
    <n v="31800"/>
    <n v="0"/>
    <n v="95400"/>
    <x v="0"/>
    <s v="March"/>
    <s v="Revenue"/>
    <s v="Customer O"/>
    <x v="0"/>
    <x v="0"/>
    <s v="Mouse"/>
    <x v="1"/>
    <n v="24870"/>
    <x v="0"/>
    <x v="0"/>
    <x v="0"/>
    <s v="Spring"/>
    <n v="95400"/>
    <n v="74610"/>
    <n v="20790"/>
    <n v="0.2179245283018868"/>
  </r>
  <r>
    <x v="11"/>
    <s v="CUST018"/>
    <s v="PROD002"/>
    <n v="5"/>
    <n v="7100"/>
    <n v="0"/>
    <n v="35500"/>
    <x v="0"/>
    <s v="March"/>
    <s v="Revenue"/>
    <s v="Customer R"/>
    <x v="2"/>
    <x v="0"/>
    <s v="Smartphone"/>
    <x v="0"/>
    <n v="5612"/>
    <x v="0"/>
    <x v="0"/>
    <x v="0"/>
    <s v="Spring"/>
    <n v="35500"/>
    <n v="28060"/>
    <n v="7440"/>
    <n v="0.2095774647887324"/>
  </r>
  <r>
    <x v="12"/>
    <s v="CUST007"/>
    <s v="PROD009"/>
    <n v="4"/>
    <n v="26600"/>
    <n v="100"/>
    <n v="106300"/>
    <x v="0"/>
    <s v="March"/>
    <s v="Revenue"/>
    <s v="Customer G"/>
    <x v="1"/>
    <x v="0"/>
    <s v="Smartwatch"/>
    <x v="2"/>
    <n v="18787"/>
    <x v="0"/>
    <x v="0"/>
    <x v="0"/>
    <s v="Spring"/>
    <n v="106400"/>
    <n v="75148"/>
    <n v="31152"/>
    <n v="0.29305738476011289"/>
  </r>
  <r>
    <x v="12"/>
    <s v="CUST019"/>
    <s v="PROD010"/>
    <n v="1"/>
    <n v="30200"/>
    <n v="200"/>
    <n v="30000"/>
    <x v="0"/>
    <s v="March"/>
    <s v="Revenue"/>
    <s v="Customer S"/>
    <x v="4"/>
    <x v="0"/>
    <s v="Speaker"/>
    <x v="3"/>
    <n v="20159"/>
    <x v="0"/>
    <x v="0"/>
    <x v="0"/>
    <s v="Spring"/>
    <n v="30200"/>
    <n v="20159"/>
    <n v="9841"/>
    <n v="0.32803333333333334"/>
  </r>
  <r>
    <x v="12"/>
    <s v="CUST013"/>
    <s v="PROD009"/>
    <n v="3"/>
    <n v="21300"/>
    <n v="500"/>
    <n v="63400"/>
    <x v="0"/>
    <s v="March"/>
    <s v="Revenue"/>
    <s v="Customer M"/>
    <x v="2"/>
    <x v="0"/>
    <s v="Smartwatch"/>
    <x v="2"/>
    <n v="18787"/>
    <x v="0"/>
    <x v="0"/>
    <x v="0"/>
    <s v="Spring"/>
    <n v="63900"/>
    <n v="56361"/>
    <n v="7039"/>
    <n v="0.11102523659305993"/>
  </r>
  <r>
    <x v="13"/>
    <s v="CUST012"/>
    <s v="PROD002"/>
    <n v="4"/>
    <n v="8100"/>
    <n v="0"/>
    <n v="32400"/>
    <x v="0"/>
    <s v="March"/>
    <s v="Revenue"/>
    <s v="Customer L"/>
    <x v="1"/>
    <x v="0"/>
    <s v="Smartphone"/>
    <x v="0"/>
    <n v="5612"/>
    <x v="0"/>
    <x v="0"/>
    <x v="0"/>
    <s v="Spring"/>
    <n v="32400"/>
    <n v="22448"/>
    <n v="9952"/>
    <n v="0.30716049382716049"/>
  </r>
  <r>
    <x v="13"/>
    <s v="CUST003"/>
    <s v="PROD009"/>
    <n v="3"/>
    <n v="21200"/>
    <n v="0"/>
    <n v="63600"/>
    <x v="0"/>
    <s v="March"/>
    <s v="Revenue"/>
    <s v="Customer C"/>
    <x v="1"/>
    <x v="1"/>
    <s v="Smartwatch"/>
    <x v="2"/>
    <n v="18787"/>
    <x v="0"/>
    <x v="0"/>
    <x v="0"/>
    <s v="Spring"/>
    <n v="63600"/>
    <n v="56361"/>
    <n v="7239"/>
    <n v="0.11382075471698114"/>
  </r>
  <r>
    <x v="13"/>
    <s v="CUST017"/>
    <s v="PROD004"/>
    <n v="2"/>
    <n v="32400"/>
    <n v="500"/>
    <n v="64300"/>
    <x v="0"/>
    <s v="March"/>
    <s v="Revenue"/>
    <s v="Customer Q"/>
    <x v="0"/>
    <x v="1"/>
    <s v="Monitor"/>
    <x v="0"/>
    <n v="28939"/>
    <x v="0"/>
    <x v="0"/>
    <x v="0"/>
    <s v="Spring"/>
    <n v="64800"/>
    <n v="57878"/>
    <n v="6422"/>
    <n v="9.9875583203732507E-2"/>
  </r>
  <r>
    <x v="14"/>
    <s v="CUST014"/>
    <s v="PROD001"/>
    <n v="3"/>
    <n v="36000"/>
    <n v="200"/>
    <n v="107800"/>
    <x v="0"/>
    <s v="March"/>
    <s v="Revenue"/>
    <s v="Customer N"/>
    <x v="3"/>
    <x v="0"/>
    <s v="Laptop"/>
    <x v="0"/>
    <n v="26897"/>
    <x v="0"/>
    <x v="0"/>
    <x v="0"/>
    <s v="Spring"/>
    <n v="108000"/>
    <n v="80691"/>
    <n v="27109"/>
    <n v="0.25147495361781075"/>
  </r>
  <r>
    <x v="15"/>
    <s v="CUST004"/>
    <s v="PROD005"/>
    <n v="5"/>
    <n v="31400"/>
    <n v="500"/>
    <n v="156500"/>
    <x v="0"/>
    <s v="March"/>
    <s v="Revenue"/>
    <s v="Customer D"/>
    <x v="2"/>
    <x v="0"/>
    <s v="Keyboard"/>
    <x v="1"/>
    <n v="25619"/>
    <x v="0"/>
    <x v="0"/>
    <x v="0"/>
    <s v="Spring"/>
    <n v="157000"/>
    <n v="128095"/>
    <n v="28405"/>
    <n v="0.18150159744408945"/>
  </r>
  <r>
    <x v="15"/>
    <s v="CUST001"/>
    <s v="PROD002"/>
    <n v="4"/>
    <n v="6500"/>
    <n v="500"/>
    <n v="25500"/>
    <x v="0"/>
    <s v="March"/>
    <s v="Revenue"/>
    <s v="Customer A"/>
    <x v="0"/>
    <x v="0"/>
    <s v="Smartphone"/>
    <x v="0"/>
    <n v="5612"/>
    <x v="0"/>
    <x v="0"/>
    <x v="0"/>
    <s v="Spring"/>
    <n v="26000"/>
    <n v="22448"/>
    <n v="3052"/>
    <n v="0.11968627450980392"/>
  </r>
  <r>
    <x v="16"/>
    <s v="CUST012"/>
    <s v="PROD002"/>
    <n v="5"/>
    <n v="7600"/>
    <n v="0"/>
    <n v="38000"/>
    <x v="0"/>
    <s v="March"/>
    <s v="Revenue"/>
    <s v="Customer L"/>
    <x v="1"/>
    <x v="0"/>
    <s v="Smartphone"/>
    <x v="0"/>
    <n v="5612"/>
    <x v="0"/>
    <x v="0"/>
    <x v="0"/>
    <s v="Spring"/>
    <n v="38000"/>
    <n v="28060"/>
    <n v="9940"/>
    <n v="0.26157894736842108"/>
  </r>
  <r>
    <x v="17"/>
    <s v="CUST017"/>
    <s v="PROD005"/>
    <n v="4"/>
    <n v="34800"/>
    <n v="0"/>
    <n v="139200"/>
    <x v="0"/>
    <s v="March"/>
    <s v="Revenue"/>
    <s v="Customer Q"/>
    <x v="0"/>
    <x v="1"/>
    <s v="Keyboard"/>
    <x v="1"/>
    <n v="25619"/>
    <x v="0"/>
    <x v="0"/>
    <x v="0"/>
    <s v="Spring"/>
    <n v="139200"/>
    <n v="102476"/>
    <n v="36724"/>
    <n v="0.26382183908045975"/>
  </r>
  <r>
    <x v="18"/>
    <s v="CUST020"/>
    <s v="PROD003"/>
    <n v="3"/>
    <n v="29900"/>
    <n v="100"/>
    <n v="-89600"/>
    <x v="1"/>
    <s v="March"/>
    <s v="Return"/>
    <s v="Customer T"/>
    <x v="0"/>
    <x v="1"/>
    <s v="Printer"/>
    <x v="4"/>
    <n v="26425"/>
    <x v="0"/>
    <x v="0"/>
    <x v="0"/>
    <s v="Spring"/>
    <n v="89700"/>
    <n v="79275"/>
    <n v="-168875"/>
    <n v="1.884765625"/>
  </r>
  <r>
    <x v="19"/>
    <s v="CUST004"/>
    <s v="PROD008"/>
    <n v="5"/>
    <n v="36700"/>
    <n v="200"/>
    <n v="183300"/>
    <x v="0"/>
    <s v="March"/>
    <s v="Revenue"/>
    <s v="Customer D"/>
    <x v="2"/>
    <x v="0"/>
    <s v="Tablet"/>
    <x v="0"/>
    <n v="29054"/>
    <x v="0"/>
    <x v="0"/>
    <x v="0"/>
    <s v="Spring"/>
    <n v="183500"/>
    <n v="145270"/>
    <n v="38030"/>
    <n v="0.20747408619749044"/>
  </r>
  <r>
    <x v="20"/>
    <s v="CUST017"/>
    <s v="PROD001"/>
    <n v="5"/>
    <n v="32800"/>
    <n v="0"/>
    <n v="-164000"/>
    <x v="1"/>
    <s v="March"/>
    <s v="Return"/>
    <s v="Customer Q"/>
    <x v="0"/>
    <x v="1"/>
    <s v="Laptop"/>
    <x v="0"/>
    <n v="26897"/>
    <x v="0"/>
    <x v="0"/>
    <x v="0"/>
    <s v="Spring"/>
    <n v="164000"/>
    <n v="134485"/>
    <n v="-298485"/>
    <n v="1.8200304878048781"/>
  </r>
  <r>
    <x v="21"/>
    <s v="CUST011"/>
    <s v="PROD003"/>
    <n v="2"/>
    <n v="29500"/>
    <n v="500"/>
    <n v="58500"/>
    <x v="0"/>
    <s v="February"/>
    <s v="Revenue"/>
    <s v="Customer K"/>
    <x v="0"/>
    <x v="1"/>
    <s v="Printer"/>
    <x v="4"/>
    <n v="26425"/>
    <x v="1"/>
    <x v="0"/>
    <x v="0"/>
    <s v="Winter"/>
    <n v="59000"/>
    <n v="52850"/>
    <n v="5650"/>
    <n v="9.6581196581196585E-2"/>
  </r>
  <r>
    <x v="22"/>
    <s v="CUST011"/>
    <s v="PROD002"/>
    <n v="3"/>
    <n v="6400"/>
    <n v="500"/>
    <n v="18700"/>
    <x v="0"/>
    <s v="February"/>
    <s v="Revenue"/>
    <s v="Customer K"/>
    <x v="0"/>
    <x v="1"/>
    <s v="Smartphone"/>
    <x v="0"/>
    <n v="5612"/>
    <x v="1"/>
    <x v="0"/>
    <x v="0"/>
    <s v="Winter"/>
    <n v="19200"/>
    <n v="16836"/>
    <n v="1864"/>
    <n v="9.9679144385026744E-2"/>
  </r>
  <r>
    <x v="23"/>
    <s v="CUST004"/>
    <s v="PROD001"/>
    <n v="3"/>
    <n v="32200"/>
    <n v="100"/>
    <n v="96500"/>
    <x v="0"/>
    <s v="February"/>
    <s v="Revenue"/>
    <s v="Customer D"/>
    <x v="2"/>
    <x v="0"/>
    <s v="Laptop"/>
    <x v="0"/>
    <n v="26897"/>
    <x v="1"/>
    <x v="0"/>
    <x v="0"/>
    <s v="Winter"/>
    <n v="96600"/>
    <n v="80691"/>
    <n v="15809"/>
    <n v="0.1638238341968912"/>
  </r>
  <r>
    <x v="24"/>
    <s v="CUST012"/>
    <s v="PROD002"/>
    <n v="2"/>
    <n v="7200"/>
    <n v="200"/>
    <n v="-14200"/>
    <x v="1"/>
    <s v="February"/>
    <s v="Return"/>
    <s v="Customer L"/>
    <x v="1"/>
    <x v="0"/>
    <s v="Smartphone"/>
    <x v="0"/>
    <n v="5612"/>
    <x v="1"/>
    <x v="0"/>
    <x v="0"/>
    <s v="Winter"/>
    <n v="14400"/>
    <n v="11224"/>
    <n v="-25424"/>
    <n v="1.7904225352112677"/>
  </r>
  <r>
    <x v="25"/>
    <s v="CUST012"/>
    <s v="PROD003"/>
    <n v="3"/>
    <n v="32800"/>
    <n v="200"/>
    <n v="98200"/>
    <x v="0"/>
    <s v="February"/>
    <s v="Revenue"/>
    <s v="Customer L"/>
    <x v="1"/>
    <x v="0"/>
    <s v="Printer"/>
    <x v="4"/>
    <n v="26425"/>
    <x v="1"/>
    <x v="0"/>
    <x v="0"/>
    <s v="Winter"/>
    <n v="98400"/>
    <n v="79275"/>
    <n v="18925"/>
    <n v="0.19271894093686354"/>
  </r>
  <r>
    <x v="26"/>
    <s v="CUST011"/>
    <s v="PROD003"/>
    <n v="4"/>
    <n v="29800"/>
    <n v="500"/>
    <n v="118700"/>
    <x v="0"/>
    <s v="February"/>
    <s v="Revenue"/>
    <s v="Customer K"/>
    <x v="0"/>
    <x v="1"/>
    <s v="Printer"/>
    <x v="4"/>
    <n v="26425"/>
    <x v="1"/>
    <x v="0"/>
    <x v="0"/>
    <s v="Winter"/>
    <n v="119200"/>
    <n v="105700"/>
    <n v="13000"/>
    <n v="0.10951979780960404"/>
  </r>
  <r>
    <x v="27"/>
    <s v="CUST016"/>
    <s v="PROD009"/>
    <n v="1"/>
    <n v="25300"/>
    <n v="100"/>
    <n v="25200"/>
    <x v="0"/>
    <s v="February"/>
    <s v="Revenue"/>
    <s v="Customer P"/>
    <x v="3"/>
    <x v="0"/>
    <s v="Smartwatch"/>
    <x v="2"/>
    <n v="18787"/>
    <x v="1"/>
    <x v="0"/>
    <x v="0"/>
    <s v="Winter"/>
    <n v="25300"/>
    <n v="18787"/>
    <n v="6413"/>
    <n v="0.25448412698412698"/>
  </r>
  <r>
    <x v="28"/>
    <s v="CUST006"/>
    <s v="PROD008"/>
    <n v="1"/>
    <n v="36700"/>
    <n v="100"/>
    <n v="-36600"/>
    <x v="1"/>
    <s v="February"/>
    <s v="Return"/>
    <s v="Customer F"/>
    <x v="3"/>
    <x v="1"/>
    <s v="Tablet"/>
    <x v="0"/>
    <n v="29054"/>
    <x v="1"/>
    <x v="0"/>
    <x v="0"/>
    <s v="Winter"/>
    <n v="36700"/>
    <n v="29054"/>
    <n v="-65654"/>
    <n v="1.7938251366120219"/>
  </r>
  <r>
    <x v="29"/>
    <s v="CUST020"/>
    <s v="PROD009"/>
    <n v="1"/>
    <n v="25200"/>
    <n v="200"/>
    <n v="25000"/>
    <x v="0"/>
    <s v="February"/>
    <s v="Revenue"/>
    <s v="Customer T"/>
    <x v="0"/>
    <x v="1"/>
    <s v="Smartwatch"/>
    <x v="2"/>
    <n v="18787"/>
    <x v="1"/>
    <x v="0"/>
    <x v="0"/>
    <s v="Winter"/>
    <n v="25200"/>
    <n v="18787"/>
    <n v="6213"/>
    <n v="0.24851999999999999"/>
  </r>
  <r>
    <x v="30"/>
    <s v="CUST002"/>
    <s v="PROD010"/>
    <n v="1"/>
    <n v="29800"/>
    <n v="100"/>
    <n v="29700"/>
    <x v="0"/>
    <s v="February"/>
    <s v="Revenue"/>
    <s v="Customer B"/>
    <x v="2"/>
    <x v="1"/>
    <s v="Speaker"/>
    <x v="3"/>
    <n v="20159"/>
    <x v="1"/>
    <x v="0"/>
    <x v="0"/>
    <s v="Winter"/>
    <n v="29800"/>
    <n v="20159"/>
    <n v="9541"/>
    <n v="0.32124579124579122"/>
  </r>
  <r>
    <x v="30"/>
    <s v="CUST009"/>
    <s v="PROD003"/>
    <n v="1"/>
    <n v="38600"/>
    <n v="0"/>
    <n v="38600"/>
    <x v="0"/>
    <s v="February"/>
    <s v="Revenue"/>
    <s v="Customer I"/>
    <x v="1"/>
    <x v="1"/>
    <s v="Printer"/>
    <x v="4"/>
    <n v="26425"/>
    <x v="1"/>
    <x v="0"/>
    <x v="0"/>
    <s v="Winter"/>
    <n v="38600"/>
    <n v="26425"/>
    <n v="12175"/>
    <n v="0.31541450777202074"/>
  </r>
  <r>
    <x v="31"/>
    <s v="CUST015"/>
    <s v="PROD006"/>
    <n v="1"/>
    <n v="31700"/>
    <n v="0"/>
    <n v="31700"/>
    <x v="0"/>
    <s v="February"/>
    <s v="Revenue"/>
    <s v="Customer O"/>
    <x v="0"/>
    <x v="0"/>
    <s v="Mouse"/>
    <x v="1"/>
    <n v="24870"/>
    <x v="1"/>
    <x v="0"/>
    <x v="0"/>
    <s v="Winter"/>
    <n v="31700"/>
    <n v="24870"/>
    <n v="6830"/>
    <n v="0.21545741324921136"/>
  </r>
  <r>
    <x v="31"/>
    <s v="CUST005"/>
    <s v="PROD010"/>
    <n v="4"/>
    <n v="23400"/>
    <n v="100"/>
    <n v="93500"/>
    <x v="0"/>
    <s v="February"/>
    <s v="Revenue"/>
    <s v="Customer E"/>
    <x v="2"/>
    <x v="1"/>
    <s v="Speaker"/>
    <x v="3"/>
    <n v="20159"/>
    <x v="1"/>
    <x v="0"/>
    <x v="0"/>
    <s v="Winter"/>
    <n v="93600"/>
    <n v="80636"/>
    <n v="12864"/>
    <n v="0.13758288770053476"/>
  </r>
  <r>
    <x v="32"/>
    <s v="CUST016"/>
    <s v="PROD001"/>
    <n v="2"/>
    <n v="35200"/>
    <n v="200"/>
    <n v="-70200"/>
    <x v="1"/>
    <s v="February"/>
    <s v="Return"/>
    <s v="Customer P"/>
    <x v="3"/>
    <x v="0"/>
    <s v="Laptop"/>
    <x v="0"/>
    <n v="26897"/>
    <x v="1"/>
    <x v="0"/>
    <x v="0"/>
    <s v="Winter"/>
    <n v="70400"/>
    <n v="53794"/>
    <n v="-123994"/>
    <n v="1.7662962962962963"/>
  </r>
  <r>
    <x v="33"/>
    <s v="CUST010"/>
    <s v="PROD008"/>
    <n v="2"/>
    <n v="38200"/>
    <n v="200"/>
    <n v="-76200"/>
    <x v="1"/>
    <s v="February"/>
    <s v="Return"/>
    <s v="Customer J"/>
    <x v="2"/>
    <x v="0"/>
    <s v="Tablet"/>
    <x v="0"/>
    <n v="29054"/>
    <x v="1"/>
    <x v="0"/>
    <x v="0"/>
    <s v="Winter"/>
    <n v="76400"/>
    <n v="58108"/>
    <n v="-134308"/>
    <n v="1.7625721784776902"/>
  </r>
  <r>
    <x v="34"/>
    <s v="CUST004"/>
    <s v="PROD003"/>
    <n v="3"/>
    <n v="30200"/>
    <n v="0"/>
    <n v="-90600"/>
    <x v="1"/>
    <s v="February"/>
    <s v="Return"/>
    <s v="Customer D"/>
    <x v="2"/>
    <x v="0"/>
    <s v="Printer"/>
    <x v="4"/>
    <n v="26425"/>
    <x v="1"/>
    <x v="0"/>
    <x v="0"/>
    <s v="Winter"/>
    <n v="90600"/>
    <n v="79275"/>
    <n v="-169875"/>
    <n v="1.875"/>
  </r>
  <r>
    <x v="35"/>
    <s v="CUST009"/>
    <s v="PROD001"/>
    <n v="4"/>
    <n v="35400"/>
    <n v="500"/>
    <n v="141100"/>
    <x v="0"/>
    <s v="February"/>
    <s v="Revenue"/>
    <s v="Customer I"/>
    <x v="1"/>
    <x v="1"/>
    <s v="Laptop"/>
    <x v="0"/>
    <n v="26897"/>
    <x v="1"/>
    <x v="0"/>
    <x v="0"/>
    <s v="Winter"/>
    <n v="141600"/>
    <n v="107588"/>
    <n v="33512"/>
    <n v="0.23750531537916372"/>
  </r>
  <r>
    <x v="35"/>
    <s v="CUST007"/>
    <s v="PROD006"/>
    <n v="2"/>
    <n v="34200"/>
    <n v="200"/>
    <n v="68200"/>
    <x v="0"/>
    <s v="February"/>
    <s v="Revenue"/>
    <s v="Customer G"/>
    <x v="1"/>
    <x v="0"/>
    <s v="Mouse"/>
    <x v="1"/>
    <n v="24870"/>
    <x v="1"/>
    <x v="0"/>
    <x v="0"/>
    <s v="Winter"/>
    <n v="68400"/>
    <n v="49740"/>
    <n v="18460"/>
    <n v="0.27067448680351908"/>
  </r>
  <r>
    <x v="35"/>
    <s v="CUST014"/>
    <s v="PROD002"/>
    <n v="1"/>
    <n v="8100"/>
    <n v="100"/>
    <n v="8000"/>
    <x v="0"/>
    <s v="February"/>
    <s v="Revenue"/>
    <s v="Customer N"/>
    <x v="3"/>
    <x v="0"/>
    <s v="Smartphone"/>
    <x v="0"/>
    <n v="5612"/>
    <x v="1"/>
    <x v="0"/>
    <x v="0"/>
    <s v="Winter"/>
    <n v="8100"/>
    <n v="5612"/>
    <n v="2388"/>
    <n v="0.29849999999999999"/>
  </r>
  <r>
    <x v="36"/>
    <s v="CUST017"/>
    <s v="PROD003"/>
    <n v="1"/>
    <n v="32000"/>
    <n v="500"/>
    <n v="31500"/>
    <x v="0"/>
    <s v="February"/>
    <s v="Revenue"/>
    <s v="Customer Q"/>
    <x v="0"/>
    <x v="1"/>
    <s v="Printer"/>
    <x v="4"/>
    <n v="26425"/>
    <x v="1"/>
    <x v="0"/>
    <x v="0"/>
    <s v="Winter"/>
    <n v="32000"/>
    <n v="26425"/>
    <n v="5075"/>
    <n v="0.16111111111111112"/>
  </r>
  <r>
    <x v="37"/>
    <s v="CUST014"/>
    <s v="PROD006"/>
    <n v="3"/>
    <n v="31700"/>
    <n v="0"/>
    <n v="95100"/>
    <x v="0"/>
    <s v="January"/>
    <s v="Revenue"/>
    <s v="Customer N"/>
    <x v="3"/>
    <x v="0"/>
    <s v="Mouse"/>
    <x v="1"/>
    <n v="24870"/>
    <x v="2"/>
    <x v="0"/>
    <x v="0"/>
    <s v="Winter"/>
    <n v="95100"/>
    <n v="74610"/>
    <n v="20490"/>
    <n v="0.21545741324921136"/>
  </r>
  <r>
    <x v="37"/>
    <s v="CUST009"/>
    <s v="PROD009"/>
    <n v="1"/>
    <n v="24500"/>
    <n v="100"/>
    <n v="24400"/>
    <x v="0"/>
    <s v="January"/>
    <s v="Revenue"/>
    <s v="Customer I"/>
    <x v="1"/>
    <x v="1"/>
    <s v="Smartwatch"/>
    <x v="2"/>
    <n v="18787"/>
    <x v="2"/>
    <x v="0"/>
    <x v="0"/>
    <s v="Winter"/>
    <n v="24500"/>
    <n v="18787"/>
    <n v="5613"/>
    <n v="0.23004098360655736"/>
  </r>
  <r>
    <x v="38"/>
    <s v="CUST009"/>
    <s v="PROD006"/>
    <n v="2"/>
    <n v="35600"/>
    <n v="0"/>
    <n v="71200"/>
    <x v="0"/>
    <s v="January"/>
    <s v="Revenue"/>
    <s v="Customer I"/>
    <x v="1"/>
    <x v="1"/>
    <s v="Mouse"/>
    <x v="1"/>
    <n v="24870"/>
    <x v="2"/>
    <x v="0"/>
    <x v="0"/>
    <s v="Winter"/>
    <n v="71200"/>
    <n v="49740"/>
    <n v="21460"/>
    <n v="0.30140449438202249"/>
  </r>
  <r>
    <x v="39"/>
    <s v="CUST011"/>
    <s v="PROD002"/>
    <n v="4"/>
    <n v="6400"/>
    <n v="500"/>
    <n v="25100"/>
    <x v="0"/>
    <s v="January"/>
    <s v="Revenue"/>
    <s v="Customer K"/>
    <x v="0"/>
    <x v="1"/>
    <s v="Smartphone"/>
    <x v="0"/>
    <n v="5612"/>
    <x v="2"/>
    <x v="0"/>
    <x v="0"/>
    <s v="Winter"/>
    <n v="25600"/>
    <n v="22448"/>
    <n v="2652"/>
    <n v="0.10565737051792828"/>
  </r>
  <r>
    <x v="40"/>
    <s v="CUST009"/>
    <s v="PROD001"/>
    <n v="2"/>
    <n v="37100"/>
    <n v="200"/>
    <n v="74000"/>
    <x v="0"/>
    <s v="January"/>
    <s v="Revenue"/>
    <s v="Customer I"/>
    <x v="1"/>
    <x v="1"/>
    <s v="Laptop"/>
    <x v="0"/>
    <n v="26897"/>
    <x v="2"/>
    <x v="0"/>
    <x v="0"/>
    <s v="Winter"/>
    <n v="74200"/>
    <n v="53794"/>
    <n v="20206"/>
    <n v="0.27305405405405403"/>
  </r>
  <r>
    <x v="40"/>
    <s v="CUST013"/>
    <s v="PROD009"/>
    <n v="1"/>
    <n v="23600"/>
    <n v="200"/>
    <n v="23400"/>
    <x v="0"/>
    <s v="January"/>
    <s v="Revenue"/>
    <s v="Customer M"/>
    <x v="2"/>
    <x v="0"/>
    <s v="Smartwatch"/>
    <x v="2"/>
    <n v="18787"/>
    <x v="2"/>
    <x v="0"/>
    <x v="0"/>
    <s v="Winter"/>
    <n v="23600"/>
    <n v="18787"/>
    <n v="4613"/>
    <n v="0.19713675213675214"/>
  </r>
  <r>
    <x v="41"/>
    <s v="CUST001"/>
    <s v="PROD010"/>
    <n v="4"/>
    <n v="26000"/>
    <n v="200"/>
    <n v="103800"/>
    <x v="0"/>
    <s v="January"/>
    <s v="Revenue"/>
    <s v="Customer A"/>
    <x v="0"/>
    <x v="0"/>
    <s v="Speaker"/>
    <x v="3"/>
    <n v="20159"/>
    <x v="2"/>
    <x v="0"/>
    <x v="0"/>
    <s v="Winter"/>
    <n v="104000"/>
    <n v="80636"/>
    <n v="23164"/>
    <n v="0.22315992292870906"/>
  </r>
  <r>
    <x v="41"/>
    <s v="CUST018"/>
    <s v="PROD006"/>
    <n v="4"/>
    <n v="37300"/>
    <n v="200"/>
    <n v="149000"/>
    <x v="0"/>
    <s v="January"/>
    <s v="Revenue"/>
    <s v="Customer R"/>
    <x v="2"/>
    <x v="0"/>
    <s v="Mouse"/>
    <x v="1"/>
    <n v="24870"/>
    <x v="2"/>
    <x v="0"/>
    <x v="0"/>
    <s v="Winter"/>
    <n v="149200"/>
    <n v="99480"/>
    <n v="49520"/>
    <n v="0.33234899328859058"/>
  </r>
  <r>
    <x v="42"/>
    <s v="CUST010"/>
    <s v="PROD001"/>
    <n v="5"/>
    <n v="34700"/>
    <n v="100"/>
    <n v="173400"/>
    <x v="0"/>
    <s v="January"/>
    <s v="Revenue"/>
    <s v="Customer J"/>
    <x v="2"/>
    <x v="0"/>
    <s v="Laptop"/>
    <x v="0"/>
    <n v="26897"/>
    <x v="2"/>
    <x v="0"/>
    <x v="0"/>
    <s v="Winter"/>
    <n v="173500"/>
    <n v="134485"/>
    <n v="38915"/>
    <n v="0.22442329873125721"/>
  </r>
  <r>
    <x v="42"/>
    <s v="CUST016"/>
    <s v="PROD003"/>
    <n v="5"/>
    <n v="35700"/>
    <n v="500"/>
    <n v="178000"/>
    <x v="0"/>
    <s v="January"/>
    <s v="Revenue"/>
    <s v="Customer P"/>
    <x v="3"/>
    <x v="0"/>
    <s v="Printer"/>
    <x v="4"/>
    <n v="26425"/>
    <x v="2"/>
    <x v="0"/>
    <x v="0"/>
    <s v="Winter"/>
    <n v="178500"/>
    <n v="132125"/>
    <n v="45875"/>
    <n v="0.2577247191011236"/>
  </r>
  <r>
    <x v="43"/>
    <s v="CUST012"/>
    <s v="PROD008"/>
    <n v="5"/>
    <n v="38100"/>
    <n v="500"/>
    <n v="-190000"/>
    <x v="1"/>
    <s v="January"/>
    <s v="Return"/>
    <s v="Customer L"/>
    <x v="1"/>
    <x v="0"/>
    <s v="Tablet"/>
    <x v="0"/>
    <n v="29054"/>
    <x v="2"/>
    <x v="0"/>
    <x v="0"/>
    <s v="Winter"/>
    <n v="190500"/>
    <n v="145270"/>
    <n v="-335270"/>
    <n v="1.764578947368421"/>
  </r>
  <r>
    <x v="43"/>
    <s v="CUST005"/>
    <s v="PROD003"/>
    <n v="5"/>
    <n v="36700"/>
    <n v="200"/>
    <n v="183300"/>
    <x v="0"/>
    <s v="January"/>
    <s v="Revenue"/>
    <s v="Customer E"/>
    <x v="2"/>
    <x v="1"/>
    <s v="Printer"/>
    <x v="4"/>
    <n v="26425"/>
    <x v="2"/>
    <x v="0"/>
    <x v="0"/>
    <s v="Winter"/>
    <n v="183500"/>
    <n v="132125"/>
    <n v="51175"/>
    <n v="0.27918712493180581"/>
  </r>
  <r>
    <x v="44"/>
    <s v="CUST018"/>
    <s v="PROD001"/>
    <n v="3"/>
    <n v="30200"/>
    <n v="500"/>
    <n v="90100"/>
    <x v="0"/>
    <s v="January"/>
    <s v="Revenue"/>
    <s v="Customer R"/>
    <x v="2"/>
    <x v="0"/>
    <s v="Laptop"/>
    <x v="0"/>
    <n v="26897"/>
    <x v="2"/>
    <x v="0"/>
    <x v="0"/>
    <s v="Winter"/>
    <n v="90600"/>
    <n v="80691"/>
    <n v="9409"/>
    <n v="0.10442841287458379"/>
  </r>
  <r>
    <x v="45"/>
    <s v="CUST007"/>
    <s v="PROD005"/>
    <n v="1"/>
    <n v="35400"/>
    <n v="0"/>
    <n v="35400"/>
    <x v="0"/>
    <s v="January"/>
    <s v="Revenue"/>
    <s v="Customer G"/>
    <x v="1"/>
    <x v="0"/>
    <s v="Keyboard"/>
    <x v="1"/>
    <n v="25619"/>
    <x v="2"/>
    <x v="0"/>
    <x v="0"/>
    <s v="Winter"/>
    <n v="35400"/>
    <n v="25619"/>
    <n v="9781"/>
    <n v="0.27629943502824861"/>
  </r>
  <r>
    <x v="45"/>
    <s v="CUST002"/>
    <s v="PROD003"/>
    <n v="2"/>
    <n v="37600"/>
    <n v="200"/>
    <n v="75000"/>
    <x v="0"/>
    <s v="January"/>
    <s v="Revenue"/>
    <s v="Customer B"/>
    <x v="2"/>
    <x v="1"/>
    <s v="Printer"/>
    <x v="4"/>
    <n v="26425"/>
    <x v="2"/>
    <x v="0"/>
    <x v="0"/>
    <s v="Winter"/>
    <n v="75200"/>
    <n v="52850"/>
    <n v="22150"/>
    <n v="0.29533333333333334"/>
  </r>
  <r>
    <x v="46"/>
    <s v="CUST013"/>
    <s v="PROD007"/>
    <n v="2"/>
    <n v="29900"/>
    <n v="100"/>
    <n v="59700"/>
    <x v="0"/>
    <s v="January"/>
    <s v="Revenue"/>
    <s v="Customer M"/>
    <x v="2"/>
    <x v="0"/>
    <s v="Router"/>
    <x v="5"/>
    <n v="26483"/>
    <x v="2"/>
    <x v="0"/>
    <x v="0"/>
    <s v="Winter"/>
    <n v="59800"/>
    <n v="52966"/>
    <n v="6734"/>
    <n v="0.11279731993299832"/>
  </r>
  <r>
    <x v="47"/>
    <s v="CUST018"/>
    <s v="PROD007"/>
    <n v="4"/>
    <n v="37800"/>
    <n v="100"/>
    <n v="151100"/>
    <x v="0"/>
    <s v="January"/>
    <s v="Revenue"/>
    <s v="Customer R"/>
    <x v="2"/>
    <x v="0"/>
    <s v="Router"/>
    <x v="5"/>
    <n v="26483"/>
    <x v="2"/>
    <x v="0"/>
    <x v="0"/>
    <s v="Winter"/>
    <n v="151200"/>
    <n v="105932"/>
    <n v="45168"/>
    <n v="0.29892786234281932"/>
  </r>
  <r>
    <x v="48"/>
    <s v="CUST007"/>
    <s v="PROD006"/>
    <n v="5"/>
    <n v="32100"/>
    <n v="100"/>
    <n v="-160400"/>
    <x v="1"/>
    <s v="January"/>
    <s v="Return"/>
    <s v="Customer G"/>
    <x v="1"/>
    <x v="0"/>
    <s v="Mouse"/>
    <x v="1"/>
    <n v="24870"/>
    <x v="2"/>
    <x v="0"/>
    <x v="0"/>
    <s v="Winter"/>
    <n v="160500"/>
    <n v="124350"/>
    <n v="-284750"/>
    <n v="1.7752493765586035"/>
  </r>
  <r>
    <x v="48"/>
    <s v="CUST014"/>
    <s v="PROD010"/>
    <n v="1"/>
    <n v="26200"/>
    <n v="200"/>
    <n v="26000"/>
    <x v="0"/>
    <s v="January"/>
    <s v="Revenue"/>
    <s v="Customer N"/>
    <x v="3"/>
    <x v="0"/>
    <s v="Speaker"/>
    <x v="3"/>
    <n v="20159"/>
    <x v="2"/>
    <x v="0"/>
    <x v="0"/>
    <s v="Winter"/>
    <n v="26200"/>
    <n v="20159"/>
    <n v="5841"/>
    <n v="0.22465384615384615"/>
  </r>
  <r>
    <x v="49"/>
    <s v="CUST020"/>
    <s v="PROD002"/>
    <n v="1"/>
    <n v="6500"/>
    <n v="0"/>
    <n v="6500"/>
    <x v="0"/>
    <s v="January"/>
    <s v="Revenue"/>
    <s v="Customer T"/>
    <x v="0"/>
    <x v="1"/>
    <s v="Smartphone"/>
    <x v="0"/>
    <n v="5612"/>
    <x v="2"/>
    <x v="0"/>
    <x v="0"/>
    <s v="Winter"/>
    <n v="6500"/>
    <n v="5612"/>
    <n v="888"/>
    <n v="0.13661538461538461"/>
  </r>
  <r>
    <x v="50"/>
    <s v="CUST019"/>
    <s v="PROD008"/>
    <n v="5"/>
    <n v="39400"/>
    <n v="200"/>
    <n v="196800"/>
    <x v="0"/>
    <s v="January"/>
    <s v="Revenue"/>
    <s v="Customer S"/>
    <x v="4"/>
    <x v="0"/>
    <s v="Tablet"/>
    <x v="0"/>
    <n v="29054"/>
    <x v="2"/>
    <x v="0"/>
    <x v="0"/>
    <s v="Winter"/>
    <n v="197000"/>
    <n v="145270"/>
    <n v="51530"/>
    <n v="0.26183943089430894"/>
  </r>
  <r>
    <x v="50"/>
    <s v="CUST002"/>
    <s v="PROD001"/>
    <n v="1"/>
    <n v="30100"/>
    <n v="200"/>
    <n v="29900"/>
    <x v="0"/>
    <s v="January"/>
    <s v="Revenue"/>
    <s v="Customer B"/>
    <x v="2"/>
    <x v="1"/>
    <s v="Laptop"/>
    <x v="0"/>
    <n v="26897"/>
    <x v="2"/>
    <x v="0"/>
    <x v="0"/>
    <s v="Winter"/>
    <n v="30100"/>
    <n v="26897"/>
    <n v="3003"/>
    <n v="0.10043478260869565"/>
  </r>
  <r>
    <x v="51"/>
    <s v="CUST002"/>
    <s v="PROD010"/>
    <n v="5"/>
    <n v="26700"/>
    <n v="0"/>
    <n v="133500"/>
    <x v="0"/>
    <s v="January"/>
    <s v="Revenue"/>
    <s v="Customer B"/>
    <x v="2"/>
    <x v="1"/>
    <s v="Speaker"/>
    <x v="3"/>
    <n v="20159"/>
    <x v="2"/>
    <x v="0"/>
    <x v="0"/>
    <s v="Winter"/>
    <n v="133500"/>
    <n v="100795"/>
    <n v="32705"/>
    <n v="0.24498127340823969"/>
  </r>
  <r>
    <x v="51"/>
    <s v="CUST012"/>
    <s v="PROD002"/>
    <n v="3"/>
    <n v="7500"/>
    <n v="500"/>
    <n v="22000"/>
    <x v="0"/>
    <s v="January"/>
    <s v="Revenue"/>
    <s v="Customer L"/>
    <x v="1"/>
    <x v="0"/>
    <s v="Smartphone"/>
    <x v="0"/>
    <n v="5612"/>
    <x v="2"/>
    <x v="0"/>
    <x v="0"/>
    <s v="Winter"/>
    <n v="22500"/>
    <n v="16836"/>
    <n v="5164"/>
    <n v="0.23472727272727273"/>
  </r>
  <r>
    <x v="52"/>
    <s v="CUST001"/>
    <s v="PROD002"/>
    <n v="5"/>
    <n v="7900"/>
    <n v="200"/>
    <n v="39300"/>
    <x v="0"/>
    <s v="January"/>
    <s v="Revenue"/>
    <s v="Customer A"/>
    <x v="0"/>
    <x v="0"/>
    <s v="Smartphone"/>
    <x v="0"/>
    <n v="5612"/>
    <x v="2"/>
    <x v="0"/>
    <x v="0"/>
    <s v="Winter"/>
    <n v="39500"/>
    <n v="28060"/>
    <n v="11240"/>
    <n v="0.28600508905852418"/>
  </r>
  <r>
    <x v="52"/>
    <s v="CUST008"/>
    <s v="PROD010"/>
    <n v="2"/>
    <n v="22200"/>
    <n v="0"/>
    <n v="44400"/>
    <x v="0"/>
    <s v="January"/>
    <s v="Revenue"/>
    <s v="Customer H"/>
    <x v="1"/>
    <x v="1"/>
    <s v="Speaker"/>
    <x v="3"/>
    <n v="20159"/>
    <x v="2"/>
    <x v="0"/>
    <x v="0"/>
    <s v="Winter"/>
    <n v="44400"/>
    <n v="40318"/>
    <n v="4082"/>
    <n v="9.1936936936936942E-2"/>
  </r>
  <r>
    <x v="53"/>
    <s v="CUST005"/>
    <s v="PROD010"/>
    <n v="1"/>
    <n v="22700"/>
    <n v="500"/>
    <n v="-22200"/>
    <x v="1"/>
    <s v="January"/>
    <s v="Return"/>
    <s v="Customer E"/>
    <x v="2"/>
    <x v="1"/>
    <s v="Speaker"/>
    <x v="3"/>
    <n v="20159"/>
    <x v="2"/>
    <x v="0"/>
    <x v="0"/>
    <s v="Winter"/>
    <n v="22700"/>
    <n v="20159"/>
    <n v="-42359"/>
    <n v="1.9080630630630631"/>
  </r>
  <r>
    <x v="53"/>
    <s v="CUST019"/>
    <s v="PROD003"/>
    <n v="2"/>
    <n v="33600"/>
    <n v="0"/>
    <n v="67200"/>
    <x v="0"/>
    <s v="January"/>
    <s v="Revenue"/>
    <s v="Customer S"/>
    <x v="4"/>
    <x v="0"/>
    <s v="Printer"/>
    <x v="4"/>
    <n v="26425"/>
    <x v="2"/>
    <x v="0"/>
    <x v="0"/>
    <s v="Winter"/>
    <n v="67200"/>
    <n v="52850"/>
    <n v="14350"/>
    <n v="0.21354166666666666"/>
  </r>
  <r>
    <x v="54"/>
    <s v="CUST011"/>
    <s v="PROD006"/>
    <n v="4"/>
    <n v="30100"/>
    <n v="200"/>
    <n v="120200"/>
    <x v="0"/>
    <s v="January"/>
    <s v="Revenue"/>
    <s v="Customer K"/>
    <x v="0"/>
    <x v="1"/>
    <s v="Mouse"/>
    <x v="1"/>
    <n v="24870"/>
    <x v="2"/>
    <x v="0"/>
    <x v="0"/>
    <s v="Winter"/>
    <n v="120400"/>
    <n v="99480"/>
    <n v="20720"/>
    <n v="0.17237936772046589"/>
  </r>
  <r>
    <x v="55"/>
    <s v="CUST008"/>
    <s v="PROD003"/>
    <n v="3"/>
    <n v="37800"/>
    <n v="0"/>
    <n v="113400"/>
    <x v="0"/>
    <s v="January"/>
    <s v="Revenue"/>
    <s v="Customer H"/>
    <x v="1"/>
    <x v="1"/>
    <s v="Printer"/>
    <x v="4"/>
    <n v="26425"/>
    <x v="2"/>
    <x v="0"/>
    <x v="0"/>
    <s v="Winter"/>
    <n v="113400"/>
    <n v="79275"/>
    <n v="34125"/>
    <n v="0.30092592592592593"/>
  </r>
  <r>
    <x v="55"/>
    <s v="CUST016"/>
    <s v="PROD005"/>
    <n v="1"/>
    <n v="35900"/>
    <n v="100"/>
    <n v="35800"/>
    <x v="0"/>
    <s v="January"/>
    <s v="Revenue"/>
    <s v="Customer P"/>
    <x v="3"/>
    <x v="0"/>
    <s v="Keyboard"/>
    <x v="1"/>
    <n v="25619"/>
    <x v="2"/>
    <x v="0"/>
    <x v="0"/>
    <s v="Winter"/>
    <n v="35900"/>
    <n v="25619"/>
    <n v="10181"/>
    <n v="0.28438547486033522"/>
  </r>
  <r>
    <x v="56"/>
    <s v="CUST002"/>
    <s v="PROD006"/>
    <n v="2"/>
    <n v="33800"/>
    <n v="0"/>
    <n v="67600"/>
    <x v="0"/>
    <s v="January"/>
    <s v="Revenue"/>
    <s v="Customer B"/>
    <x v="2"/>
    <x v="1"/>
    <s v="Mouse"/>
    <x v="1"/>
    <n v="24870"/>
    <x v="2"/>
    <x v="0"/>
    <x v="0"/>
    <s v="Winter"/>
    <n v="67600"/>
    <n v="49740"/>
    <n v="17860"/>
    <n v="0.26420118343195265"/>
  </r>
  <r>
    <x v="56"/>
    <s v="CUST009"/>
    <s v="PROD003"/>
    <n v="1"/>
    <n v="36100"/>
    <n v="0"/>
    <n v="36100"/>
    <x v="0"/>
    <s v="January"/>
    <s v="Revenue"/>
    <s v="Customer I"/>
    <x v="1"/>
    <x v="1"/>
    <s v="Printer"/>
    <x v="4"/>
    <n v="26425"/>
    <x v="2"/>
    <x v="0"/>
    <x v="0"/>
    <s v="Winter"/>
    <n v="36100"/>
    <n v="26425"/>
    <n v="9675"/>
    <n v="0.26800554016620498"/>
  </r>
  <r>
    <x v="57"/>
    <s v="CUST009"/>
    <s v="PROD010"/>
    <n v="4"/>
    <n v="29400"/>
    <n v="500"/>
    <n v="117100"/>
    <x v="0"/>
    <s v="January"/>
    <s v="Revenue"/>
    <s v="Customer I"/>
    <x v="1"/>
    <x v="1"/>
    <s v="Speaker"/>
    <x v="3"/>
    <n v="20159"/>
    <x v="2"/>
    <x v="0"/>
    <x v="0"/>
    <s v="Winter"/>
    <n v="117600"/>
    <n v="80636"/>
    <n v="36464"/>
    <n v="0.31139197267292912"/>
  </r>
  <r>
    <x v="57"/>
    <s v="CUST007"/>
    <s v="PROD006"/>
    <n v="4"/>
    <n v="28100"/>
    <n v="200"/>
    <n v="112200"/>
    <x v="0"/>
    <s v="January"/>
    <s v="Revenue"/>
    <s v="Customer G"/>
    <x v="1"/>
    <x v="0"/>
    <s v="Mouse"/>
    <x v="1"/>
    <n v="24870"/>
    <x v="2"/>
    <x v="0"/>
    <x v="0"/>
    <s v="Winter"/>
    <n v="112400"/>
    <n v="99480"/>
    <n v="12720"/>
    <n v="0.11336898395721925"/>
  </r>
  <r>
    <x v="57"/>
    <s v="CUST009"/>
    <s v="PROD009"/>
    <n v="3"/>
    <n v="21700"/>
    <n v="100"/>
    <n v="65000"/>
    <x v="0"/>
    <s v="January"/>
    <s v="Revenue"/>
    <s v="Customer I"/>
    <x v="1"/>
    <x v="1"/>
    <s v="Smartwatch"/>
    <x v="2"/>
    <n v="18787"/>
    <x v="2"/>
    <x v="0"/>
    <x v="0"/>
    <s v="Winter"/>
    <n v="65100"/>
    <n v="56361"/>
    <n v="8639"/>
    <n v="0.13290769230769231"/>
  </r>
  <r>
    <x v="58"/>
    <s v="CUST004"/>
    <s v="PROD008"/>
    <n v="3"/>
    <n v="39800"/>
    <n v="200"/>
    <n v="119200"/>
    <x v="0"/>
    <s v="December"/>
    <s v="Revenue"/>
    <s v="Customer D"/>
    <x v="2"/>
    <x v="0"/>
    <s v="Tablet"/>
    <x v="0"/>
    <n v="29054"/>
    <x v="3"/>
    <x v="1"/>
    <x v="1"/>
    <s v="Winter"/>
    <n v="119400"/>
    <n v="87162"/>
    <n v="32038"/>
    <n v="0.26877516778523491"/>
  </r>
  <r>
    <x v="59"/>
    <s v="CUST006"/>
    <s v="PROD001"/>
    <n v="5"/>
    <n v="30400"/>
    <n v="100"/>
    <n v="151900"/>
    <x v="0"/>
    <s v="December"/>
    <s v="Revenue"/>
    <s v="Customer F"/>
    <x v="3"/>
    <x v="1"/>
    <s v="Laptop"/>
    <x v="0"/>
    <n v="26897"/>
    <x v="3"/>
    <x v="1"/>
    <x v="1"/>
    <s v="Winter"/>
    <n v="152000"/>
    <n v="134485"/>
    <n v="17415"/>
    <n v="0.11464779460171165"/>
  </r>
  <r>
    <x v="59"/>
    <s v="CUST012"/>
    <s v="PROD007"/>
    <n v="3"/>
    <n v="36000"/>
    <n v="100"/>
    <n v="-107900"/>
    <x v="1"/>
    <s v="December"/>
    <s v="Return"/>
    <s v="Customer L"/>
    <x v="1"/>
    <x v="0"/>
    <s v="Router"/>
    <x v="5"/>
    <n v="26483"/>
    <x v="3"/>
    <x v="1"/>
    <x v="1"/>
    <s v="Winter"/>
    <n v="108000"/>
    <n v="79449"/>
    <n v="-187349"/>
    <n v="1.7363206672845226"/>
  </r>
  <r>
    <x v="60"/>
    <s v="CUST009"/>
    <s v="PROD002"/>
    <n v="4"/>
    <n v="6400"/>
    <n v="100"/>
    <n v="25500"/>
    <x v="0"/>
    <s v="December"/>
    <s v="Revenue"/>
    <s v="Customer I"/>
    <x v="1"/>
    <x v="1"/>
    <s v="Smartphone"/>
    <x v="0"/>
    <n v="5612"/>
    <x v="3"/>
    <x v="1"/>
    <x v="1"/>
    <s v="Winter"/>
    <n v="25600"/>
    <n v="22448"/>
    <n v="3052"/>
    <n v="0.11968627450980392"/>
  </r>
  <r>
    <x v="60"/>
    <s v="CUST005"/>
    <s v="PROD005"/>
    <n v="2"/>
    <n v="29800"/>
    <n v="100"/>
    <n v="59500"/>
    <x v="0"/>
    <s v="December"/>
    <s v="Revenue"/>
    <s v="Customer E"/>
    <x v="2"/>
    <x v="1"/>
    <s v="Keyboard"/>
    <x v="1"/>
    <n v="25619"/>
    <x v="3"/>
    <x v="1"/>
    <x v="1"/>
    <s v="Winter"/>
    <n v="59600"/>
    <n v="51238"/>
    <n v="8262"/>
    <n v="0.13885714285714285"/>
  </r>
  <r>
    <x v="60"/>
    <s v="CUST010"/>
    <s v="PROD002"/>
    <n v="3"/>
    <n v="6600"/>
    <n v="200"/>
    <n v="19600"/>
    <x v="0"/>
    <s v="December"/>
    <s v="Revenue"/>
    <s v="Customer J"/>
    <x v="2"/>
    <x v="0"/>
    <s v="Smartphone"/>
    <x v="0"/>
    <n v="5612"/>
    <x v="3"/>
    <x v="1"/>
    <x v="1"/>
    <s v="Winter"/>
    <n v="19800"/>
    <n v="16836"/>
    <n v="2764"/>
    <n v="0.1410204081632653"/>
  </r>
  <r>
    <x v="61"/>
    <s v="CUST015"/>
    <s v="PROD002"/>
    <n v="2"/>
    <n v="6700"/>
    <n v="200"/>
    <n v="13200"/>
    <x v="0"/>
    <s v="December"/>
    <s v="Revenue"/>
    <s v="Customer O"/>
    <x v="0"/>
    <x v="0"/>
    <s v="Smartphone"/>
    <x v="0"/>
    <n v="5612"/>
    <x v="3"/>
    <x v="1"/>
    <x v="1"/>
    <s v="Winter"/>
    <n v="13400"/>
    <n v="11224"/>
    <n v="1976"/>
    <n v="0.14969696969696969"/>
  </r>
  <r>
    <x v="61"/>
    <s v="CUST004"/>
    <s v="PROD005"/>
    <n v="1"/>
    <n v="36000"/>
    <n v="200"/>
    <n v="35800"/>
    <x v="0"/>
    <s v="December"/>
    <s v="Revenue"/>
    <s v="Customer D"/>
    <x v="2"/>
    <x v="0"/>
    <s v="Keyboard"/>
    <x v="1"/>
    <n v="25619"/>
    <x v="3"/>
    <x v="1"/>
    <x v="1"/>
    <s v="Winter"/>
    <n v="36000"/>
    <n v="25619"/>
    <n v="10181"/>
    <n v="0.28438547486033522"/>
  </r>
  <r>
    <x v="62"/>
    <s v="CUST015"/>
    <s v="PROD008"/>
    <n v="3"/>
    <n v="37700"/>
    <n v="0"/>
    <n v="-113100"/>
    <x v="1"/>
    <s v="December"/>
    <s v="Return"/>
    <s v="Customer O"/>
    <x v="0"/>
    <x v="0"/>
    <s v="Tablet"/>
    <x v="0"/>
    <n v="29054"/>
    <x v="3"/>
    <x v="1"/>
    <x v="1"/>
    <s v="Winter"/>
    <n v="113100"/>
    <n v="87162"/>
    <n v="-200262"/>
    <n v="1.7706631299734747"/>
  </r>
  <r>
    <x v="62"/>
    <s v="CUST005"/>
    <s v="PROD006"/>
    <n v="5"/>
    <n v="30500"/>
    <n v="500"/>
    <n v="-152000"/>
    <x v="1"/>
    <s v="December"/>
    <s v="Return"/>
    <s v="Customer E"/>
    <x v="2"/>
    <x v="1"/>
    <s v="Mouse"/>
    <x v="1"/>
    <n v="24870"/>
    <x v="3"/>
    <x v="1"/>
    <x v="1"/>
    <s v="Winter"/>
    <n v="152500"/>
    <n v="124350"/>
    <n v="-276350"/>
    <n v="1.8180921052631578"/>
  </r>
  <r>
    <x v="63"/>
    <s v="CUST004"/>
    <s v="PROD006"/>
    <n v="4"/>
    <n v="28500"/>
    <n v="500"/>
    <n v="113500"/>
    <x v="0"/>
    <s v="December"/>
    <s v="Revenue"/>
    <s v="Customer D"/>
    <x v="2"/>
    <x v="0"/>
    <s v="Mouse"/>
    <x v="1"/>
    <n v="24870"/>
    <x v="3"/>
    <x v="1"/>
    <x v="1"/>
    <s v="Winter"/>
    <n v="114000"/>
    <n v="99480"/>
    <n v="14020"/>
    <n v="0.12352422907488987"/>
  </r>
  <r>
    <x v="63"/>
    <s v="CUST005"/>
    <s v="PROD007"/>
    <n v="1"/>
    <n v="39200"/>
    <n v="100"/>
    <n v="39100"/>
    <x v="0"/>
    <s v="December"/>
    <s v="Revenue"/>
    <s v="Customer E"/>
    <x v="2"/>
    <x v="1"/>
    <s v="Router"/>
    <x v="5"/>
    <n v="26483"/>
    <x v="3"/>
    <x v="1"/>
    <x v="1"/>
    <s v="Winter"/>
    <n v="39200"/>
    <n v="26483"/>
    <n v="12617"/>
    <n v="0.32268542199488492"/>
  </r>
  <r>
    <x v="64"/>
    <s v="CUST009"/>
    <s v="PROD001"/>
    <n v="3"/>
    <n v="37400"/>
    <n v="500"/>
    <n v="111700"/>
    <x v="0"/>
    <s v="December"/>
    <s v="Revenue"/>
    <s v="Customer I"/>
    <x v="1"/>
    <x v="1"/>
    <s v="Laptop"/>
    <x v="0"/>
    <n v="26897"/>
    <x v="3"/>
    <x v="1"/>
    <x v="1"/>
    <s v="Winter"/>
    <n v="112200"/>
    <n v="80691"/>
    <n v="31009"/>
    <n v="0.27760966875559534"/>
  </r>
  <r>
    <x v="64"/>
    <s v="CUST007"/>
    <s v="PROD003"/>
    <n v="4"/>
    <n v="31400"/>
    <n v="0"/>
    <n v="125600"/>
    <x v="0"/>
    <s v="December"/>
    <s v="Revenue"/>
    <s v="Customer G"/>
    <x v="1"/>
    <x v="0"/>
    <s v="Printer"/>
    <x v="4"/>
    <n v="26425"/>
    <x v="3"/>
    <x v="1"/>
    <x v="1"/>
    <s v="Winter"/>
    <n v="125600"/>
    <n v="105700"/>
    <n v="19900"/>
    <n v="0.15843949044585987"/>
  </r>
  <r>
    <x v="64"/>
    <s v="CUST013"/>
    <s v="PROD008"/>
    <n v="5"/>
    <n v="38400"/>
    <n v="0"/>
    <n v="192000"/>
    <x v="0"/>
    <s v="December"/>
    <s v="Revenue"/>
    <s v="Customer M"/>
    <x v="2"/>
    <x v="0"/>
    <s v="Tablet"/>
    <x v="0"/>
    <n v="29054"/>
    <x v="3"/>
    <x v="1"/>
    <x v="1"/>
    <s v="Winter"/>
    <n v="192000"/>
    <n v="145270"/>
    <n v="46730"/>
    <n v="0.24338541666666666"/>
  </r>
  <r>
    <x v="65"/>
    <s v="CUST014"/>
    <s v="PROD009"/>
    <n v="4"/>
    <n v="27400"/>
    <n v="500"/>
    <n v="109100"/>
    <x v="0"/>
    <s v="December"/>
    <s v="Revenue"/>
    <s v="Customer N"/>
    <x v="3"/>
    <x v="0"/>
    <s v="Smartwatch"/>
    <x v="2"/>
    <n v="18787"/>
    <x v="3"/>
    <x v="1"/>
    <x v="1"/>
    <s v="Winter"/>
    <n v="109600"/>
    <n v="75148"/>
    <n v="33952"/>
    <n v="0.3112007332722273"/>
  </r>
  <r>
    <x v="65"/>
    <s v="CUST015"/>
    <s v="PROD004"/>
    <n v="2"/>
    <n v="38600"/>
    <n v="0"/>
    <n v="77200"/>
    <x v="0"/>
    <s v="December"/>
    <s v="Revenue"/>
    <s v="Customer O"/>
    <x v="0"/>
    <x v="0"/>
    <s v="Monitor"/>
    <x v="0"/>
    <n v="28939"/>
    <x v="3"/>
    <x v="1"/>
    <x v="1"/>
    <s v="Winter"/>
    <n v="77200"/>
    <n v="57878"/>
    <n v="19322"/>
    <n v="0.25028497409326422"/>
  </r>
  <r>
    <x v="66"/>
    <s v="CUST013"/>
    <s v="PROD008"/>
    <n v="2"/>
    <n v="35000"/>
    <n v="100"/>
    <n v="69900"/>
    <x v="0"/>
    <s v="December"/>
    <s v="Revenue"/>
    <s v="Customer M"/>
    <x v="2"/>
    <x v="0"/>
    <s v="Tablet"/>
    <x v="0"/>
    <n v="29054"/>
    <x v="3"/>
    <x v="1"/>
    <x v="1"/>
    <s v="Winter"/>
    <n v="70000"/>
    <n v="58108"/>
    <n v="11792"/>
    <n v="0.16869814020028612"/>
  </r>
  <r>
    <x v="66"/>
    <s v="CUST020"/>
    <s v="PROD009"/>
    <n v="1"/>
    <n v="25400"/>
    <n v="100"/>
    <n v="25300"/>
    <x v="0"/>
    <s v="December"/>
    <s v="Revenue"/>
    <s v="Customer T"/>
    <x v="0"/>
    <x v="1"/>
    <s v="Smartwatch"/>
    <x v="2"/>
    <n v="18787"/>
    <x v="3"/>
    <x v="1"/>
    <x v="1"/>
    <s v="Winter"/>
    <n v="25400"/>
    <n v="18787"/>
    <n v="6513"/>
    <n v="0.25743083003952572"/>
  </r>
  <r>
    <x v="67"/>
    <s v="CUST010"/>
    <s v="PROD004"/>
    <n v="5"/>
    <n v="41100"/>
    <n v="100"/>
    <n v="205400"/>
    <x v="0"/>
    <s v="December"/>
    <s v="Revenue"/>
    <s v="Customer J"/>
    <x v="2"/>
    <x v="0"/>
    <s v="Monitor"/>
    <x v="0"/>
    <n v="28939"/>
    <x v="3"/>
    <x v="1"/>
    <x v="1"/>
    <s v="Winter"/>
    <n v="205500"/>
    <n v="144695"/>
    <n v="60705"/>
    <n v="0.29554527750730281"/>
  </r>
  <r>
    <x v="68"/>
    <s v="CUST011"/>
    <s v="PROD003"/>
    <n v="4"/>
    <n v="31300"/>
    <n v="200"/>
    <n v="125000"/>
    <x v="0"/>
    <s v="December"/>
    <s v="Revenue"/>
    <s v="Customer K"/>
    <x v="0"/>
    <x v="1"/>
    <s v="Printer"/>
    <x v="4"/>
    <n v="26425"/>
    <x v="3"/>
    <x v="1"/>
    <x v="1"/>
    <s v="Winter"/>
    <n v="125200"/>
    <n v="105700"/>
    <n v="19300"/>
    <n v="0.15440000000000001"/>
  </r>
  <r>
    <x v="68"/>
    <s v="CUST020"/>
    <s v="PROD008"/>
    <n v="3"/>
    <n v="38200"/>
    <n v="0"/>
    <n v="114600"/>
    <x v="0"/>
    <s v="December"/>
    <s v="Revenue"/>
    <s v="Customer T"/>
    <x v="0"/>
    <x v="1"/>
    <s v="Tablet"/>
    <x v="0"/>
    <n v="29054"/>
    <x v="3"/>
    <x v="1"/>
    <x v="1"/>
    <s v="Winter"/>
    <n v="114600"/>
    <n v="87162"/>
    <n v="27438"/>
    <n v="0.23942408376963351"/>
  </r>
  <r>
    <x v="69"/>
    <s v="CUST004"/>
    <s v="PROD007"/>
    <n v="3"/>
    <n v="35900"/>
    <n v="500"/>
    <n v="107200"/>
    <x v="0"/>
    <s v="December"/>
    <s v="Revenue"/>
    <s v="Customer D"/>
    <x v="2"/>
    <x v="0"/>
    <s v="Router"/>
    <x v="5"/>
    <n v="26483"/>
    <x v="3"/>
    <x v="1"/>
    <x v="1"/>
    <s v="Winter"/>
    <n v="107700"/>
    <n v="79449"/>
    <n v="27751"/>
    <n v="0.25887126865671639"/>
  </r>
  <r>
    <x v="70"/>
    <s v="CUST003"/>
    <s v="PROD009"/>
    <n v="2"/>
    <n v="21600"/>
    <n v="500"/>
    <n v="-42700"/>
    <x v="1"/>
    <s v="December"/>
    <s v="Return"/>
    <s v="Customer C"/>
    <x v="1"/>
    <x v="1"/>
    <s v="Smartwatch"/>
    <x v="2"/>
    <n v="18787"/>
    <x v="3"/>
    <x v="1"/>
    <x v="1"/>
    <s v="Winter"/>
    <n v="43200"/>
    <n v="37574"/>
    <n v="-80274"/>
    <n v="1.8799531615925058"/>
  </r>
  <r>
    <x v="70"/>
    <s v="CUST007"/>
    <s v="PROD004"/>
    <n v="2"/>
    <n v="33600"/>
    <n v="200"/>
    <n v="67000"/>
    <x v="0"/>
    <s v="December"/>
    <s v="Revenue"/>
    <s v="Customer G"/>
    <x v="1"/>
    <x v="0"/>
    <s v="Monitor"/>
    <x v="0"/>
    <n v="28939"/>
    <x v="3"/>
    <x v="1"/>
    <x v="1"/>
    <s v="Winter"/>
    <n v="67200"/>
    <n v="57878"/>
    <n v="9122"/>
    <n v="0.13614925373134329"/>
  </r>
  <r>
    <x v="71"/>
    <s v="CUST009"/>
    <s v="PROD010"/>
    <n v="5"/>
    <n v="27000"/>
    <n v="0"/>
    <n v="135000"/>
    <x v="0"/>
    <s v="December"/>
    <s v="Revenue"/>
    <s v="Customer I"/>
    <x v="1"/>
    <x v="1"/>
    <s v="Speaker"/>
    <x v="3"/>
    <n v="20159"/>
    <x v="3"/>
    <x v="1"/>
    <x v="1"/>
    <s v="Winter"/>
    <n v="135000"/>
    <n v="100795"/>
    <n v="34205"/>
    <n v="0.25337037037037036"/>
  </r>
  <r>
    <x v="71"/>
    <s v="CUST004"/>
    <s v="PROD004"/>
    <n v="4"/>
    <n v="38500"/>
    <n v="200"/>
    <n v="-153800"/>
    <x v="1"/>
    <s v="December"/>
    <s v="Return"/>
    <s v="Customer D"/>
    <x v="2"/>
    <x v="0"/>
    <s v="Monitor"/>
    <x v="0"/>
    <n v="28939"/>
    <x v="3"/>
    <x v="1"/>
    <x v="1"/>
    <s v="Winter"/>
    <n v="154000"/>
    <n v="115756"/>
    <n v="-269556"/>
    <n v="1.7526397919375813"/>
  </r>
  <r>
    <x v="72"/>
    <s v="CUST013"/>
    <s v="PROD007"/>
    <n v="1"/>
    <n v="34300"/>
    <n v="500"/>
    <n v="33800"/>
    <x v="0"/>
    <s v="December"/>
    <s v="Revenue"/>
    <s v="Customer M"/>
    <x v="2"/>
    <x v="0"/>
    <s v="Router"/>
    <x v="5"/>
    <n v="26483"/>
    <x v="3"/>
    <x v="1"/>
    <x v="1"/>
    <s v="Winter"/>
    <n v="34300"/>
    <n v="26483"/>
    <n v="7317"/>
    <n v="0.21647928994082841"/>
  </r>
  <r>
    <x v="72"/>
    <s v="CUST006"/>
    <s v="PROD003"/>
    <n v="1"/>
    <n v="36600"/>
    <n v="500"/>
    <n v="36100"/>
    <x v="0"/>
    <s v="December"/>
    <s v="Revenue"/>
    <s v="Customer F"/>
    <x v="3"/>
    <x v="1"/>
    <s v="Printer"/>
    <x v="4"/>
    <n v="26425"/>
    <x v="3"/>
    <x v="1"/>
    <x v="1"/>
    <s v="Winter"/>
    <n v="36600"/>
    <n v="26425"/>
    <n v="9675"/>
    <n v="0.26800554016620498"/>
  </r>
  <r>
    <x v="72"/>
    <s v="CUST017"/>
    <s v="PROD007"/>
    <n v="4"/>
    <n v="37900"/>
    <n v="0"/>
    <n v="151600"/>
    <x v="0"/>
    <s v="December"/>
    <s v="Revenue"/>
    <s v="Customer Q"/>
    <x v="0"/>
    <x v="1"/>
    <s v="Router"/>
    <x v="5"/>
    <n v="26483"/>
    <x v="3"/>
    <x v="1"/>
    <x v="1"/>
    <s v="Winter"/>
    <n v="151600"/>
    <n v="105932"/>
    <n v="45668"/>
    <n v="0.30124010554089709"/>
  </r>
  <r>
    <x v="73"/>
    <s v="CUST017"/>
    <s v="PROD007"/>
    <n v="3"/>
    <n v="39300"/>
    <n v="500"/>
    <n v="-117400"/>
    <x v="1"/>
    <s v="December"/>
    <s v="Return"/>
    <s v="Customer Q"/>
    <x v="0"/>
    <x v="1"/>
    <s v="Router"/>
    <x v="5"/>
    <n v="26483"/>
    <x v="3"/>
    <x v="1"/>
    <x v="1"/>
    <s v="Winter"/>
    <n v="117900"/>
    <n v="79449"/>
    <n v="-196849"/>
    <n v="1.6767376490630324"/>
  </r>
  <r>
    <x v="74"/>
    <s v="CUST016"/>
    <s v="PROD004"/>
    <n v="3"/>
    <n v="35600"/>
    <n v="0"/>
    <n v="-106800"/>
    <x v="1"/>
    <s v="November"/>
    <s v="Return"/>
    <s v="Customer P"/>
    <x v="3"/>
    <x v="0"/>
    <s v="Monitor"/>
    <x v="0"/>
    <n v="28939"/>
    <x v="4"/>
    <x v="1"/>
    <x v="1"/>
    <s v="Winter"/>
    <n v="106800"/>
    <n v="86817"/>
    <n v="-193617"/>
    <n v="1.8128932584269664"/>
  </r>
  <r>
    <x v="75"/>
    <s v="CUST013"/>
    <s v="PROD007"/>
    <n v="2"/>
    <n v="34400"/>
    <n v="0"/>
    <n v="68800"/>
    <x v="0"/>
    <s v="November"/>
    <s v="Revenue"/>
    <s v="Customer M"/>
    <x v="2"/>
    <x v="0"/>
    <s v="Router"/>
    <x v="5"/>
    <n v="26483"/>
    <x v="4"/>
    <x v="1"/>
    <x v="1"/>
    <s v="Winter"/>
    <n v="68800"/>
    <n v="52966"/>
    <n v="15834"/>
    <n v="0.2301453488372093"/>
  </r>
  <r>
    <x v="76"/>
    <s v="CUST004"/>
    <s v="PROD003"/>
    <n v="1"/>
    <n v="39300"/>
    <n v="100"/>
    <n v="39200"/>
    <x v="0"/>
    <s v="November"/>
    <s v="Revenue"/>
    <s v="Customer D"/>
    <x v="2"/>
    <x v="0"/>
    <s v="Printer"/>
    <x v="4"/>
    <n v="26425"/>
    <x v="4"/>
    <x v="1"/>
    <x v="1"/>
    <s v="Winter"/>
    <n v="39300"/>
    <n v="26425"/>
    <n v="12775"/>
    <n v="0.32589285714285715"/>
  </r>
  <r>
    <x v="77"/>
    <s v="CUST007"/>
    <s v="PROD006"/>
    <n v="5"/>
    <n v="37200"/>
    <n v="500"/>
    <n v="185500"/>
    <x v="0"/>
    <s v="November"/>
    <s v="Revenue"/>
    <s v="Customer G"/>
    <x v="1"/>
    <x v="0"/>
    <s v="Mouse"/>
    <x v="1"/>
    <n v="24870"/>
    <x v="4"/>
    <x v="1"/>
    <x v="1"/>
    <s v="Winter"/>
    <n v="186000"/>
    <n v="124350"/>
    <n v="61150"/>
    <n v="0.32964959568733154"/>
  </r>
  <r>
    <x v="77"/>
    <s v="CUST002"/>
    <s v="PROD007"/>
    <n v="3"/>
    <n v="31800"/>
    <n v="0"/>
    <n v="95400"/>
    <x v="0"/>
    <s v="November"/>
    <s v="Revenue"/>
    <s v="Customer B"/>
    <x v="2"/>
    <x v="1"/>
    <s v="Router"/>
    <x v="5"/>
    <n v="26483"/>
    <x v="4"/>
    <x v="1"/>
    <x v="1"/>
    <s v="Winter"/>
    <n v="95400"/>
    <n v="79449"/>
    <n v="15951"/>
    <n v="0.16720125786163523"/>
  </r>
  <r>
    <x v="78"/>
    <s v="CUST005"/>
    <s v="PROD010"/>
    <n v="5"/>
    <n v="22400"/>
    <n v="500"/>
    <n v="111500"/>
    <x v="0"/>
    <s v="November"/>
    <s v="Revenue"/>
    <s v="Customer E"/>
    <x v="2"/>
    <x v="1"/>
    <s v="Speaker"/>
    <x v="3"/>
    <n v="20159"/>
    <x v="4"/>
    <x v="1"/>
    <x v="1"/>
    <s v="Winter"/>
    <n v="112000"/>
    <n v="100795"/>
    <n v="10705"/>
    <n v="9.6008968609865478E-2"/>
  </r>
  <r>
    <x v="78"/>
    <s v="CUST009"/>
    <s v="PROD004"/>
    <n v="1"/>
    <n v="35700"/>
    <n v="500"/>
    <n v="35200"/>
    <x v="0"/>
    <s v="November"/>
    <s v="Revenue"/>
    <s v="Customer I"/>
    <x v="1"/>
    <x v="1"/>
    <s v="Monitor"/>
    <x v="0"/>
    <n v="28939"/>
    <x v="4"/>
    <x v="1"/>
    <x v="1"/>
    <s v="Winter"/>
    <n v="35700"/>
    <n v="28939"/>
    <n v="6261"/>
    <n v="0.17786931818181817"/>
  </r>
  <r>
    <x v="79"/>
    <s v="CUST014"/>
    <s v="PROD001"/>
    <n v="2"/>
    <n v="38500"/>
    <n v="500"/>
    <n v="-76500"/>
    <x v="1"/>
    <s v="November"/>
    <s v="Return"/>
    <s v="Customer N"/>
    <x v="3"/>
    <x v="0"/>
    <s v="Laptop"/>
    <x v="0"/>
    <n v="26897"/>
    <x v="4"/>
    <x v="1"/>
    <x v="1"/>
    <s v="Winter"/>
    <n v="77000"/>
    <n v="53794"/>
    <n v="-130294"/>
    <n v="1.7031895424836601"/>
  </r>
  <r>
    <x v="79"/>
    <s v="CUST010"/>
    <s v="PROD009"/>
    <n v="2"/>
    <n v="21200"/>
    <n v="200"/>
    <n v="-42200"/>
    <x v="1"/>
    <s v="November"/>
    <s v="Return"/>
    <s v="Customer J"/>
    <x v="2"/>
    <x v="0"/>
    <s v="Smartwatch"/>
    <x v="2"/>
    <n v="18787"/>
    <x v="4"/>
    <x v="1"/>
    <x v="1"/>
    <s v="Winter"/>
    <n v="42400"/>
    <n v="37574"/>
    <n v="-79774"/>
    <n v="1.8903791469194313"/>
  </r>
  <r>
    <x v="80"/>
    <s v="CUST017"/>
    <s v="PROD009"/>
    <n v="5"/>
    <n v="23100"/>
    <n v="500"/>
    <n v="115000"/>
    <x v="0"/>
    <s v="November"/>
    <s v="Revenue"/>
    <s v="Customer Q"/>
    <x v="0"/>
    <x v="1"/>
    <s v="Smartwatch"/>
    <x v="2"/>
    <n v="18787"/>
    <x v="4"/>
    <x v="1"/>
    <x v="1"/>
    <s v="Winter"/>
    <n v="115500"/>
    <n v="93935"/>
    <n v="21065"/>
    <n v="0.18317391304347827"/>
  </r>
  <r>
    <x v="81"/>
    <s v="CUST003"/>
    <s v="PROD006"/>
    <n v="5"/>
    <n v="31600"/>
    <n v="500"/>
    <n v="157500"/>
    <x v="0"/>
    <s v="November"/>
    <s v="Revenue"/>
    <s v="Customer C"/>
    <x v="1"/>
    <x v="1"/>
    <s v="Mouse"/>
    <x v="1"/>
    <n v="24870"/>
    <x v="4"/>
    <x v="1"/>
    <x v="1"/>
    <s v="Winter"/>
    <n v="158000"/>
    <n v="124350"/>
    <n v="33150"/>
    <n v="0.21047619047619048"/>
  </r>
  <r>
    <x v="82"/>
    <s v="CUST011"/>
    <s v="PROD003"/>
    <n v="3"/>
    <n v="32400"/>
    <n v="200"/>
    <n v="97000"/>
    <x v="0"/>
    <s v="November"/>
    <s v="Revenue"/>
    <s v="Customer K"/>
    <x v="0"/>
    <x v="1"/>
    <s v="Printer"/>
    <x v="4"/>
    <n v="26425"/>
    <x v="4"/>
    <x v="1"/>
    <x v="1"/>
    <s v="Winter"/>
    <n v="97200"/>
    <n v="79275"/>
    <n v="17725"/>
    <n v="0.18273195876288659"/>
  </r>
  <r>
    <x v="83"/>
    <s v="CUST008"/>
    <s v="PROD008"/>
    <n v="5"/>
    <n v="39100"/>
    <n v="500"/>
    <n v="195000"/>
    <x v="0"/>
    <s v="November"/>
    <s v="Revenue"/>
    <s v="Customer H"/>
    <x v="1"/>
    <x v="1"/>
    <s v="Tablet"/>
    <x v="0"/>
    <n v="29054"/>
    <x v="4"/>
    <x v="1"/>
    <x v="1"/>
    <s v="Winter"/>
    <n v="195500"/>
    <n v="145270"/>
    <n v="49730"/>
    <n v="0.25502564102564101"/>
  </r>
  <r>
    <x v="83"/>
    <s v="CUST004"/>
    <s v="PROD006"/>
    <n v="1"/>
    <n v="32400"/>
    <n v="100"/>
    <n v="32300"/>
    <x v="0"/>
    <s v="November"/>
    <s v="Revenue"/>
    <s v="Customer D"/>
    <x v="2"/>
    <x v="0"/>
    <s v="Mouse"/>
    <x v="1"/>
    <n v="24870"/>
    <x v="4"/>
    <x v="1"/>
    <x v="1"/>
    <s v="Winter"/>
    <n v="32400"/>
    <n v="24870"/>
    <n v="7430"/>
    <n v="0.23003095975232199"/>
  </r>
  <r>
    <x v="84"/>
    <s v="CUST018"/>
    <s v="PROD008"/>
    <n v="3"/>
    <n v="35800"/>
    <n v="500"/>
    <n v="106900"/>
    <x v="0"/>
    <s v="November"/>
    <s v="Revenue"/>
    <s v="Customer R"/>
    <x v="2"/>
    <x v="0"/>
    <s v="Tablet"/>
    <x v="0"/>
    <n v="29054"/>
    <x v="4"/>
    <x v="1"/>
    <x v="1"/>
    <s v="Winter"/>
    <n v="107400"/>
    <n v="87162"/>
    <n v="19738"/>
    <n v="0.18463985032740879"/>
  </r>
  <r>
    <x v="85"/>
    <s v="CUST002"/>
    <s v="PROD010"/>
    <n v="3"/>
    <n v="28100"/>
    <n v="0"/>
    <n v="-84300"/>
    <x v="1"/>
    <s v="November"/>
    <s v="Return"/>
    <s v="Customer B"/>
    <x v="2"/>
    <x v="1"/>
    <s v="Speaker"/>
    <x v="3"/>
    <n v="20159"/>
    <x v="4"/>
    <x v="1"/>
    <x v="1"/>
    <s v="Winter"/>
    <n v="84300"/>
    <n v="60477"/>
    <n v="-144777"/>
    <n v="1.7174021352313167"/>
  </r>
  <r>
    <x v="85"/>
    <s v="CUST013"/>
    <s v="PROD006"/>
    <n v="2"/>
    <n v="32300"/>
    <n v="500"/>
    <n v="64100"/>
    <x v="0"/>
    <s v="November"/>
    <s v="Revenue"/>
    <s v="Customer M"/>
    <x v="2"/>
    <x v="0"/>
    <s v="Mouse"/>
    <x v="1"/>
    <n v="24870"/>
    <x v="4"/>
    <x v="1"/>
    <x v="1"/>
    <s v="Winter"/>
    <n v="64600"/>
    <n v="49740"/>
    <n v="14360"/>
    <n v="0.22402496099843994"/>
  </r>
  <r>
    <x v="85"/>
    <s v="CUST011"/>
    <s v="PROD007"/>
    <n v="2"/>
    <n v="33500"/>
    <n v="100"/>
    <n v="66900"/>
    <x v="0"/>
    <s v="November"/>
    <s v="Revenue"/>
    <s v="Customer K"/>
    <x v="0"/>
    <x v="1"/>
    <s v="Router"/>
    <x v="5"/>
    <n v="26483"/>
    <x v="4"/>
    <x v="1"/>
    <x v="1"/>
    <s v="Winter"/>
    <n v="67000"/>
    <n v="52966"/>
    <n v="13934"/>
    <n v="0.20828101644245142"/>
  </r>
  <r>
    <x v="86"/>
    <s v="CUST016"/>
    <s v="PROD002"/>
    <n v="4"/>
    <n v="7000"/>
    <n v="200"/>
    <n v="27800"/>
    <x v="0"/>
    <s v="November"/>
    <s v="Revenue"/>
    <s v="Customer P"/>
    <x v="3"/>
    <x v="0"/>
    <s v="Smartphone"/>
    <x v="0"/>
    <n v="5612"/>
    <x v="4"/>
    <x v="1"/>
    <x v="1"/>
    <s v="Winter"/>
    <n v="28000"/>
    <n v="22448"/>
    <n v="5352"/>
    <n v="0.19251798561151079"/>
  </r>
  <r>
    <x v="87"/>
    <s v="CUST006"/>
    <s v="PROD008"/>
    <n v="1"/>
    <n v="43000"/>
    <n v="200"/>
    <n v="-42800"/>
    <x v="1"/>
    <s v="November"/>
    <s v="Return"/>
    <s v="Customer F"/>
    <x v="3"/>
    <x v="1"/>
    <s v="Tablet"/>
    <x v="0"/>
    <n v="29054"/>
    <x v="4"/>
    <x v="1"/>
    <x v="1"/>
    <s v="Winter"/>
    <n v="43000"/>
    <n v="29054"/>
    <n v="-71854"/>
    <n v="1.6788317757009346"/>
  </r>
  <r>
    <x v="87"/>
    <s v="CUST006"/>
    <s v="PROD009"/>
    <n v="3"/>
    <n v="25300"/>
    <n v="500"/>
    <n v="75400"/>
    <x v="0"/>
    <s v="November"/>
    <s v="Revenue"/>
    <s v="Customer F"/>
    <x v="3"/>
    <x v="1"/>
    <s v="Smartwatch"/>
    <x v="2"/>
    <n v="18787"/>
    <x v="4"/>
    <x v="1"/>
    <x v="1"/>
    <s v="Winter"/>
    <n v="75900"/>
    <n v="56361"/>
    <n v="19039"/>
    <n v="0.25250663129973477"/>
  </r>
  <r>
    <x v="87"/>
    <s v="CUST009"/>
    <s v="PROD001"/>
    <n v="1"/>
    <n v="36800"/>
    <n v="500"/>
    <n v="36300"/>
    <x v="0"/>
    <s v="November"/>
    <s v="Revenue"/>
    <s v="Customer I"/>
    <x v="1"/>
    <x v="1"/>
    <s v="Laptop"/>
    <x v="0"/>
    <n v="26897"/>
    <x v="4"/>
    <x v="1"/>
    <x v="1"/>
    <s v="Winter"/>
    <n v="36800"/>
    <n v="26897"/>
    <n v="9403"/>
    <n v="0.25903581267217629"/>
  </r>
  <r>
    <x v="88"/>
    <s v="CUST006"/>
    <s v="PROD003"/>
    <n v="4"/>
    <n v="34700"/>
    <n v="100"/>
    <n v="138700"/>
    <x v="0"/>
    <s v="November"/>
    <s v="Revenue"/>
    <s v="Customer F"/>
    <x v="3"/>
    <x v="1"/>
    <s v="Printer"/>
    <x v="4"/>
    <n v="26425"/>
    <x v="4"/>
    <x v="1"/>
    <x v="1"/>
    <s v="Winter"/>
    <n v="138800"/>
    <n v="105700"/>
    <n v="33000"/>
    <n v="0.23792357606344627"/>
  </r>
  <r>
    <x v="89"/>
    <s v="CUST006"/>
    <s v="PROD008"/>
    <n v="3"/>
    <n v="37200"/>
    <n v="200"/>
    <n v="111400"/>
    <x v="0"/>
    <s v="November"/>
    <s v="Revenue"/>
    <s v="Customer F"/>
    <x v="3"/>
    <x v="1"/>
    <s v="Tablet"/>
    <x v="0"/>
    <n v="29054"/>
    <x v="4"/>
    <x v="1"/>
    <x v="1"/>
    <s v="Winter"/>
    <n v="111600"/>
    <n v="87162"/>
    <n v="24238"/>
    <n v="0.21757630161579891"/>
  </r>
  <r>
    <x v="90"/>
    <s v="CUST017"/>
    <s v="PROD002"/>
    <n v="1"/>
    <n v="7200"/>
    <n v="200"/>
    <n v="7000"/>
    <x v="0"/>
    <s v="November"/>
    <s v="Revenue"/>
    <s v="Customer Q"/>
    <x v="0"/>
    <x v="1"/>
    <s v="Smartphone"/>
    <x v="0"/>
    <n v="5612"/>
    <x v="4"/>
    <x v="1"/>
    <x v="1"/>
    <s v="Winter"/>
    <n v="7200"/>
    <n v="5612"/>
    <n v="1388"/>
    <n v="0.19828571428571429"/>
  </r>
  <r>
    <x v="91"/>
    <s v="CUST010"/>
    <s v="PROD002"/>
    <n v="4"/>
    <n v="6200"/>
    <n v="200"/>
    <n v="24600"/>
    <x v="0"/>
    <s v="October"/>
    <s v="Revenue"/>
    <s v="Customer J"/>
    <x v="2"/>
    <x v="0"/>
    <s v="Smartphone"/>
    <x v="0"/>
    <n v="5612"/>
    <x v="5"/>
    <x v="1"/>
    <x v="1"/>
    <s v="Autumn"/>
    <n v="24800"/>
    <n v="22448"/>
    <n v="2152"/>
    <n v="8.7479674796747967E-2"/>
  </r>
  <r>
    <x v="92"/>
    <s v="CUST015"/>
    <s v="PROD010"/>
    <n v="4"/>
    <n v="24500"/>
    <n v="100"/>
    <n v="97900"/>
    <x v="0"/>
    <s v="October"/>
    <s v="Revenue"/>
    <s v="Customer O"/>
    <x v="0"/>
    <x v="0"/>
    <s v="Speaker"/>
    <x v="3"/>
    <n v="20159"/>
    <x v="5"/>
    <x v="1"/>
    <x v="1"/>
    <s v="Autumn"/>
    <n v="98000"/>
    <n v="80636"/>
    <n v="17264"/>
    <n v="0.17634320735444331"/>
  </r>
  <r>
    <x v="93"/>
    <s v="CUST016"/>
    <s v="PROD009"/>
    <n v="2"/>
    <n v="25900"/>
    <n v="500"/>
    <n v="51300"/>
    <x v="0"/>
    <s v="October"/>
    <s v="Revenue"/>
    <s v="Customer P"/>
    <x v="3"/>
    <x v="0"/>
    <s v="Smartwatch"/>
    <x v="2"/>
    <n v="18787"/>
    <x v="5"/>
    <x v="1"/>
    <x v="1"/>
    <s v="Autumn"/>
    <n v="51800"/>
    <n v="37574"/>
    <n v="13726"/>
    <n v="0.26756335282651073"/>
  </r>
  <r>
    <x v="94"/>
    <s v="CUST017"/>
    <s v="PROD001"/>
    <n v="5"/>
    <n v="34600"/>
    <n v="0"/>
    <n v="173000"/>
    <x v="0"/>
    <s v="October"/>
    <s v="Revenue"/>
    <s v="Customer Q"/>
    <x v="0"/>
    <x v="1"/>
    <s v="Laptop"/>
    <x v="0"/>
    <n v="26897"/>
    <x v="5"/>
    <x v="1"/>
    <x v="1"/>
    <s v="Autumn"/>
    <n v="173000"/>
    <n v="134485"/>
    <n v="38515"/>
    <n v="0.2226300578034682"/>
  </r>
  <r>
    <x v="95"/>
    <s v="CUST018"/>
    <s v="PROD001"/>
    <n v="4"/>
    <n v="30500"/>
    <n v="200"/>
    <n v="121800"/>
    <x v="0"/>
    <s v="October"/>
    <s v="Revenue"/>
    <s v="Customer R"/>
    <x v="2"/>
    <x v="0"/>
    <s v="Laptop"/>
    <x v="0"/>
    <n v="26897"/>
    <x v="5"/>
    <x v="1"/>
    <x v="1"/>
    <s v="Autumn"/>
    <n v="122000"/>
    <n v="107588"/>
    <n v="14212"/>
    <n v="0.11668308702791462"/>
  </r>
  <r>
    <x v="95"/>
    <s v="CUST003"/>
    <s v="PROD003"/>
    <n v="1"/>
    <n v="30000"/>
    <n v="100"/>
    <n v="29900"/>
    <x v="0"/>
    <s v="October"/>
    <s v="Revenue"/>
    <s v="Customer C"/>
    <x v="1"/>
    <x v="1"/>
    <s v="Printer"/>
    <x v="4"/>
    <n v="26425"/>
    <x v="5"/>
    <x v="1"/>
    <x v="1"/>
    <s v="Autumn"/>
    <n v="30000"/>
    <n v="26425"/>
    <n v="3475"/>
    <n v="0.11622073578595318"/>
  </r>
  <r>
    <x v="96"/>
    <s v="CUST014"/>
    <s v="PROD009"/>
    <n v="5"/>
    <n v="26700"/>
    <n v="100"/>
    <n v="133400"/>
    <x v="0"/>
    <s v="October"/>
    <s v="Revenue"/>
    <s v="Customer N"/>
    <x v="3"/>
    <x v="0"/>
    <s v="Smartwatch"/>
    <x v="2"/>
    <n v="18787"/>
    <x v="5"/>
    <x v="1"/>
    <x v="1"/>
    <s v="Autumn"/>
    <n v="133500"/>
    <n v="93935"/>
    <n v="39465"/>
    <n v="0.29583958020989504"/>
  </r>
  <r>
    <x v="97"/>
    <s v="CUST017"/>
    <s v="PROD009"/>
    <n v="4"/>
    <n v="27900"/>
    <n v="100"/>
    <n v="111500"/>
    <x v="0"/>
    <s v="October"/>
    <s v="Revenue"/>
    <s v="Customer Q"/>
    <x v="0"/>
    <x v="1"/>
    <s v="Smartwatch"/>
    <x v="2"/>
    <n v="18787"/>
    <x v="5"/>
    <x v="1"/>
    <x v="1"/>
    <s v="Autumn"/>
    <n v="111600"/>
    <n v="75148"/>
    <n v="36352"/>
    <n v="0.32602690582959643"/>
  </r>
  <r>
    <x v="98"/>
    <s v="CUST009"/>
    <s v="PROD009"/>
    <n v="2"/>
    <n v="25800"/>
    <n v="0"/>
    <n v="51600"/>
    <x v="0"/>
    <s v="October"/>
    <s v="Revenue"/>
    <s v="Customer I"/>
    <x v="1"/>
    <x v="1"/>
    <s v="Smartwatch"/>
    <x v="2"/>
    <n v="18787"/>
    <x v="5"/>
    <x v="1"/>
    <x v="1"/>
    <s v="Autumn"/>
    <n v="51600"/>
    <n v="37574"/>
    <n v="14026"/>
    <n v="0.27182170542635659"/>
  </r>
  <r>
    <x v="98"/>
    <s v="CUST009"/>
    <s v="PROD007"/>
    <n v="3"/>
    <n v="38000"/>
    <n v="500"/>
    <n v="113500"/>
    <x v="0"/>
    <s v="October"/>
    <s v="Revenue"/>
    <s v="Customer I"/>
    <x v="1"/>
    <x v="1"/>
    <s v="Router"/>
    <x v="5"/>
    <n v="26483"/>
    <x v="5"/>
    <x v="1"/>
    <x v="1"/>
    <s v="Autumn"/>
    <n v="114000"/>
    <n v="79449"/>
    <n v="34051"/>
    <n v="0.30000881057268725"/>
  </r>
  <r>
    <x v="98"/>
    <s v="CUST015"/>
    <s v="PROD008"/>
    <n v="3"/>
    <n v="42000"/>
    <n v="500"/>
    <n v="125500"/>
    <x v="0"/>
    <s v="October"/>
    <s v="Revenue"/>
    <s v="Customer O"/>
    <x v="0"/>
    <x v="0"/>
    <s v="Tablet"/>
    <x v="0"/>
    <n v="29054"/>
    <x v="5"/>
    <x v="1"/>
    <x v="1"/>
    <s v="Autumn"/>
    <n v="126000"/>
    <n v="87162"/>
    <n v="38338"/>
    <n v="0.3054820717131474"/>
  </r>
  <r>
    <x v="99"/>
    <s v="CUST011"/>
    <s v="PROD003"/>
    <n v="5"/>
    <n v="30100"/>
    <n v="500"/>
    <n v="150000"/>
    <x v="0"/>
    <s v="October"/>
    <s v="Revenue"/>
    <s v="Customer K"/>
    <x v="0"/>
    <x v="1"/>
    <s v="Printer"/>
    <x v="4"/>
    <n v="26425"/>
    <x v="5"/>
    <x v="1"/>
    <x v="1"/>
    <s v="Autumn"/>
    <n v="150500"/>
    <n v="132125"/>
    <n v="17875"/>
    <n v="0.11916666666666667"/>
  </r>
  <r>
    <x v="100"/>
    <s v="CUST014"/>
    <s v="PROD003"/>
    <n v="2"/>
    <n v="34700"/>
    <n v="100"/>
    <n v="69300"/>
    <x v="0"/>
    <s v="October"/>
    <s v="Revenue"/>
    <s v="Customer N"/>
    <x v="3"/>
    <x v="0"/>
    <s v="Printer"/>
    <x v="4"/>
    <n v="26425"/>
    <x v="5"/>
    <x v="1"/>
    <x v="1"/>
    <s v="Autumn"/>
    <n v="69400"/>
    <n v="52850"/>
    <n v="16450"/>
    <n v="0.23737373737373738"/>
  </r>
  <r>
    <x v="101"/>
    <s v="CUST010"/>
    <s v="PROD003"/>
    <n v="4"/>
    <n v="37900"/>
    <n v="200"/>
    <n v="151400"/>
    <x v="0"/>
    <s v="October"/>
    <s v="Revenue"/>
    <s v="Customer J"/>
    <x v="2"/>
    <x v="0"/>
    <s v="Printer"/>
    <x v="4"/>
    <n v="26425"/>
    <x v="5"/>
    <x v="1"/>
    <x v="1"/>
    <s v="Autumn"/>
    <n v="151600"/>
    <n v="105700"/>
    <n v="45700"/>
    <n v="0.30184940554821665"/>
  </r>
  <r>
    <x v="101"/>
    <s v="CUST018"/>
    <s v="PROD007"/>
    <n v="5"/>
    <n v="37000"/>
    <n v="100"/>
    <n v="184900"/>
    <x v="0"/>
    <s v="October"/>
    <s v="Revenue"/>
    <s v="Customer R"/>
    <x v="2"/>
    <x v="0"/>
    <s v="Router"/>
    <x v="5"/>
    <n v="26483"/>
    <x v="5"/>
    <x v="1"/>
    <x v="1"/>
    <s v="Autumn"/>
    <n v="185000"/>
    <n v="132415"/>
    <n v="52485"/>
    <n v="0.28385613845321794"/>
  </r>
  <r>
    <x v="101"/>
    <s v="CUST007"/>
    <s v="PROD008"/>
    <n v="4"/>
    <n v="43000"/>
    <n v="200"/>
    <n v="171800"/>
    <x v="0"/>
    <s v="October"/>
    <s v="Revenue"/>
    <s v="Customer G"/>
    <x v="1"/>
    <x v="0"/>
    <s v="Tablet"/>
    <x v="0"/>
    <n v="29054"/>
    <x v="5"/>
    <x v="1"/>
    <x v="1"/>
    <s v="Autumn"/>
    <n v="172000"/>
    <n v="116216"/>
    <n v="55584"/>
    <n v="0.32353899883585563"/>
  </r>
  <r>
    <x v="102"/>
    <s v="CUST010"/>
    <s v="PROD004"/>
    <n v="1"/>
    <n v="34600"/>
    <n v="0"/>
    <n v="34600"/>
    <x v="0"/>
    <s v="October"/>
    <s v="Revenue"/>
    <s v="Customer J"/>
    <x v="2"/>
    <x v="0"/>
    <s v="Monitor"/>
    <x v="0"/>
    <n v="28939"/>
    <x v="5"/>
    <x v="1"/>
    <x v="1"/>
    <s v="Autumn"/>
    <n v="34600"/>
    <n v="28939"/>
    <n v="5661"/>
    <n v="0.16361271676300579"/>
  </r>
  <r>
    <x v="102"/>
    <s v="CUST020"/>
    <s v="PROD008"/>
    <n v="4"/>
    <n v="40800"/>
    <n v="100"/>
    <n v="163100"/>
    <x v="0"/>
    <s v="October"/>
    <s v="Revenue"/>
    <s v="Customer T"/>
    <x v="0"/>
    <x v="1"/>
    <s v="Tablet"/>
    <x v="0"/>
    <n v="29054"/>
    <x v="5"/>
    <x v="1"/>
    <x v="1"/>
    <s v="Autumn"/>
    <n v="163200"/>
    <n v="116216"/>
    <n v="46884"/>
    <n v="0.28745554874310242"/>
  </r>
  <r>
    <x v="103"/>
    <s v="CUST008"/>
    <s v="PROD010"/>
    <n v="3"/>
    <n v="22300"/>
    <n v="200"/>
    <n v="66700"/>
    <x v="0"/>
    <s v="October"/>
    <s v="Revenue"/>
    <s v="Customer H"/>
    <x v="1"/>
    <x v="1"/>
    <s v="Speaker"/>
    <x v="3"/>
    <n v="20159"/>
    <x v="5"/>
    <x v="1"/>
    <x v="1"/>
    <s v="Autumn"/>
    <n v="66900"/>
    <n v="60477"/>
    <n v="6223"/>
    <n v="9.3298350824587706E-2"/>
  </r>
  <r>
    <x v="104"/>
    <s v="CUST018"/>
    <s v="PROD006"/>
    <n v="2"/>
    <n v="35600"/>
    <n v="500"/>
    <n v="-70700"/>
    <x v="1"/>
    <s v="September"/>
    <s v="Return"/>
    <s v="Customer R"/>
    <x v="2"/>
    <x v="0"/>
    <s v="Mouse"/>
    <x v="1"/>
    <n v="24870"/>
    <x v="6"/>
    <x v="2"/>
    <x v="1"/>
    <s v="Autumn"/>
    <n v="71200"/>
    <n v="49740"/>
    <n v="-120440"/>
    <n v="1.7035360678925036"/>
  </r>
  <r>
    <x v="105"/>
    <s v="CUST001"/>
    <s v="PROD007"/>
    <n v="1"/>
    <n v="33300"/>
    <n v="200"/>
    <n v="33100"/>
    <x v="0"/>
    <s v="September"/>
    <s v="Revenue"/>
    <s v="Customer A"/>
    <x v="0"/>
    <x v="0"/>
    <s v="Router"/>
    <x v="5"/>
    <n v="26483"/>
    <x v="6"/>
    <x v="2"/>
    <x v="1"/>
    <s v="Autumn"/>
    <n v="33300"/>
    <n v="26483"/>
    <n v="6617"/>
    <n v="0.19990936555891239"/>
  </r>
  <r>
    <x v="106"/>
    <s v="CUST018"/>
    <s v="PROD006"/>
    <n v="3"/>
    <n v="33400"/>
    <n v="100"/>
    <n v="-100100"/>
    <x v="1"/>
    <s v="September"/>
    <s v="Return"/>
    <s v="Customer R"/>
    <x v="2"/>
    <x v="0"/>
    <s v="Mouse"/>
    <x v="1"/>
    <n v="24870"/>
    <x v="6"/>
    <x v="2"/>
    <x v="1"/>
    <s v="Autumn"/>
    <n v="100200"/>
    <n v="74610"/>
    <n v="-174710"/>
    <n v="1.7453546453546454"/>
  </r>
  <r>
    <x v="107"/>
    <s v="CUST004"/>
    <s v="PROD008"/>
    <n v="1"/>
    <n v="33600"/>
    <n v="100"/>
    <n v="33500"/>
    <x v="0"/>
    <s v="September"/>
    <s v="Revenue"/>
    <s v="Customer D"/>
    <x v="2"/>
    <x v="0"/>
    <s v="Tablet"/>
    <x v="0"/>
    <n v="29054"/>
    <x v="6"/>
    <x v="2"/>
    <x v="1"/>
    <s v="Autumn"/>
    <n v="33600"/>
    <n v="29054"/>
    <n v="4446"/>
    <n v="0.13271641791044775"/>
  </r>
  <r>
    <x v="107"/>
    <s v="CUST018"/>
    <s v="PROD006"/>
    <n v="2"/>
    <n v="29300"/>
    <n v="500"/>
    <n v="58100"/>
    <x v="0"/>
    <s v="September"/>
    <s v="Revenue"/>
    <s v="Customer R"/>
    <x v="2"/>
    <x v="0"/>
    <s v="Mouse"/>
    <x v="1"/>
    <n v="24870"/>
    <x v="6"/>
    <x v="2"/>
    <x v="1"/>
    <s v="Autumn"/>
    <n v="58600"/>
    <n v="49740"/>
    <n v="8360"/>
    <n v="0.14388984509466438"/>
  </r>
  <r>
    <x v="108"/>
    <s v="CUST010"/>
    <s v="PROD008"/>
    <n v="5"/>
    <n v="38100"/>
    <n v="100"/>
    <n v="190400"/>
    <x v="0"/>
    <s v="September"/>
    <s v="Revenue"/>
    <s v="Customer J"/>
    <x v="2"/>
    <x v="0"/>
    <s v="Tablet"/>
    <x v="0"/>
    <n v="29054"/>
    <x v="6"/>
    <x v="2"/>
    <x v="1"/>
    <s v="Autumn"/>
    <n v="190500"/>
    <n v="145270"/>
    <n v="45130"/>
    <n v="0.23702731092436974"/>
  </r>
  <r>
    <x v="109"/>
    <s v="CUST014"/>
    <s v="PROD004"/>
    <n v="3"/>
    <n v="33700"/>
    <n v="0"/>
    <n v="101100"/>
    <x v="0"/>
    <s v="September"/>
    <s v="Revenue"/>
    <s v="Customer N"/>
    <x v="3"/>
    <x v="0"/>
    <s v="Monitor"/>
    <x v="0"/>
    <n v="28939"/>
    <x v="6"/>
    <x v="2"/>
    <x v="1"/>
    <s v="Autumn"/>
    <n v="101100"/>
    <n v="86817"/>
    <n v="14283"/>
    <n v="0.14127596439169141"/>
  </r>
  <r>
    <x v="109"/>
    <s v="CUST008"/>
    <s v="PROD003"/>
    <n v="5"/>
    <n v="31200"/>
    <n v="100"/>
    <n v="155900"/>
    <x v="0"/>
    <s v="September"/>
    <s v="Revenue"/>
    <s v="Customer H"/>
    <x v="1"/>
    <x v="1"/>
    <s v="Printer"/>
    <x v="4"/>
    <n v="26425"/>
    <x v="6"/>
    <x v="2"/>
    <x v="1"/>
    <s v="Autumn"/>
    <n v="156000"/>
    <n v="132125"/>
    <n v="23775"/>
    <n v="0.15250160359204618"/>
  </r>
  <r>
    <x v="110"/>
    <s v="CUST014"/>
    <s v="PROD003"/>
    <n v="2"/>
    <n v="30500"/>
    <n v="200"/>
    <n v="60800"/>
    <x v="0"/>
    <s v="September"/>
    <s v="Revenue"/>
    <s v="Customer N"/>
    <x v="3"/>
    <x v="0"/>
    <s v="Printer"/>
    <x v="4"/>
    <n v="26425"/>
    <x v="6"/>
    <x v="2"/>
    <x v="1"/>
    <s v="Autumn"/>
    <n v="61000"/>
    <n v="52850"/>
    <n v="7950"/>
    <n v="0.13075657894736842"/>
  </r>
  <r>
    <x v="111"/>
    <s v="CUST007"/>
    <s v="PROD004"/>
    <n v="5"/>
    <n v="36300"/>
    <n v="500"/>
    <n v="181000"/>
    <x v="0"/>
    <s v="September"/>
    <s v="Revenue"/>
    <s v="Customer G"/>
    <x v="1"/>
    <x v="0"/>
    <s v="Monitor"/>
    <x v="0"/>
    <n v="28939"/>
    <x v="6"/>
    <x v="2"/>
    <x v="1"/>
    <s v="Autumn"/>
    <n v="181500"/>
    <n v="144695"/>
    <n v="36305"/>
    <n v="0.20058011049723756"/>
  </r>
  <r>
    <x v="111"/>
    <s v="CUST004"/>
    <s v="PROD002"/>
    <n v="3"/>
    <n v="7700"/>
    <n v="200"/>
    <n v="22900"/>
    <x v="0"/>
    <s v="September"/>
    <s v="Revenue"/>
    <s v="Customer D"/>
    <x v="2"/>
    <x v="0"/>
    <s v="Smartphone"/>
    <x v="0"/>
    <n v="5612"/>
    <x v="6"/>
    <x v="2"/>
    <x v="1"/>
    <s v="Autumn"/>
    <n v="23100"/>
    <n v="16836"/>
    <n v="6064"/>
    <n v="0.26480349344978166"/>
  </r>
  <r>
    <x v="112"/>
    <s v="CUST003"/>
    <s v="PROD008"/>
    <n v="4"/>
    <n v="39900"/>
    <n v="200"/>
    <n v="159400"/>
    <x v="0"/>
    <s v="September"/>
    <s v="Revenue"/>
    <s v="Customer C"/>
    <x v="1"/>
    <x v="1"/>
    <s v="Tablet"/>
    <x v="0"/>
    <n v="29054"/>
    <x v="6"/>
    <x v="2"/>
    <x v="1"/>
    <s v="Autumn"/>
    <n v="159600"/>
    <n v="116216"/>
    <n v="43184"/>
    <n v="0.27091593475533249"/>
  </r>
  <r>
    <x v="113"/>
    <s v="CUST009"/>
    <s v="PROD006"/>
    <n v="2"/>
    <n v="34200"/>
    <n v="500"/>
    <n v="67900"/>
    <x v="0"/>
    <s v="September"/>
    <s v="Revenue"/>
    <s v="Customer I"/>
    <x v="1"/>
    <x v="1"/>
    <s v="Mouse"/>
    <x v="1"/>
    <n v="24870"/>
    <x v="6"/>
    <x v="2"/>
    <x v="1"/>
    <s v="Autumn"/>
    <n v="68400"/>
    <n v="49740"/>
    <n v="18160"/>
    <n v="0.2674521354933726"/>
  </r>
  <r>
    <x v="113"/>
    <s v="CUST011"/>
    <s v="PROD006"/>
    <n v="4"/>
    <n v="28700"/>
    <n v="200"/>
    <n v="114600"/>
    <x v="0"/>
    <s v="September"/>
    <s v="Revenue"/>
    <s v="Customer K"/>
    <x v="0"/>
    <x v="1"/>
    <s v="Mouse"/>
    <x v="1"/>
    <n v="24870"/>
    <x v="6"/>
    <x v="2"/>
    <x v="1"/>
    <s v="Autumn"/>
    <n v="114800"/>
    <n v="99480"/>
    <n v="15120"/>
    <n v="0.1319371727748691"/>
  </r>
  <r>
    <x v="114"/>
    <s v="CUST018"/>
    <s v="PROD001"/>
    <n v="5"/>
    <n v="34000"/>
    <n v="100"/>
    <n v="-169900"/>
    <x v="1"/>
    <s v="September"/>
    <s v="Return"/>
    <s v="Customer R"/>
    <x v="2"/>
    <x v="0"/>
    <s v="Laptop"/>
    <x v="0"/>
    <n v="26897"/>
    <x v="6"/>
    <x v="2"/>
    <x v="1"/>
    <s v="Autumn"/>
    <n v="170000"/>
    <n v="134485"/>
    <n v="-304385"/>
    <n v="1.7915538552089465"/>
  </r>
  <r>
    <x v="115"/>
    <s v="CUST013"/>
    <s v="PROD003"/>
    <n v="5"/>
    <n v="36600"/>
    <n v="0"/>
    <n v="183000"/>
    <x v="0"/>
    <s v="September"/>
    <s v="Revenue"/>
    <s v="Customer M"/>
    <x v="2"/>
    <x v="0"/>
    <s v="Printer"/>
    <x v="4"/>
    <n v="26425"/>
    <x v="6"/>
    <x v="2"/>
    <x v="1"/>
    <s v="Autumn"/>
    <n v="183000"/>
    <n v="132125"/>
    <n v="50875"/>
    <n v="0.27800546448087432"/>
  </r>
  <r>
    <x v="116"/>
    <s v="CUST020"/>
    <s v="PROD010"/>
    <n v="3"/>
    <n v="25700"/>
    <n v="500"/>
    <n v="76600"/>
    <x v="0"/>
    <s v="September"/>
    <s v="Revenue"/>
    <s v="Customer T"/>
    <x v="0"/>
    <x v="1"/>
    <s v="Speaker"/>
    <x v="3"/>
    <n v="20159"/>
    <x v="6"/>
    <x v="2"/>
    <x v="1"/>
    <s v="Autumn"/>
    <n v="77100"/>
    <n v="60477"/>
    <n v="16123"/>
    <n v="0.21048302872062663"/>
  </r>
  <r>
    <x v="116"/>
    <s v="CUST002"/>
    <s v="PROD004"/>
    <n v="4"/>
    <n v="43200"/>
    <n v="0"/>
    <n v="172800"/>
    <x v="0"/>
    <s v="September"/>
    <s v="Revenue"/>
    <s v="Customer B"/>
    <x v="2"/>
    <x v="1"/>
    <s v="Monitor"/>
    <x v="0"/>
    <n v="28939"/>
    <x v="6"/>
    <x v="2"/>
    <x v="1"/>
    <s v="Autumn"/>
    <n v="172800"/>
    <n v="115756"/>
    <n v="57044"/>
    <n v="0.33011574074074074"/>
  </r>
  <r>
    <x v="117"/>
    <s v="CUST020"/>
    <s v="PROD009"/>
    <n v="1"/>
    <n v="24400"/>
    <n v="100"/>
    <n v="24300"/>
    <x v="0"/>
    <s v="September"/>
    <s v="Revenue"/>
    <s v="Customer T"/>
    <x v="0"/>
    <x v="1"/>
    <s v="Smartwatch"/>
    <x v="2"/>
    <n v="18787"/>
    <x v="6"/>
    <x v="2"/>
    <x v="1"/>
    <s v="Autumn"/>
    <n v="24400"/>
    <n v="18787"/>
    <n v="5513"/>
    <n v="0.2268724279835391"/>
  </r>
  <r>
    <x v="118"/>
    <s v="CUST020"/>
    <s v="PROD002"/>
    <n v="5"/>
    <n v="7900"/>
    <n v="200"/>
    <n v="39300"/>
    <x v="0"/>
    <s v="September"/>
    <s v="Revenue"/>
    <s v="Customer T"/>
    <x v="0"/>
    <x v="1"/>
    <s v="Smartphone"/>
    <x v="0"/>
    <n v="5612"/>
    <x v="6"/>
    <x v="2"/>
    <x v="1"/>
    <s v="Autumn"/>
    <n v="39500"/>
    <n v="28060"/>
    <n v="11240"/>
    <n v="0.28600508905852418"/>
  </r>
  <r>
    <x v="118"/>
    <s v="CUST007"/>
    <s v="PROD003"/>
    <n v="3"/>
    <n v="32100"/>
    <n v="0"/>
    <n v="96300"/>
    <x v="0"/>
    <s v="September"/>
    <s v="Revenue"/>
    <s v="Customer G"/>
    <x v="1"/>
    <x v="0"/>
    <s v="Printer"/>
    <x v="4"/>
    <n v="26425"/>
    <x v="6"/>
    <x v="2"/>
    <x v="1"/>
    <s v="Autumn"/>
    <n v="96300"/>
    <n v="79275"/>
    <n v="17025"/>
    <n v="0.17679127725856697"/>
  </r>
  <r>
    <x v="118"/>
    <s v="CUST016"/>
    <s v="PROD004"/>
    <n v="4"/>
    <n v="35300"/>
    <n v="0"/>
    <n v="141200"/>
    <x v="0"/>
    <s v="September"/>
    <s v="Revenue"/>
    <s v="Customer P"/>
    <x v="3"/>
    <x v="0"/>
    <s v="Monitor"/>
    <x v="0"/>
    <n v="28939"/>
    <x v="6"/>
    <x v="2"/>
    <x v="1"/>
    <s v="Autumn"/>
    <n v="141200"/>
    <n v="115756"/>
    <n v="25444"/>
    <n v="0.18019830028328612"/>
  </r>
  <r>
    <x v="119"/>
    <s v="CUST014"/>
    <s v="PROD005"/>
    <n v="4"/>
    <n v="36800"/>
    <n v="100"/>
    <n v="-147100"/>
    <x v="1"/>
    <s v="September"/>
    <s v="Return"/>
    <s v="Customer N"/>
    <x v="3"/>
    <x v="0"/>
    <s v="Keyboard"/>
    <x v="1"/>
    <n v="25619"/>
    <x v="6"/>
    <x v="2"/>
    <x v="1"/>
    <s v="Autumn"/>
    <n v="147200"/>
    <n v="102476"/>
    <n v="-249576"/>
    <n v="1.6966417403127125"/>
  </r>
  <r>
    <x v="119"/>
    <s v="CUST019"/>
    <s v="PROD006"/>
    <n v="5"/>
    <n v="35600"/>
    <n v="500"/>
    <n v="177500"/>
    <x v="0"/>
    <s v="September"/>
    <s v="Revenue"/>
    <s v="Customer S"/>
    <x v="4"/>
    <x v="0"/>
    <s v="Mouse"/>
    <x v="1"/>
    <n v="24870"/>
    <x v="6"/>
    <x v="2"/>
    <x v="1"/>
    <s v="Autumn"/>
    <n v="178000"/>
    <n v="124350"/>
    <n v="53150"/>
    <n v="0.29943661971830987"/>
  </r>
  <r>
    <x v="119"/>
    <s v="CUST016"/>
    <s v="PROD001"/>
    <n v="3"/>
    <n v="33200"/>
    <n v="0"/>
    <n v="-99600"/>
    <x v="1"/>
    <s v="September"/>
    <s v="Return"/>
    <s v="Customer P"/>
    <x v="3"/>
    <x v="0"/>
    <s v="Laptop"/>
    <x v="0"/>
    <n v="26897"/>
    <x v="6"/>
    <x v="2"/>
    <x v="1"/>
    <s v="Autumn"/>
    <n v="99600"/>
    <n v="80691"/>
    <n v="-180291"/>
    <n v="1.8101506024096385"/>
  </r>
  <r>
    <x v="120"/>
    <s v="CUST008"/>
    <s v="PROD006"/>
    <n v="2"/>
    <n v="30400"/>
    <n v="100"/>
    <n v="60700"/>
    <x v="0"/>
    <s v="August"/>
    <s v="Revenue"/>
    <s v="Customer H"/>
    <x v="1"/>
    <x v="1"/>
    <s v="Mouse"/>
    <x v="1"/>
    <n v="24870"/>
    <x v="7"/>
    <x v="2"/>
    <x v="1"/>
    <s v="Monsoon"/>
    <n v="60800"/>
    <n v="49740"/>
    <n v="10960"/>
    <n v="0.18056013179571664"/>
  </r>
  <r>
    <x v="120"/>
    <s v="CUST001"/>
    <s v="PROD007"/>
    <n v="3"/>
    <n v="29200"/>
    <n v="0"/>
    <n v="-87600"/>
    <x v="1"/>
    <s v="August"/>
    <s v="Return"/>
    <s v="Customer A"/>
    <x v="0"/>
    <x v="0"/>
    <s v="Router"/>
    <x v="5"/>
    <n v="26483"/>
    <x v="7"/>
    <x v="2"/>
    <x v="1"/>
    <s v="Monsoon"/>
    <n v="87600"/>
    <n v="79449"/>
    <n v="-167049"/>
    <n v="1.9069520547945205"/>
  </r>
  <r>
    <x v="121"/>
    <s v="CUST020"/>
    <s v="PROD006"/>
    <n v="5"/>
    <n v="29300"/>
    <n v="0"/>
    <n v="146500"/>
    <x v="0"/>
    <s v="August"/>
    <s v="Revenue"/>
    <s v="Customer T"/>
    <x v="0"/>
    <x v="1"/>
    <s v="Mouse"/>
    <x v="1"/>
    <n v="24870"/>
    <x v="7"/>
    <x v="2"/>
    <x v="1"/>
    <s v="Monsoon"/>
    <n v="146500"/>
    <n v="124350"/>
    <n v="22150"/>
    <n v="0.15119453924914675"/>
  </r>
  <r>
    <x v="122"/>
    <s v="CUST014"/>
    <s v="PROD001"/>
    <n v="5"/>
    <n v="33400"/>
    <n v="500"/>
    <n v="166500"/>
    <x v="0"/>
    <s v="August"/>
    <s v="Revenue"/>
    <s v="Customer N"/>
    <x v="3"/>
    <x v="0"/>
    <s v="Laptop"/>
    <x v="0"/>
    <n v="26897"/>
    <x v="7"/>
    <x v="2"/>
    <x v="1"/>
    <s v="Monsoon"/>
    <n v="167000"/>
    <n v="134485"/>
    <n v="32015"/>
    <n v="0.19228228228228228"/>
  </r>
  <r>
    <x v="123"/>
    <s v="CUST008"/>
    <s v="PROD002"/>
    <n v="4"/>
    <n v="8400"/>
    <n v="0"/>
    <n v="33600"/>
    <x v="0"/>
    <s v="August"/>
    <s v="Revenue"/>
    <s v="Customer H"/>
    <x v="1"/>
    <x v="1"/>
    <s v="Smartphone"/>
    <x v="0"/>
    <n v="5612"/>
    <x v="7"/>
    <x v="2"/>
    <x v="1"/>
    <s v="Monsoon"/>
    <n v="33600"/>
    <n v="22448"/>
    <n v="11152"/>
    <n v="0.33190476190476192"/>
  </r>
  <r>
    <x v="123"/>
    <s v="CUST003"/>
    <s v="PROD006"/>
    <n v="4"/>
    <n v="33900"/>
    <n v="500"/>
    <n v="135100"/>
    <x v="0"/>
    <s v="August"/>
    <s v="Revenue"/>
    <s v="Customer C"/>
    <x v="1"/>
    <x v="1"/>
    <s v="Mouse"/>
    <x v="1"/>
    <n v="24870"/>
    <x v="7"/>
    <x v="2"/>
    <x v="1"/>
    <s v="Monsoon"/>
    <n v="135600"/>
    <n v="99480"/>
    <n v="35620"/>
    <n v="0.26365655070318283"/>
  </r>
  <r>
    <x v="124"/>
    <s v="CUST008"/>
    <s v="PROD005"/>
    <n v="3"/>
    <n v="31500"/>
    <n v="0"/>
    <n v="94500"/>
    <x v="0"/>
    <s v="August"/>
    <s v="Revenue"/>
    <s v="Customer H"/>
    <x v="1"/>
    <x v="1"/>
    <s v="Keyboard"/>
    <x v="1"/>
    <n v="25619"/>
    <x v="7"/>
    <x v="2"/>
    <x v="1"/>
    <s v="Monsoon"/>
    <n v="94500"/>
    <n v="76857"/>
    <n v="17643"/>
    <n v="0.1866984126984127"/>
  </r>
  <r>
    <x v="125"/>
    <s v="CUST017"/>
    <s v="PROD010"/>
    <n v="3"/>
    <n v="22900"/>
    <n v="100"/>
    <n v="68600"/>
    <x v="0"/>
    <s v="August"/>
    <s v="Revenue"/>
    <s v="Customer Q"/>
    <x v="0"/>
    <x v="1"/>
    <s v="Speaker"/>
    <x v="3"/>
    <n v="20159"/>
    <x v="7"/>
    <x v="2"/>
    <x v="1"/>
    <s v="Monsoon"/>
    <n v="68700"/>
    <n v="60477"/>
    <n v="8123"/>
    <n v="0.11841107871720116"/>
  </r>
  <r>
    <x v="126"/>
    <s v="CUST015"/>
    <s v="PROD002"/>
    <n v="2"/>
    <n v="8200"/>
    <n v="100"/>
    <n v="16300"/>
    <x v="0"/>
    <s v="August"/>
    <s v="Revenue"/>
    <s v="Customer O"/>
    <x v="0"/>
    <x v="0"/>
    <s v="Smartphone"/>
    <x v="0"/>
    <n v="5612"/>
    <x v="7"/>
    <x v="2"/>
    <x v="1"/>
    <s v="Monsoon"/>
    <n v="16400"/>
    <n v="11224"/>
    <n v="5076"/>
    <n v="0.31141104294478528"/>
  </r>
  <r>
    <x v="126"/>
    <s v="CUST013"/>
    <s v="PROD007"/>
    <n v="3"/>
    <n v="36300"/>
    <n v="0"/>
    <n v="108900"/>
    <x v="0"/>
    <s v="August"/>
    <s v="Revenue"/>
    <s v="Customer M"/>
    <x v="2"/>
    <x v="0"/>
    <s v="Router"/>
    <x v="5"/>
    <n v="26483"/>
    <x v="7"/>
    <x v="2"/>
    <x v="1"/>
    <s v="Monsoon"/>
    <n v="108900"/>
    <n v="79449"/>
    <n v="29451"/>
    <n v="0.27044077134986227"/>
  </r>
  <r>
    <x v="127"/>
    <s v="CUST020"/>
    <s v="PROD010"/>
    <n v="1"/>
    <n v="23200"/>
    <n v="0"/>
    <n v="23200"/>
    <x v="0"/>
    <s v="August"/>
    <s v="Revenue"/>
    <s v="Customer T"/>
    <x v="0"/>
    <x v="1"/>
    <s v="Speaker"/>
    <x v="3"/>
    <n v="20159"/>
    <x v="7"/>
    <x v="2"/>
    <x v="1"/>
    <s v="Monsoon"/>
    <n v="23200"/>
    <n v="20159"/>
    <n v="3041"/>
    <n v="0.13107758620689655"/>
  </r>
  <r>
    <x v="128"/>
    <s v="CUST012"/>
    <s v="PROD009"/>
    <n v="4"/>
    <n v="25800"/>
    <n v="200"/>
    <n v="-103000"/>
    <x v="1"/>
    <s v="August"/>
    <s v="Return"/>
    <s v="Customer L"/>
    <x v="1"/>
    <x v="0"/>
    <s v="Smartwatch"/>
    <x v="2"/>
    <n v="18787"/>
    <x v="7"/>
    <x v="2"/>
    <x v="1"/>
    <s v="Monsoon"/>
    <n v="103200"/>
    <n v="75148"/>
    <n v="-178148"/>
    <n v="1.7295922330097087"/>
  </r>
  <r>
    <x v="128"/>
    <s v="CUST018"/>
    <s v="PROD005"/>
    <n v="2"/>
    <n v="37800"/>
    <n v="200"/>
    <n v="75400"/>
    <x v="0"/>
    <s v="August"/>
    <s v="Revenue"/>
    <s v="Customer R"/>
    <x v="2"/>
    <x v="0"/>
    <s v="Keyboard"/>
    <x v="1"/>
    <n v="25619"/>
    <x v="7"/>
    <x v="2"/>
    <x v="1"/>
    <s v="Monsoon"/>
    <n v="75600"/>
    <n v="51238"/>
    <n v="24162"/>
    <n v="0.32045092838196287"/>
  </r>
  <r>
    <x v="129"/>
    <s v="CUST019"/>
    <s v="PROD001"/>
    <n v="3"/>
    <n v="35000"/>
    <n v="200"/>
    <n v="104800"/>
    <x v="0"/>
    <s v="August"/>
    <s v="Revenue"/>
    <s v="Customer S"/>
    <x v="4"/>
    <x v="0"/>
    <s v="Laptop"/>
    <x v="0"/>
    <n v="26897"/>
    <x v="7"/>
    <x v="2"/>
    <x v="1"/>
    <s v="Monsoon"/>
    <n v="105000"/>
    <n v="80691"/>
    <n v="24109"/>
    <n v="0.23004770992366413"/>
  </r>
  <r>
    <x v="130"/>
    <s v="CUST014"/>
    <s v="PROD008"/>
    <n v="1"/>
    <n v="36500"/>
    <n v="500"/>
    <n v="36000"/>
    <x v="0"/>
    <s v="August"/>
    <s v="Revenue"/>
    <s v="Customer N"/>
    <x v="3"/>
    <x v="0"/>
    <s v="Tablet"/>
    <x v="0"/>
    <n v="29054"/>
    <x v="7"/>
    <x v="2"/>
    <x v="1"/>
    <s v="Monsoon"/>
    <n v="36500"/>
    <n v="29054"/>
    <n v="6946"/>
    <n v="0.19294444444444445"/>
  </r>
  <r>
    <x v="130"/>
    <s v="CUST014"/>
    <s v="PROD008"/>
    <n v="4"/>
    <n v="34800"/>
    <n v="100"/>
    <n v="139100"/>
    <x v="0"/>
    <s v="August"/>
    <s v="Revenue"/>
    <s v="Customer N"/>
    <x v="3"/>
    <x v="0"/>
    <s v="Tablet"/>
    <x v="0"/>
    <n v="29054"/>
    <x v="7"/>
    <x v="2"/>
    <x v="1"/>
    <s v="Monsoon"/>
    <n v="139200"/>
    <n v="116216"/>
    <n v="22884"/>
    <n v="0.16451473759884974"/>
  </r>
  <r>
    <x v="130"/>
    <s v="CUST006"/>
    <s v="PROD005"/>
    <n v="4"/>
    <n v="38100"/>
    <n v="200"/>
    <n v="152200"/>
    <x v="0"/>
    <s v="August"/>
    <s v="Revenue"/>
    <s v="Customer F"/>
    <x v="3"/>
    <x v="1"/>
    <s v="Keyboard"/>
    <x v="1"/>
    <n v="25619"/>
    <x v="7"/>
    <x v="2"/>
    <x v="1"/>
    <s v="Monsoon"/>
    <n v="152400"/>
    <n v="102476"/>
    <n v="49724"/>
    <n v="0.3267017082785808"/>
  </r>
  <r>
    <x v="130"/>
    <s v="CUST010"/>
    <s v="PROD006"/>
    <n v="3"/>
    <n v="27400"/>
    <n v="100"/>
    <n v="82100"/>
    <x v="0"/>
    <s v="August"/>
    <s v="Revenue"/>
    <s v="Customer J"/>
    <x v="2"/>
    <x v="0"/>
    <s v="Mouse"/>
    <x v="1"/>
    <n v="24870"/>
    <x v="7"/>
    <x v="2"/>
    <x v="1"/>
    <s v="Monsoon"/>
    <n v="82200"/>
    <n v="74610"/>
    <n v="7490"/>
    <n v="9.1230207064555424E-2"/>
  </r>
  <r>
    <x v="130"/>
    <s v="CUST015"/>
    <s v="PROD007"/>
    <n v="4"/>
    <n v="35600"/>
    <n v="500"/>
    <n v="141900"/>
    <x v="0"/>
    <s v="August"/>
    <s v="Revenue"/>
    <s v="Customer O"/>
    <x v="0"/>
    <x v="0"/>
    <s v="Router"/>
    <x v="5"/>
    <n v="26483"/>
    <x v="7"/>
    <x v="2"/>
    <x v="1"/>
    <s v="Monsoon"/>
    <n v="142400"/>
    <n v="105932"/>
    <n v="35968"/>
    <n v="0.25347427766032415"/>
  </r>
  <r>
    <x v="131"/>
    <s v="CUST003"/>
    <s v="PROD003"/>
    <n v="2"/>
    <n v="30900"/>
    <n v="0"/>
    <n v="61800"/>
    <x v="0"/>
    <s v="August"/>
    <s v="Revenue"/>
    <s v="Customer C"/>
    <x v="1"/>
    <x v="1"/>
    <s v="Printer"/>
    <x v="4"/>
    <n v="26425"/>
    <x v="7"/>
    <x v="2"/>
    <x v="1"/>
    <s v="Monsoon"/>
    <n v="61800"/>
    <n v="52850"/>
    <n v="8950"/>
    <n v="0.14482200647249191"/>
  </r>
  <r>
    <x v="131"/>
    <s v="CUST012"/>
    <s v="PROD007"/>
    <n v="3"/>
    <n v="29600"/>
    <n v="0"/>
    <n v="88800"/>
    <x v="0"/>
    <s v="August"/>
    <s v="Revenue"/>
    <s v="Customer L"/>
    <x v="1"/>
    <x v="0"/>
    <s v="Router"/>
    <x v="5"/>
    <n v="26483"/>
    <x v="7"/>
    <x v="2"/>
    <x v="1"/>
    <s v="Monsoon"/>
    <n v="88800"/>
    <n v="79449"/>
    <n v="9351"/>
    <n v="0.10530405405405406"/>
  </r>
  <r>
    <x v="132"/>
    <s v="CUST013"/>
    <s v="PROD006"/>
    <n v="2"/>
    <n v="31900"/>
    <n v="200"/>
    <n v="63600"/>
    <x v="0"/>
    <s v="August"/>
    <s v="Revenue"/>
    <s v="Customer M"/>
    <x v="2"/>
    <x v="0"/>
    <s v="Mouse"/>
    <x v="1"/>
    <n v="24870"/>
    <x v="7"/>
    <x v="2"/>
    <x v="1"/>
    <s v="Monsoon"/>
    <n v="63800"/>
    <n v="49740"/>
    <n v="13860"/>
    <n v="0.2179245283018868"/>
  </r>
  <r>
    <x v="132"/>
    <s v="CUST015"/>
    <s v="PROD004"/>
    <n v="5"/>
    <n v="35100"/>
    <n v="500"/>
    <n v="175000"/>
    <x v="0"/>
    <s v="August"/>
    <s v="Revenue"/>
    <s v="Customer O"/>
    <x v="0"/>
    <x v="0"/>
    <s v="Monitor"/>
    <x v="0"/>
    <n v="28939"/>
    <x v="7"/>
    <x v="2"/>
    <x v="1"/>
    <s v="Monsoon"/>
    <n v="175500"/>
    <n v="144695"/>
    <n v="30305"/>
    <n v="0.17317142857142856"/>
  </r>
  <r>
    <x v="133"/>
    <s v="CUST002"/>
    <s v="PROD002"/>
    <n v="4"/>
    <n v="8000"/>
    <n v="0"/>
    <n v="32000"/>
    <x v="0"/>
    <s v="August"/>
    <s v="Revenue"/>
    <s v="Customer B"/>
    <x v="2"/>
    <x v="1"/>
    <s v="Smartphone"/>
    <x v="0"/>
    <n v="5612"/>
    <x v="7"/>
    <x v="2"/>
    <x v="1"/>
    <s v="Monsoon"/>
    <n v="32000"/>
    <n v="22448"/>
    <n v="9552"/>
    <n v="0.29849999999999999"/>
  </r>
  <r>
    <x v="134"/>
    <s v="CUST004"/>
    <s v="PROD009"/>
    <n v="4"/>
    <n v="25200"/>
    <n v="100"/>
    <n v="100700"/>
    <x v="0"/>
    <s v="August"/>
    <s v="Revenue"/>
    <s v="Customer D"/>
    <x v="2"/>
    <x v="0"/>
    <s v="Smartwatch"/>
    <x v="2"/>
    <n v="18787"/>
    <x v="7"/>
    <x v="2"/>
    <x v="1"/>
    <s v="Monsoon"/>
    <n v="100800"/>
    <n v="75148"/>
    <n v="25552"/>
    <n v="0.25374379344587883"/>
  </r>
  <r>
    <x v="135"/>
    <s v="CUST009"/>
    <s v="PROD009"/>
    <n v="4"/>
    <n v="25400"/>
    <n v="200"/>
    <n v="101400"/>
    <x v="0"/>
    <s v="August"/>
    <s v="Revenue"/>
    <s v="Customer I"/>
    <x v="1"/>
    <x v="1"/>
    <s v="Smartwatch"/>
    <x v="2"/>
    <n v="18787"/>
    <x v="7"/>
    <x v="2"/>
    <x v="1"/>
    <s v="Monsoon"/>
    <n v="101600"/>
    <n v="75148"/>
    <n v="26252"/>
    <n v="0.25889546351084813"/>
  </r>
  <r>
    <x v="135"/>
    <s v="CUST007"/>
    <s v="PROD001"/>
    <n v="5"/>
    <n v="31200"/>
    <n v="100"/>
    <n v="155900"/>
    <x v="0"/>
    <s v="August"/>
    <s v="Revenue"/>
    <s v="Customer G"/>
    <x v="1"/>
    <x v="0"/>
    <s v="Laptop"/>
    <x v="0"/>
    <n v="26897"/>
    <x v="7"/>
    <x v="2"/>
    <x v="1"/>
    <s v="Monsoon"/>
    <n v="156000"/>
    <n v="134485"/>
    <n v="21415"/>
    <n v="0.1373636946760744"/>
  </r>
  <r>
    <x v="136"/>
    <s v="CUST005"/>
    <s v="PROD001"/>
    <n v="1"/>
    <n v="38000"/>
    <n v="100"/>
    <n v="37900"/>
    <x v="0"/>
    <s v="August"/>
    <s v="Revenue"/>
    <s v="Customer E"/>
    <x v="2"/>
    <x v="1"/>
    <s v="Laptop"/>
    <x v="0"/>
    <n v="26897"/>
    <x v="7"/>
    <x v="2"/>
    <x v="1"/>
    <s v="Monsoon"/>
    <n v="38000"/>
    <n v="26897"/>
    <n v="11003"/>
    <n v="0.29031662269129288"/>
  </r>
  <r>
    <x v="137"/>
    <s v="CUST006"/>
    <s v="PROD007"/>
    <n v="4"/>
    <n v="34200"/>
    <n v="500"/>
    <n v="-136300"/>
    <x v="1"/>
    <s v="July"/>
    <s v="Return"/>
    <s v="Customer F"/>
    <x v="3"/>
    <x v="1"/>
    <s v="Router"/>
    <x v="5"/>
    <n v="26483"/>
    <x v="8"/>
    <x v="2"/>
    <x v="1"/>
    <s v="Monsoon"/>
    <n v="136800"/>
    <n v="105932"/>
    <n v="-242232"/>
    <n v="1.7771973587674248"/>
  </r>
  <r>
    <x v="137"/>
    <s v="CUST010"/>
    <s v="PROD002"/>
    <n v="1"/>
    <n v="6700"/>
    <n v="500"/>
    <n v="6200"/>
    <x v="0"/>
    <s v="July"/>
    <s v="Revenue"/>
    <s v="Customer J"/>
    <x v="2"/>
    <x v="0"/>
    <s v="Smartphone"/>
    <x v="0"/>
    <n v="5612"/>
    <x v="8"/>
    <x v="2"/>
    <x v="1"/>
    <s v="Monsoon"/>
    <n v="6700"/>
    <n v="5612"/>
    <n v="588"/>
    <n v="9.483870967741935E-2"/>
  </r>
  <r>
    <x v="137"/>
    <s v="CUST016"/>
    <s v="PROD001"/>
    <n v="3"/>
    <n v="35500"/>
    <n v="200"/>
    <n v="106300"/>
    <x v="0"/>
    <s v="July"/>
    <s v="Revenue"/>
    <s v="Customer P"/>
    <x v="3"/>
    <x v="0"/>
    <s v="Laptop"/>
    <x v="0"/>
    <n v="26897"/>
    <x v="8"/>
    <x v="2"/>
    <x v="1"/>
    <s v="Monsoon"/>
    <n v="106500"/>
    <n v="80691"/>
    <n v="25609"/>
    <n v="0.24091251175917217"/>
  </r>
  <r>
    <x v="138"/>
    <s v="CUST017"/>
    <s v="PROD010"/>
    <n v="1"/>
    <n v="26700"/>
    <n v="500"/>
    <n v="26200"/>
    <x v="0"/>
    <s v="July"/>
    <s v="Revenue"/>
    <s v="Customer Q"/>
    <x v="0"/>
    <x v="1"/>
    <s v="Speaker"/>
    <x v="3"/>
    <n v="20159"/>
    <x v="8"/>
    <x v="2"/>
    <x v="1"/>
    <s v="Monsoon"/>
    <n v="26700"/>
    <n v="20159"/>
    <n v="6041"/>
    <n v="0.23057251908396947"/>
  </r>
  <r>
    <x v="138"/>
    <s v="CUST011"/>
    <s v="PROD003"/>
    <n v="5"/>
    <n v="29100"/>
    <n v="100"/>
    <n v="-145400"/>
    <x v="1"/>
    <s v="July"/>
    <s v="Return"/>
    <s v="Customer K"/>
    <x v="0"/>
    <x v="1"/>
    <s v="Printer"/>
    <x v="4"/>
    <n v="26425"/>
    <x v="8"/>
    <x v="2"/>
    <x v="1"/>
    <s v="Monsoon"/>
    <n v="145500"/>
    <n v="132125"/>
    <n v="-277525"/>
    <n v="1.9087001375515817"/>
  </r>
  <r>
    <x v="139"/>
    <s v="CUST013"/>
    <s v="PROD003"/>
    <n v="2"/>
    <n v="29700"/>
    <n v="500"/>
    <n v="58900"/>
    <x v="0"/>
    <s v="July"/>
    <s v="Revenue"/>
    <s v="Customer M"/>
    <x v="2"/>
    <x v="0"/>
    <s v="Printer"/>
    <x v="4"/>
    <n v="26425"/>
    <x v="8"/>
    <x v="2"/>
    <x v="1"/>
    <s v="Monsoon"/>
    <n v="59400"/>
    <n v="52850"/>
    <n v="6050"/>
    <n v="0.10271646859083192"/>
  </r>
  <r>
    <x v="140"/>
    <s v="CUST010"/>
    <s v="PROD002"/>
    <n v="2"/>
    <n v="8100"/>
    <n v="500"/>
    <n v="15700"/>
    <x v="0"/>
    <s v="July"/>
    <s v="Revenue"/>
    <s v="Customer J"/>
    <x v="2"/>
    <x v="0"/>
    <s v="Smartphone"/>
    <x v="0"/>
    <n v="5612"/>
    <x v="8"/>
    <x v="2"/>
    <x v="1"/>
    <s v="Monsoon"/>
    <n v="16200"/>
    <n v="11224"/>
    <n v="4476"/>
    <n v="0.28509554140127391"/>
  </r>
  <r>
    <x v="140"/>
    <s v="CUST008"/>
    <s v="PROD001"/>
    <n v="2"/>
    <n v="33900"/>
    <n v="200"/>
    <n v="67600"/>
    <x v="0"/>
    <s v="July"/>
    <s v="Revenue"/>
    <s v="Customer H"/>
    <x v="1"/>
    <x v="1"/>
    <s v="Laptop"/>
    <x v="0"/>
    <n v="26897"/>
    <x v="8"/>
    <x v="2"/>
    <x v="1"/>
    <s v="Monsoon"/>
    <n v="67800"/>
    <n v="53794"/>
    <n v="13806"/>
    <n v="0.20423076923076924"/>
  </r>
  <r>
    <x v="140"/>
    <s v="CUST014"/>
    <s v="PROD006"/>
    <n v="4"/>
    <n v="31300"/>
    <n v="0"/>
    <n v="125200"/>
    <x v="0"/>
    <s v="July"/>
    <s v="Revenue"/>
    <s v="Customer N"/>
    <x v="3"/>
    <x v="0"/>
    <s v="Mouse"/>
    <x v="1"/>
    <n v="24870"/>
    <x v="8"/>
    <x v="2"/>
    <x v="1"/>
    <s v="Monsoon"/>
    <n v="125200"/>
    <n v="99480"/>
    <n v="25720"/>
    <n v="0.20543130990415334"/>
  </r>
  <r>
    <x v="141"/>
    <s v="CUST007"/>
    <s v="PROD003"/>
    <n v="1"/>
    <n v="29600"/>
    <n v="500"/>
    <n v="29100"/>
    <x v="0"/>
    <s v="July"/>
    <s v="Revenue"/>
    <s v="Customer G"/>
    <x v="1"/>
    <x v="0"/>
    <s v="Printer"/>
    <x v="4"/>
    <n v="26425"/>
    <x v="8"/>
    <x v="2"/>
    <x v="1"/>
    <s v="Monsoon"/>
    <n v="29600"/>
    <n v="26425"/>
    <n v="2675"/>
    <n v="9.192439862542956E-2"/>
  </r>
  <r>
    <x v="142"/>
    <s v="CUST003"/>
    <s v="PROD008"/>
    <n v="3"/>
    <n v="39500"/>
    <n v="0"/>
    <n v="118500"/>
    <x v="0"/>
    <s v="July"/>
    <s v="Revenue"/>
    <s v="Customer C"/>
    <x v="1"/>
    <x v="1"/>
    <s v="Tablet"/>
    <x v="0"/>
    <n v="29054"/>
    <x v="8"/>
    <x v="2"/>
    <x v="1"/>
    <s v="Monsoon"/>
    <n v="118500"/>
    <n v="87162"/>
    <n v="31338"/>
    <n v="0.26445569620253162"/>
  </r>
  <r>
    <x v="142"/>
    <s v="CUST011"/>
    <s v="PROD003"/>
    <n v="1"/>
    <n v="34500"/>
    <n v="0"/>
    <n v="34500"/>
    <x v="0"/>
    <s v="July"/>
    <s v="Revenue"/>
    <s v="Customer K"/>
    <x v="0"/>
    <x v="1"/>
    <s v="Printer"/>
    <x v="4"/>
    <n v="26425"/>
    <x v="8"/>
    <x v="2"/>
    <x v="1"/>
    <s v="Monsoon"/>
    <n v="34500"/>
    <n v="26425"/>
    <n v="8075"/>
    <n v="0.23405797101449274"/>
  </r>
  <r>
    <x v="143"/>
    <s v="CUST011"/>
    <s v="PROD002"/>
    <n v="1"/>
    <n v="7000"/>
    <n v="200"/>
    <n v="6800"/>
    <x v="0"/>
    <s v="July"/>
    <s v="Revenue"/>
    <s v="Customer K"/>
    <x v="0"/>
    <x v="1"/>
    <s v="Smartphone"/>
    <x v="0"/>
    <n v="5612"/>
    <x v="8"/>
    <x v="2"/>
    <x v="1"/>
    <s v="Monsoon"/>
    <n v="7000"/>
    <n v="5612"/>
    <n v="1188"/>
    <n v="0.17470588235294118"/>
  </r>
  <r>
    <x v="143"/>
    <s v="CUST005"/>
    <s v="PROD009"/>
    <n v="5"/>
    <n v="24600"/>
    <n v="0"/>
    <n v="123000"/>
    <x v="0"/>
    <s v="July"/>
    <s v="Revenue"/>
    <s v="Customer E"/>
    <x v="2"/>
    <x v="1"/>
    <s v="Smartwatch"/>
    <x v="2"/>
    <n v="18787"/>
    <x v="8"/>
    <x v="2"/>
    <x v="1"/>
    <s v="Monsoon"/>
    <n v="123000"/>
    <n v="93935"/>
    <n v="29065"/>
    <n v="0.23630081300813008"/>
  </r>
  <r>
    <x v="144"/>
    <s v="CUST017"/>
    <s v="PROD005"/>
    <n v="2"/>
    <n v="37700"/>
    <n v="0"/>
    <n v="75400"/>
    <x v="0"/>
    <s v="July"/>
    <s v="Revenue"/>
    <s v="Customer Q"/>
    <x v="0"/>
    <x v="1"/>
    <s v="Keyboard"/>
    <x v="1"/>
    <n v="25619"/>
    <x v="8"/>
    <x v="2"/>
    <x v="1"/>
    <s v="Monsoon"/>
    <n v="75400"/>
    <n v="51238"/>
    <n v="24162"/>
    <n v="0.32045092838196287"/>
  </r>
  <r>
    <x v="145"/>
    <s v="CUST008"/>
    <s v="PROD002"/>
    <n v="3"/>
    <n v="7900"/>
    <n v="500"/>
    <n v="-23200"/>
    <x v="1"/>
    <s v="July"/>
    <s v="Return"/>
    <s v="Customer H"/>
    <x v="1"/>
    <x v="1"/>
    <s v="Smartphone"/>
    <x v="0"/>
    <n v="5612"/>
    <x v="8"/>
    <x v="2"/>
    <x v="1"/>
    <s v="Monsoon"/>
    <n v="23700"/>
    <n v="16836"/>
    <n v="-40036"/>
    <n v="1.7256896551724137"/>
  </r>
  <r>
    <x v="145"/>
    <s v="CUST014"/>
    <s v="PROD010"/>
    <n v="5"/>
    <n v="27500"/>
    <n v="500"/>
    <n v="137000"/>
    <x v="0"/>
    <s v="July"/>
    <s v="Revenue"/>
    <s v="Customer N"/>
    <x v="3"/>
    <x v="0"/>
    <s v="Speaker"/>
    <x v="3"/>
    <n v="20159"/>
    <x v="8"/>
    <x v="2"/>
    <x v="1"/>
    <s v="Monsoon"/>
    <n v="137500"/>
    <n v="100795"/>
    <n v="36205"/>
    <n v="0.26427007299270072"/>
  </r>
  <r>
    <x v="146"/>
    <s v="CUST011"/>
    <s v="PROD004"/>
    <n v="3"/>
    <n v="36400"/>
    <n v="200"/>
    <n v="109000"/>
    <x v="0"/>
    <s v="July"/>
    <s v="Revenue"/>
    <s v="Customer K"/>
    <x v="0"/>
    <x v="1"/>
    <s v="Monitor"/>
    <x v="0"/>
    <n v="28939"/>
    <x v="8"/>
    <x v="2"/>
    <x v="1"/>
    <s v="Monsoon"/>
    <n v="109200"/>
    <n v="86817"/>
    <n v="22183"/>
    <n v="0.20351376146788991"/>
  </r>
  <r>
    <x v="147"/>
    <s v="CUST002"/>
    <s v="PROD004"/>
    <n v="1"/>
    <n v="35500"/>
    <n v="200"/>
    <n v="35300"/>
    <x v="0"/>
    <s v="July"/>
    <s v="Revenue"/>
    <s v="Customer B"/>
    <x v="2"/>
    <x v="1"/>
    <s v="Monitor"/>
    <x v="0"/>
    <n v="28939"/>
    <x v="8"/>
    <x v="2"/>
    <x v="1"/>
    <s v="Monsoon"/>
    <n v="35500"/>
    <n v="28939"/>
    <n v="6361"/>
    <n v="0.18019830028328612"/>
  </r>
  <r>
    <x v="148"/>
    <s v="CUST012"/>
    <s v="PROD006"/>
    <n v="2"/>
    <n v="29700"/>
    <n v="100"/>
    <n v="59300"/>
    <x v="0"/>
    <s v="July"/>
    <s v="Revenue"/>
    <s v="Customer L"/>
    <x v="1"/>
    <x v="0"/>
    <s v="Mouse"/>
    <x v="1"/>
    <n v="24870"/>
    <x v="8"/>
    <x v="2"/>
    <x v="1"/>
    <s v="Monsoon"/>
    <n v="59400"/>
    <n v="49740"/>
    <n v="9560"/>
    <n v="0.1612141652613828"/>
  </r>
  <r>
    <x v="148"/>
    <s v="CUST012"/>
    <s v="PROD009"/>
    <n v="3"/>
    <n v="21200"/>
    <n v="500"/>
    <n v="63100"/>
    <x v="0"/>
    <s v="July"/>
    <s v="Revenue"/>
    <s v="Customer L"/>
    <x v="1"/>
    <x v="0"/>
    <s v="Smartwatch"/>
    <x v="2"/>
    <n v="18787"/>
    <x v="8"/>
    <x v="2"/>
    <x v="1"/>
    <s v="Monsoon"/>
    <n v="63600"/>
    <n v="56361"/>
    <n v="6739"/>
    <n v="0.10679873217115689"/>
  </r>
  <r>
    <x v="149"/>
    <s v="CUST011"/>
    <s v="PROD002"/>
    <n v="5"/>
    <n v="8300"/>
    <n v="100"/>
    <n v="41400"/>
    <x v="0"/>
    <s v="July"/>
    <s v="Revenue"/>
    <s v="Customer K"/>
    <x v="0"/>
    <x v="1"/>
    <s v="Smartphone"/>
    <x v="0"/>
    <n v="5612"/>
    <x v="8"/>
    <x v="2"/>
    <x v="1"/>
    <s v="Monsoon"/>
    <n v="41500"/>
    <n v="28060"/>
    <n v="13340"/>
    <n v="0.32222222222222224"/>
  </r>
  <r>
    <x v="150"/>
    <s v="CUST004"/>
    <s v="PROD002"/>
    <n v="4"/>
    <n v="7000"/>
    <n v="500"/>
    <n v="27500"/>
    <x v="0"/>
    <s v="July"/>
    <s v="Revenue"/>
    <s v="Customer D"/>
    <x v="2"/>
    <x v="0"/>
    <s v="Smartphone"/>
    <x v="0"/>
    <n v="5612"/>
    <x v="8"/>
    <x v="2"/>
    <x v="1"/>
    <s v="Monsoon"/>
    <n v="28000"/>
    <n v="22448"/>
    <n v="5052"/>
    <n v="0.18370909090909091"/>
  </r>
  <r>
    <x v="150"/>
    <s v="CUST018"/>
    <s v="PROD008"/>
    <n v="2"/>
    <n v="36900"/>
    <n v="200"/>
    <n v="73600"/>
    <x v="0"/>
    <s v="July"/>
    <s v="Revenue"/>
    <s v="Customer R"/>
    <x v="2"/>
    <x v="0"/>
    <s v="Tablet"/>
    <x v="0"/>
    <n v="29054"/>
    <x v="8"/>
    <x v="2"/>
    <x v="1"/>
    <s v="Monsoon"/>
    <n v="73800"/>
    <n v="58108"/>
    <n v="15492"/>
    <n v="0.2104891304347826"/>
  </r>
  <r>
    <x v="151"/>
    <s v="CUST010"/>
    <s v="PROD001"/>
    <n v="1"/>
    <n v="32800"/>
    <n v="0"/>
    <n v="-32800"/>
    <x v="1"/>
    <s v="July"/>
    <s v="Return"/>
    <s v="Customer J"/>
    <x v="2"/>
    <x v="0"/>
    <s v="Laptop"/>
    <x v="0"/>
    <n v="26897"/>
    <x v="8"/>
    <x v="2"/>
    <x v="1"/>
    <s v="Monsoon"/>
    <n v="32800"/>
    <n v="26897"/>
    <n v="-59697"/>
    <n v="1.8200304878048781"/>
  </r>
  <r>
    <x v="152"/>
    <s v="CUST017"/>
    <s v="PROD002"/>
    <n v="3"/>
    <n v="8100"/>
    <n v="100"/>
    <n v="24200"/>
    <x v="0"/>
    <s v="July"/>
    <s v="Revenue"/>
    <s v="Customer Q"/>
    <x v="0"/>
    <x v="1"/>
    <s v="Smartphone"/>
    <x v="0"/>
    <n v="5612"/>
    <x v="8"/>
    <x v="2"/>
    <x v="1"/>
    <s v="Monsoon"/>
    <n v="24300"/>
    <n v="16836"/>
    <n v="7364"/>
    <n v="0.30429752066115701"/>
  </r>
  <r>
    <x v="153"/>
    <s v="CUST020"/>
    <s v="PROD010"/>
    <n v="3"/>
    <n v="25400"/>
    <n v="0"/>
    <n v="76200"/>
    <x v="0"/>
    <s v="June"/>
    <s v="Revenue"/>
    <s v="Customer T"/>
    <x v="0"/>
    <x v="1"/>
    <s v="Speaker"/>
    <x v="3"/>
    <n v="20159"/>
    <x v="9"/>
    <x v="3"/>
    <x v="1"/>
    <s v="Summer"/>
    <n v="76200"/>
    <n v="60477"/>
    <n v="15723"/>
    <n v="0.20633858267716534"/>
  </r>
  <r>
    <x v="153"/>
    <s v="CUST016"/>
    <s v="PROD009"/>
    <n v="4"/>
    <n v="27500"/>
    <n v="100"/>
    <n v="-109900"/>
    <x v="1"/>
    <s v="June"/>
    <s v="Return"/>
    <s v="Customer P"/>
    <x v="3"/>
    <x v="0"/>
    <s v="Smartwatch"/>
    <x v="2"/>
    <n v="18787"/>
    <x v="9"/>
    <x v="3"/>
    <x v="1"/>
    <s v="Summer"/>
    <n v="110000"/>
    <n v="75148"/>
    <n v="-185048"/>
    <n v="1.6837852593266607"/>
  </r>
  <r>
    <x v="153"/>
    <s v="CUST014"/>
    <s v="PROD003"/>
    <n v="1"/>
    <n v="39600"/>
    <n v="500"/>
    <n v="39100"/>
    <x v="0"/>
    <s v="June"/>
    <s v="Revenue"/>
    <s v="Customer N"/>
    <x v="3"/>
    <x v="0"/>
    <s v="Printer"/>
    <x v="4"/>
    <n v="26425"/>
    <x v="9"/>
    <x v="3"/>
    <x v="1"/>
    <s v="Summer"/>
    <n v="39600"/>
    <n v="26425"/>
    <n v="12675"/>
    <n v="0.32416879795396419"/>
  </r>
  <r>
    <x v="154"/>
    <s v="CUST020"/>
    <s v="PROD003"/>
    <n v="1"/>
    <n v="30900"/>
    <n v="500"/>
    <n v="30400"/>
    <x v="0"/>
    <s v="June"/>
    <s v="Revenue"/>
    <s v="Customer T"/>
    <x v="0"/>
    <x v="1"/>
    <s v="Printer"/>
    <x v="4"/>
    <n v="26425"/>
    <x v="9"/>
    <x v="3"/>
    <x v="1"/>
    <s v="Summer"/>
    <n v="30900"/>
    <n v="26425"/>
    <n v="3975"/>
    <n v="0.13075657894736842"/>
  </r>
  <r>
    <x v="155"/>
    <s v="CUST009"/>
    <s v="PROD009"/>
    <n v="5"/>
    <n v="23800"/>
    <n v="100"/>
    <n v="-118900"/>
    <x v="1"/>
    <s v="June"/>
    <s v="Return"/>
    <s v="Customer I"/>
    <x v="1"/>
    <x v="1"/>
    <s v="Smartwatch"/>
    <x v="2"/>
    <n v="18787"/>
    <x v="9"/>
    <x v="3"/>
    <x v="1"/>
    <s v="Summer"/>
    <n v="119000"/>
    <n v="93935"/>
    <n v="-212835"/>
    <n v="1.7900336417157274"/>
  </r>
  <r>
    <x v="155"/>
    <s v="CUST013"/>
    <s v="PROD001"/>
    <n v="4"/>
    <n v="32400"/>
    <n v="500"/>
    <n v="129100"/>
    <x v="0"/>
    <s v="June"/>
    <s v="Revenue"/>
    <s v="Customer M"/>
    <x v="2"/>
    <x v="0"/>
    <s v="Laptop"/>
    <x v="0"/>
    <n v="26897"/>
    <x v="9"/>
    <x v="3"/>
    <x v="1"/>
    <s v="Summer"/>
    <n v="129600"/>
    <n v="107588"/>
    <n v="21512"/>
    <n v="0.16663051897753681"/>
  </r>
  <r>
    <x v="156"/>
    <s v="CUST018"/>
    <s v="PROD009"/>
    <n v="1"/>
    <n v="25200"/>
    <n v="500"/>
    <n v="24700"/>
    <x v="0"/>
    <s v="June"/>
    <s v="Revenue"/>
    <s v="Customer R"/>
    <x v="2"/>
    <x v="0"/>
    <s v="Smartwatch"/>
    <x v="2"/>
    <n v="18787"/>
    <x v="9"/>
    <x v="3"/>
    <x v="1"/>
    <s v="Summer"/>
    <n v="25200"/>
    <n v="18787"/>
    <n v="5913"/>
    <n v="0.23939271255060729"/>
  </r>
  <r>
    <x v="157"/>
    <s v="CUST014"/>
    <s v="PROD010"/>
    <n v="1"/>
    <n v="25300"/>
    <n v="500"/>
    <n v="24800"/>
    <x v="0"/>
    <s v="June"/>
    <s v="Revenue"/>
    <s v="Customer N"/>
    <x v="3"/>
    <x v="0"/>
    <s v="Speaker"/>
    <x v="3"/>
    <n v="20159"/>
    <x v="9"/>
    <x v="3"/>
    <x v="1"/>
    <s v="Summer"/>
    <n v="25300"/>
    <n v="20159"/>
    <n v="4641"/>
    <n v="0.18713709677419355"/>
  </r>
  <r>
    <x v="157"/>
    <s v="CUST011"/>
    <s v="PROD010"/>
    <n v="3"/>
    <n v="23700"/>
    <n v="100"/>
    <n v="71000"/>
    <x v="0"/>
    <s v="June"/>
    <s v="Revenue"/>
    <s v="Customer K"/>
    <x v="0"/>
    <x v="1"/>
    <s v="Speaker"/>
    <x v="3"/>
    <n v="20159"/>
    <x v="9"/>
    <x v="3"/>
    <x v="1"/>
    <s v="Summer"/>
    <n v="71100"/>
    <n v="60477"/>
    <n v="10523"/>
    <n v="0.1482112676056338"/>
  </r>
  <r>
    <x v="158"/>
    <s v="CUST006"/>
    <s v="PROD006"/>
    <n v="5"/>
    <n v="29600"/>
    <n v="100"/>
    <n v="147900"/>
    <x v="0"/>
    <s v="June"/>
    <s v="Revenue"/>
    <s v="Customer F"/>
    <x v="3"/>
    <x v="1"/>
    <s v="Mouse"/>
    <x v="1"/>
    <n v="24870"/>
    <x v="9"/>
    <x v="3"/>
    <x v="1"/>
    <s v="Summer"/>
    <n v="148000"/>
    <n v="124350"/>
    <n v="23550"/>
    <n v="0.15922920892494929"/>
  </r>
  <r>
    <x v="158"/>
    <s v="CUST015"/>
    <s v="PROD007"/>
    <n v="4"/>
    <n v="34100"/>
    <n v="200"/>
    <n v="136200"/>
    <x v="0"/>
    <s v="June"/>
    <s v="Revenue"/>
    <s v="Customer O"/>
    <x v="0"/>
    <x v="0"/>
    <s v="Router"/>
    <x v="5"/>
    <n v="26483"/>
    <x v="9"/>
    <x v="3"/>
    <x v="1"/>
    <s v="Summer"/>
    <n v="136400"/>
    <n v="105932"/>
    <n v="30268"/>
    <n v="0.22223201174743024"/>
  </r>
  <r>
    <x v="159"/>
    <s v="CUST008"/>
    <s v="PROD003"/>
    <n v="2"/>
    <n v="38400"/>
    <n v="0"/>
    <n v="76800"/>
    <x v="0"/>
    <s v="June"/>
    <s v="Revenue"/>
    <s v="Customer H"/>
    <x v="1"/>
    <x v="1"/>
    <s v="Printer"/>
    <x v="4"/>
    <n v="26425"/>
    <x v="9"/>
    <x v="3"/>
    <x v="1"/>
    <s v="Summer"/>
    <n v="76800"/>
    <n v="52850"/>
    <n v="23950"/>
    <n v="0.31184895833333331"/>
  </r>
  <r>
    <x v="160"/>
    <s v="CUST014"/>
    <s v="PROD003"/>
    <n v="1"/>
    <n v="32300"/>
    <n v="0"/>
    <n v="32300"/>
    <x v="0"/>
    <s v="June"/>
    <s v="Revenue"/>
    <s v="Customer N"/>
    <x v="3"/>
    <x v="0"/>
    <s v="Printer"/>
    <x v="4"/>
    <n v="26425"/>
    <x v="9"/>
    <x v="3"/>
    <x v="1"/>
    <s v="Summer"/>
    <n v="32300"/>
    <n v="26425"/>
    <n v="5875"/>
    <n v="0.18188854489164086"/>
  </r>
  <r>
    <x v="161"/>
    <s v="CUST014"/>
    <s v="PROD003"/>
    <n v="1"/>
    <n v="34000"/>
    <n v="200"/>
    <n v="33800"/>
    <x v="0"/>
    <s v="June"/>
    <s v="Revenue"/>
    <s v="Customer N"/>
    <x v="3"/>
    <x v="0"/>
    <s v="Printer"/>
    <x v="4"/>
    <n v="26425"/>
    <x v="9"/>
    <x v="3"/>
    <x v="1"/>
    <s v="Summer"/>
    <n v="34000"/>
    <n v="26425"/>
    <n v="7375"/>
    <n v="0.21819526627218935"/>
  </r>
  <r>
    <x v="161"/>
    <s v="CUST008"/>
    <s v="PROD008"/>
    <n v="3"/>
    <n v="37300"/>
    <n v="0"/>
    <n v="111900"/>
    <x v="0"/>
    <s v="June"/>
    <s v="Revenue"/>
    <s v="Customer H"/>
    <x v="1"/>
    <x v="1"/>
    <s v="Tablet"/>
    <x v="0"/>
    <n v="29054"/>
    <x v="9"/>
    <x v="3"/>
    <x v="1"/>
    <s v="Summer"/>
    <n v="111900"/>
    <n v="87162"/>
    <n v="24738"/>
    <n v="0.22107238605898125"/>
  </r>
  <r>
    <x v="162"/>
    <s v="CUST016"/>
    <s v="PROD008"/>
    <n v="5"/>
    <n v="32000"/>
    <n v="0"/>
    <n v="160000"/>
    <x v="0"/>
    <s v="June"/>
    <s v="Revenue"/>
    <s v="Customer P"/>
    <x v="3"/>
    <x v="0"/>
    <s v="Tablet"/>
    <x v="0"/>
    <n v="29054"/>
    <x v="9"/>
    <x v="3"/>
    <x v="1"/>
    <s v="Summer"/>
    <n v="160000"/>
    <n v="145270"/>
    <n v="14730"/>
    <n v="9.2062500000000005E-2"/>
  </r>
  <r>
    <x v="163"/>
    <s v="CUST017"/>
    <s v="PROD008"/>
    <n v="1"/>
    <n v="40700"/>
    <n v="0"/>
    <n v="40700"/>
    <x v="0"/>
    <s v="June"/>
    <s v="Revenue"/>
    <s v="Customer Q"/>
    <x v="0"/>
    <x v="1"/>
    <s v="Tablet"/>
    <x v="0"/>
    <n v="29054"/>
    <x v="9"/>
    <x v="3"/>
    <x v="1"/>
    <s v="Summer"/>
    <n v="40700"/>
    <n v="29054"/>
    <n v="11646"/>
    <n v="0.28614250614250614"/>
  </r>
  <r>
    <x v="163"/>
    <s v="CUST009"/>
    <s v="PROD001"/>
    <n v="4"/>
    <n v="39000"/>
    <n v="0"/>
    <n v="156000"/>
    <x v="0"/>
    <s v="June"/>
    <s v="Revenue"/>
    <s v="Customer I"/>
    <x v="1"/>
    <x v="1"/>
    <s v="Laptop"/>
    <x v="0"/>
    <n v="26897"/>
    <x v="9"/>
    <x v="3"/>
    <x v="1"/>
    <s v="Summer"/>
    <n v="156000"/>
    <n v="107588"/>
    <n v="48412"/>
    <n v="0.31033333333333335"/>
  </r>
  <r>
    <x v="164"/>
    <s v="CUST003"/>
    <s v="PROD008"/>
    <n v="2"/>
    <n v="42400"/>
    <n v="500"/>
    <n v="-84300"/>
    <x v="1"/>
    <s v="June"/>
    <s v="Return"/>
    <s v="Customer C"/>
    <x v="1"/>
    <x v="1"/>
    <s v="Tablet"/>
    <x v="0"/>
    <n v="29054"/>
    <x v="9"/>
    <x v="3"/>
    <x v="1"/>
    <s v="Summer"/>
    <n v="84800"/>
    <n v="58108"/>
    <n v="-142408"/>
    <n v="1.689300118623962"/>
  </r>
  <r>
    <x v="165"/>
    <s v="CUST009"/>
    <s v="PROD002"/>
    <n v="1"/>
    <n v="7800"/>
    <n v="100"/>
    <n v="7700"/>
    <x v="0"/>
    <s v="June"/>
    <s v="Revenue"/>
    <s v="Customer I"/>
    <x v="1"/>
    <x v="1"/>
    <s v="Smartphone"/>
    <x v="0"/>
    <n v="5612"/>
    <x v="9"/>
    <x v="3"/>
    <x v="1"/>
    <s v="Summer"/>
    <n v="7800"/>
    <n v="5612"/>
    <n v="2088"/>
    <n v="0.27116883116883117"/>
  </r>
  <r>
    <x v="166"/>
    <s v="CUST019"/>
    <s v="PROD010"/>
    <n v="4"/>
    <n v="24100"/>
    <n v="500"/>
    <n v="95900"/>
    <x v="0"/>
    <s v="June"/>
    <s v="Revenue"/>
    <s v="Customer S"/>
    <x v="4"/>
    <x v="0"/>
    <s v="Speaker"/>
    <x v="3"/>
    <n v="20159"/>
    <x v="9"/>
    <x v="3"/>
    <x v="1"/>
    <s v="Summer"/>
    <n v="96400"/>
    <n v="80636"/>
    <n v="15264"/>
    <n v="0.15916579770594369"/>
  </r>
  <r>
    <x v="166"/>
    <s v="CUST010"/>
    <s v="PROD008"/>
    <n v="4"/>
    <n v="33400"/>
    <n v="100"/>
    <n v="133500"/>
    <x v="0"/>
    <s v="June"/>
    <s v="Revenue"/>
    <s v="Customer J"/>
    <x v="2"/>
    <x v="0"/>
    <s v="Tablet"/>
    <x v="0"/>
    <n v="29054"/>
    <x v="9"/>
    <x v="3"/>
    <x v="1"/>
    <s v="Summer"/>
    <n v="133600"/>
    <n v="116216"/>
    <n v="17284"/>
    <n v="0.1294681647940075"/>
  </r>
  <r>
    <x v="167"/>
    <s v="CUST009"/>
    <s v="PROD003"/>
    <n v="4"/>
    <n v="34900"/>
    <n v="500"/>
    <n v="139100"/>
    <x v="0"/>
    <s v="June"/>
    <s v="Revenue"/>
    <s v="Customer I"/>
    <x v="1"/>
    <x v="1"/>
    <s v="Printer"/>
    <x v="4"/>
    <n v="26425"/>
    <x v="9"/>
    <x v="3"/>
    <x v="1"/>
    <s v="Summer"/>
    <n v="139600"/>
    <n v="105700"/>
    <n v="33400"/>
    <n v="0.24011502516175415"/>
  </r>
  <r>
    <x v="168"/>
    <s v="CUST015"/>
    <s v="PROD002"/>
    <n v="2"/>
    <n v="7600"/>
    <n v="0"/>
    <n v="15200"/>
    <x v="0"/>
    <s v="June"/>
    <s v="Revenue"/>
    <s v="Customer O"/>
    <x v="0"/>
    <x v="0"/>
    <s v="Smartphone"/>
    <x v="0"/>
    <n v="5612"/>
    <x v="9"/>
    <x v="3"/>
    <x v="1"/>
    <s v="Summer"/>
    <n v="15200"/>
    <n v="11224"/>
    <n v="3976"/>
    <n v="0.26157894736842108"/>
  </r>
  <r>
    <x v="169"/>
    <s v="CUST009"/>
    <s v="PROD003"/>
    <n v="5"/>
    <n v="39200"/>
    <n v="200"/>
    <n v="195800"/>
    <x v="0"/>
    <s v="May"/>
    <s v="Revenue"/>
    <s v="Customer I"/>
    <x v="1"/>
    <x v="1"/>
    <s v="Printer"/>
    <x v="4"/>
    <n v="26425"/>
    <x v="10"/>
    <x v="3"/>
    <x v="1"/>
    <s v="Summer"/>
    <n v="196000"/>
    <n v="132125"/>
    <n v="63675"/>
    <n v="0.32520429009193053"/>
  </r>
  <r>
    <x v="170"/>
    <s v="CUST019"/>
    <s v="PROD004"/>
    <n v="4"/>
    <n v="39900"/>
    <n v="200"/>
    <n v="159400"/>
    <x v="0"/>
    <s v="May"/>
    <s v="Revenue"/>
    <s v="Customer S"/>
    <x v="4"/>
    <x v="0"/>
    <s v="Monitor"/>
    <x v="0"/>
    <n v="28939"/>
    <x v="10"/>
    <x v="3"/>
    <x v="1"/>
    <s v="Summer"/>
    <n v="159600"/>
    <n v="115756"/>
    <n v="43644"/>
    <n v="0.27380175658720202"/>
  </r>
  <r>
    <x v="170"/>
    <s v="CUST015"/>
    <s v="PROD002"/>
    <n v="2"/>
    <n v="7300"/>
    <n v="200"/>
    <n v="14400"/>
    <x v="0"/>
    <s v="May"/>
    <s v="Revenue"/>
    <s v="Customer O"/>
    <x v="0"/>
    <x v="0"/>
    <s v="Smartphone"/>
    <x v="0"/>
    <n v="5612"/>
    <x v="10"/>
    <x v="3"/>
    <x v="1"/>
    <s v="Summer"/>
    <n v="14600"/>
    <n v="11224"/>
    <n v="3176"/>
    <n v="0.22055555555555556"/>
  </r>
  <r>
    <x v="171"/>
    <s v="CUST003"/>
    <s v="PROD003"/>
    <n v="5"/>
    <n v="29400"/>
    <n v="200"/>
    <n v="146800"/>
    <x v="0"/>
    <s v="May"/>
    <s v="Revenue"/>
    <s v="Customer C"/>
    <x v="1"/>
    <x v="1"/>
    <s v="Printer"/>
    <x v="4"/>
    <n v="26425"/>
    <x v="10"/>
    <x v="3"/>
    <x v="1"/>
    <s v="Summer"/>
    <n v="147000"/>
    <n v="132125"/>
    <n v="14675"/>
    <n v="9.9965940054495911E-2"/>
  </r>
  <r>
    <x v="172"/>
    <s v="CUST015"/>
    <s v="PROD009"/>
    <n v="2"/>
    <n v="27800"/>
    <n v="0"/>
    <n v="55600"/>
    <x v="0"/>
    <s v="May"/>
    <s v="Revenue"/>
    <s v="Customer O"/>
    <x v="0"/>
    <x v="0"/>
    <s v="Smartwatch"/>
    <x v="2"/>
    <n v="18787"/>
    <x v="10"/>
    <x v="3"/>
    <x v="1"/>
    <s v="Summer"/>
    <n v="55600"/>
    <n v="37574"/>
    <n v="18026"/>
    <n v="0.32420863309352516"/>
  </r>
  <r>
    <x v="173"/>
    <s v="CUST011"/>
    <s v="PROD004"/>
    <n v="4"/>
    <n v="33300"/>
    <n v="500"/>
    <n v="132700"/>
    <x v="0"/>
    <s v="May"/>
    <s v="Revenue"/>
    <s v="Customer K"/>
    <x v="0"/>
    <x v="1"/>
    <s v="Monitor"/>
    <x v="0"/>
    <n v="28939"/>
    <x v="10"/>
    <x v="3"/>
    <x v="1"/>
    <s v="Summer"/>
    <n v="133200"/>
    <n v="115756"/>
    <n v="16944"/>
    <n v="0.12768651092690278"/>
  </r>
  <r>
    <x v="174"/>
    <s v="CUST006"/>
    <s v="PROD006"/>
    <n v="4"/>
    <n v="34300"/>
    <n v="200"/>
    <n v="137000"/>
    <x v="0"/>
    <s v="May"/>
    <s v="Revenue"/>
    <s v="Customer F"/>
    <x v="3"/>
    <x v="1"/>
    <s v="Mouse"/>
    <x v="1"/>
    <n v="24870"/>
    <x v="10"/>
    <x v="3"/>
    <x v="1"/>
    <s v="Summer"/>
    <n v="137200"/>
    <n v="99480"/>
    <n v="37520"/>
    <n v="0.27386861313868616"/>
  </r>
  <r>
    <x v="175"/>
    <s v="CUST017"/>
    <s v="PROD009"/>
    <n v="5"/>
    <n v="20900"/>
    <n v="200"/>
    <n v="104300"/>
    <x v="0"/>
    <s v="May"/>
    <s v="Revenue"/>
    <s v="Customer Q"/>
    <x v="0"/>
    <x v="1"/>
    <s v="Smartwatch"/>
    <x v="2"/>
    <n v="18787"/>
    <x v="10"/>
    <x v="3"/>
    <x v="1"/>
    <s v="Summer"/>
    <n v="104500"/>
    <n v="93935"/>
    <n v="10365"/>
    <n v="9.9376797698945349E-2"/>
  </r>
  <r>
    <x v="176"/>
    <s v="CUST002"/>
    <s v="PROD005"/>
    <n v="4"/>
    <n v="37000"/>
    <n v="500"/>
    <n v="147500"/>
    <x v="0"/>
    <s v="May"/>
    <s v="Revenue"/>
    <s v="Customer B"/>
    <x v="2"/>
    <x v="1"/>
    <s v="Keyboard"/>
    <x v="1"/>
    <n v="25619"/>
    <x v="10"/>
    <x v="3"/>
    <x v="1"/>
    <s v="Summer"/>
    <n v="148000"/>
    <n v="102476"/>
    <n v="45024"/>
    <n v="0.30524745762711863"/>
  </r>
  <r>
    <x v="177"/>
    <s v="CUST019"/>
    <s v="PROD004"/>
    <n v="5"/>
    <n v="40400"/>
    <n v="0"/>
    <n v="-202000"/>
    <x v="1"/>
    <s v="May"/>
    <s v="Return"/>
    <s v="Customer S"/>
    <x v="4"/>
    <x v="0"/>
    <s v="Monitor"/>
    <x v="0"/>
    <n v="28939"/>
    <x v="10"/>
    <x v="3"/>
    <x v="1"/>
    <s v="Summer"/>
    <n v="202000"/>
    <n v="144695"/>
    <n v="-346695"/>
    <n v="1.7163118811881188"/>
  </r>
  <r>
    <x v="178"/>
    <s v="CUST003"/>
    <s v="PROD007"/>
    <n v="1"/>
    <n v="37000"/>
    <n v="200"/>
    <n v="36800"/>
    <x v="0"/>
    <s v="May"/>
    <s v="Revenue"/>
    <s v="Customer C"/>
    <x v="1"/>
    <x v="1"/>
    <s v="Router"/>
    <x v="5"/>
    <n v="26483"/>
    <x v="10"/>
    <x v="3"/>
    <x v="1"/>
    <s v="Summer"/>
    <n v="37000"/>
    <n v="26483"/>
    <n v="10317"/>
    <n v="0.28035326086956519"/>
  </r>
  <r>
    <x v="179"/>
    <s v="CUST011"/>
    <s v="PROD010"/>
    <n v="2"/>
    <n v="22700"/>
    <n v="200"/>
    <n v="45200"/>
    <x v="0"/>
    <s v="May"/>
    <s v="Revenue"/>
    <s v="Customer K"/>
    <x v="0"/>
    <x v="1"/>
    <s v="Speaker"/>
    <x v="3"/>
    <n v="20159"/>
    <x v="10"/>
    <x v="3"/>
    <x v="1"/>
    <s v="Summer"/>
    <n v="45400"/>
    <n v="40318"/>
    <n v="4882"/>
    <n v="0.10800884955752213"/>
  </r>
  <r>
    <x v="179"/>
    <s v="CUST012"/>
    <s v="PROD004"/>
    <n v="1"/>
    <n v="35500"/>
    <n v="0"/>
    <n v="35500"/>
    <x v="0"/>
    <s v="May"/>
    <s v="Revenue"/>
    <s v="Customer L"/>
    <x v="1"/>
    <x v="0"/>
    <s v="Monitor"/>
    <x v="0"/>
    <n v="28939"/>
    <x v="10"/>
    <x v="3"/>
    <x v="1"/>
    <s v="Summer"/>
    <n v="35500"/>
    <n v="28939"/>
    <n v="6561"/>
    <n v="0.1848169014084507"/>
  </r>
  <r>
    <x v="180"/>
    <s v="CUST020"/>
    <s v="PROD007"/>
    <n v="5"/>
    <n v="36400"/>
    <n v="500"/>
    <n v="-181500"/>
    <x v="1"/>
    <s v="May"/>
    <s v="Return"/>
    <s v="Customer T"/>
    <x v="0"/>
    <x v="1"/>
    <s v="Router"/>
    <x v="5"/>
    <n v="26483"/>
    <x v="10"/>
    <x v="3"/>
    <x v="1"/>
    <s v="Summer"/>
    <n v="182000"/>
    <n v="132415"/>
    <n v="-313915"/>
    <n v="1.7295592286501378"/>
  </r>
  <r>
    <x v="181"/>
    <s v="CUST015"/>
    <s v="PROD009"/>
    <n v="1"/>
    <n v="21000"/>
    <n v="0"/>
    <n v="-21000"/>
    <x v="1"/>
    <s v="May"/>
    <s v="Return"/>
    <s v="Customer O"/>
    <x v="0"/>
    <x v="0"/>
    <s v="Smartwatch"/>
    <x v="2"/>
    <n v="18787"/>
    <x v="10"/>
    <x v="3"/>
    <x v="1"/>
    <s v="Summer"/>
    <n v="21000"/>
    <n v="18787"/>
    <n v="-39787"/>
    <n v="1.8946190476190476"/>
  </r>
  <r>
    <x v="182"/>
    <s v="CUST001"/>
    <s v="PROD008"/>
    <n v="5"/>
    <n v="43600"/>
    <n v="0"/>
    <n v="218000"/>
    <x v="0"/>
    <s v="May"/>
    <s v="Revenue"/>
    <s v="Customer A"/>
    <x v="0"/>
    <x v="0"/>
    <s v="Tablet"/>
    <x v="0"/>
    <n v="29054"/>
    <x v="10"/>
    <x v="3"/>
    <x v="1"/>
    <s v="Summer"/>
    <n v="218000"/>
    <n v="145270"/>
    <n v="72730"/>
    <n v="0.33362385321100918"/>
  </r>
  <r>
    <x v="182"/>
    <s v="CUST015"/>
    <s v="PROD007"/>
    <n v="5"/>
    <n v="31200"/>
    <n v="500"/>
    <n v="155500"/>
    <x v="0"/>
    <s v="May"/>
    <s v="Revenue"/>
    <s v="Customer O"/>
    <x v="0"/>
    <x v="0"/>
    <s v="Router"/>
    <x v="5"/>
    <n v="26483"/>
    <x v="10"/>
    <x v="3"/>
    <x v="1"/>
    <s v="Summer"/>
    <n v="156000"/>
    <n v="132415"/>
    <n v="23085"/>
    <n v="0.14845659163987138"/>
  </r>
  <r>
    <x v="183"/>
    <s v="CUST008"/>
    <s v="PROD007"/>
    <n v="1"/>
    <n v="39100"/>
    <n v="100"/>
    <n v="39000"/>
    <x v="0"/>
    <s v="May"/>
    <s v="Revenue"/>
    <s v="Customer H"/>
    <x v="1"/>
    <x v="1"/>
    <s v="Router"/>
    <x v="5"/>
    <n v="26483"/>
    <x v="10"/>
    <x v="3"/>
    <x v="1"/>
    <s v="Summer"/>
    <n v="39100"/>
    <n v="26483"/>
    <n v="12517"/>
    <n v="0.32094871794871793"/>
  </r>
  <r>
    <x v="183"/>
    <s v="CUST012"/>
    <s v="PROD004"/>
    <n v="1"/>
    <n v="40800"/>
    <n v="200"/>
    <n v="40600"/>
    <x v="0"/>
    <s v="May"/>
    <s v="Revenue"/>
    <s v="Customer L"/>
    <x v="1"/>
    <x v="0"/>
    <s v="Monitor"/>
    <x v="0"/>
    <n v="28939"/>
    <x v="10"/>
    <x v="3"/>
    <x v="1"/>
    <s v="Summer"/>
    <n v="40800"/>
    <n v="28939"/>
    <n v="11661"/>
    <n v="0.28721674876847292"/>
  </r>
  <r>
    <x v="183"/>
    <s v="CUST008"/>
    <s v="PROD006"/>
    <n v="3"/>
    <n v="31200"/>
    <n v="0"/>
    <n v="93600"/>
    <x v="0"/>
    <s v="May"/>
    <s v="Revenue"/>
    <s v="Customer H"/>
    <x v="1"/>
    <x v="1"/>
    <s v="Mouse"/>
    <x v="1"/>
    <n v="24870"/>
    <x v="10"/>
    <x v="3"/>
    <x v="1"/>
    <s v="Summer"/>
    <n v="93600"/>
    <n v="74610"/>
    <n v="18990"/>
    <n v="0.20288461538461539"/>
  </r>
  <r>
    <x v="184"/>
    <s v="CUST004"/>
    <s v="PROD001"/>
    <n v="4"/>
    <n v="37400"/>
    <n v="0"/>
    <n v="149600"/>
    <x v="0"/>
    <s v="April"/>
    <s v="Revenue"/>
    <s v="Customer D"/>
    <x v="2"/>
    <x v="0"/>
    <s v="Laptop"/>
    <x v="0"/>
    <n v="26897"/>
    <x v="11"/>
    <x v="3"/>
    <x v="1"/>
    <s v="Spring"/>
    <n v="149600"/>
    <n v="107588"/>
    <n v="42012"/>
    <n v="0.28082887700534759"/>
  </r>
  <r>
    <x v="184"/>
    <s v="CUST018"/>
    <s v="PROD005"/>
    <n v="2"/>
    <n v="34700"/>
    <n v="500"/>
    <n v="68900"/>
    <x v="0"/>
    <s v="April"/>
    <s v="Revenue"/>
    <s v="Customer R"/>
    <x v="2"/>
    <x v="0"/>
    <s v="Keyboard"/>
    <x v="1"/>
    <n v="25619"/>
    <x v="11"/>
    <x v="3"/>
    <x v="1"/>
    <s v="Spring"/>
    <n v="69400"/>
    <n v="51238"/>
    <n v="17662"/>
    <n v="0.25634252539912916"/>
  </r>
  <r>
    <x v="185"/>
    <s v="CUST009"/>
    <s v="PROD008"/>
    <n v="1"/>
    <n v="41500"/>
    <n v="500"/>
    <n v="41000"/>
    <x v="0"/>
    <s v="April"/>
    <s v="Revenue"/>
    <s v="Customer I"/>
    <x v="1"/>
    <x v="1"/>
    <s v="Tablet"/>
    <x v="0"/>
    <n v="29054"/>
    <x v="11"/>
    <x v="3"/>
    <x v="1"/>
    <s v="Spring"/>
    <n v="41500"/>
    <n v="29054"/>
    <n v="11946"/>
    <n v="0.29136585365853657"/>
  </r>
  <r>
    <x v="186"/>
    <s v="CUST011"/>
    <s v="PROD005"/>
    <n v="1"/>
    <n v="36400"/>
    <n v="500"/>
    <n v="35900"/>
    <x v="0"/>
    <s v="April"/>
    <s v="Revenue"/>
    <s v="Customer K"/>
    <x v="0"/>
    <x v="1"/>
    <s v="Keyboard"/>
    <x v="1"/>
    <n v="25619"/>
    <x v="11"/>
    <x v="3"/>
    <x v="1"/>
    <s v="Spring"/>
    <n v="36400"/>
    <n v="25619"/>
    <n v="10281"/>
    <n v="0.28637883008356546"/>
  </r>
  <r>
    <x v="187"/>
    <s v="CUST002"/>
    <s v="PROD003"/>
    <n v="3"/>
    <n v="37600"/>
    <n v="500"/>
    <n v="112300"/>
    <x v="0"/>
    <s v="April"/>
    <s v="Revenue"/>
    <s v="Customer B"/>
    <x v="2"/>
    <x v="1"/>
    <s v="Printer"/>
    <x v="4"/>
    <n v="26425"/>
    <x v="11"/>
    <x v="3"/>
    <x v="1"/>
    <s v="Spring"/>
    <n v="112800"/>
    <n v="79275"/>
    <n v="33025"/>
    <n v="0.29407836153161176"/>
  </r>
  <r>
    <x v="188"/>
    <s v="CUST020"/>
    <s v="PROD002"/>
    <n v="4"/>
    <n v="7600"/>
    <n v="200"/>
    <n v="-30200"/>
    <x v="1"/>
    <s v="April"/>
    <s v="Return"/>
    <s v="Customer T"/>
    <x v="0"/>
    <x v="1"/>
    <s v="Smartphone"/>
    <x v="0"/>
    <n v="5612"/>
    <x v="11"/>
    <x v="3"/>
    <x v="1"/>
    <s v="Spring"/>
    <n v="30400"/>
    <n v="22448"/>
    <n v="-52648"/>
    <n v="1.7433112582781456"/>
  </r>
  <r>
    <x v="188"/>
    <s v="CUST014"/>
    <s v="PROD006"/>
    <n v="5"/>
    <n v="29800"/>
    <n v="0"/>
    <n v="149000"/>
    <x v="0"/>
    <s v="April"/>
    <s v="Revenue"/>
    <s v="Customer N"/>
    <x v="3"/>
    <x v="0"/>
    <s v="Mouse"/>
    <x v="1"/>
    <n v="24870"/>
    <x v="11"/>
    <x v="3"/>
    <x v="1"/>
    <s v="Spring"/>
    <n v="149000"/>
    <n v="124350"/>
    <n v="24650"/>
    <n v="0.16543624161073825"/>
  </r>
  <r>
    <x v="189"/>
    <s v="CUST016"/>
    <s v="PROD004"/>
    <n v="2"/>
    <n v="41300"/>
    <n v="500"/>
    <n v="82100"/>
    <x v="0"/>
    <s v="April"/>
    <s v="Revenue"/>
    <s v="Customer P"/>
    <x v="3"/>
    <x v="0"/>
    <s v="Monitor"/>
    <x v="0"/>
    <n v="28939"/>
    <x v="11"/>
    <x v="3"/>
    <x v="1"/>
    <s v="Spring"/>
    <n v="82600"/>
    <n v="57878"/>
    <n v="24222"/>
    <n v="0.29503045066991473"/>
  </r>
  <r>
    <x v="189"/>
    <s v="CUST010"/>
    <s v="PROD008"/>
    <n v="1"/>
    <n v="33100"/>
    <n v="100"/>
    <n v="33000"/>
    <x v="0"/>
    <s v="April"/>
    <s v="Revenue"/>
    <s v="Customer J"/>
    <x v="2"/>
    <x v="0"/>
    <s v="Tablet"/>
    <x v="0"/>
    <n v="29054"/>
    <x v="11"/>
    <x v="3"/>
    <x v="1"/>
    <s v="Spring"/>
    <n v="33100"/>
    <n v="29054"/>
    <n v="3946"/>
    <n v="0.11957575757575757"/>
  </r>
  <r>
    <x v="189"/>
    <s v="CUST002"/>
    <s v="PROD006"/>
    <n v="3"/>
    <n v="28100"/>
    <n v="0"/>
    <n v="84300"/>
    <x v="0"/>
    <s v="April"/>
    <s v="Revenue"/>
    <s v="Customer B"/>
    <x v="2"/>
    <x v="1"/>
    <s v="Mouse"/>
    <x v="1"/>
    <n v="24870"/>
    <x v="11"/>
    <x v="3"/>
    <x v="1"/>
    <s v="Spring"/>
    <n v="84300"/>
    <n v="74610"/>
    <n v="9690"/>
    <n v="0.11494661921708185"/>
  </r>
  <r>
    <x v="190"/>
    <s v="CUST011"/>
    <s v="PROD007"/>
    <n v="3"/>
    <n v="29800"/>
    <n v="200"/>
    <n v="89200"/>
    <x v="0"/>
    <s v="April"/>
    <s v="Revenue"/>
    <s v="Customer K"/>
    <x v="0"/>
    <x v="1"/>
    <s v="Router"/>
    <x v="5"/>
    <n v="26483"/>
    <x v="11"/>
    <x v="3"/>
    <x v="1"/>
    <s v="Spring"/>
    <n v="89400"/>
    <n v="79449"/>
    <n v="9751"/>
    <n v="0.10931614349775785"/>
  </r>
  <r>
    <x v="190"/>
    <s v="CUST011"/>
    <s v="PROD002"/>
    <n v="5"/>
    <n v="6700"/>
    <n v="500"/>
    <n v="33000"/>
    <x v="0"/>
    <s v="April"/>
    <s v="Revenue"/>
    <s v="Customer K"/>
    <x v="0"/>
    <x v="1"/>
    <s v="Smartphone"/>
    <x v="0"/>
    <n v="5612"/>
    <x v="11"/>
    <x v="3"/>
    <x v="1"/>
    <s v="Spring"/>
    <n v="33500"/>
    <n v="28060"/>
    <n v="4940"/>
    <n v="0.14969696969696969"/>
  </r>
  <r>
    <x v="191"/>
    <s v="CUST006"/>
    <s v="PROD008"/>
    <n v="5"/>
    <n v="36500"/>
    <n v="0"/>
    <n v="182500"/>
    <x v="0"/>
    <s v="April"/>
    <s v="Revenue"/>
    <s v="Customer F"/>
    <x v="3"/>
    <x v="1"/>
    <s v="Tablet"/>
    <x v="0"/>
    <n v="29054"/>
    <x v="11"/>
    <x v="3"/>
    <x v="1"/>
    <s v="Spring"/>
    <n v="182500"/>
    <n v="145270"/>
    <n v="37230"/>
    <n v="0.20399999999999999"/>
  </r>
  <r>
    <x v="192"/>
    <s v="CUST012"/>
    <s v="PROD005"/>
    <n v="2"/>
    <n v="37900"/>
    <n v="200"/>
    <n v="-75600"/>
    <x v="1"/>
    <s v="April"/>
    <s v="Return"/>
    <s v="Customer L"/>
    <x v="1"/>
    <x v="0"/>
    <s v="Keyboard"/>
    <x v="1"/>
    <n v="25619"/>
    <x v="11"/>
    <x v="3"/>
    <x v="1"/>
    <s v="Spring"/>
    <n v="75800"/>
    <n v="51238"/>
    <n v="-126838"/>
    <n v="1.6777513227513228"/>
  </r>
  <r>
    <x v="193"/>
    <s v="CUST003"/>
    <s v="PROD005"/>
    <n v="2"/>
    <n v="32300"/>
    <n v="100"/>
    <n v="64500"/>
    <x v="0"/>
    <s v="April"/>
    <s v="Revenue"/>
    <s v="Customer C"/>
    <x v="1"/>
    <x v="1"/>
    <s v="Keyboard"/>
    <x v="1"/>
    <n v="25619"/>
    <x v="11"/>
    <x v="3"/>
    <x v="1"/>
    <s v="Spring"/>
    <n v="64600"/>
    <n v="51238"/>
    <n v="13262"/>
    <n v="0.20561240310077519"/>
  </r>
  <r>
    <x v="194"/>
    <s v="CUST019"/>
    <s v="PROD005"/>
    <n v="4"/>
    <n v="33100"/>
    <n v="200"/>
    <n v="132200"/>
    <x v="0"/>
    <s v="April"/>
    <s v="Revenue"/>
    <s v="Customer S"/>
    <x v="4"/>
    <x v="0"/>
    <s v="Keyboard"/>
    <x v="1"/>
    <n v="25619"/>
    <x v="11"/>
    <x v="3"/>
    <x v="1"/>
    <s v="Spring"/>
    <n v="132400"/>
    <n v="102476"/>
    <n v="29724"/>
    <n v="0.22484114977307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7F456-3BAA-4437-9533-E0EFD33F904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5:B30" firstHeaderRow="1" firstDataRow="1" firstDataCol="1" rowPageCount="1"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 axis="axisPage" showAll="0">
      <items count="3">
        <item x="1"/>
        <item x="0"/>
        <item t="default"/>
      </items>
    </pivotField>
    <pivotField showAll="0"/>
    <pivotField showAll="0"/>
    <pivotField showAll="0"/>
    <pivotField showAll="0">
      <items count="7">
        <item x="1"/>
        <item x="2"/>
        <item x="4"/>
        <item x="0"/>
        <item x="3"/>
        <item m="1" x="5"/>
        <item t="default"/>
      </items>
    </pivotField>
    <pivotField showAll="0"/>
    <pivotField showAll="0"/>
    <pivotField showAll="0">
      <items count="7">
        <item x="1"/>
        <item x="3"/>
        <item x="0"/>
        <item x="5"/>
        <item x="4"/>
        <item x="2"/>
        <item t="default"/>
      </items>
    </pivotField>
    <pivotField showAll="0"/>
    <pivotField axis="axisRow" showAll="0">
      <items count="13">
        <item x="2"/>
        <item x="1"/>
        <item x="0"/>
        <item x="11"/>
        <item x="10"/>
        <item x="9"/>
        <item x="8"/>
        <item x="7"/>
        <item x="6"/>
        <item x="5"/>
        <item x="4"/>
        <item x="3"/>
        <item t="default"/>
      </items>
    </pivotField>
    <pivotField showAll="0"/>
    <pivotField axis="axisRow" showAll="0">
      <items count="3">
        <item x="1"/>
        <item x="0"/>
        <item t="default"/>
      </items>
    </pivotField>
    <pivotField showAll="0"/>
    <pivotField showAll="0"/>
    <pivotField showAll="0"/>
    <pivotField showAll="0"/>
    <pivotField numFmtId="166" showAll="0"/>
  </pivotFields>
  <rowFields count="2">
    <field x="16"/>
    <field x="18"/>
  </rowFields>
  <rowItems count="25">
    <i>
      <x/>
    </i>
    <i r="1">
      <x v="1"/>
    </i>
    <i>
      <x v="1"/>
    </i>
    <i r="1">
      <x v="1"/>
    </i>
    <i>
      <x v="2"/>
    </i>
    <i r="1">
      <x v="1"/>
    </i>
    <i>
      <x v="3"/>
    </i>
    <i r="1">
      <x/>
    </i>
    <i>
      <x v="4"/>
    </i>
    <i r="1">
      <x/>
    </i>
    <i>
      <x v="5"/>
    </i>
    <i r="1">
      <x/>
    </i>
    <i>
      <x v="6"/>
    </i>
    <i r="1">
      <x/>
    </i>
    <i>
      <x v="7"/>
    </i>
    <i r="1">
      <x/>
    </i>
    <i>
      <x v="8"/>
    </i>
    <i r="1">
      <x/>
    </i>
    <i>
      <x v="9"/>
    </i>
    <i r="1">
      <x/>
    </i>
    <i>
      <x v="10"/>
    </i>
    <i r="1">
      <x/>
    </i>
    <i>
      <x v="11"/>
    </i>
    <i r="1">
      <x/>
    </i>
    <i t="grand">
      <x/>
    </i>
  </rowItems>
  <colItems count="1">
    <i/>
  </colItems>
  <pageFields count="1">
    <pageField fld="7" hier="-1"/>
  </pageFields>
  <dataFields count="1">
    <dataField name="Sum of Net Revenue" fld="6" baseField="0" baseItem="0"/>
  </dataField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6E93D-8BE4-411A-8A04-5ECFA40C665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6:B13" firstHeaderRow="1" firstDataRow="1" firstDataCol="1" rowPageCount="2"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 showAll="0">
      <items count="3">
        <item x="1"/>
        <item x="0"/>
        <item t="default"/>
      </items>
    </pivotField>
    <pivotField showAll="0"/>
    <pivotField showAll="0"/>
    <pivotField showAll="0"/>
    <pivotField axis="axisPage" showAll="0">
      <items count="7">
        <item x="1"/>
        <item x="2"/>
        <item x="4"/>
        <item x="0"/>
        <item x="3"/>
        <item m="1" x="5"/>
        <item t="default"/>
      </items>
    </pivotField>
    <pivotField showAll="0"/>
    <pivotField showAll="0"/>
    <pivotField axis="axisRow" showAll="0">
      <items count="7">
        <item x="1"/>
        <item x="3"/>
        <item x="0"/>
        <item x="5"/>
        <item x="4"/>
        <item x="2"/>
        <item t="default"/>
      </items>
    </pivotField>
    <pivotField showAll="0"/>
    <pivotField axis="axisPage" showAll="0">
      <items count="13">
        <item x="2"/>
        <item x="1"/>
        <item x="0"/>
        <item x="11"/>
        <item x="10"/>
        <item x="9"/>
        <item x="8"/>
        <item x="7"/>
        <item x="6"/>
        <item x="5"/>
        <item x="4"/>
        <item x="3"/>
        <item t="default"/>
      </items>
    </pivotField>
    <pivotField showAll="0"/>
    <pivotField showAll="0"/>
    <pivotField showAll="0"/>
    <pivotField showAll="0"/>
    <pivotField showAll="0"/>
    <pivotField showAll="0"/>
    <pivotField numFmtId="166" showAll="0"/>
  </pivotFields>
  <rowFields count="1">
    <field x="14"/>
  </rowFields>
  <rowItems count="7">
    <i>
      <x/>
    </i>
    <i>
      <x v="1"/>
    </i>
    <i>
      <x v="2"/>
    </i>
    <i>
      <x v="3"/>
    </i>
    <i>
      <x v="4"/>
    </i>
    <i>
      <x v="5"/>
    </i>
    <i t="grand">
      <x/>
    </i>
  </rowItems>
  <colItems count="1">
    <i/>
  </colItems>
  <pageFields count="2">
    <pageField fld="11" hier="-1"/>
    <pageField fld="16" hier="-1"/>
  </pageFields>
  <dataFields count="1">
    <dataField name="Sum of Net Revenue" fld="6"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3EC8C-50AD-4E5E-A484-180DC54CE64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6:C12" firstHeaderRow="0" firstDataRow="1" firstDataCol="1" rowPageCount="2"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 showAll="0">
      <items count="3">
        <item x="1"/>
        <item x="0"/>
        <item t="default"/>
      </items>
    </pivotField>
    <pivotField showAll="0"/>
    <pivotField showAll="0"/>
    <pivotField showAll="0"/>
    <pivotField axis="axisRow" showAll="0">
      <items count="7">
        <item x="1"/>
        <item x="2"/>
        <item x="4"/>
        <item x="0"/>
        <item x="3"/>
        <item m="1" x="5"/>
        <item t="default"/>
      </items>
    </pivotField>
    <pivotField showAll="0"/>
    <pivotField showAll="0"/>
    <pivotField showAll="0">
      <items count="7">
        <item x="1"/>
        <item x="3"/>
        <item x="0"/>
        <item x="5"/>
        <item x="4"/>
        <item x="2"/>
        <item t="default"/>
      </items>
    </pivotField>
    <pivotField showAll="0"/>
    <pivotField showAll="0"/>
    <pivotField axis="axisPage" showAll="0">
      <items count="5">
        <item x="0"/>
        <item x="3"/>
        <item x="2"/>
        <item x="1"/>
        <item t="default"/>
      </items>
    </pivotField>
    <pivotField axis="axisPage" showAll="0">
      <items count="3">
        <item x="1"/>
        <item x="0"/>
        <item t="default"/>
      </items>
    </pivotField>
    <pivotField showAll="0"/>
    <pivotField showAll="0"/>
    <pivotField showAll="0"/>
    <pivotField dataField="1" showAll="0"/>
    <pivotField numFmtId="166" showAll="0"/>
  </pivotFields>
  <rowFields count="1">
    <field x="11"/>
  </rowFields>
  <rowItems count="6">
    <i>
      <x/>
    </i>
    <i>
      <x v="1"/>
    </i>
    <i>
      <x v="2"/>
    </i>
    <i>
      <x v="3"/>
    </i>
    <i>
      <x v="4"/>
    </i>
    <i t="grand">
      <x/>
    </i>
  </rowItems>
  <colFields count="1">
    <field x="-2"/>
  </colFields>
  <colItems count="2">
    <i>
      <x/>
    </i>
    <i i="1">
      <x v="1"/>
    </i>
  </colItems>
  <pageFields count="2">
    <pageField fld="18" hier="-1"/>
    <pageField fld="17" hier="-1"/>
  </pageFields>
  <dataFields count="2">
    <dataField name="Sum of Net Revenue" fld="6" baseField="0" baseItem="0"/>
    <dataField name="Sum of Gross Profit" fld="22" baseField="0" baseItem="0"/>
  </dataFields>
  <chartFormats count="2">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4153A3-7F6B-4DB2-9436-4DBAEBF4081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5:C8" firstHeaderRow="0" firstDataRow="1" firstDataCol="1" rowPageCount="1"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 showAll="0"/>
    <pivotField dataField="1" showAll="0"/>
    <pivotField showAll="0">
      <items count="3">
        <item x="1"/>
        <item x="0"/>
        <item t="default"/>
      </items>
    </pivotField>
    <pivotField showAll="0"/>
    <pivotField showAll="0"/>
    <pivotField showAll="0"/>
    <pivotField showAll="0">
      <items count="7">
        <item x="1"/>
        <item x="2"/>
        <item x="4"/>
        <item x="0"/>
        <item x="3"/>
        <item m="1" x="5"/>
        <item t="default"/>
      </items>
    </pivotField>
    <pivotField axis="axisRow" showAll="0">
      <items count="3">
        <item x="1"/>
        <item x="0"/>
        <item t="default"/>
      </items>
    </pivotField>
    <pivotField showAll="0"/>
    <pivotField showAll="0">
      <items count="7">
        <item x="1"/>
        <item x="3"/>
        <item x="0"/>
        <item x="5"/>
        <item x="4"/>
        <item x="2"/>
        <item t="default"/>
      </items>
    </pivotField>
    <pivotField showAll="0"/>
    <pivotField axis="axisPage" multipleItemSelectionAllowed="1" showAll="0">
      <items count="13">
        <item x="2"/>
        <item x="1"/>
        <item x="0"/>
        <item h="1" x="11"/>
        <item h="1" x="10"/>
        <item h="1" x="9"/>
        <item h="1" x="8"/>
        <item h="1" x="7"/>
        <item h="1" x="6"/>
        <item h="1" x="5"/>
        <item h="1" x="4"/>
        <item h="1" x="3"/>
        <item t="default"/>
      </items>
    </pivotField>
    <pivotField showAll="0"/>
    <pivotField showAll="0"/>
    <pivotField showAll="0"/>
    <pivotField showAll="0"/>
    <pivotField showAll="0"/>
    <pivotField showAll="0"/>
    <pivotField numFmtId="166" showAll="0"/>
  </pivotFields>
  <rowFields count="1">
    <field x="12"/>
  </rowFields>
  <rowItems count="3">
    <i>
      <x/>
    </i>
    <i>
      <x v="1"/>
    </i>
    <i t="grand">
      <x/>
    </i>
  </rowItems>
  <colFields count="1">
    <field x="-2"/>
  </colFields>
  <colItems count="2">
    <i>
      <x/>
    </i>
    <i i="1">
      <x v="1"/>
    </i>
  </colItems>
  <pageFields count="1">
    <pageField fld="16" hier="-1"/>
  </pageFields>
  <dataFields count="2">
    <dataField name="Sum of Net Revenue" fld="6" baseField="0" baseItem="0"/>
    <dataField name="Sum of Qty" fld="3" baseField="0" baseItem="0"/>
  </dataFields>
  <chartFormats count="2">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2BF427-6531-48B1-AA8A-EAABBA844E2C}"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5:B18" firstHeaderRow="1" firstDataRow="1" firstDataCol="1" rowPageCount="1"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dataField="1" showAll="0"/>
    <pivotField axis="axisPage" showAll="0">
      <items count="3">
        <item x="1"/>
        <item x="0"/>
        <item t="default"/>
      </items>
    </pivotField>
    <pivotField showAll="0"/>
    <pivotField showAll="0"/>
    <pivotField showAll="0"/>
    <pivotField showAll="0">
      <items count="7">
        <item x="1"/>
        <item x="2"/>
        <item x="4"/>
        <item x="0"/>
        <item x="3"/>
        <item m="1" x="5"/>
        <item t="default"/>
      </items>
    </pivotField>
    <pivotField showAll="0"/>
    <pivotField showAll="0"/>
    <pivotField showAll="0">
      <items count="7">
        <item x="1"/>
        <item x="3"/>
        <item x="0"/>
        <item x="5"/>
        <item x="4"/>
        <item x="2"/>
        <item t="default"/>
      </items>
    </pivotField>
    <pivotField showAll="0"/>
    <pivotField axis="axisRow" showAll="0">
      <items count="13">
        <item x="2"/>
        <item x="1"/>
        <item x="0"/>
        <item x="11"/>
        <item x="10"/>
        <item x="9"/>
        <item x="8"/>
        <item x="7"/>
        <item x="6"/>
        <item x="5"/>
        <item x="4"/>
        <item x="3"/>
        <item t="default"/>
      </items>
    </pivotField>
    <pivotField showAll="0"/>
    <pivotField showAll="0"/>
    <pivotField showAll="0"/>
    <pivotField showAll="0"/>
    <pivotField showAll="0"/>
    <pivotField showAll="0"/>
    <pivotField numFmtId="166" showAll="0"/>
  </pivotFields>
  <rowFields count="1">
    <field x="16"/>
  </rowFields>
  <rowItems count="13">
    <i>
      <x/>
    </i>
    <i>
      <x v="1"/>
    </i>
    <i>
      <x v="2"/>
    </i>
    <i>
      <x v="3"/>
    </i>
    <i>
      <x v="4"/>
    </i>
    <i>
      <x v="5"/>
    </i>
    <i>
      <x v="6"/>
    </i>
    <i>
      <x v="7"/>
    </i>
    <i>
      <x v="8"/>
    </i>
    <i>
      <x v="9"/>
    </i>
    <i>
      <x v="10"/>
    </i>
    <i>
      <x v="11"/>
    </i>
    <i t="grand">
      <x/>
    </i>
  </rowItems>
  <colItems count="1">
    <i/>
  </colItems>
  <pageFields count="1">
    <pageField fld="7" hier="-1"/>
  </pageFields>
  <dataFields count="1">
    <dataField name="Sum of Net Revenue" fld="6" baseField="0" baseItem="0"/>
  </dataField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28D151-2CB8-437C-B7CB-C247DF0BE14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6:B13" firstHeaderRow="1" firstDataRow="1" firstDataCol="1" rowPageCount="2" colPageCount="1"/>
  <pivotFields count="24">
    <pivotField numFmtId="164" showAll="0">
      <items count="196">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axis="axisPage" showAll="0">
      <items count="7">
        <item x="1"/>
        <item x="2"/>
        <item x="4"/>
        <item x="0"/>
        <item x="3"/>
        <item m="1" x="5"/>
        <item t="default"/>
      </items>
    </pivotField>
    <pivotField showAll="0"/>
    <pivotField showAll="0"/>
    <pivotField axis="axisRow" showAll="0">
      <items count="7">
        <item x="1"/>
        <item x="3"/>
        <item x="0"/>
        <item x="5"/>
        <item x="4"/>
        <item x="2"/>
        <item t="default"/>
      </items>
    </pivotField>
    <pivotField showAll="0"/>
    <pivotField axis="axisPage" showAll="0">
      <items count="13">
        <item x="2"/>
        <item x="1"/>
        <item x="0"/>
        <item x="11"/>
        <item x="10"/>
        <item x="9"/>
        <item x="8"/>
        <item x="7"/>
        <item x="6"/>
        <item x="5"/>
        <item x="4"/>
        <item x="3"/>
        <item t="default"/>
      </items>
    </pivotField>
    <pivotField showAll="0"/>
    <pivotField showAll="0"/>
    <pivotField showAll="0"/>
    <pivotField showAll="0"/>
    <pivotField showAll="0"/>
    <pivotField showAll="0"/>
    <pivotField dataField="1" numFmtId="166" showAll="0"/>
  </pivotFields>
  <rowFields count="1">
    <field x="14"/>
  </rowFields>
  <rowItems count="7">
    <i>
      <x/>
    </i>
    <i>
      <x v="1"/>
    </i>
    <i>
      <x v="2"/>
    </i>
    <i>
      <x v="3"/>
    </i>
    <i>
      <x v="4"/>
    </i>
    <i>
      <x v="5"/>
    </i>
    <i t="grand">
      <x/>
    </i>
  </rowItems>
  <colItems count="1">
    <i/>
  </colItems>
  <pageFields count="2">
    <pageField fld="11" hier="-1"/>
    <pageField fld="16" hier="-1"/>
  </pageFields>
  <dataFields count="1">
    <dataField name="Average of Profit Margin %" fld="23" subtotal="average" baseField="14" baseItem="0" numFmtId="166"/>
  </dataFields>
  <chartFormats count="7">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4" count="1" selected="0">
            <x v="0"/>
          </reference>
        </references>
      </pivotArea>
    </chartFormat>
    <chartFormat chart="14" format="3">
      <pivotArea type="data" outline="0" fieldPosition="0">
        <references count="2">
          <reference field="4294967294" count="1" selected="0">
            <x v="0"/>
          </reference>
          <reference field="14" count="1" selected="0">
            <x v="1"/>
          </reference>
        </references>
      </pivotArea>
    </chartFormat>
    <chartFormat chart="14" format="4">
      <pivotArea type="data" outline="0" fieldPosition="0">
        <references count="2">
          <reference field="4294967294" count="1" selected="0">
            <x v="0"/>
          </reference>
          <reference field="14" count="1" selected="0">
            <x v="2"/>
          </reference>
        </references>
      </pivotArea>
    </chartFormat>
    <chartFormat chart="14" format="5">
      <pivotArea type="data" outline="0" fieldPosition="0">
        <references count="2">
          <reference field="4294967294" count="1" selected="0">
            <x v="0"/>
          </reference>
          <reference field="14" count="1" selected="0">
            <x v="3"/>
          </reference>
        </references>
      </pivotArea>
    </chartFormat>
    <chartFormat chart="14" format="6">
      <pivotArea type="data" outline="0" fieldPosition="0">
        <references count="2">
          <reference field="4294967294" count="1" selected="0">
            <x v="0"/>
          </reference>
          <reference field="14" count="1" selected="0">
            <x v="4"/>
          </reference>
        </references>
      </pivotArea>
    </chartFormat>
    <chartFormat chart="14" format="7">
      <pivotArea type="data" outline="0" fieldPosition="0">
        <references count="2">
          <reference field="4294967294"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ucher_Type" xr10:uid="{DA973B37-7FDF-4578-8115-43DA385B704E}" sourceName="Voucher Type">
  <pivotTables>
    <pivotTable tabId="8" name="PivotTable1"/>
    <pivotTable tabId="12" name="PivotTable5"/>
    <pivotTable tabId="9" name="PivotTable2"/>
    <pivotTable tabId="13" name="PivotTable6"/>
    <pivotTable tabId="10" name="PivotTable3"/>
    <pivotTable tabId="11" name="PivotTable4"/>
  </pivotTables>
  <data>
    <tabular pivotCacheId="16126627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0D619C-B8CF-4406-BFC2-490BF30181EE}" sourceName="Region ">
  <pivotTables>
    <pivotTable tabId="8" name="PivotTable1"/>
    <pivotTable tabId="12" name="PivotTable5"/>
    <pivotTable tabId="9" name="PivotTable2"/>
    <pivotTable tabId="13" name="PivotTable6"/>
    <pivotTable tabId="10" name="PivotTable3"/>
    <pivotTable tabId="11" name="PivotTable4"/>
  </pivotTables>
  <data>
    <tabular pivotCacheId="1612662799">
      <items count="6">
        <i x="1" s="1"/>
        <i x="2" s="1"/>
        <i x="4" s="1"/>
        <i x="0"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C1AC7C5-1E9A-4A24-BE6F-01B7276923CF}" sourceName="Category">
  <pivotTables>
    <pivotTable tabId="8" name="PivotTable1"/>
    <pivotTable tabId="12" name="PivotTable5"/>
    <pivotTable tabId="9" name="PivotTable2"/>
    <pivotTable tabId="13" name="PivotTable6"/>
    <pivotTable tabId="10" name="PivotTable3"/>
    <pivotTable tabId="11" name="PivotTable4"/>
  </pivotTables>
  <data>
    <tabular pivotCacheId="1612662799">
      <items count="6">
        <i x="1" s="1"/>
        <i x="3" s="1"/>
        <i x="0" s="1"/>
        <i x="5"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oucher Type" xr10:uid="{3DD5F429-B2A3-4EB3-87EB-1B77C9455792}" cache="Slicer_Voucher_Type" caption="Voucher Type" startItem="1" rowHeight="234950"/>
  <slicer name="Region " xr10:uid="{D552BB27-58FF-4E58-9518-700B62CB5F7E}" cache="Slicer_Region" caption="Region " rowHeight="234950"/>
  <slicer name="Category" xr10:uid="{52361825-AC5B-430B-8B58-9A4B8276478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DDB723-F3D4-40CC-A9F7-9EA380ADB9F0}" name="tblCustomer" displayName="tblCustomer" ref="A1:D21" totalsRowShown="0" headerRowDxfId="25" headerRowBorderDxfId="24" tableBorderDxfId="23">
  <autoFilter ref="A1:D21" xr:uid="{8ADDB723-F3D4-40CC-A9F7-9EA380ADB9F0}"/>
  <tableColumns count="4">
    <tableColumn id="1" xr3:uid="{EA229E93-0ACE-4A06-A48A-F06F2D2C05DF}" name="Customer_ID"/>
    <tableColumn id="2" xr3:uid="{6699CD35-EC59-4E92-BE7B-8B5ECCC069C1}" name="Customer Name"/>
    <tableColumn id="3" xr3:uid="{EA276637-8EEB-4EAA-B736-81F21266C2C2}" name="Region"/>
    <tableColumn id="4" xr3:uid="{EB541E4A-F525-495F-B422-E19BFEB4EC78}" name="Type (New/Returning)"/>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858F01-AFCF-4219-9802-F95BB0FB8826}" name="tblProduct" displayName="tblProduct" ref="A1:E11" totalsRowShown="0" headerRowDxfId="22" headerRowBorderDxfId="21" tableBorderDxfId="20">
  <autoFilter ref="A1:E11" xr:uid="{04858F01-AFCF-4219-9802-F95BB0FB8826}"/>
  <tableColumns count="5">
    <tableColumn id="1" xr3:uid="{7B87C327-D5AD-4A98-BA32-D62536FABFED}" name="Product_ID"/>
    <tableColumn id="2" xr3:uid="{A535A135-A565-4554-A5D7-721F9B4EC8CB}" name="Product Name"/>
    <tableColumn id="3" xr3:uid="{52D685D2-0448-400C-A11A-62AC008AEDF6}" name="Category"/>
    <tableColumn id="4" xr3:uid="{B645CCDD-F003-4D1E-8AFB-F5C1E91086CA}" name="Cost Price"/>
    <tableColumn id="5" xr3:uid="{BE7BBB1C-6F91-49BF-95C2-FECF3D16ED6F}" name="GST %"/>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B9378E-840D-4F40-BF43-9FD06AF64F02}" name="tblDate" displayName="tblDate" ref="A1:F366" totalsRowShown="0" headerRowDxfId="19" headerRowBorderDxfId="18" tableBorderDxfId="17">
  <autoFilter ref="A1:F366" xr:uid="{DAB9378E-840D-4F40-BF43-9FD06AF64F02}"/>
  <tableColumns count="6">
    <tableColumn id="1" xr3:uid="{D57BF7AF-E660-466F-9A76-7B3BB06CD377}" name="Date" dataDxfId="16"/>
    <tableColumn id="2" xr3:uid="{A52C08F2-B5E5-4DE1-81D9-D519BC08D203}" name="Month"/>
    <tableColumn id="3" xr3:uid="{70664111-39D4-4C71-AAEC-224137910FC8}" name="Quarter"/>
    <tableColumn id="4" xr3:uid="{CD3C78BC-B711-421A-BFCC-3C10BF26654C}" name="Year"/>
    <tableColumn id="5" xr3:uid="{E5C1A951-2772-4AA2-B71F-C6DCA5A4A3A9}" name="IsHoliday"/>
    <tableColumn id="6" xr3:uid="{121BB396-E857-4174-A255-8C606772065F}" name="Seas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6C7B89-6E38-4CB1-BA09-AAEACD0437D7}" name="tblSales" displayName="tblSales" ref="A1:X301" totalsRowShown="0" headerRowDxfId="15">
  <autoFilter ref="A1:X301" xr:uid="{E76C7B89-6E38-4CB1-BA09-AAEACD0437D7}"/>
  <tableColumns count="24">
    <tableColumn id="1" xr3:uid="{6CE5EF06-7499-4DAB-A7A9-E0599E7265D2}" name="Date" dataDxfId="14"/>
    <tableColumn id="2" xr3:uid="{AC6087F0-F869-4C82-9791-BE983D018867}" name="Customer_ID"/>
    <tableColumn id="3" xr3:uid="{78F9DFC7-2476-4E3D-8C53-5AD3A20E9B81}" name="Product_ID"/>
    <tableColumn id="4" xr3:uid="{554EE284-1B51-4C9A-BF7F-DA4D86325D2F}" name="Qty"/>
    <tableColumn id="5" xr3:uid="{F71357A1-B8FB-4D7A-A17B-B7E9364124CF}" name="Unit Price   "/>
    <tableColumn id="6" xr3:uid="{B0422ACB-1AA3-49E0-92EE-7A78EF0DFB11}" name="Discount"/>
    <tableColumn id="7" xr3:uid="{E1AF52FC-7E49-4D8C-B659-225E7A23C519}" name="Net Revenue"/>
    <tableColumn id="8" xr3:uid="{B8BB437B-D57F-4593-BC98-C250B64C6A37}" name="Voucher Type"/>
    <tableColumn id="9" xr3:uid="{065080B0-BBC9-4485-A1BE-D28D7CA8F686}" name="Month Name">
      <calculatedColumnFormula>TEXT(A2,"mmmm")</calculatedColumnFormula>
    </tableColumn>
    <tableColumn id="10" xr3:uid="{26682E28-55F2-4072-852E-0D0105C58A42}" name="Revenue Category">
      <calculatedColumnFormula>IF(H2="Sales", "Revenue", "Return")</calculatedColumnFormula>
    </tableColumn>
    <tableColumn id="11" xr3:uid="{3C67B2B5-C4A5-4E13-B079-D3931BF4D194}" name="Customer Name " dataDxfId="13">
      <calculatedColumnFormula>VLOOKUP(B2, 'Customer Table'!A:D, 2, FALSE)</calculatedColumnFormula>
    </tableColumn>
    <tableColumn id="12" xr3:uid="{96EF4EE3-2117-4E5A-BC73-298868B59268}" name="Region " dataDxfId="12">
      <calculatedColumnFormula>VLOOKUP(B2, 'Customer Table'!A:D, 3, FALSE)</calculatedColumnFormula>
    </tableColumn>
    <tableColumn id="13" xr3:uid="{ECCCF1E6-3CDE-4939-9C20-EEC536552332}" name="Type(New/Returning)" dataDxfId="11">
      <calculatedColumnFormula>VLOOKUP(B2, 'Customer Table'!$A:$D, 4, FALSE)</calculatedColumnFormula>
    </tableColumn>
    <tableColumn id="14" xr3:uid="{C42310F5-9012-4F6A-B575-6B7F95889436}" name="Product Name " dataDxfId="10">
      <calculatedColumnFormula>VLOOKUP(C2, 'Product Table'!A:E, 2, FALSE)</calculatedColumnFormula>
    </tableColumn>
    <tableColumn id="15" xr3:uid="{0E6F6DAA-EBB1-4E00-9DD0-F9C6E3CFD478}" name="Category" dataDxfId="9">
      <calculatedColumnFormula>VLOOKUP(C2, 'Product Table'!A:E, 3, FALSE)</calculatedColumnFormula>
    </tableColumn>
    <tableColumn id="16" xr3:uid="{8889EF32-9892-4221-9356-C06DC9FF6031}" name="Cost Price" dataDxfId="8">
      <calculatedColumnFormula>VLOOKUP(C2, 'Product Table'!A:E, 4, FALSE)</calculatedColumnFormula>
    </tableColumn>
    <tableColumn id="17" xr3:uid="{5EFE971F-60C3-46AB-B358-D6A71503220F}" name="Month " dataDxfId="7">
      <calculatedColumnFormula>VLOOKUP(A2, 'Date Table'!A:G, 2, FALSE)</calculatedColumnFormula>
    </tableColumn>
    <tableColumn id="18" xr3:uid="{E2CE25E4-1957-45F7-A333-892A5BA93C56}" name="Quarter " dataDxfId="6">
      <calculatedColumnFormula>VLOOKUP(A2, 'Date Table'!A:G, 3, FALSE)</calculatedColumnFormula>
    </tableColumn>
    <tableColumn id="19" xr3:uid="{5CD56ECC-E7ED-4DB9-AD36-580945D8036D}" name="Year" dataDxfId="5">
      <calculatedColumnFormula>VLOOKUP(A2, 'Date Table'!A:G, 4, FALSE)</calculatedColumnFormula>
    </tableColumn>
    <tableColumn id="20" xr3:uid="{5DBFEE97-4593-4603-87A2-684D464B0F1A}" name="Season" dataDxfId="4">
      <calculatedColumnFormula>VLOOKUP(A2, 'Date Table'!A:G, 6, FALSE)</calculatedColumnFormula>
    </tableColumn>
    <tableColumn id="21" xr3:uid="{E4E3ABE0-3F02-4B88-81D8-BECAC9B95EF8}" name="Gross Revenue" dataDxfId="3">
      <calculatedColumnFormula>tblSales[[#This Row],[Qty]]*tblSales[[#This Row],[Unit Price   ]]</calculatedColumnFormula>
    </tableColumn>
    <tableColumn id="22" xr3:uid="{046EB6DE-9CB1-4FF4-A91E-6A68A3A9C41F}" name="COGS" dataDxfId="2">
      <calculatedColumnFormula>tblSales[[#This Row],[Qty]]*tblSales[[#This Row],[Cost Price]]</calculatedColumnFormula>
    </tableColumn>
    <tableColumn id="23" xr3:uid="{8BB361CF-8AEE-4B97-B5E5-615FD8FBB4BA}" name="Gross Profit" dataDxfId="1">
      <calculatedColumnFormula>tblSales[[#This Row],[Net Revenue]]-tblSales[[#This Row],[COGS]]</calculatedColumnFormula>
    </tableColumn>
    <tableColumn id="24" xr3:uid="{FF2D1C52-167A-4042-9C66-10FA113E830B}" name="Profit Margin %" dataDxfId="0">
      <calculatedColumnFormula>IF(tblSales[[#This Row],[Net Revenue]]=0, 0, tblSales[[#This Row],[Gross Profit]]/tblSales[[#This Row],[Net Revenue]])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C85D10F-3AFC-4B59-898B-CAE1B11A40EB}" sourceName="Date">
  <pivotTables>
    <pivotTable tabId="12" name="PivotTable5"/>
    <pivotTable tabId="9" name="PivotTable2"/>
    <pivotTable tabId="13" name="PivotTable6"/>
    <pivotTable tabId="10" name="PivotTable3"/>
    <pivotTable tabId="11" name="PivotTable4"/>
    <pivotTable tabId="8" name="PivotTable1"/>
  </pivotTables>
  <state minimalRefreshVersion="6" lastRefreshVersion="6" pivotCacheId="1612662799"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FB3A0FF-98C8-40D8-8C9F-6F3E955A78AC}" cache="NativeTimeline_Date" caption="Date" level="2" selectionLevel="2" scrollPosition="2024-05-27T00:00:00"/>
</timeline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CD1D7-AF76-4BCA-BEC2-ADC0CE8DDF5E}">
  <dimension ref="A1:H301"/>
  <sheetViews>
    <sheetView workbookViewId="0">
      <selection activeCell="E2" sqref="E2"/>
    </sheetView>
  </sheetViews>
  <sheetFormatPr defaultRowHeight="14.4" x14ac:dyDescent="0.3"/>
  <cols>
    <col min="1" max="1" width="16.5546875" customWidth="1"/>
    <col min="2" max="2" width="12.6640625" customWidth="1"/>
    <col min="3" max="3" width="12.33203125" customWidth="1"/>
    <col min="5" max="5" width="18.109375" customWidth="1"/>
    <col min="7" max="7" width="20.77734375" customWidth="1"/>
    <col min="8" max="8" width="22.77734375" customWidth="1"/>
  </cols>
  <sheetData>
    <row r="1" spans="1:8" x14ac:dyDescent="0.3">
      <c r="A1" s="9" t="s">
        <v>0</v>
      </c>
      <c r="B1" s="9" t="s">
        <v>1</v>
      </c>
      <c r="C1" s="9" t="s">
        <v>2</v>
      </c>
      <c r="D1" s="9" t="s">
        <v>3</v>
      </c>
      <c r="E1" s="9" t="s">
        <v>109</v>
      </c>
      <c r="F1" s="9" t="s">
        <v>4</v>
      </c>
      <c r="G1" s="9" t="s">
        <v>5</v>
      </c>
      <c r="H1" s="9" t="s">
        <v>6</v>
      </c>
    </row>
    <row r="2" spans="1:8" x14ac:dyDescent="0.3">
      <c r="A2" s="10">
        <v>45745</v>
      </c>
      <c r="B2" s="5" t="s">
        <v>33</v>
      </c>
      <c r="C2" s="5" t="s">
        <v>25</v>
      </c>
      <c r="D2" s="5">
        <v>5</v>
      </c>
      <c r="E2" s="5">
        <v>38000</v>
      </c>
      <c r="F2" s="5">
        <v>100</v>
      </c>
      <c r="G2" s="5">
        <v>189900</v>
      </c>
      <c r="H2" s="5" t="s">
        <v>9</v>
      </c>
    </row>
    <row r="3" spans="1:8" x14ac:dyDescent="0.3">
      <c r="A3" s="11">
        <v>45743</v>
      </c>
      <c r="B3" s="6" t="s">
        <v>31</v>
      </c>
      <c r="C3" s="6" t="s">
        <v>25</v>
      </c>
      <c r="D3" s="6">
        <v>3</v>
      </c>
      <c r="E3" s="6">
        <v>37500</v>
      </c>
      <c r="F3" s="6">
        <v>200</v>
      </c>
      <c r="G3" s="6">
        <v>112300</v>
      </c>
      <c r="H3" s="6" t="s">
        <v>9</v>
      </c>
    </row>
    <row r="4" spans="1:8" x14ac:dyDescent="0.3">
      <c r="A4" s="10">
        <v>45741</v>
      </c>
      <c r="B4" s="5" t="s">
        <v>24</v>
      </c>
      <c r="C4" s="5" t="s">
        <v>32</v>
      </c>
      <c r="D4" s="5">
        <v>5</v>
      </c>
      <c r="E4" s="5">
        <v>33700</v>
      </c>
      <c r="F4" s="5">
        <v>500</v>
      </c>
      <c r="G4" s="5">
        <v>168000</v>
      </c>
      <c r="H4" s="5" t="s">
        <v>9</v>
      </c>
    </row>
    <row r="5" spans="1:8" x14ac:dyDescent="0.3">
      <c r="A5" s="11">
        <v>45739</v>
      </c>
      <c r="B5" s="6" t="s">
        <v>10</v>
      </c>
      <c r="C5" s="6" t="s">
        <v>25</v>
      </c>
      <c r="D5" s="6">
        <v>2</v>
      </c>
      <c r="E5" s="6">
        <v>34200</v>
      </c>
      <c r="F5" s="6">
        <v>100</v>
      </c>
      <c r="G5" s="6">
        <v>-68300</v>
      </c>
      <c r="H5" s="6" t="s">
        <v>29</v>
      </c>
    </row>
    <row r="6" spans="1:8" x14ac:dyDescent="0.3">
      <c r="A6" s="10">
        <v>45739</v>
      </c>
      <c r="B6" s="5" t="s">
        <v>18</v>
      </c>
      <c r="C6" s="5" t="s">
        <v>22</v>
      </c>
      <c r="D6" s="5">
        <v>2</v>
      </c>
      <c r="E6" s="5">
        <v>22100</v>
      </c>
      <c r="F6" s="5">
        <v>500</v>
      </c>
      <c r="G6" s="5">
        <v>43700</v>
      </c>
      <c r="H6" s="5" t="s">
        <v>9</v>
      </c>
    </row>
    <row r="7" spans="1:8" x14ac:dyDescent="0.3">
      <c r="A7" s="11">
        <v>45739</v>
      </c>
      <c r="B7" s="6" t="s">
        <v>12</v>
      </c>
      <c r="C7" s="6" t="s">
        <v>25</v>
      </c>
      <c r="D7" s="6">
        <v>1</v>
      </c>
      <c r="E7" s="6">
        <v>38400</v>
      </c>
      <c r="F7" s="6">
        <v>0</v>
      </c>
      <c r="G7" s="6">
        <v>38400</v>
      </c>
      <c r="H7" s="6" t="s">
        <v>9</v>
      </c>
    </row>
    <row r="8" spans="1:8" x14ac:dyDescent="0.3">
      <c r="A8" s="10">
        <v>45738</v>
      </c>
      <c r="B8" s="5" t="s">
        <v>18</v>
      </c>
      <c r="C8" s="5" t="s">
        <v>8</v>
      </c>
      <c r="D8" s="5">
        <v>1</v>
      </c>
      <c r="E8" s="5">
        <v>33100</v>
      </c>
      <c r="F8" s="5">
        <v>0</v>
      </c>
      <c r="G8" s="5">
        <v>33100</v>
      </c>
      <c r="H8" s="5" t="s">
        <v>9</v>
      </c>
    </row>
    <row r="9" spans="1:8" x14ac:dyDescent="0.3">
      <c r="A9" s="11">
        <v>45737</v>
      </c>
      <c r="B9" s="6" t="s">
        <v>24</v>
      </c>
      <c r="C9" s="6" t="s">
        <v>11</v>
      </c>
      <c r="D9" s="6">
        <v>3</v>
      </c>
      <c r="E9" s="6">
        <v>8100</v>
      </c>
      <c r="F9" s="6">
        <v>500</v>
      </c>
      <c r="G9" s="6">
        <v>-23800</v>
      </c>
      <c r="H9" s="6" t="s">
        <v>29</v>
      </c>
    </row>
    <row r="10" spans="1:8" x14ac:dyDescent="0.3">
      <c r="A10" s="10">
        <v>45736</v>
      </c>
      <c r="B10" s="5" t="s">
        <v>31</v>
      </c>
      <c r="C10" s="5" t="s">
        <v>32</v>
      </c>
      <c r="D10" s="5">
        <v>4</v>
      </c>
      <c r="E10" s="5">
        <v>38400</v>
      </c>
      <c r="F10" s="5">
        <v>200</v>
      </c>
      <c r="G10" s="5">
        <v>153400</v>
      </c>
      <c r="H10" s="5" t="s">
        <v>9</v>
      </c>
    </row>
    <row r="11" spans="1:8" x14ac:dyDescent="0.3">
      <c r="A11" s="11">
        <v>45734</v>
      </c>
      <c r="B11" s="6" t="s">
        <v>19</v>
      </c>
      <c r="C11" s="6" t="s">
        <v>22</v>
      </c>
      <c r="D11" s="6">
        <v>3</v>
      </c>
      <c r="E11" s="6">
        <v>21100</v>
      </c>
      <c r="F11" s="6">
        <v>200</v>
      </c>
      <c r="G11" s="6">
        <v>63100</v>
      </c>
      <c r="H11" s="6" t="s">
        <v>9</v>
      </c>
    </row>
    <row r="12" spans="1:8" x14ac:dyDescent="0.3">
      <c r="A12" s="10">
        <v>45732</v>
      </c>
      <c r="B12" s="5" t="s">
        <v>21</v>
      </c>
      <c r="C12" s="5" t="s">
        <v>13</v>
      </c>
      <c r="D12" s="5">
        <v>2</v>
      </c>
      <c r="E12" s="5">
        <v>26500</v>
      </c>
      <c r="F12" s="5">
        <v>100</v>
      </c>
      <c r="G12" s="5">
        <v>52900</v>
      </c>
      <c r="H12" s="5" t="s">
        <v>9</v>
      </c>
    </row>
    <row r="13" spans="1:8" x14ac:dyDescent="0.3">
      <c r="A13" s="11">
        <v>45732</v>
      </c>
      <c r="B13" s="6" t="s">
        <v>15</v>
      </c>
      <c r="C13" s="6" t="s">
        <v>17</v>
      </c>
      <c r="D13" s="6">
        <v>1</v>
      </c>
      <c r="E13" s="6">
        <v>32800</v>
      </c>
      <c r="F13" s="6">
        <v>200</v>
      </c>
      <c r="G13" s="6">
        <v>32600</v>
      </c>
      <c r="H13" s="6" t="s">
        <v>9</v>
      </c>
    </row>
    <row r="14" spans="1:8" x14ac:dyDescent="0.3">
      <c r="A14" s="10">
        <v>45731</v>
      </c>
      <c r="B14" s="5" t="s">
        <v>34</v>
      </c>
      <c r="C14" s="5" t="s">
        <v>8</v>
      </c>
      <c r="D14" s="5">
        <v>5</v>
      </c>
      <c r="E14" s="5">
        <v>39800</v>
      </c>
      <c r="F14" s="5">
        <v>0</v>
      </c>
      <c r="G14" s="5">
        <v>199000</v>
      </c>
      <c r="H14" s="5" t="s">
        <v>9</v>
      </c>
    </row>
    <row r="15" spans="1:8" x14ac:dyDescent="0.3">
      <c r="A15" s="11">
        <v>45730</v>
      </c>
      <c r="B15" s="6" t="s">
        <v>28</v>
      </c>
      <c r="C15" s="6" t="s">
        <v>8</v>
      </c>
      <c r="D15" s="6">
        <v>2</v>
      </c>
      <c r="E15" s="6">
        <v>38700</v>
      </c>
      <c r="F15" s="6">
        <v>500</v>
      </c>
      <c r="G15" s="6">
        <v>76900</v>
      </c>
      <c r="H15" s="6" t="s">
        <v>9</v>
      </c>
    </row>
    <row r="16" spans="1:8" x14ac:dyDescent="0.3">
      <c r="A16" s="10">
        <v>45730</v>
      </c>
      <c r="B16" s="5" t="s">
        <v>33</v>
      </c>
      <c r="C16" s="5" t="s">
        <v>17</v>
      </c>
      <c r="D16" s="5">
        <v>3</v>
      </c>
      <c r="E16" s="5">
        <v>31800</v>
      </c>
      <c r="F16" s="5">
        <v>0</v>
      </c>
      <c r="G16" s="5">
        <v>95400</v>
      </c>
      <c r="H16" s="5" t="s">
        <v>9</v>
      </c>
    </row>
    <row r="17" spans="1:8" x14ac:dyDescent="0.3">
      <c r="A17" s="11">
        <v>45729</v>
      </c>
      <c r="B17" s="6" t="s">
        <v>10</v>
      </c>
      <c r="C17" s="6" t="s">
        <v>11</v>
      </c>
      <c r="D17" s="6">
        <v>5</v>
      </c>
      <c r="E17" s="6">
        <v>7100</v>
      </c>
      <c r="F17" s="6">
        <v>0</v>
      </c>
      <c r="G17" s="6">
        <v>35500</v>
      </c>
      <c r="H17" s="6" t="s">
        <v>9</v>
      </c>
    </row>
    <row r="18" spans="1:8" x14ac:dyDescent="0.3">
      <c r="A18" s="10">
        <v>45728</v>
      </c>
      <c r="B18" s="5" t="s">
        <v>31</v>
      </c>
      <c r="C18" s="5" t="s">
        <v>22</v>
      </c>
      <c r="D18" s="5">
        <v>4</v>
      </c>
      <c r="E18" s="5">
        <v>26600</v>
      </c>
      <c r="F18" s="5">
        <v>100</v>
      </c>
      <c r="G18" s="5">
        <v>106300</v>
      </c>
      <c r="H18" s="5" t="s">
        <v>9</v>
      </c>
    </row>
    <row r="19" spans="1:8" x14ac:dyDescent="0.3">
      <c r="A19" s="11">
        <v>45728</v>
      </c>
      <c r="B19" s="6" t="s">
        <v>35</v>
      </c>
      <c r="C19" s="6" t="s">
        <v>13</v>
      </c>
      <c r="D19" s="6">
        <v>1</v>
      </c>
      <c r="E19" s="6">
        <v>30200</v>
      </c>
      <c r="F19" s="6">
        <v>200</v>
      </c>
      <c r="G19" s="6">
        <v>30000</v>
      </c>
      <c r="H19" s="6" t="s">
        <v>9</v>
      </c>
    </row>
    <row r="20" spans="1:8" x14ac:dyDescent="0.3">
      <c r="A20" s="10">
        <v>45728</v>
      </c>
      <c r="B20" s="5" t="s">
        <v>24</v>
      </c>
      <c r="C20" s="5" t="s">
        <v>22</v>
      </c>
      <c r="D20" s="5">
        <v>3</v>
      </c>
      <c r="E20" s="5">
        <v>21300</v>
      </c>
      <c r="F20" s="5">
        <v>500</v>
      </c>
      <c r="G20" s="5">
        <v>63400</v>
      </c>
      <c r="H20" s="5" t="s">
        <v>9</v>
      </c>
    </row>
    <row r="21" spans="1:8" x14ac:dyDescent="0.3">
      <c r="A21" s="11">
        <v>45725</v>
      </c>
      <c r="B21" s="6" t="s">
        <v>19</v>
      </c>
      <c r="C21" s="6" t="s">
        <v>11</v>
      </c>
      <c r="D21" s="6">
        <v>4</v>
      </c>
      <c r="E21" s="6">
        <v>8100</v>
      </c>
      <c r="F21" s="6">
        <v>0</v>
      </c>
      <c r="G21" s="6">
        <v>32400</v>
      </c>
      <c r="H21" s="6" t="s">
        <v>9</v>
      </c>
    </row>
    <row r="22" spans="1:8" x14ac:dyDescent="0.3">
      <c r="A22" s="10">
        <v>45725</v>
      </c>
      <c r="B22" s="5" t="s">
        <v>21</v>
      </c>
      <c r="C22" s="5" t="s">
        <v>22</v>
      </c>
      <c r="D22" s="5">
        <v>3</v>
      </c>
      <c r="E22" s="5">
        <v>21200</v>
      </c>
      <c r="F22" s="5">
        <v>0</v>
      </c>
      <c r="G22" s="5">
        <v>63600</v>
      </c>
      <c r="H22" s="5" t="s">
        <v>9</v>
      </c>
    </row>
    <row r="23" spans="1:8" x14ac:dyDescent="0.3">
      <c r="A23" s="11">
        <v>45725</v>
      </c>
      <c r="B23" s="6" t="s">
        <v>12</v>
      </c>
      <c r="C23" s="6" t="s">
        <v>30</v>
      </c>
      <c r="D23" s="6">
        <v>2</v>
      </c>
      <c r="E23" s="6">
        <v>32400</v>
      </c>
      <c r="F23" s="6">
        <v>500</v>
      </c>
      <c r="G23" s="6">
        <v>64300</v>
      </c>
      <c r="H23" s="6" t="s">
        <v>9</v>
      </c>
    </row>
    <row r="24" spans="1:8" x14ac:dyDescent="0.3">
      <c r="A24" s="10">
        <v>45723</v>
      </c>
      <c r="B24" s="5" t="s">
        <v>26</v>
      </c>
      <c r="C24" s="5" t="s">
        <v>8</v>
      </c>
      <c r="D24" s="5">
        <v>3</v>
      </c>
      <c r="E24" s="5">
        <v>36000</v>
      </c>
      <c r="F24" s="5">
        <v>200</v>
      </c>
      <c r="G24" s="5">
        <v>107800</v>
      </c>
      <c r="H24" s="5" t="s">
        <v>9</v>
      </c>
    </row>
    <row r="25" spans="1:8" x14ac:dyDescent="0.3">
      <c r="A25" s="11">
        <v>45722</v>
      </c>
      <c r="B25" s="6" t="s">
        <v>7</v>
      </c>
      <c r="C25" s="6" t="s">
        <v>32</v>
      </c>
      <c r="D25" s="6">
        <v>5</v>
      </c>
      <c r="E25" s="6">
        <v>31400</v>
      </c>
      <c r="F25" s="6">
        <v>500</v>
      </c>
      <c r="G25" s="6">
        <v>156500</v>
      </c>
      <c r="H25" s="6" t="s">
        <v>9</v>
      </c>
    </row>
    <row r="26" spans="1:8" x14ac:dyDescent="0.3">
      <c r="A26" s="10">
        <v>45722</v>
      </c>
      <c r="B26" s="5" t="s">
        <v>27</v>
      </c>
      <c r="C26" s="5" t="s">
        <v>11</v>
      </c>
      <c r="D26" s="5">
        <v>4</v>
      </c>
      <c r="E26" s="5">
        <v>6500</v>
      </c>
      <c r="F26" s="5">
        <v>500</v>
      </c>
      <c r="G26" s="5">
        <v>25500</v>
      </c>
      <c r="H26" s="5" t="s">
        <v>9</v>
      </c>
    </row>
    <row r="27" spans="1:8" x14ac:dyDescent="0.3">
      <c r="A27" s="11">
        <v>45721</v>
      </c>
      <c r="B27" s="6" t="s">
        <v>19</v>
      </c>
      <c r="C27" s="6" t="s">
        <v>11</v>
      </c>
      <c r="D27" s="6">
        <v>5</v>
      </c>
      <c r="E27" s="6">
        <v>7600</v>
      </c>
      <c r="F27" s="6">
        <v>0</v>
      </c>
      <c r="G27" s="6">
        <v>38000</v>
      </c>
      <c r="H27" s="6" t="s">
        <v>9</v>
      </c>
    </row>
    <row r="28" spans="1:8" x14ac:dyDescent="0.3">
      <c r="A28" s="10">
        <v>45720</v>
      </c>
      <c r="B28" s="5" t="s">
        <v>12</v>
      </c>
      <c r="C28" s="5" t="s">
        <v>32</v>
      </c>
      <c r="D28" s="5">
        <v>4</v>
      </c>
      <c r="E28" s="5">
        <v>34800</v>
      </c>
      <c r="F28" s="5">
        <v>0</v>
      </c>
      <c r="G28" s="5">
        <v>139200</v>
      </c>
      <c r="H28" s="5" t="s">
        <v>9</v>
      </c>
    </row>
    <row r="29" spans="1:8" x14ac:dyDescent="0.3">
      <c r="A29" s="11">
        <v>45719</v>
      </c>
      <c r="B29" s="6" t="s">
        <v>16</v>
      </c>
      <c r="C29" s="6" t="s">
        <v>20</v>
      </c>
      <c r="D29" s="6">
        <v>3</v>
      </c>
      <c r="E29" s="6">
        <v>29900</v>
      </c>
      <c r="F29" s="6">
        <v>100</v>
      </c>
      <c r="G29" s="6">
        <v>-89600</v>
      </c>
      <c r="H29" s="6" t="s">
        <v>29</v>
      </c>
    </row>
    <row r="30" spans="1:8" x14ac:dyDescent="0.3">
      <c r="A30" s="10">
        <v>45718</v>
      </c>
      <c r="B30" s="5" t="s">
        <v>7</v>
      </c>
      <c r="C30" s="5" t="s">
        <v>25</v>
      </c>
      <c r="D30" s="5">
        <v>5</v>
      </c>
      <c r="E30" s="5">
        <v>36700</v>
      </c>
      <c r="F30" s="5">
        <v>200</v>
      </c>
      <c r="G30" s="5">
        <v>183300</v>
      </c>
      <c r="H30" s="5" t="s">
        <v>9</v>
      </c>
    </row>
    <row r="31" spans="1:8" x14ac:dyDescent="0.3">
      <c r="A31" s="11">
        <v>45717</v>
      </c>
      <c r="B31" s="6" t="s">
        <v>12</v>
      </c>
      <c r="C31" s="6" t="s">
        <v>8</v>
      </c>
      <c r="D31" s="6">
        <v>5</v>
      </c>
      <c r="E31" s="6">
        <v>32800</v>
      </c>
      <c r="F31" s="6">
        <v>0</v>
      </c>
      <c r="G31" s="6">
        <v>-164000</v>
      </c>
      <c r="H31" s="6" t="s">
        <v>29</v>
      </c>
    </row>
    <row r="32" spans="1:8" x14ac:dyDescent="0.3">
      <c r="A32" s="10">
        <v>45715</v>
      </c>
      <c r="B32" s="5" t="s">
        <v>15</v>
      </c>
      <c r="C32" s="5" t="s">
        <v>20</v>
      </c>
      <c r="D32" s="5">
        <v>2</v>
      </c>
      <c r="E32" s="5">
        <v>29500</v>
      </c>
      <c r="F32" s="5">
        <v>500</v>
      </c>
      <c r="G32" s="5">
        <v>58500</v>
      </c>
      <c r="H32" s="5" t="s">
        <v>9</v>
      </c>
    </row>
    <row r="33" spans="1:8" x14ac:dyDescent="0.3">
      <c r="A33" s="11">
        <v>45714</v>
      </c>
      <c r="B33" s="6" t="s">
        <v>15</v>
      </c>
      <c r="C33" s="6" t="s">
        <v>11</v>
      </c>
      <c r="D33" s="6">
        <v>3</v>
      </c>
      <c r="E33" s="6">
        <v>6400</v>
      </c>
      <c r="F33" s="6">
        <v>500</v>
      </c>
      <c r="G33" s="6">
        <v>18700</v>
      </c>
      <c r="H33" s="6" t="s">
        <v>9</v>
      </c>
    </row>
    <row r="34" spans="1:8" x14ac:dyDescent="0.3">
      <c r="A34" s="10">
        <v>45710</v>
      </c>
      <c r="B34" s="5" t="s">
        <v>7</v>
      </c>
      <c r="C34" s="5" t="s">
        <v>8</v>
      </c>
      <c r="D34" s="5">
        <v>3</v>
      </c>
      <c r="E34" s="5">
        <v>32200</v>
      </c>
      <c r="F34" s="5">
        <v>100</v>
      </c>
      <c r="G34" s="5">
        <v>96500</v>
      </c>
      <c r="H34" s="5" t="s">
        <v>9</v>
      </c>
    </row>
    <row r="35" spans="1:8" x14ac:dyDescent="0.3">
      <c r="A35" s="11">
        <v>45709</v>
      </c>
      <c r="B35" s="6" t="s">
        <v>19</v>
      </c>
      <c r="C35" s="6" t="s">
        <v>11</v>
      </c>
      <c r="D35" s="6">
        <v>2</v>
      </c>
      <c r="E35" s="6">
        <v>7200</v>
      </c>
      <c r="F35" s="6">
        <v>200</v>
      </c>
      <c r="G35" s="6">
        <v>-14200</v>
      </c>
      <c r="H35" s="6" t="s">
        <v>29</v>
      </c>
    </row>
    <row r="36" spans="1:8" x14ac:dyDescent="0.3">
      <c r="A36" s="10">
        <v>45708</v>
      </c>
      <c r="B36" s="5" t="s">
        <v>19</v>
      </c>
      <c r="C36" s="5" t="s">
        <v>20</v>
      </c>
      <c r="D36" s="5">
        <v>3</v>
      </c>
      <c r="E36" s="5">
        <v>32800</v>
      </c>
      <c r="F36" s="5">
        <v>200</v>
      </c>
      <c r="G36" s="5">
        <v>98200</v>
      </c>
      <c r="H36" s="5" t="s">
        <v>9</v>
      </c>
    </row>
    <row r="37" spans="1:8" x14ac:dyDescent="0.3">
      <c r="A37" s="11">
        <v>45704</v>
      </c>
      <c r="B37" s="6" t="s">
        <v>15</v>
      </c>
      <c r="C37" s="6" t="s">
        <v>20</v>
      </c>
      <c r="D37" s="6">
        <v>4</v>
      </c>
      <c r="E37" s="6">
        <v>29800</v>
      </c>
      <c r="F37" s="6">
        <v>500</v>
      </c>
      <c r="G37" s="6">
        <v>118700</v>
      </c>
      <c r="H37" s="6" t="s">
        <v>9</v>
      </c>
    </row>
    <row r="38" spans="1:8" x14ac:dyDescent="0.3">
      <c r="A38" s="10">
        <v>45703</v>
      </c>
      <c r="B38" s="5" t="s">
        <v>37</v>
      </c>
      <c r="C38" s="5" t="s">
        <v>22</v>
      </c>
      <c r="D38" s="5">
        <v>1</v>
      </c>
      <c r="E38" s="5">
        <v>25300</v>
      </c>
      <c r="F38" s="5">
        <v>100</v>
      </c>
      <c r="G38" s="5">
        <v>25200</v>
      </c>
      <c r="H38" s="5" t="s">
        <v>9</v>
      </c>
    </row>
    <row r="39" spans="1:8" x14ac:dyDescent="0.3">
      <c r="A39" s="11">
        <v>45702</v>
      </c>
      <c r="B39" s="6" t="s">
        <v>28</v>
      </c>
      <c r="C39" s="6" t="s">
        <v>25</v>
      </c>
      <c r="D39" s="6">
        <v>1</v>
      </c>
      <c r="E39" s="6">
        <v>36700</v>
      </c>
      <c r="F39" s="6">
        <v>100</v>
      </c>
      <c r="G39" s="6">
        <v>-36600</v>
      </c>
      <c r="H39" s="6" t="s">
        <v>29</v>
      </c>
    </row>
    <row r="40" spans="1:8" x14ac:dyDescent="0.3">
      <c r="A40" s="10">
        <v>45701</v>
      </c>
      <c r="B40" s="5" t="s">
        <v>16</v>
      </c>
      <c r="C40" s="5" t="s">
        <v>22</v>
      </c>
      <c r="D40" s="5">
        <v>1</v>
      </c>
      <c r="E40" s="5">
        <v>25200</v>
      </c>
      <c r="F40" s="5">
        <v>200</v>
      </c>
      <c r="G40" s="5">
        <v>25000</v>
      </c>
      <c r="H40" s="5" t="s">
        <v>9</v>
      </c>
    </row>
    <row r="41" spans="1:8" x14ac:dyDescent="0.3">
      <c r="A41" s="11">
        <v>45700</v>
      </c>
      <c r="B41" s="6" t="s">
        <v>36</v>
      </c>
      <c r="C41" s="6" t="s">
        <v>13</v>
      </c>
      <c r="D41" s="6">
        <v>1</v>
      </c>
      <c r="E41" s="6">
        <v>29800</v>
      </c>
      <c r="F41" s="6">
        <v>100</v>
      </c>
      <c r="G41" s="6">
        <v>29700</v>
      </c>
      <c r="H41" s="6" t="s">
        <v>9</v>
      </c>
    </row>
    <row r="42" spans="1:8" x14ac:dyDescent="0.3">
      <c r="A42" s="10">
        <v>45700</v>
      </c>
      <c r="B42" s="5" t="s">
        <v>14</v>
      </c>
      <c r="C42" s="5" t="s">
        <v>20</v>
      </c>
      <c r="D42" s="5">
        <v>1</v>
      </c>
      <c r="E42" s="5">
        <v>38600</v>
      </c>
      <c r="F42" s="5">
        <v>0</v>
      </c>
      <c r="G42" s="5">
        <v>38600</v>
      </c>
      <c r="H42" s="5" t="s">
        <v>9</v>
      </c>
    </row>
    <row r="43" spans="1:8" x14ac:dyDescent="0.3">
      <c r="A43" s="11">
        <v>45699</v>
      </c>
      <c r="B43" s="6" t="s">
        <v>33</v>
      </c>
      <c r="C43" s="6" t="s">
        <v>17</v>
      </c>
      <c r="D43" s="6">
        <v>1</v>
      </c>
      <c r="E43" s="6">
        <v>31700</v>
      </c>
      <c r="F43" s="6">
        <v>0</v>
      </c>
      <c r="G43" s="6">
        <v>31700</v>
      </c>
      <c r="H43" s="6" t="s">
        <v>9</v>
      </c>
    </row>
    <row r="44" spans="1:8" x14ac:dyDescent="0.3">
      <c r="A44" s="10">
        <v>45699</v>
      </c>
      <c r="B44" s="5" t="s">
        <v>38</v>
      </c>
      <c r="C44" s="5" t="s">
        <v>13</v>
      </c>
      <c r="D44" s="5">
        <v>4</v>
      </c>
      <c r="E44" s="5">
        <v>23400</v>
      </c>
      <c r="F44" s="5">
        <v>100</v>
      </c>
      <c r="G44" s="5">
        <v>93500</v>
      </c>
      <c r="H44" s="5" t="s">
        <v>9</v>
      </c>
    </row>
    <row r="45" spans="1:8" x14ac:dyDescent="0.3">
      <c r="A45" s="11">
        <v>45696</v>
      </c>
      <c r="B45" s="6" t="s">
        <v>37</v>
      </c>
      <c r="C45" s="6" t="s">
        <v>8</v>
      </c>
      <c r="D45" s="6">
        <v>2</v>
      </c>
      <c r="E45" s="6">
        <v>35200</v>
      </c>
      <c r="F45" s="6">
        <v>200</v>
      </c>
      <c r="G45" s="6">
        <v>-70200</v>
      </c>
      <c r="H45" s="6" t="s">
        <v>29</v>
      </c>
    </row>
    <row r="46" spans="1:8" x14ac:dyDescent="0.3">
      <c r="A46" s="10">
        <v>45695</v>
      </c>
      <c r="B46" s="5" t="s">
        <v>18</v>
      </c>
      <c r="C46" s="5" t="s">
        <v>25</v>
      </c>
      <c r="D46" s="5">
        <v>2</v>
      </c>
      <c r="E46" s="5">
        <v>38200</v>
      </c>
      <c r="F46" s="5">
        <v>200</v>
      </c>
      <c r="G46" s="5">
        <v>-76200</v>
      </c>
      <c r="H46" s="5" t="s">
        <v>29</v>
      </c>
    </row>
    <row r="47" spans="1:8" x14ac:dyDescent="0.3">
      <c r="A47" s="11">
        <v>45693</v>
      </c>
      <c r="B47" s="6" t="s">
        <v>7</v>
      </c>
      <c r="C47" s="6" t="s">
        <v>20</v>
      </c>
      <c r="D47" s="6">
        <v>3</v>
      </c>
      <c r="E47" s="6">
        <v>30200</v>
      </c>
      <c r="F47" s="6">
        <v>0</v>
      </c>
      <c r="G47" s="6">
        <v>-90600</v>
      </c>
      <c r="H47" s="6" t="s">
        <v>29</v>
      </c>
    </row>
    <row r="48" spans="1:8" x14ac:dyDescent="0.3">
      <c r="A48" s="10">
        <v>45692</v>
      </c>
      <c r="B48" s="5" t="s">
        <v>14</v>
      </c>
      <c r="C48" s="5" t="s">
        <v>8</v>
      </c>
      <c r="D48" s="5">
        <v>4</v>
      </c>
      <c r="E48" s="5">
        <v>35400</v>
      </c>
      <c r="F48" s="5">
        <v>500</v>
      </c>
      <c r="G48" s="5">
        <v>141100</v>
      </c>
      <c r="H48" s="5" t="s">
        <v>9</v>
      </c>
    </row>
    <row r="49" spans="1:8" x14ac:dyDescent="0.3">
      <c r="A49" s="11">
        <v>45692</v>
      </c>
      <c r="B49" s="6" t="s">
        <v>31</v>
      </c>
      <c r="C49" s="6" t="s">
        <v>17</v>
      </c>
      <c r="D49" s="6">
        <v>2</v>
      </c>
      <c r="E49" s="6">
        <v>34200</v>
      </c>
      <c r="F49" s="6">
        <v>200</v>
      </c>
      <c r="G49" s="6">
        <v>68200</v>
      </c>
      <c r="H49" s="6" t="s">
        <v>9</v>
      </c>
    </row>
    <row r="50" spans="1:8" x14ac:dyDescent="0.3">
      <c r="A50" s="10">
        <v>45692</v>
      </c>
      <c r="B50" s="5" t="s">
        <v>26</v>
      </c>
      <c r="C50" s="5" t="s">
        <v>11</v>
      </c>
      <c r="D50" s="5">
        <v>1</v>
      </c>
      <c r="E50" s="5">
        <v>8100</v>
      </c>
      <c r="F50" s="5">
        <v>100</v>
      </c>
      <c r="G50" s="5">
        <v>8000</v>
      </c>
      <c r="H50" s="5" t="s">
        <v>9</v>
      </c>
    </row>
    <row r="51" spans="1:8" x14ac:dyDescent="0.3">
      <c r="A51" s="11">
        <v>45689</v>
      </c>
      <c r="B51" s="6" t="s">
        <v>12</v>
      </c>
      <c r="C51" s="6" t="s">
        <v>20</v>
      </c>
      <c r="D51" s="6">
        <v>1</v>
      </c>
      <c r="E51" s="6">
        <v>32000</v>
      </c>
      <c r="F51" s="6">
        <v>500</v>
      </c>
      <c r="G51" s="6">
        <v>31500</v>
      </c>
      <c r="H51" s="6" t="s">
        <v>9</v>
      </c>
    </row>
    <row r="52" spans="1:8" x14ac:dyDescent="0.3">
      <c r="A52" s="10">
        <v>45688</v>
      </c>
      <c r="B52" s="5" t="s">
        <v>26</v>
      </c>
      <c r="C52" s="5" t="s">
        <v>17</v>
      </c>
      <c r="D52" s="5">
        <v>3</v>
      </c>
      <c r="E52" s="5">
        <v>31700</v>
      </c>
      <c r="F52" s="5">
        <v>0</v>
      </c>
      <c r="G52" s="5">
        <v>95100</v>
      </c>
      <c r="H52" s="5" t="s">
        <v>9</v>
      </c>
    </row>
    <row r="53" spans="1:8" x14ac:dyDescent="0.3">
      <c r="A53" s="11">
        <v>45688</v>
      </c>
      <c r="B53" s="6" t="s">
        <v>14</v>
      </c>
      <c r="C53" s="6" t="s">
        <v>22</v>
      </c>
      <c r="D53" s="6">
        <v>1</v>
      </c>
      <c r="E53" s="6">
        <v>24500</v>
      </c>
      <c r="F53" s="6">
        <v>100</v>
      </c>
      <c r="G53" s="6">
        <v>24400</v>
      </c>
      <c r="H53" s="6" t="s">
        <v>9</v>
      </c>
    </row>
    <row r="54" spans="1:8" x14ac:dyDescent="0.3">
      <c r="A54" s="10">
        <v>45686</v>
      </c>
      <c r="B54" s="5" t="s">
        <v>14</v>
      </c>
      <c r="C54" s="5" t="s">
        <v>17</v>
      </c>
      <c r="D54" s="5">
        <v>2</v>
      </c>
      <c r="E54" s="5">
        <v>35600</v>
      </c>
      <c r="F54" s="5">
        <v>0</v>
      </c>
      <c r="G54" s="5">
        <v>71200</v>
      </c>
      <c r="H54" s="5" t="s">
        <v>9</v>
      </c>
    </row>
    <row r="55" spans="1:8" x14ac:dyDescent="0.3">
      <c r="A55" s="11">
        <v>45685</v>
      </c>
      <c r="B55" s="6" t="s">
        <v>15</v>
      </c>
      <c r="C55" s="6" t="s">
        <v>11</v>
      </c>
      <c r="D55" s="6">
        <v>4</v>
      </c>
      <c r="E55" s="6">
        <v>6400</v>
      </c>
      <c r="F55" s="6">
        <v>500</v>
      </c>
      <c r="G55" s="6">
        <v>25100</v>
      </c>
      <c r="H55" s="6" t="s">
        <v>9</v>
      </c>
    </row>
    <row r="56" spans="1:8" x14ac:dyDescent="0.3">
      <c r="A56" s="10">
        <v>45684</v>
      </c>
      <c r="B56" s="5" t="s">
        <v>14</v>
      </c>
      <c r="C56" s="5" t="s">
        <v>8</v>
      </c>
      <c r="D56" s="5">
        <v>2</v>
      </c>
      <c r="E56" s="5">
        <v>37100</v>
      </c>
      <c r="F56" s="5">
        <v>200</v>
      </c>
      <c r="G56" s="5">
        <v>74000</v>
      </c>
      <c r="H56" s="5" t="s">
        <v>9</v>
      </c>
    </row>
    <row r="57" spans="1:8" x14ac:dyDescent="0.3">
      <c r="A57" s="11">
        <v>45684</v>
      </c>
      <c r="B57" s="6" t="s">
        <v>24</v>
      </c>
      <c r="C57" s="6" t="s">
        <v>22</v>
      </c>
      <c r="D57" s="6">
        <v>1</v>
      </c>
      <c r="E57" s="6">
        <v>23600</v>
      </c>
      <c r="F57" s="6">
        <v>200</v>
      </c>
      <c r="G57" s="6">
        <v>23400</v>
      </c>
      <c r="H57" s="6" t="s">
        <v>9</v>
      </c>
    </row>
    <row r="58" spans="1:8" x14ac:dyDescent="0.3">
      <c r="A58" s="10">
        <v>45682</v>
      </c>
      <c r="B58" s="5" t="s">
        <v>27</v>
      </c>
      <c r="C58" s="5" t="s">
        <v>13</v>
      </c>
      <c r="D58" s="5">
        <v>4</v>
      </c>
      <c r="E58" s="5">
        <v>26000</v>
      </c>
      <c r="F58" s="5">
        <v>200</v>
      </c>
      <c r="G58" s="5">
        <v>103800</v>
      </c>
      <c r="H58" s="5" t="s">
        <v>9</v>
      </c>
    </row>
    <row r="59" spans="1:8" x14ac:dyDescent="0.3">
      <c r="A59" s="11">
        <v>45682</v>
      </c>
      <c r="B59" s="6" t="s">
        <v>10</v>
      </c>
      <c r="C59" s="6" t="s">
        <v>17</v>
      </c>
      <c r="D59" s="6">
        <v>4</v>
      </c>
      <c r="E59" s="6">
        <v>37300</v>
      </c>
      <c r="F59" s="6">
        <v>200</v>
      </c>
      <c r="G59" s="6">
        <v>149000</v>
      </c>
      <c r="H59" s="6" t="s">
        <v>9</v>
      </c>
    </row>
    <row r="60" spans="1:8" x14ac:dyDescent="0.3">
      <c r="A60" s="10">
        <v>45681</v>
      </c>
      <c r="B60" s="5" t="s">
        <v>18</v>
      </c>
      <c r="C60" s="5" t="s">
        <v>8</v>
      </c>
      <c r="D60" s="5">
        <v>5</v>
      </c>
      <c r="E60" s="5">
        <v>34700</v>
      </c>
      <c r="F60" s="5">
        <v>100</v>
      </c>
      <c r="G60" s="5">
        <v>173400</v>
      </c>
      <c r="H60" s="5" t="s">
        <v>9</v>
      </c>
    </row>
    <row r="61" spans="1:8" x14ac:dyDescent="0.3">
      <c r="A61" s="11">
        <v>45681</v>
      </c>
      <c r="B61" s="6" t="s">
        <v>37</v>
      </c>
      <c r="C61" s="6" t="s">
        <v>20</v>
      </c>
      <c r="D61" s="6">
        <v>5</v>
      </c>
      <c r="E61" s="6">
        <v>35700</v>
      </c>
      <c r="F61" s="6">
        <v>500</v>
      </c>
      <c r="G61" s="6">
        <v>178000</v>
      </c>
      <c r="H61" s="6" t="s">
        <v>9</v>
      </c>
    </row>
    <row r="62" spans="1:8" x14ac:dyDescent="0.3">
      <c r="A62" s="10">
        <v>45680</v>
      </c>
      <c r="B62" s="5" t="s">
        <v>19</v>
      </c>
      <c r="C62" s="5" t="s">
        <v>25</v>
      </c>
      <c r="D62" s="5">
        <v>5</v>
      </c>
      <c r="E62" s="5">
        <v>38100</v>
      </c>
      <c r="F62" s="5">
        <v>500</v>
      </c>
      <c r="G62" s="5">
        <v>-190000</v>
      </c>
      <c r="H62" s="5" t="s">
        <v>29</v>
      </c>
    </row>
    <row r="63" spans="1:8" x14ac:dyDescent="0.3">
      <c r="A63" s="11">
        <v>45680</v>
      </c>
      <c r="B63" s="6" t="s">
        <v>38</v>
      </c>
      <c r="C63" s="6" t="s">
        <v>20</v>
      </c>
      <c r="D63" s="6">
        <v>5</v>
      </c>
      <c r="E63" s="6">
        <v>36700</v>
      </c>
      <c r="F63" s="6">
        <v>200</v>
      </c>
      <c r="G63" s="6">
        <v>183300</v>
      </c>
      <c r="H63" s="6" t="s">
        <v>9</v>
      </c>
    </row>
    <row r="64" spans="1:8" x14ac:dyDescent="0.3">
      <c r="A64" s="10">
        <v>45679</v>
      </c>
      <c r="B64" s="5" t="s">
        <v>10</v>
      </c>
      <c r="C64" s="5" t="s">
        <v>8</v>
      </c>
      <c r="D64" s="5">
        <v>3</v>
      </c>
      <c r="E64" s="5">
        <v>30200</v>
      </c>
      <c r="F64" s="5">
        <v>500</v>
      </c>
      <c r="G64" s="5">
        <v>90100</v>
      </c>
      <c r="H64" s="5" t="s">
        <v>9</v>
      </c>
    </row>
    <row r="65" spans="1:8" x14ac:dyDescent="0.3">
      <c r="A65" s="11">
        <v>45678</v>
      </c>
      <c r="B65" s="6" t="s">
        <v>31</v>
      </c>
      <c r="C65" s="6" t="s">
        <v>32</v>
      </c>
      <c r="D65" s="6">
        <v>1</v>
      </c>
      <c r="E65" s="6">
        <v>35400</v>
      </c>
      <c r="F65" s="6">
        <v>0</v>
      </c>
      <c r="G65" s="6">
        <v>35400</v>
      </c>
      <c r="H65" s="6" t="s">
        <v>9</v>
      </c>
    </row>
    <row r="66" spans="1:8" x14ac:dyDescent="0.3">
      <c r="A66" s="10">
        <v>45678</v>
      </c>
      <c r="B66" s="5" t="s">
        <v>36</v>
      </c>
      <c r="C66" s="5" t="s">
        <v>20</v>
      </c>
      <c r="D66" s="5">
        <v>2</v>
      </c>
      <c r="E66" s="5">
        <v>37600</v>
      </c>
      <c r="F66" s="5">
        <v>200</v>
      </c>
      <c r="G66" s="5">
        <v>75000</v>
      </c>
      <c r="H66" s="5" t="s">
        <v>9</v>
      </c>
    </row>
    <row r="67" spans="1:8" x14ac:dyDescent="0.3">
      <c r="A67" s="11">
        <v>45677</v>
      </c>
      <c r="B67" s="6" t="s">
        <v>24</v>
      </c>
      <c r="C67" s="6" t="s">
        <v>23</v>
      </c>
      <c r="D67" s="6">
        <v>2</v>
      </c>
      <c r="E67" s="6">
        <v>29900</v>
      </c>
      <c r="F67" s="6">
        <v>100</v>
      </c>
      <c r="G67" s="6">
        <v>59700</v>
      </c>
      <c r="H67" s="6" t="s">
        <v>9</v>
      </c>
    </row>
    <row r="68" spans="1:8" x14ac:dyDescent="0.3">
      <c r="A68" s="10">
        <v>45676</v>
      </c>
      <c r="B68" s="5" t="s">
        <v>10</v>
      </c>
      <c r="C68" s="5" t="s">
        <v>23</v>
      </c>
      <c r="D68" s="5">
        <v>4</v>
      </c>
      <c r="E68" s="5">
        <v>37800</v>
      </c>
      <c r="F68" s="5">
        <v>100</v>
      </c>
      <c r="G68" s="5">
        <v>151100</v>
      </c>
      <c r="H68" s="5" t="s">
        <v>9</v>
      </c>
    </row>
    <row r="69" spans="1:8" x14ac:dyDescent="0.3">
      <c r="A69" s="11">
        <v>45675</v>
      </c>
      <c r="B69" s="6" t="s">
        <v>31</v>
      </c>
      <c r="C69" s="6" t="s">
        <v>17</v>
      </c>
      <c r="D69" s="6">
        <v>5</v>
      </c>
      <c r="E69" s="6">
        <v>32100</v>
      </c>
      <c r="F69" s="6">
        <v>100</v>
      </c>
      <c r="G69" s="6">
        <v>-160400</v>
      </c>
      <c r="H69" s="6" t="s">
        <v>29</v>
      </c>
    </row>
    <row r="70" spans="1:8" x14ac:dyDescent="0.3">
      <c r="A70" s="10">
        <v>45675</v>
      </c>
      <c r="B70" s="5" t="s">
        <v>26</v>
      </c>
      <c r="C70" s="5" t="s">
        <v>13</v>
      </c>
      <c r="D70" s="5">
        <v>1</v>
      </c>
      <c r="E70" s="5">
        <v>26200</v>
      </c>
      <c r="F70" s="5">
        <v>200</v>
      </c>
      <c r="G70" s="5">
        <v>26000</v>
      </c>
      <c r="H70" s="5" t="s">
        <v>9</v>
      </c>
    </row>
    <row r="71" spans="1:8" x14ac:dyDescent="0.3">
      <c r="A71" s="11">
        <v>45673</v>
      </c>
      <c r="B71" s="6" t="s">
        <v>16</v>
      </c>
      <c r="C71" s="6" t="s">
        <v>11</v>
      </c>
      <c r="D71" s="6">
        <v>1</v>
      </c>
      <c r="E71" s="6">
        <v>6500</v>
      </c>
      <c r="F71" s="6">
        <v>0</v>
      </c>
      <c r="G71" s="6">
        <v>6500</v>
      </c>
      <c r="H71" s="6" t="s">
        <v>9</v>
      </c>
    </row>
    <row r="72" spans="1:8" x14ac:dyDescent="0.3">
      <c r="A72" s="10">
        <v>45671</v>
      </c>
      <c r="B72" s="5" t="s">
        <v>35</v>
      </c>
      <c r="C72" s="5" t="s">
        <v>25</v>
      </c>
      <c r="D72" s="5">
        <v>5</v>
      </c>
      <c r="E72" s="5">
        <v>39400</v>
      </c>
      <c r="F72" s="5">
        <v>200</v>
      </c>
      <c r="G72" s="5">
        <v>196800</v>
      </c>
      <c r="H72" s="5" t="s">
        <v>9</v>
      </c>
    </row>
    <row r="73" spans="1:8" x14ac:dyDescent="0.3">
      <c r="A73" s="11">
        <v>45671</v>
      </c>
      <c r="B73" s="6" t="s">
        <v>36</v>
      </c>
      <c r="C73" s="6" t="s">
        <v>8</v>
      </c>
      <c r="D73" s="6">
        <v>1</v>
      </c>
      <c r="E73" s="6">
        <v>30100</v>
      </c>
      <c r="F73" s="6">
        <v>200</v>
      </c>
      <c r="G73" s="6">
        <v>29900</v>
      </c>
      <c r="H73" s="6" t="s">
        <v>9</v>
      </c>
    </row>
    <row r="74" spans="1:8" x14ac:dyDescent="0.3">
      <c r="A74" s="10">
        <v>45667</v>
      </c>
      <c r="B74" s="5" t="s">
        <v>36</v>
      </c>
      <c r="C74" s="5" t="s">
        <v>13</v>
      </c>
      <c r="D74" s="5">
        <v>5</v>
      </c>
      <c r="E74" s="5">
        <v>26700</v>
      </c>
      <c r="F74" s="5">
        <v>0</v>
      </c>
      <c r="G74" s="5">
        <v>133500</v>
      </c>
      <c r="H74" s="5" t="s">
        <v>9</v>
      </c>
    </row>
    <row r="75" spans="1:8" x14ac:dyDescent="0.3">
      <c r="A75" s="11">
        <v>45667</v>
      </c>
      <c r="B75" s="6" t="s">
        <v>19</v>
      </c>
      <c r="C75" s="6" t="s">
        <v>11</v>
      </c>
      <c r="D75" s="6">
        <v>3</v>
      </c>
      <c r="E75" s="6">
        <v>7500</v>
      </c>
      <c r="F75" s="6">
        <v>500</v>
      </c>
      <c r="G75" s="6">
        <v>22000</v>
      </c>
      <c r="H75" s="6" t="s">
        <v>9</v>
      </c>
    </row>
    <row r="76" spans="1:8" x14ac:dyDescent="0.3">
      <c r="A76" s="10">
        <v>45666</v>
      </c>
      <c r="B76" s="5" t="s">
        <v>27</v>
      </c>
      <c r="C76" s="5" t="s">
        <v>11</v>
      </c>
      <c r="D76" s="5">
        <v>5</v>
      </c>
      <c r="E76" s="5">
        <v>7900</v>
      </c>
      <c r="F76" s="5">
        <v>200</v>
      </c>
      <c r="G76" s="5">
        <v>39300</v>
      </c>
      <c r="H76" s="5" t="s">
        <v>9</v>
      </c>
    </row>
    <row r="77" spans="1:8" x14ac:dyDescent="0.3">
      <c r="A77" s="11">
        <v>45666</v>
      </c>
      <c r="B77" s="6" t="s">
        <v>34</v>
      </c>
      <c r="C77" s="6" t="s">
        <v>13</v>
      </c>
      <c r="D77" s="6">
        <v>2</v>
      </c>
      <c r="E77" s="6">
        <v>22200</v>
      </c>
      <c r="F77" s="6">
        <v>0</v>
      </c>
      <c r="G77" s="6">
        <v>44400</v>
      </c>
      <c r="H77" s="6" t="s">
        <v>9</v>
      </c>
    </row>
    <row r="78" spans="1:8" x14ac:dyDescent="0.3">
      <c r="A78" s="10">
        <v>45665</v>
      </c>
      <c r="B78" s="5" t="s">
        <v>38</v>
      </c>
      <c r="C78" s="5" t="s">
        <v>13</v>
      </c>
      <c r="D78" s="5">
        <v>1</v>
      </c>
      <c r="E78" s="5">
        <v>22700</v>
      </c>
      <c r="F78" s="5">
        <v>500</v>
      </c>
      <c r="G78" s="5">
        <v>-22200</v>
      </c>
      <c r="H78" s="5" t="s">
        <v>29</v>
      </c>
    </row>
    <row r="79" spans="1:8" x14ac:dyDescent="0.3">
      <c r="A79" s="11">
        <v>45665</v>
      </c>
      <c r="B79" s="6" t="s">
        <v>35</v>
      </c>
      <c r="C79" s="6" t="s">
        <v>20</v>
      </c>
      <c r="D79" s="6">
        <v>2</v>
      </c>
      <c r="E79" s="6">
        <v>33600</v>
      </c>
      <c r="F79" s="6">
        <v>0</v>
      </c>
      <c r="G79" s="6">
        <v>67200</v>
      </c>
      <c r="H79" s="6" t="s">
        <v>9</v>
      </c>
    </row>
    <row r="80" spans="1:8" x14ac:dyDescent="0.3">
      <c r="A80" s="10">
        <v>45664</v>
      </c>
      <c r="B80" s="5" t="s">
        <v>15</v>
      </c>
      <c r="C80" s="5" t="s">
        <v>17</v>
      </c>
      <c r="D80" s="5">
        <v>4</v>
      </c>
      <c r="E80" s="5">
        <v>30100</v>
      </c>
      <c r="F80" s="5">
        <v>200</v>
      </c>
      <c r="G80" s="5">
        <v>120200</v>
      </c>
      <c r="H80" s="5" t="s">
        <v>9</v>
      </c>
    </row>
    <row r="81" spans="1:8" x14ac:dyDescent="0.3">
      <c r="A81" s="11">
        <v>45661</v>
      </c>
      <c r="B81" s="6" t="s">
        <v>34</v>
      </c>
      <c r="C81" s="6" t="s">
        <v>20</v>
      </c>
      <c r="D81" s="6">
        <v>3</v>
      </c>
      <c r="E81" s="6">
        <v>37800</v>
      </c>
      <c r="F81" s="6">
        <v>0</v>
      </c>
      <c r="G81" s="6">
        <v>113400</v>
      </c>
      <c r="H81" s="6" t="s">
        <v>9</v>
      </c>
    </row>
    <row r="82" spans="1:8" x14ac:dyDescent="0.3">
      <c r="A82" s="10">
        <v>45661</v>
      </c>
      <c r="B82" s="5" t="s">
        <v>37</v>
      </c>
      <c r="C82" s="5" t="s">
        <v>32</v>
      </c>
      <c r="D82" s="5">
        <v>1</v>
      </c>
      <c r="E82" s="5">
        <v>35900</v>
      </c>
      <c r="F82" s="5">
        <v>100</v>
      </c>
      <c r="G82" s="5">
        <v>35800</v>
      </c>
      <c r="H82" s="5" t="s">
        <v>9</v>
      </c>
    </row>
    <row r="83" spans="1:8" x14ac:dyDescent="0.3">
      <c r="A83" s="11">
        <v>45659</v>
      </c>
      <c r="B83" s="6" t="s">
        <v>36</v>
      </c>
      <c r="C83" s="6" t="s">
        <v>17</v>
      </c>
      <c r="D83" s="6">
        <v>2</v>
      </c>
      <c r="E83" s="6">
        <v>33800</v>
      </c>
      <c r="F83" s="6">
        <v>0</v>
      </c>
      <c r="G83" s="6">
        <v>67600</v>
      </c>
      <c r="H83" s="6" t="s">
        <v>9</v>
      </c>
    </row>
    <row r="84" spans="1:8" x14ac:dyDescent="0.3">
      <c r="A84" s="10">
        <v>45659</v>
      </c>
      <c r="B84" s="5" t="s">
        <v>14</v>
      </c>
      <c r="C84" s="5" t="s">
        <v>20</v>
      </c>
      <c r="D84" s="5">
        <v>1</v>
      </c>
      <c r="E84" s="5">
        <v>36100</v>
      </c>
      <c r="F84" s="5">
        <v>0</v>
      </c>
      <c r="G84" s="5">
        <v>36100</v>
      </c>
      <c r="H84" s="5" t="s">
        <v>9</v>
      </c>
    </row>
    <row r="85" spans="1:8" x14ac:dyDescent="0.3">
      <c r="A85" s="11">
        <v>45658</v>
      </c>
      <c r="B85" s="6" t="s">
        <v>14</v>
      </c>
      <c r="C85" s="6" t="s">
        <v>13</v>
      </c>
      <c r="D85" s="6">
        <v>4</v>
      </c>
      <c r="E85" s="6">
        <v>29400</v>
      </c>
      <c r="F85" s="6">
        <v>500</v>
      </c>
      <c r="G85" s="6">
        <v>117100</v>
      </c>
      <c r="H85" s="6" t="s">
        <v>9</v>
      </c>
    </row>
    <row r="86" spans="1:8" x14ac:dyDescent="0.3">
      <c r="A86" s="10">
        <v>45658</v>
      </c>
      <c r="B86" s="5" t="s">
        <v>31</v>
      </c>
      <c r="C86" s="5" t="s">
        <v>17</v>
      </c>
      <c r="D86" s="5">
        <v>4</v>
      </c>
      <c r="E86" s="5">
        <v>28100</v>
      </c>
      <c r="F86" s="5">
        <v>200</v>
      </c>
      <c r="G86" s="5">
        <v>112200</v>
      </c>
      <c r="H86" s="5" t="s">
        <v>9</v>
      </c>
    </row>
    <row r="87" spans="1:8" x14ac:dyDescent="0.3">
      <c r="A87" s="11">
        <v>45658</v>
      </c>
      <c r="B87" s="6" t="s">
        <v>14</v>
      </c>
      <c r="C87" s="6" t="s">
        <v>22</v>
      </c>
      <c r="D87" s="6">
        <v>3</v>
      </c>
      <c r="E87" s="6">
        <v>21700</v>
      </c>
      <c r="F87" s="6">
        <v>100</v>
      </c>
      <c r="G87" s="6">
        <v>65000</v>
      </c>
      <c r="H87" s="6" t="s">
        <v>9</v>
      </c>
    </row>
    <row r="88" spans="1:8" x14ac:dyDescent="0.3">
      <c r="A88" s="10">
        <v>45657</v>
      </c>
      <c r="B88" s="5" t="s">
        <v>7</v>
      </c>
      <c r="C88" s="5" t="s">
        <v>25</v>
      </c>
      <c r="D88" s="5">
        <v>3</v>
      </c>
      <c r="E88" s="5">
        <v>39800</v>
      </c>
      <c r="F88" s="5">
        <v>200</v>
      </c>
      <c r="G88" s="5">
        <v>119200</v>
      </c>
      <c r="H88" s="5" t="s">
        <v>9</v>
      </c>
    </row>
    <row r="89" spans="1:8" x14ac:dyDescent="0.3">
      <c r="A89" s="11">
        <v>45654</v>
      </c>
      <c r="B89" s="6" t="s">
        <v>28</v>
      </c>
      <c r="C89" s="6" t="s">
        <v>8</v>
      </c>
      <c r="D89" s="6">
        <v>5</v>
      </c>
      <c r="E89" s="6">
        <v>30400</v>
      </c>
      <c r="F89" s="6">
        <v>100</v>
      </c>
      <c r="G89" s="6">
        <v>151900</v>
      </c>
      <c r="H89" s="6" t="s">
        <v>9</v>
      </c>
    </row>
    <row r="90" spans="1:8" x14ac:dyDescent="0.3">
      <c r="A90" s="10">
        <v>45654</v>
      </c>
      <c r="B90" s="5" t="s">
        <v>19</v>
      </c>
      <c r="C90" s="5" t="s">
        <v>23</v>
      </c>
      <c r="D90" s="5">
        <v>3</v>
      </c>
      <c r="E90" s="5">
        <v>36000</v>
      </c>
      <c r="F90" s="5">
        <v>100</v>
      </c>
      <c r="G90" s="5">
        <v>-107900</v>
      </c>
      <c r="H90" s="5" t="s">
        <v>29</v>
      </c>
    </row>
    <row r="91" spans="1:8" x14ac:dyDescent="0.3">
      <c r="A91" s="11">
        <v>45648</v>
      </c>
      <c r="B91" s="6" t="s">
        <v>14</v>
      </c>
      <c r="C91" s="6" t="s">
        <v>11</v>
      </c>
      <c r="D91" s="6">
        <v>4</v>
      </c>
      <c r="E91" s="6">
        <v>6400</v>
      </c>
      <c r="F91" s="6">
        <v>100</v>
      </c>
      <c r="G91" s="6">
        <v>25500</v>
      </c>
      <c r="H91" s="6" t="s">
        <v>9</v>
      </c>
    </row>
    <row r="92" spans="1:8" x14ac:dyDescent="0.3">
      <c r="A92" s="10">
        <v>45648</v>
      </c>
      <c r="B92" s="5" t="s">
        <v>38</v>
      </c>
      <c r="C92" s="5" t="s">
        <v>32</v>
      </c>
      <c r="D92" s="5">
        <v>2</v>
      </c>
      <c r="E92" s="5">
        <v>29800</v>
      </c>
      <c r="F92" s="5">
        <v>100</v>
      </c>
      <c r="G92" s="5">
        <v>59500</v>
      </c>
      <c r="H92" s="5" t="s">
        <v>9</v>
      </c>
    </row>
    <row r="93" spans="1:8" x14ac:dyDescent="0.3">
      <c r="A93" s="11">
        <v>45648</v>
      </c>
      <c r="B93" s="6" t="s">
        <v>18</v>
      </c>
      <c r="C93" s="6" t="s">
        <v>11</v>
      </c>
      <c r="D93" s="6">
        <v>3</v>
      </c>
      <c r="E93" s="6">
        <v>6600</v>
      </c>
      <c r="F93" s="6">
        <v>200</v>
      </c>
      <c r="G93" s="6">
        <v>19600</v>
      </c>
      <c r="H93" s="6" t="s">
        <v>9</v>
      </c>
    </row>
    <row r="94" spans="1:8" x14ac:dyDescent="0.3">
      <c r="A94" s="10">
        <v>45647</v>
      </c>
      <c r="B94" s="5" t="s">
        <v>33</v>
      </c>
      <c r="C94" s="5" t="s">
        <v>11</v>
      </c>
      <c r="D94" s="5">
        <v>2</v>
      </c>
      <c r="E94" s="5">
        <v>6700</v>
      </c>
      <c r="F94" s="5">
        <v>200</v>
      </c>
      <c r="G94" s="5">
        <v>13200</v>
      </c>
      <c r="H94" s="5" t="s">
        <v>9</v>
      </c>
    </row>
    <row r="95" spans="1:8" x14ac:dyDescent="0.3">
      <c r="A95" s="11">
        <v>45647</v>
      </c>
      <c r="B95" s="6" t="s">
        <v>7</v>
      </c>
      <c r="C95" s="6" t="s">
        <v>32</v>
      </c>
      <c r="D95" s="6">
        <v>1</v>
      </c>
      <c r="E95" s="6">
        <v>36000</v>
      </c>
      <c r="F95" s="6">
        <v>200</v>
      </c>
      <c r="G95" s="6">
        <v>35800</v>
      </c>
      <c r="H95" s="6" t="s">
        <v>9</v>
      </c>
    </row>
    <row r="96" spans="1:8" x14ac:dyDescent="0.3">
      <c r="A96" s="10">
        <v>45646</v>
      </c>
      <c r="B96" s="5" t="s">
        <v>33</v>
      </c>
      <c r="C96" s="5" t="s">
        <v>25</v>
      </c>
      <c r="D96" s="5">
        <v>3</v>
      </c>
      <c r="E96" s="5">
        <v>37700</v>
      </c>
      <c r="F96" s="5">
        <v>0</v>
      </c>
      <c r="G96" s="5">
        <v>-113100</v>
      </c>
      <c r="H96" s="5" t="s">
        <v>29</v>
      </c>
    </row>
    <row r="97" spans="1:8" x14ac:dyDescent="0.3">
      <c r="A97" s="11">
        <v>45646</v>
      </c>
      <c r="B97" s="6" t="s">
        <v>38</v>
      </c>
      <c r="C97" s="6" t="s">
        <v>17</v>
      </c>
      <c r="D97" s="6">
        <v>5</v>
      </c>
      <c r="E97" s="6">
        <v>30500</v>
      </c>
      <c r="F97" s="6">
        <v>500</v>
      </c>
      <c r="G97" s="6">
        <v>-152000</v>
      </c>
      <c r="H97" s="6" t="s">
        <v>29</v>
      </c>
    </row>
    <row r="98" spans="1:8" x14ac:dyDescent="0.3">
      <c r="A98" s="10">
        <v>45645</v>
      </c>
      <c r="B98" s="5" t="s">
        <v>7</v>
      </c>
      <c r="C98" s="5" t="s">
        <v>17</v>
      </c>
      <c r="D98" s="5">
        <v>4</v>
      </c>
      <c r="E98" s="5">
        <v>28500</v>
      </c>
      <c r="F98" s="5">
        <v>500</v>
      </c>
      <c r="G98" s="5">
        <v>113500</v>
      </c>
      <c r="H98" s="5" t="s">
        <v>9</v>
      </c>
    </row>
    <row r="99" spans="1:8" x14ac:dyDescent="0.3">
      <c r="A99" s="11">
        <v>45645</v>
      </c>
      <c r="B99" s="6" t="s">
        <v>38</v>
      </c>
      <c r="C99" s="6" t="s">
        <v>23</v>
      </c>
      <c r="D99" s="6">
        <v>1</v>
      </c>
      <c r="E99" s="6">
        <v>39200</v>
      </c>
      <c r="F99" s="6">
        <v>100</v>
      </c>
      <c r="G99" s="6">
        <v>39100</v>
      </c>
      <c r="H99" s="6" t="s">
        <v>9</v>
      </c>
    </row>
    <row r="100" spans="1:8" x14ac:dyDescent="0.3">
      <c r="A100" s="10">
        <v>45642</v>
      </c>
      <c r="B100" s="5" t="s">
        <v>14</v>
      </c>
      <c r="C100" s="5" t="s">
        <v>8</v>
      </c>
      <c r="D100" s="5">
        <v>3</v>
      </c>
      <c r="E100" s="5">
        <v>37400</v>
      </c>
      <c r="F100" s="5">
        <v>500</v>
      </c>
      <c r="G100" s="5">
        <v>111700</v>
      </c>
      <c r="H100" s="5" t="s">
        <v>9</v>
      </c>
    </row>
    <row r="101" spans="1:8" x14ac:dyDescent="0.3">
      <c r="A101" s="11">
        <v>45642</v>
      </c>
      <c r="B101" s="6" t="s">
        <v>31</v>
      </c>
      <c r="C101" s="6" t="s">
        <v>20</v>
      </c>
      <c r="D101" s="6">
        <v>4</v>
      </c>
      <c r="E101" s="6">
        <v>31400</v>
      </c>
      <c r="F101" s="6">
        <v>0</v>
      </c>
      <c r="G101" s="6">
        <v>125600</v>
      </c>
      <c r="H101" s="6" t="s">
        <v>9</v>
      </c>
    </row>
    <row r="102" spans="1:8" x14ac:dyDescent="0.3">
      <c r="A102" s="10">
        <v>45642</v>
      </c>
      <c r="B102" s="5" t="s">
        <v>24</v>
      </c>
      <c r="C102" s="5" t="s">
        <v>25</v>
      </c>
      <c r="D102" s="5">
        <v>5</v>
      </c>
      <c r="E102" s="5">
        <v>38400</v>
      </c>
      <c r="F102" s="5">
        <v>0</v>
      </c>
      <c r="G102" s="5">
        <v>192000</v>
      </c>
      <c r="H102" s="5" t="s">
        <v>9</v>
      </c>
    </row>
    <row r="103" spans="1:8" x14ac:dyDescent="0.3">
      <c r="A103" s="11">
        <v>45641</v>
      </c>
      <c r="B103" s="6" t="s">
        <v>26</v>
      </c>
      <c r="C103" s="6" t="s">
        <v>22</v>
      </c>
      <c r="D103" s="6">
        <v>4</v>
      </c>
      <c r="E103" s="6">
        <v>27400</v>
      </c>
      <c r="F103" s="6">
        <v>500</v>
      </c>
      <c r="G103" s="6">
        <v>109100</v>
      </c>
      <c r="H103" s="6" t="s">
        <v>9</v>
      </c>
    </row>
    <row r="104" spans="1:8" x14ac:dyDescent="0.3">
      <c r="A104" s="10">
        <v>45641</v>
      </c>
      <c r="B104" s="5" t="s">
        <v>33</v>
      </c>
      <c r="C104" s="5" t="s">
        <v>30</v>
      </c>
      <c r="D104" s="5">
        <v>2</v>
      </c>
      <c r="E104" s="5">
        <v>38600</v>
      </c>
      <c r="F104" s="5">
        <v>0</v>
      </c>
      <c r="G104" s="5">
        <v>77200</v>
      </c>
      <c r="H104" s="5" t="s">
        <v>9</v>
      </c>
    </row>
    <row r="105" spans="1:8" x14ac:dyDescent="0.3">
      <c r="A105" s="11">
        <v>45638</v>
      </c>
      <c r="B105" s="6" t="s">
        <v>24</v>
      </c>
      <c r="C105" s="6" t="s">
        <v>25</v>
      </c>
      <c r="D105" s="6">
        <v>2</v>
      </c>
      <c r="E105" s="6">
        <v>35000</v>
      </c>
      <c r="F105" s="6">
        <v>100</v>
      </c>
      <c r="G105" s="6">
        <v>69900</v>
      </c>
      <c r="H105" s="6" t="s">
        <v>9</v>
      </c>
    </row>
    <row r="106" spans="1:8" x14ac:dyDescent="0.3">
      <c r="A106" s="10">
        <v>45638</v>
      </c>
      <c r="B106" s="5" t="s">
        <v>16</v>
      </c>
      <c r="C106" s="5" t="s">
        <v>22</v>
      </c>
      <c r="D106" s="5">
        <v>1</v>
      </c>
      <c r="E106" s="5">
        <v>25400</v>
      </c>
      <c r="F106" s="5">
        <v>100</v>
      </c>
      <c r="G106" s="5">
        <v>25300</v>
      </c>
      <c r="H106" s="5" t="s">
        <v>9</v>
      </c>
    </row>
    <row r="107" spans="1:8" x14ac:dyDescent="0.3">
      <c r="A107" s="11">
        <v>45637</v>
      </c>
      <c r="B107" s="6" t="s">
        <v>18</v>
      </c>
      <c r="C107" s="6" t="s">
        <v>30</v>
      </c>
      <c r="D107" s="6">
        <v>5</v>
      </c>
      <c r="E107" s="6">
        <v>41100</v>
      </c>
      <c r="F107" s="6">
        <v>100</v>
      </c>
      <c r="G107" s="6">
        <v>205400</v>
      </c>
      <c r="H107" s="6" t="s">
        <v>9</v>
      </c>
    </row>
    <row r="108" spans="1:8" x14ac:dyDescent="0.3">
      <c r="A108" s="10">
        <v>45636</v>
      </c>
      <c r="B108" s="5" t="s">
        <v>15</v>
      </c>
      <c r="C108" s="5" t="s">
        <v>20</v>
      </c>
      <c r="D108" s="5">
        <v>4</v>
      </c>
      <c r="E108" s="5">
        <v>31300</v>
      </c>
      <c r="F108" s="5">
        <v>200</v>
      </c>
      <c r="G108" s="5">
        <v>125000</v>
      </c>
      <c r="H108" s="5" t="s">
        <v>9</v>
      </c>
    </row>
    <row r="109" spans="1:8" x14ac:dyDescent="0.3">
      <c r="A109" s="11">
        <v>45636</v>
      </c>
      <c r="B109" s="6" t="s">
        <v>16</v>
      </c>
      <c r="C109" s="6" t="s">
        <v>25</v>
      </c>
      <c r="D109" s="6">
        <v>3</v>
      </c>
      <c r="E109" s="6">
        <v>38200</v>
      </c>
      <c r="F109" s="6">
        <v>0</v>
      </c>
      <c r="G109" s="6">
        <v>114600</v>
      </c>
      <c r="H109" s="6" t="s">
        <v>9</v>
      </c>
    </row>
    <row r="110" spans="1:8" x14ac:dyDescent="0.3">
      <c r="A110" s="10">
        <v>45633</v>
      </c>
      <c r="B110" s="5" t="s">
        <v>7</v>
      </c>
      <c r="C110" s="5" t="s">
        <v>23</v>
      </c>
      <c r="D110" s="5">
        <v>3</v>
      </c>
      <c r="E110" s="5">
        <v>35900</v>
      </c>
      <c r="F110" s="5">
        <v>500</v>
      </c>
      <c r="G110" s="5">
        <v>107200</v>
      </c>
      <c r="H110" s="5" t="s">
        <v>9</v>
      </c>
    </row>
    <row r="111" spans="1:8" x14ac:dyDescent="0.3">
      <c r="A111" s="11">
        <v>45631</v>
      </c>
      <c r="B111" s="6" t="s">
        <v>21</v>
      </c>
      <c r="C111" s="6" t="s">
        <v>22</v>
      </c>
      <c r="D111" s="6">
        <v>2</v>
      </c>
      <c r="E111" s="6">
        <v>21600</v>
      </c>
      <c r="F111" s="6">
        <v>500</v>
      </c>
      <c r="G111" s="6">
        <v>-42700</v>
      </c>
      <c r="H111" s="6" t="s">
        <v>29</v>
      </c>
    </row>
    <row r="112" spans="1:8" x14ac:dyDescent="0.3">
      <c r="A112" s="10">
        <v>45631</v>
      </c>
      <c r="B112" s="5" t="s">
        <v>31</v>
      </c>
      <c r="C112" s="5" t="s">
        <v>30</v>
      </c>
      <c r="D112" s="5">
        <v>2</v>
      </c>
      <c r="E112" s="5">
        <v>33600</v>
      </c>
      <c r="F112" s="5">
        <v>200</v>
      </c>
      <c r="G112" s="5">
        <v>67000</v>
      </c>
      <c r="H112" s="5" t="s">
        <v>9</v>
      </c>
    </row>
    <row r="113" spans="1:8" x14ac:dyDescent="0.3">
      <c r="A113" s="11">
        <v>45630</v>
      </c>
      <c r="B113" s="6" t="s">
        <v>14</v>
      </c>
      <c r="C113" s="6" t="s">
        <v>13</v>
      </c>
      <c r="D113" s="6">
        <v>5</v>
      </c>
      <c r="E113" s="6">
        <v>27000</v>
      </c>
      <c r="F113" s="6">
        <v>0</v>
      </c>
      <c r="G113" s="6">
        <v>135000</v>
      </c>
      <c r="H113" s="6" t="s">
        <v>9</v>
      </c>
    </row>
    <row r="114" spans="1:8" x14ac:dyDescent="0.3">
      <c r="A114" s="10">
        <v>45630</v>
      </c>
      <c r="B114" s="5" t="s">
        <v>7</v>
      </c>
      <c r="C114" s="5" t="s">
        <v>30</v>
      </c>
      <c r="D114" s="5">
        <v>4</v>
      </c>
      <c r="E114" s="5">
        <v>38500</v>
      </c>
      <c r="F114" s="5">
        <v>200</v>
      </c>
      <c r="G114" s="5">
        <v>-153800</v>
      </c>
      <c r="H114" s="5" t="s">
        <v>29</v>
      </c>
    </row>
    <row r="115" spans="1:8" x14ac:dyDescent="0.3">
      <c r="A115" s="11">
        <v>45628</v>
      </c>
      <c r="B115" s="6" t="s">
        <v>24</v>
      </c>
      <c r="C115" s="6" t="s">
        <v>23</v>
      </c>
      <c r="D115" s="6">
        <v>1</v>
      </c>
      <c r="E115" s="6">
        <v>34300</v>
      </c>
      <c r="F115" s="6">
        <v>500</v>
      </c>
      <c r="G115" s="6">
        <v>33800</v>
      </c>
      <c r="H115" s="6" t="s">
        <v>9</v>
      </c>
    </row>
    <row r="116" spans="1:8" x14ac:dyDescent="0.3">
      <c r="A116" s="10">
        <v>45628</v>
      </c>
      <c r="B116" s="5" t="s">
        <v>28</v>
      </c>
      <c r="C116" s="5" t="s">
        <v>20</v>
      </c>
      <c r="D116" s="5">
        <v>1</v>
      </c>
      <c r="E116" s="5">
        <v>36600</v>
      </c>
      <c r="F116" s="5">
        <v>500</v>
      </c>
      <c r="G116" s="5">
        <v>36100</v>
      </c>
      <c r="H116" s="5" t="s">
        <v>9</v>
      </c>
    </row>
    <row r="117" spans="1:8" x14ac:dyDescent="0.3">
      <c r="A117" s="11">
        <v>45628</v>
      </c>
      <c r="B117" s="6" t="s">
        <v>12</v>
      </c>
      <c r="C117" s="6" t="s">
        <v>23</v>
      </c>
      <c r="D117" s="6">
        <v>4</v>
      </c>
      <c r="E117" s="6">
        <v>37900</v>
      </c>
      <c r="F117" s="6">
        <v>0</v>
      </c>
      <c r="G117" s="6">
        <v>151600</v>
      </c>
      <c r="H117" s="6" t="s">
        <v>9</v>
      </c>
    </row>
    <row r="118" spans="1:8" x14ac:dyDescent="0.3">
      <c r="A118" s="10">
        <v>45627</v>
      </c>
      <c r="B118" s="5" t="s">
        <v>12</v>
      </c>
      <c r="C118" s="5" t="s">
        <v>23</v>
      </c>
      <c r="D118" s="5">
        <v>3</v>
      </c>
      <c r="E118" s="5">
        <v>39300</v>
      </c>
      <c r="F118" s="5">
        <v>500</v>
      </c>
      <c r="G118" s="5">
        <v>-117400</v>
      </c>
      <c r="H118" s="5" t="s">
        <v>29</v>
      </c>
    </row>
    <row r="119" spans="1:8" x14ac:dyDescent="0.3">
      <c r="A119" s="11">
        <v>45626</v>
      </c>
      <c r="B119" s="6" t="s">
        <v>37</v>
      </c>
      <c r="C119" s="6" t="s">
        <v>30</v>
      </c>
      <c r="D119" s="6">
        <v>3</v>
      </c>
      <c r="E119" s="6">
        <v>35600</v>
      </c>
      <c r="F119" s="6">
        <v>0</v>
      </c>
      <c r="G119" s="6">
        <v>-106800</v>
      </c>
      <c r="H119" s="6" t="s">
        <v>29</v>
      </c>
    </row>
    <row r="120" spans="1:8" x14ac:dyDescent="0.3">
      <c r="A120" s="10">
        <v>45625</v>
      </c>
      <c r="B120" s="5" t="s">
        <v>24</v>
      </c>
      <c r="C120" s="5" t="s">
        <v>23</v>
      </c>
      <c r="D120" s="5">
        <v>2</v>
      </c>
      <c r="E120" s="5">
        <v>34400</v>
      </c>
      <c r="F120" s="5">
        <v>0</v>
      </c>
      <c r="G120" s="5">
        <v>68800</v>
      </c>
      <c r="H120" s="5" t="s">
        <v>9</v>
      </c>
    </row>
    <row r="121" spans="1:8" x14ac:dyDescent="0.3">
      <c r="A121" s="11">
        <v>45624</v>
      </c>
      <c r="B121" s="6" t="s">
        <v>7</v>
      </c>
      <c r="C121" s="6" t="s">
        <v>20</v>
      </c>
      <c r="D121" s="6">
        <v>1</v>
      </c>
      <c r="E121" s="6">
        <v>39300</v>
      </c>
      <c r="F121" s="6">
        <v>100</v>
      </c>
      <c r="G121" s="6">
        <v>39200</v>
      </c>
      <c r="H121" s="6" t="s">
        <v>9</v>
      </c>
    </row>
    <row r="122" spans="1:8" x14ac:dyDescent="0.3">
      <c r="A122" s="10">
        <v>45623</v>
      </c>
      <c r="B122" s="5" t="s">
        <v>31</v>
      </c>
      <c r="C122" s="5" t="s">
        <v>17</v>
      </c>
      <c r="D122" s="5">
        <v>5</v>
      </c>
      <c r="E122" s="5">
        <v>37200</v>
      </c>
      <c r="F122" s="5">
        <v>500</v>
      </c>
      <c r="G122" s="5">
        <v>185500</v>
      </c>
      <c r="H122" s="5" t="s">
        <v>9</v>
      </c>
    </row>
    <row r="123" spans="1:8" x14ac:dyDescent="0.3">
      <c r="A123" s="11">
        <v>45623</v>
      </c>
      <c r="B123" s="6" t="s">
        <v>36</v>
      </c>
      <c r="C123" s="6" t="s">
        <v>23</v>
      </c>
      <c r="D123" s="6">
        <v>3</v>
      </c>
      <c r="E123" s="6">
        <v>31800</v>
      </c>
      <c r="F123" s="6">
        <v>0</v>
      </c>
      <c r="G123" s="6">
        <v>95400</v>
      </c>
      <c r="H123" s="6" t="s">
        <v>9</v>
      </c>
    </row>
    <row r="124" spans="1:8" x14ac:dyDescent="0.3">
      <c r="A124" s="10">
        <v>45622</v>
      </c>
      <c r="B124" s="5" t="s">
        <v>38</v>
      </c>
      <c r="C124" s="5" t="s">
        <v>13</v>
      </c>
      <c r="D124" s="5">
        <v>5</v>
      </c>
      <c r="E124" s="5">
        <v>22400</v>
      </c>
      <c r="F124" s="5">
        <v>500</v>
      </c>
      <c r="G124" s="5">
        <v>111500</v>
      </c>
      <c r="H124" s="5" t="s">
        <v>9</v>
      </c>
    </row>
    <row r="125" spans="1:8" x14ac:dyDescent="0.3">
      <c r="A125" s="11">
        <v>45622</v>
      </c>
      <c r="B125" s="6" t="s">
        <v>14</v>
      </c>
      <c r="C125" s="6" t="s">
        <v>30</v>
      </c>
      <c r="D125" s="6">
        <v>1</v>
      </c>
      <c r="E125" s="6">
        <v>35700</v>
      </c>
      <c r="F125" s="6">
        <v>500</v>
      </c>
      <c r="G125" s="6">
        <v>35200</v>
      </c>
      <c r="H125" s="6" t="s">
        <v>9</v>
      </c>
    </row>
    <row r="126" spans="1:8" x14ac:dyDescent="0.3">
      <c r="A126" s="10">
        <v>45621</v>
      </c>
      <c r="B126" s="5" t="s">
        <v>26</v>
      </c>
      <c r="C126" s="5" t="s">
        <v>8</v>
      </c>
      <c r="D126" s="5">
        <v>2</v>
      </c>
      <c r="E126" s="5">
        <v>38500</v>
      </c>
      <c r="F126" s="5">
        <v>500</v>
      </c>
      <c r="G126" s="5">
        <v>-76500</v>
      </c>
      <c r="H126" s="5" t="s">
        <v>29</v>
      </c>
    </row>
    <row r="127" spans="1:8" x14ac:dyDescent="0.3">
      <c r="A127" s="11">
        <v>45621</v>
      </c>
      <c r="B127" s="6" t="s">
        <v>18</v>
      </c>
      <c r="C127" s="6" t="s">
        <v>22</v>
      </c>
      <c r="D127" s="6">
        <v>2</v>
      </c>
      <c r="E127" s="6">
        <v>21200</v>
      </c>
      <c r="F127" s="6">
        <v>200</v>
      </c>
      <c r="G127" s="6">
        <v>-42200</v>
      </c>
      <c r="H127" s="6" t="s">
        <v>29</v>
      </c>
    </row>
    <row r="128" spans="1:8" x14ac:dyDescent="0.3">
      <c r="A128" s="10">
        <v>45620</v>
      </c>
      <c r="B128" s="5" t="s">
        <v>12</v>
      </c>
      <c r="C128" s="5" t="s">
        <v>22</v>
      </c>
      <c r="D128" s="5">
        <v>5</v>
      </c>
      <c r="E128" s="5">
        <v>23100</v>
      </c>
      <c r="F128" s="5">
        <v>500</v>
      </c>
      <c r="G128" s="5">
        <v>115000</v>
      </c>
      <c r="H128" s="5" t="s">
        <v>9</v>
      </c>
    </row>
    <row r="129" spans="1:8" x14ac:dyDescent="0.3">
      <c r="A129" s="11">
        <v>45618</v>
      </c>
      <c r="B129" s="6" t="s">
        <v>21</v>
      </c>
      <c r="C129" s="6" t="s">
        <v>17</v>
      </c>
      <c r="D129" s="6">
        <v>5</v>
      </c>
      <c r="E129" s="6">
        <v>31600</v>
      </c>
      <c r="F129" s="6">
        <v>500</v>
      </c>
      <c r="G129" s="6">
        <v>157500</v>
      </c>
      <c r="H129" s="6" t="s">
        <v>9</v>
      </c>
    </row>
    <row r="130" spans="1:8" x14ac:dyDescent="0.3">
      <c r="A130" s="10">
        <v>45615</v>
      </c>
      <c r="B130" s="5" t="s">
        <v>15</v>
      </c>
      <c r="C130" s="5" t="s">
        <v>20</v>
      </c>
      <c r="D130" s="5">
        <v>3</v>
      </c>
      <c r="E130" s="5">
        <v>32400</v>
      </c>
      <c r="F130" s="5">
        <v>200</v>
      </c>
      <c r="G130" s="5">
        <v>97000</v>
      </c>
      <c r="H130" s="5" t="s">
        <v>9</v>
      </c>
    </row>
    <row r="131" spans="1:8" x14ac:dyDescent="0.3">
      <c r="A131" s="11">
        <v>45613</v>
      </c>
      <c r="B131" s="6" t="s">
        <v>34</v>
      </c>
      <c r="C131" s="6" t="s">
        <v>25</v>
      </c>
      <c r="D131" s="6">
        <v>5</v>
      </c>
      <c r="E131" s="6">
        <v>39100</v>
      </c>
      <c r="F131" s="6">
        <v>500</v>
      </c>
      <c r="G131" s="6">
        <v>195000</v>
      </c>
      <c r="H131" s="6" t="s">
        <v>9</v>
      </c>
    </row>
    <row r="132" spans="1:8" x14ac:dyDescent="0.3">
      <c r="A132" s="10">
        <v>45613</v>
      </c>
      <c r="B132" s="5" t="s">
        <v>7</v>
      </c>
      <c r="C132" s="5" t="s">
        <v>17</v>
      </c>
      <c r="D132" s="5">
        <v>1</v>
      </c>
      <c r="E132" s="5">
        <v>32400</v>
      </c>
      <c r="F132" s="5">
        <v>100</v>
      </c>
      <c r="G132" s="5">
        <v>32300</v>
      </c>
      <c r="H132" s="5" t="s">
        <v>9</v>
      </c>
    </row>
    <row r="133" spans="1:8" x14ac:dyDescent="0.3">
      <c r="A133" s="11">
        <v>45611</v>
      </c>
      <c r="B133" s="6" t="s">
        <v>10</v>
      </c>
      <c r="C133" s="6" t="s">
        <v>25</v>
      </c>
      <c r="D133" s="6">
        <v>3</v>
      </c>
      <c r="E133" s="6">
        <v>35800</v>
      </c>
      <c r="F133" s="6">
        <v>500</v>
      </c>
      <c r="G133" s="6">
        <v>106900</v>
      </c>
      <c r="H133" s="6" t="s">
        <v>9</v>
      </c>
    </row>
    <row r="134" spans="1:8" x14ac:dyDescent="0.3">
      <c r="A134" s="10">
        <v>45608</v>
      </c>
      <c r="B134" s="5" t="s">
        <v>36</v>
      </c>
      <c r="C134" s="5" t="s">
        <v>13</v>
      </c>
      <c r="D134" s="5">
        <v>3</v>
      </c>
      <c r="E134" s="5">
        <v>28100</v>
      </c>
      <c r="F134" s="5">
        <v>0</v>
      </c>
      <c r="G134" s="5">
        <v>-84300</v>
      </c>
      <c r="H134" s="5" t="s">
        <v>29</v>
      </c>
    </row>
    <row r="135" spans="1:8" x14ac:dyDescent="0.3">
      <c r="A135" s="11">
        <v>45608</v>
      </c>
      <c r="B135" s="6" t="s">
        <v>24</v>
      </c>
      <c r="C135" s="6" t="s">
        <v>17</v>
      </c>
      <c r="D135" s="6">
        <v>2</v>
      </c>
      <c r="E135" s="6">
        <v>32300</v>
      </c>
      <c r="F135" s="6">
        <v>500</v>
      </c>
      <c r="G135" s="6">
        <v>64100</v>
      </c>
      <c r="H135" s="6" t="s">
        <v>9</v>
      </c>
    </row>
    <row r="136" spans="1:8" x14ac:dyDescent="0.3">
      <c r="A136" s="10">
        <v>45608</v>
      </c>
      <c r="B136" s="5" t="s">
        <v>15</v>
      </c>
      <c r="C136" s="5" t="s">
        <v>23</v>
      </c>
      <c r="D136" s="5">
        <v>2</v>
      </c>
      <c r="E136" s="5">
        <v>33500</v>
      </c>
      <c r="F136" s="5">
        <v>100</v>
      </c>
      <c r="G136" s="5">
        <v>66900</v>
      </c>
      <c r="H136" s="5" t="s">
        <v>9</v>
      </c>
    </row>
    <row r="137" spans="1:8" x14ac:dyDescent="0.3">
      <c r="A137" s="11">
        <v>45606</v>
      </c>
      <c r="B137" s="6" t="s">
        <v>37</v>
      </c>
      <c r="C137" s="6" t="s">
        <v>11</v>
      </c>
      <c r="D137" s="6">
        <v>4</v>
      </c>
      <c r="E137" s="6">
        <v>7000</v>
      </c>
      <c r="F137" s="6">
        <v>200</v>
      </c>
      <c r="G137" s="6">
        <v>27800</v>
      </c>
      <c r="H137" s="6" t="s">
        <v>9</v>
      </c>
    </row>
    <row r="138" spans="1:8" x14ac:dyDescent="0.3">
      <c r="A138" s="10">
        <v>45605</v>
      </c>
      <c r="B138" s="5" t="s">
        <v>28</v>
      </c>
      <c r="C138" s="5" t="s">
        <v>25</v>
      </c>
      <c r="D138" s="5">
        <v>1</v>
      </c>
      <c r="E138" s="5">
        <v>43000</v>
      </c>
      <c r="F138" s="5">
        <v>200</v>
      </c>
      <c r="G138" s="5">
        <v>-42800</v>
      </c>
      <c r="H138" s="5" t="s">
        <v>29</v>
      </c>
    </row>
    <row r="139" spans="1:8" x14ac:dyDescent="0.3">
      <c r="A139" s="11">
        <v>45605</v>
      </c>
      <c r="B139" s="6" t="s">
        <v>28</v>
      </c>
      <c r="C139" s="6" t="s">
        <v>22</v>
      </c>
      <c r="D139" s="6">
        <v>3</v>
      </c>
      <c r="E139" s="6">
        <v>25300</v>
      </c>
      <c r="F139" s="6">
        <v>500</v>
      </c>
      <c r="G139" s="6">
        <v>75400</v>
      </c>
      <c r="H139" s="6" t="s">
        <v>9</v>
      </c>
    </row>
    <row r="140" spans="1:8" x14ac:dyDescent="0.3">
      <c r="A140" s="10">
        <v>45605</v>
      </c>
      <c r="B140" s="5" t="s">
        <v>14</v>
      </c>
      <c r="C140" s="5" t="s">
        <v>8</v>
      </c>
      <c r="D140" s="5">
        <v>1</v>
      </c>
      <c r="E140" s="5">
        <v>36800</v>
      </c>
      <c r="F140" s="5">
        <v>500</v>
      </c>
      <c r="G140" s="5">
        <v>36300</v>
      </c>
      <c r="H140" s="5" t="s">
        <v>9</v>
      </c>
    </row>
    <row r="141" spans="1:8" x14ac:dyDescent="0.3">
      <c r="A141" s="11">
        <v>45603</v>
      </c>
      <c r="B141" s="6" t="s">
        <v>28</v>
      </c>
      <c r="C141" s="6" t="s">
        <v>20</v>
      </c>
      <c r="D141" s="6">
        <v>4</v>
      </c>
      <c r="E141" s="6">
        <v>34700</v>
      </c>
      <c r="F141" s="6">
        <v>100</v>
      </c>
      <c r="G141" s="6">
        <v>138700</v>
      </c>
      <c r="H141" s="6" t="s">
        <v>9</v>
      </c>
    </row>
    <row r="142" spans="1:8" x14ac:dyDescent="0.3">
      <c r="A142" s="10">
        <v>45601</v>
      </c>
      <c r="B142" s="5" t="s">
        <v>28</v>
      </c>
      <c r="C142" s="5" t="s">
        <v>25</v>
      </c>
      <c r="D142" s="5">
        <v>3</v>
      </c>
      <c r="E142" s="5">
        <v>37200</v>
      </c>
      <c r="F142" s="5">
        <v>200</v>
      </c>
      <c r="G142" s="5">
        <v>111400</v>
      </c>
      <c r="H142" s="5" t="s">
        <v>9</v>
      </c>
    </row>
    <row r="143" spans="1:8" x14ac:dyDescent="0.3">
      <c r="A143" s="11">
        <v>45598</v>
      </c>
      <c r="B143" s="6" t="s">
        <v>12</v>
      </c>
      <c r="C143" s="6" t="s">
        <v>11</v>
      </c>
      <c r="D143" s="6">
        <v>1</v>
      </c>
      <c r="E143" s="6">
        <v>7200</v>
      </c>
      <c r="F143" s="6">
        <v>200</v>
      </c>
      <c r="G143" s="6">
        <v>7000</v>
      </c>
      <c r="H143" s="6" t="s">
        <v>9</v>
      </c>
    </row>
    <row r="144" spans="1:8" x14ac:dyDescent="0.3">
      <c r="A144" s="10">
        <v>45596</v>
      </c>
      <c r="B144" s="5" t="s">
        <v>18</v>
      </c>
      <c r="C144" s="5" t="s">
        <v>11</v>
      </c>
      <c r="D144" s="5">
        <v>4</v>
      </c>
      <c r="E144" s="5">
        <v>6200</v>
      </c>
      <c r="F144" s="5">
        <v>200</v>
      </c>
      <c r="G144" s="5">
        <v>24600</v>
      </c>
      <c r="H144" s="5" t="s">
        <v>9</v>
      </c>
    </row>
    <row r="145" spans="1:8" x14ac:dyDescent="0.3">
      <c r="A145" s="11">
        <v>45592</v>
      </c>
      <c r="B145" s="6" t="s">
        <v>33</v>
      </c>
      <c r="C145" s="6" t="s">
        <v>13</v>
      </c>
      <c r="D145" s="6">
        <v>4</v>
      </c>
      <c r="E145" s="6">
        <v>24500</v>
      </c>
      <c r="F145" s="6">
        <v>100</v>
      </c>
      <c r="G145" s="6">
        <v>97900</v>
      </c>
      <c r="H145" s="6" t="s">
        <v>9</v>
      </c>
    </row>
    <row r="146" spans="1:8" x14ac:dyDescent="0.3">
      <c r="A146" s="10">
        <v>45591</v>
      </c>
      <c r="B146" s="5" t="s">
        <v>37</v>
      </c>
      <c r="C146" s="5" t="s">
        <v>22</v>
      </c>
      <c r="D146" s="5">
        <v>2</v>
      </c>
      <c r="E146" s="5">
        <v>25900</v>
      </c>
      <c r="F146" s="5">
        <v>500</v>
      </c>
      <c r="G146" s="5">
        <v>51300</v>
      </c>
      <c r="H146" s="5" t="s">
        <v>9</v>
      </c>
    </row>
    <row r="147" spans="1:8" x14ac:dyDescent="0.3">
      <c r="A147" s="11">
        <v>45589</v>
      </c>
      <c r="B147" s="6" t="s">
        <v>12</v>
      </c>
      <c r="C147" s="6" t="s">
        <v>8</v>
      </c>
      <c r="D147" s="6">
        <v>5</v>
      </c>
      <c r="E147" s="6">
        <v>34600</v>
      </c>
      <c r="F147" s="6">
        <v>0</v>
      </c>
      <c r="G147" s="6">
        <v>173000</v>
      </c>
      <c r="H147" s="6" t="s">
        <v>9</v>
      </c>
    </row>
    <row r="148" spans="1:8" x14ac:dyDescent="0.3">
      <c r="A148" s="10">
        <v>45588</v>
      </c>
      <c r="B148" s="5" t="s">
        <v>10</v>
      </c>
      <c r="C148" s="5" t="s">
        <v>8</v>
      </c>
      <c r="D148" s="5">
        <v>4</v>
      </c>
      <c r="E148" s="5">
        <v>30500</v>
      </c>
      <c r="F148" s="5">
        <v>200</v>
      </c>
      <c r="G148" s="5">
        <v>121800</v>
      </c>
      <c r="H148" s="5" t="s">
        <v>9</v>
      </c>
    </row>
    <row r="149" spans="1:8" x14ac:dyDescent="0.3">
      <c r="A149" s="11">
        <v>45588</v>
      </c>
      <c r="B149" s="6" t="s">
        <v>21</v>
      </c>
      <c r="C149" s="6" t="s">
        <v>20</v>
      </c>
      <c r="D149" s="6">
        <v>1</v>
      </c>
      <c r="E149" s="6">
        <v>30000</v>
      </c>
      <c r="F149" s="6">
        <v>100</v>
      </c>
      <c r="G149" s="6">
        <v>29900</v>
      </c>
      <c r="H149" s="6" t="s">
        <v>9</v>
      </c>
    </row>
    <row r="150" spans="1:8" x14ac:dyDescent="0.3">
      <c r="A150" s="10">
        <v>45582</v>
      </c>
      <c r="B150" s="5" t="s">
        <v>26</v>
      </c>
      <c r="C150" s="5" t="s">
        <v>22</v>
      </c>
      <c r="D150" s="5">
        <v>5</v>
      </c>
      <c r="E150" s="5">
        <v>26700</v>
      </c>
      <c r="F150" s="5">
        <v>100</v>
      </c>
      <c r="G150" s="5">
        <v>133400</v>
      </c>
      <c r="H150" s="5" t="s">
        <v>9</v>
      </c>
    </row>
    <row r="151" spans="1:8" x14ac:dyDescent="0.3">
      <c r="A151" s="11">
        <v>45578</v>
      </c>
      <c r="B151" s="6" t="s">
        <v>12</v>
      </c>
      <c r="C151" s="6" t="s">
        <v>22</v>
      </c>
      <c r="D151" s="6">
        <v>4</v>
      </c>
      <c r="E151" s="6">
        <v>27900</v>
      </c>
      <c r="F151" s="6">
        <v>100</v>
      </c>
      <c r="G151" s="6">
        <v>111500</v>
      </c>
      <c r="H151" s="6" t="s">
        <v>9</v>
      </c>
    </row>
    <row r="152" spans="1:8" x14ac:dyDescent="0.3">
      <c r="A152" s="10">
        <v>45577</v>
      </c>
      <c r="B152" s="5" t="s">
        <v>14</v>
      </c>
      <c r="C152" s="5" t="s">
        <v>22</v>
      </c>
      <c r="D152" s="5">
        <v>2</v>
      </c>
      <c r="E152" s="5">
        <v>25800</v>
      </c>
      <c r="F152" s="5">
        <v>0</v>
      </c>
      <c r="G152" s="5">
        <v>51600</v>
      </c>
      <c r="H152" s="5" t="s">
        <v>9</v>
      </c>
    </row>
    <row r="153" spans="1:8" x14ac:dyDescent="0.3">
      <c r="A153" s="11">
        <v>45577</v>
      </c>
      <c r="B153" s="6" t="s">
        <v>14</v>
      </c>
      <c r="C153" s="6" t="s">
        <v>23</v>
      </c>
      <c r="D153" s="6">
        <v>3</v>
      </c>
      <c r="E153" s="6">
        <v>38000</v>
      </c>
      <c r="F153" s="6">
        <v>500</v>
      </c>
      <c r="G153" s="6">
        <v>113500</v>
      </c>
      <c r="H153" s="6" t="s">
        <v>9</v>
      </c>
    </row>
    <row r="154" spans="1:8" x14ac:dyDescent="0.3">
      <c r="A154" s="10">
        <v>45577</v>
      </c>
      <c r="B154" s="5" t="s">
        <v>33</v>
      </c>
      <c r="C154" s="5" t="s">
        <v>25</v>
      </c>
      <c r="D154" s="5">
        <v>3</v>
      </c>
      <c r="E154" s="5">
        <v>42000</v>
      </c>
      <c r="F154" s="5">
        <v>500</v>
      </c>
      <c r="G154" s="5">
        <v>125500</v>
      </c>
      <c r="H154" s="5" t="s">
        <v>9</v>
      </c>
    </row>
    <row r="155" spans="1:8" x14ac:dyDescent="0.3">
      <c r="A155" s="11">
        <v>45575</v>
      </c>
      <c r="B155" s="6" t="s">
        <v>15</v>
      </c>
      <c r="C155" s="6" t="s">
        <v>20</v>
      </c>
      <c r="D155" s="6">
        <v>5</v>
      </c>
      <c r="E155" s="6">
        <v>30100</v>
      </c>
      <c r="F155" s="6">
        <v>500</v>
      </c>
      <c r="G155" s="6">
        <v>150000</v>
      </c>
      <c r="H155" s="6" t="s">
        <v>9</v>
      </c>
    </row>
    <row r="156" spans="1:8" x14ac:dyDescent="0.3">
      <c r="A156" s="10">
        <v>45574</v>
      </c>
      <c r="B156" s="5" t="s">
        <v>26</v>
      </c>
      <c r="C156" s="5" t="s">
        <v>20</v>
      </c>
      <c r="D156" s="5">
        <v>2</v>
      </c>
      <c r="E156" s="5">
        <v>34700</v>
      </c>
      <c r="F156" s="5">
        <v>100</v>
      </c>
      <c r="G156" s="5">
        <v>69300</v>
      </c>
      <c r="H156" s="5" t="s">
        <v>9</v>
      </c>
    </row>
    <row r="157" spans="1:8" x14ac:dyDescent="0.3">
      <c r="A157" s="11">
        <v>45572</v>
      </c>
      <c r="B157" s="6" t="s">
        <v>18</v>
      </c>
      <c r="C157" s="6" t="s">
        <v>20</v>
      </c>
      <c r="D157" s="6">
        <v>4</v>
      </c>
      <c r="E157" s="6">
        <v>37900</v>
      </c>
      <c r="F157" s="6">
        <v>200</v>
      </c>
      <c r="G157" s="6">
        <v>151400</v>
      </c>
      <c r="H157" s="6" t="s">
        <v>9</v>
      </c>
    </row>
    <row r="158" spans="1:8" x14ac:dyDescent="0.3">
      <c r="A158" s="10">
        <v>45572</v>
      </c>
      <c r="B158" s="5" t="s">
        <v>10</v>
      </c>
      <c r="C158" s="5" t="s">
        <v>23</v>
      </c>
      <c r="D158" s="5">
        <v>5</v>
      </c>
      <c r="E158" s="5">
        <v>37000</v>
      </c>
      <c r="F158" s="5">
        <v>100</v>
      </c>
      <c r="G158" s="5">
        <v>184900</v>
      </c>
      <c r="H158" s="5" t="s">
        <v>9</v>
      </c>
    </row>
    <row r="159" spans="1:8" x14ac:dyDescent="0.3">
      <c r="A159" s="11">
        <v>45572</v>
      </c>
      <c r="B159" s="6" t="s">
        <v>31</v>
      </c>
      <c r="C159" s="6" t="s">
        <v>25</v>
      </c>
      <c r="D159" s="6">
        <v>4</v>
      </c>
      <c r="E159" s="6">
        <v>43000</v>
      </c>
      <c r="F159" s="6">
        <v>200</v>
      </c>
      <c r="G159" s="6">
        <v>171800</v>
      </c>
      <c r="H159" s="6" t="s">
        <v>9</v>
      </c>
    </row>
    <row r="160" spans="1:8" x14ac:dyDescent="0.3">
      <c r="A160" s="10">
        <v>45568</v>
      </c>
      <c r="B160" s="5" t="s">
        <v>18</v>
      </c>
      <c r="C160" s="5" t="s">
        <v>30</v>
      </c>
      <c r="D160" s="5">
        <v>1</v>
      </c>
      <c r="E160" s="5">
        <v>34600</v>
      </c>
      <c r="F160" s="5">
        <v>0</v>
      </c>
      <c r="G160" s="5">
        <v>34600</v>
      </c>
      <c r="H160" s="5" t="s">
        <v>9</v>
      </c>
    </row>
    <row r="161" spans="1:8" x14ac:dyDescent="0.3">
      <c r="A161" s="11">
        <v>45568</v>
      </c>
      <c r="B161" s="6" t="s">
        <v>16</v>
      </c>
      <c r="C161" s="6" t="s">
        <v>25</v>
      </c>
      <c r="D161" s="6">
        <v>4</v>
      </c>
      <c r="E161" s="6">
        <v>40800</v>
      </c>
      <c r="F161" s="6">
        <v>100</v>
      </c>
      <c r="G161" s="6">
        <v>163100</v>
      </c>
      <c r="H161" s="6" t="s">
        <v>9</v>
      </c>
    </row>
    <row r="162" spans="1:8" x14ac:dyDescent="0.3">
      <c r="A162" s="10">
        <v>45566</v>
      </c>
      <c r="B162" s="5" t="s">
        <v>34</v>
      </c>
      <c r="C162" s="5" t="s">
        <v>13</v>
      </c>
      <c r="D162" s="5">
        <v>3</v>
      </c>
      <c r="E162" s="5">
        <v>22300</v>
      </c>
      <c r="F162" s="5">
        <v>200</v>
      </c>
      <c r="G162" s="5">
        <v>66700</v>
      </c>
      <c r="H162" s="5" t="s">
        <v>9</v>
      </c>
    </row>
    <row r="163" spans="1:8" x14ac:dyDescent="0.3">
      <c r="A163" s="11">
        <v>45563</v>
      </c>
      <c r="B163" s="6" t="s">
        <v>10</v>
      </c>
      <c r="C163" s="6" t="s">
        <v>17</v>
      </c>
      <c r="D163" s="6">
        <v>2</v>
      </c>
      <c r="E163" s="6">
        <v>35600</v>
      </c>
      <c r="F163" s="6">
        <v>500</v>
      </c>
      <c r="G163" s="6">
        <v>-70700</v>
      </c>
      <c r="H163" s="6" t="s">
        <v>29</v>
      </c>
    </row>
    <row r="164" spans="1:8" x14ac:dyDescent="0.3">
      <c r="A164" s="10">
        <v>45561</v>
      </c>
      <c r="B164" s="5" t="s">
        <v>27</v>
      </c>
      <c r="C164" s="5" t="s">
        <v>23</v>
      </c>
      <c r="D164" s="5">
        <v>1</v>
      </c>
      <c r="E164" s="5">
        <v>33300</v>
      </c>
      <c r="F164" s="5">
        <v>200</v>
      </c>
      <c r="G164" s="5">
        <v>33100</v>
      </c>
      <c r="H164" s="5" t="s">
        <v>9</v>
      </c>
    </row>
    <row r="165" spans="1:8" x14ac:dyDescent="0.3">
      <c r="A165" s="11">
        <v>45558</v>
      </c>
      <c r="B165" s="6" t="s">
        <v>10</v>
      </c>
      <c r="C165" s="6" t="s">
        <v>17</v>
      </c>
      <c r="D165" s="6">
        <v>3</v>
      </c>
      <c r="E165" s="6">
        <v>33400</v>
      </c>
      <c r="F165" s="6">
        <v>100</v>
      </c>
      <c r="G165" s="6">
        <v>-100100</v>
      </c>
      <c r="H165" s="6" t="s">
        <v>29</v>
      </c>
    </row>
    <row r="166" spans="1:8" x14ac:dyDescent="0.3">
      <c r="A166" s="10">
        <v>45556</v>
      </c>
      <c r="B166" s="5" t="s">
        <v>7</v>
      </c>
      <c r="C166" s="5" t="s">
        <v>25</v>
      </c>
      <c r="D166" s="5">
        <v>1</v>
      </c>
      <c r="E166" s="5">
        <v>33600</v>
      </c>
      <c r="F166" s="5">
        <v>100</v>
      </c>
      <c r="G166" s="5">
        <v>33500</v>
      </c>
      <c r="H166" s="5" t="s">
        <v>9</v>
      </c>
    </row>
    <row r="167" spans="1:8" x14ac:dyDescent="0.3">
      <c r="A167" s="11">
        <v>45556</v>
      </c>
      <c r="B167" s="6" t="s">
        <v>10</v>
      </c>
      <c r="C167" s="6" t="s">
        <v>17</v>
      </c>
      <c r="D167" s="6">
        <v>2</v>
      </c>
      <c r="E167" s="6">
        <v>29300</v>
      </c>
      <c r="F167" s="6">
        <v>500</v>
      </c>
      <c r="G167" s="6">
        <v>58100</v>
      </c>
      <c r="H167" s="6" t="s">
        <v>9</v>
      </c>
    </row>
    <row r="168" spans="1:8" x14ac:dyDescent="0.3">
      <c r="A168" s="10">
        <v>45554</v>
      </c>
      <c r="B168" s="5" t="s">
        <v>18</v>
      </c>
      <c r="C168" s="5" t="s">
        <v>25</v>
      </c>
      <c r="D168" s="5">
        <v>5</v>
      </c>
      <c r="E168" s="5">
        <v>38100</v>
      </c>
      <c r="F168" s="5">
        <v>100</v>
      </c>
      <c r="G168" s="5">
        <v>190400</v>
      </c>
      <c r="H168" s="5" t="s">
        <v>9</v>
      </c>
    </row>
    <row r="169" spans="1:8" x14ac:dyDescent="0.3">
      <c r="A169" s="11">
        <v>45553</v>
      </c>
      <c r="B169" s="6" t="s">
        <v>26</v>
      </c>
      <c r="C169" s="6" t="s">
        <v>30</v>
      </c>
      <c r="D169" s="6">
        <v>3</v>
      </c>
      <c r="E169" s="6">
        <v>33700</v>
      </c>
      <c r="F169" s="6">
        <v>0</v>
      </c>
      <c r="G169" s="6">
        <v>101100</v>
      </c>
      <c r="H169" s="6" t="s">
        <v>9</v>
      </c>
    </row>
    <row r="170" spans="1:8" x14ac:dyDescent="0.3">
      <c r="A170" s="10">
        <v>45553</v>
      </c>
      <c r="B170" s="5" t="s">
        <v>34</v>
      </c>
      <c r="C170" s="5" t="s">
        <v>20</v>
      </c>
      <c r="D170" s="5">
        <v>5</v>
      </c>
      <c r="E170" s="5">
        <v>31200</v>
      </c>
      <c r="F170" s="5">
        <v>100</v>
      </c>
      <c r="G170" s="5">
        <v>155900</v>
      </c>
      <c r="H170" s="5" t="s">
        <v>9</v>
      </c>
    </row>
    <row r="171" spans="1:8" x14ac:dyDescent="0.3">
      <c r="A171" s="11">
        <v>45550</v>
      </c>
      <c r="B171" s="6" t="s">
        <v>26</v>
      </c>
      <c r="C171" s="6" t="s">
        <v>20</v>
      </c>
      <c r="D171" s="6">
        <v>2</v>
      </c>
      <c r="E171" s="6">
        <v>30500</v>
      </c>
      <c r="F171" s="6">
        <v>200</v>
      </c>
      <c r="G171" s="6">
        <v>60800</v>
      </c>
      <c r="H171" s="6" t="s">
        <v>9</v>
      </c>
    </row>
    <row r="172" spans="1:8" x14ac:dyDescent="0.3">
      <c r="A172" s="10">
        <v>45547</v>
      </c>
      <c r="B172" s="5" t="s">
        <v>31</v>
      </c>
      <c r="C172" s="5" t="s">
        <v>30</v>
      </c>
      <c r="D172" s="5">
        <v>5</v>
      </c>
      <c r="E172" s="5">
        <v>36300</v>
      </c>
      <c r="F172" s="5">
        <v>500</v>
      </c>
      <c r="G172" s="5">
        <v>181000</v>
      </c>
      <c r="H172" s="5" t="s">
        <v>9</v>
      </c>
    </row>
    <row r="173" spans="1:8" x14ac:dyDescent="0.3">
      <c r="A173" s="11">
        <v>45547</v>
      </c>
      <c r="B173" s="6" t="s">
        <v>7</v>
      </c>
      <c r="C173" s="6" t="s">
        <v>11</v>
      </c>
      <c r="D173" s="6">
        <v>3</v>
      </c>
      <c r="E173" s="6">
        <v>7700</v>
      </c>
      <c r="F173" s="6">
        <v>200</v>
      </c>
      <c r="G173" s="6">
        <v>22900</v>
      </c>
      <c r="H173" s="6" t="s">
        <v>9</v>
      </c>
    </row>
    <row r="174" spans="1:8" x14ac:dyDescent="0.3">
      <c r="A174" s="10">
        <v>45545</v>
      </c>
      <c r="B174" s="5" t="s">
        <v>21</v>
      </c>
      <c r="C174" s="5" t="s">
        <v>25</v>
      </c>
      <c r="D174" s="5">
        <v>4</v>
      </c>
      <c r="E174" s="5">
        <v>39900</v>
      </c>
      <c r="F174" s="5">
        <v>200</v>
      </c>
      <c r="G174" s="5">
        <v>159400</v>
      </c>
      <c r="H174" s="5" t="s">
        <v>9</v>
      </c>
    </row>
    <row r="175" spans="1:8" x14ac:dyDescent="0.3">
      <c r="A175" s="11">
        <v>45543</v>
      </c>
      <c r="B175" s="6" t="s">
        <v>14</v>
      </c>
      <c r="C175" s="6" t="s">
        <v>17</v>
      </c>
      <c r="D175" s="6">
        <v>2</v>
      </c>
      <c r="E175" s="6">
        <v>34200</v>
      </c>
      <c r="F175" s="6">
        <v>500</v>
      </c>
      <c r="G175" s="6">
        <v>67900</v>
      </c>
      <c r="H175" s="6" t="s">
        <v>9</v>
      </c>
    </row>
    <row r="176" spans="1:8" x14ac:dyDescent="0.3">
      <c r="A176" s="10">
        <v>45543</v>
      </c>
      <c r="B176" s="5" t="s">
        <v>15</v>
      </c>
      <c r="C176" s="5" t="s">
        <v>17</v>
      </c>
      <c r="D176" s="5">
        <v>4</v>
      </c>
      <c r="E176" s="5">
        <v>28700</v>
      </c>
      <c r="F176" s="5">
        <v>200</v>
      </c>
      <c r="G176" s="5">
        <v>114600</v>
      </c>
      <c r="H176" s="5" t="s">
        <v>9</v>
      </c>
    </row>
    <row r="177" spans="1:8" x14ac:dyDescent="0.3">
      <c r="A177" s="11">
        <v>45542</v>
      </c>
      <c r="B177" s="6" t="s">
        <v>10</v>
      </c>
      <c r="C177" s="6" t="s">
        <v>8</v>
      </c>
      <c r="D177" s="6">
        <v>5</v>
      </c>
      <c r="E177" s="6">
        <v>34000</v>
      </c>
      <c r="F177" s="6">
        <v>100</v>
      </c>
      <c r="G177" s="6">
        <v>-169900</v>
      </c>
      <c r="H177" s="6" t="s">
        <v>29</v>
      </c>
    </row>
    <row r="178" spans="1:8" x14ac:dyDescent="0.3">
      <c r="A178" s="10">
        <v>45541</v>
      </c>
      <c r="B178" s="5" t="s">
        <v>24</v>
      </c>
      <c r="C178" s="5" t="s">
        <v>20</v>
      </c>
      <c r="D178" s="5">
        <v>5</v>
      </c>
      <c r="E178" s="5">
        <v>36600</v>
      </c>
      <c r="F178" s="5">
        <v>0</v>
      </c>
      <c r="G178" s="5">
        <v>183000</v>
      </c>
      <c r="H178" s="5" t="s">
        <v>9</v>
      </c>
    </row>
    <row r="179" spans="1:8" x14ac:dyDescent="0.3">
      <c r="A179" s="11">
        <v>45540</v>
      </c>
      <c r="B179" s="6" t="s">
        <v>16</v>
      </c>
      <c r="C179" s="6" t="s">
        <v>13</v>
      </c>
      <c r="D179" s="6">
        <v>3</v>
      </c>
      <c r="E179" s="6">
        <v>25700</v>
      </c>
      <c r="F179" s="6">
        <v>500</v>
      </c>
      <c r="G179" s="6">
        <v>76600</v>
      </c>
      <c r="H179" s="6" t="s">
        <v>9</v>
      </c>
    </row>
    <row r="180" spans="1:8" x14ac:dyDescent="0.3">
      <c r="A180" s="10">
        <v>45540</v>
      </c>
      <c r="B180" s="5" t="s">
        <v>36</v>
      </c>
      <c r="C180" s="5" t="s">
        <v>30</v>
      </c>
      <c r="D180" s="5">
        <v>4</v>
      </c>
      <c r="E180" s="5">
        <v>43200</v>
      </c>
      <c r="F180" s="5">
        <v>0</v>
      </c>
      <c r="G180" s="5">
        <v>172800</v>
      </c>
      <c r="H180" s="5" t="s">
        <v>9</v>
      </c>
    </row>
    <row r="181" spans="1:8" x14ac:dyDescent="0.3">
      <c r="A181" s="11">
        <v>45538</v>
      </c>
      <c r="B181" s="6" t="s">
        <v>16</v>
      </c>
      <c r="C181" s="6" t="s">
        <v>22</v>
      </c>
      <c r="D181" s="6">
        <v>1</v>
      </c>
      <c r="E181" s="6">
        <v>24400</v>
      </c>
      <c r="F181" s="6">
        <v>100</v>
      </c>
      <c r="G181" s="6">
        <v>24300</v>
      </c>
      <c r="H181" s="6" t="s">
        <v>9</v>
      </c>
    </row>
    <row r="182" spans="1:8" x14ac:dyDescent="0.3">
      <c r="A182" s="10">
        <v>45537</v>
      </c>
      <c r="B182" s="5" t="s">
        <v>16</v>
      </c>
      <c r="C182" s="5" t="s">
        <v>11</v>
      </c>
      <c r="D182" s="5">
        <v>5</v>
      </c>
      <c r="E182" s="5">
        <v>7900</v>
      </c>
      <c r="F182" s="5">
        <v>200</v>
      </c>
      <c r="G182" s="5">
        <v>39300</v>
      </c>
      <c r="H182" s="5" t="s">
        <v>9</v>
      </c>
    </row>
    <row r="183" spans="1:8" x14ac:dyDescent="0.3">
      <c r="A183" s="11">
        <v>45537</v>
      </c>
      <c r="B183" s="6" t="s">
        <v>31</v>
      </c>
      <c r="C183" s="6" t="s">
        <v>20</v>
      </c>
      <c r="D183" s="6">
        <v>3</v>
      </c>
      <c r="E183" s="6">
        <v>32100</v>
      </c>
      <c r="F183" s="6">
        <v>0</v>
      </c>
      <c r="G183" s="6">
        <v>96300</v>
      </c>
      <c r="H183" s="6" t="s">
        <v>9</v>
      </c>
    </row>
    <row r="184" spans="1:8" x14ac:dyDescent="0.3">
      <c r="A184" s="10">
        <v>45537</v>
      </c>
      <c r="B184" s="5" t="s">
        <v>37</v>
      </c>
      <c r="C184" s="5" t="s">
        <v>30</v>
      </c>
      <c r="D184" s="5">
        <v>4</v>
      </c>
      <c r="E184" s="5">
        <v>35300</v>
      </c>
      <c r="F184" s="5">
        <v>0</v>
      </c>
      <c r="G184" s="5">
        <v>141200</v>
      </c>
      <c r="H184" s="5" t="s">
        <v>9</v>
      </c>
    </row>
    <row r="185" spans="1:8" x14ac:dyDescent="0.3">
      <c r="A185" s="11">
        <v>45536</v>
      </c>
      <c r="B185" s="6" t="s">
        <v>26</v>
      </c>
      <c r="C185" s="6" t="s">
        <v>32</v>
      </c>
      <c r="D185" s="6">
        <v>4</v>
      </c>
      <c r="E185" s="6">
        <v>36800</v>
      </c>
      <c r="F185" s="6">
        <v>100</v>
      </c>
      <c r="G185" s="6">
        <v>-147100</v>
      </c>
      <c r="H185" s="6" t="s">
        <v>29</v>
      </c>
    </row>
    <row r="186" spans="1:8" x14ac:dyDescent="0.3">
      <c r="A186" s="10">
        <v>45536</v>
      </c>
      <c r="B186" s="5" t="s">
        <v>35</v>
      </c>
      <c r="C186" s="5" t="s">
        <v>17</v>
      </c>
      <c r="D186" s="5">
        <v>5</v>
      </c>
      <c r="E186" s="5">
        <v>35600</v>
      </c>
      <c r="F186" s="5">
        <v>500</v>
      </c>
      <c r="G186" s="5">
        <v>177500</v>
      </c>
      <c r="H186" s="5" t="s">
        <v>9</v>
      </c>
    </row>
    <row r="187" spans="1:8" x14ac:dyDescent="0.3">
      <c r="A187" s="11">
        <v>45536</v>
      </c>
      <c r="B187" s="6" t="s">
        <v>37</v>
      </c>
      <c r="C187" s="6" t="s">
        <v>8</v>
      </c>
      <c r="D187" s="6">
        <v>3</v>
      </c>
      <c r="E187" s="6">
        <v>33200</v>
      </c>
      <c r="F187" s="6">
        <v>0</v>
      </c>
      <c r="G187" s="6">
        <v>-99600</v>
      </c>
      <c r="H187" s="6" t="s">
        <v>29</v>
      </c>
    </row>
    <row r="188" spans="1:8" x14ac:dyDescent="0.3">
      <c r="A188" s="10">
        <v>45534</v>
      </c>
      <c r="B188" s="5" t="s">
        <v>34</v>
      </c>
      <c r="C188" s="5" t="s">
        <v>17</v>
      </c>
      <c r="D188" s="5">
        <v>2</v>
      </c>
      <c r="E188" s="5">
        <v>30400</v>
      </c>
      <c r="F188" s="5">
        <v>100</v>
      </c>
      <c r="G188" s="5">
        <v>60700</v>
      </c>
      <c r="H188" s="5" t="s">
        <v>9</v>
      </c>
    </row>
    <row r="189" spans="1:8" x14ac:dyDescent="0.3">
      <c r="A189" s="11">
        <v>45534</v>
      </c>
      <c r="B189" s="6" t="s">
        <v>27</v>
      </c>
      <c r="C189" s="6" t="s">
        <v>23</v>
      </c>
      <c r="D189" s="6">
        <v>3</v>
      </c>
      <c r="E189" s="6">
        <v>29200</v>
      </c>
      <c r="F189" s="6">
        <v>0</v>
      </c>
      <c r="G189" s="6">
        <v>-87600</v>
      </c>
      <c r="H189" s="6" t="s">
        <v>29</v>
      </c>
    </row>
    <row r="190" spans="1:8" x14ac:dyDescent="0.3">
      <c r="A190" s="10">
        <v>45533</v>
      </c>
      <c r="B190" s="5" t="s">
        <v>16</v>
      </c>
      <c r="C190" s="5" t="s">
        <v>17</v>
      </c>
      <c r="D190" s="5">
        <v>5</v>
      </c>
      <c r="E190" s="5">
        <v>29300</v>
      </c>
      <c r="F190" s="5">
        <v>0</v>
      </c>
      <c r="G190" s="5">
        <v>146500</v>
      </c>
      <c r="H190" s="5" t="s">
        <v>9</v>
      </c>
    </row>
    <row r="191" spans="1:8" x14ac:dyDescent="0.3">
      <c r="A191" s="11">
        <v>45532</v>
      </c>
      <c r="B191" s="6" t="s">
        <v>26</v>
      </c>
      <c r="C191" s="6" t="s">
        <v>8</v>
      </c>
      <c r="D191" s="6">
        <v>5</v>
      </c>
      <c r="E191" s="6">
        <v>33400</v>
      </c>
      <c r="F191" s="6">
        <v>500</v>
      </c>
      <c r="G191" s="6">
        <v>166500</v>
      </c>
      <c r="H191" s="6" t="s">
        <v>9</v>
      </c>
    </row>
    <row r="192" spans="1:8" x14ac:dyDescent="0.3">
      <c r="A192" s="10">
        <v>45530</v>
      </c>
      <c r="B192" s="5" t="s">
        <v>34</v>
      </c>
      <c r="C192" s="5" t="s">
        <v>11</v>
      </c>
      <c r="D192" s="5">
        <v>4</v>
      </c>
      <c r="E192" s="5">
        <v>8400</v>
      </c>
      <c r="F192" s="5">
        <v>0</v>
      </c>
      <c r="G192" s="5">
        <v>33600</v>
      </c>
      <c r="H192" s="5" t="s">
        <v>9</v>
      </c>
    </row>
    <row r="193" spans="1:8" x14ac:dyDescent="0.3">
      <c r="A193" s="11">
        <v>45530</v>
      </c>
      <c r="B193" s="6" t="s">
        <v>21</v>
      </c>
      <c r="C193" s="6" t="s">
        <v>17</v>
      </c>
      <c r="D193" s="6">
        <v>4</v>
      </c>
      <c r="E193" s="6">
        <v>33900</v>
      </c>
      <c r="F193" s="6">
        <v>500</v>
      </c>
      <c r="G193" s="6">
        <v>135100</v>
      </c>
      <c r="H193" s="6" t="s">
        <v>9</v>
      </c>
    </row>
    <row r="194" spans="1:8" x14ac:dyDescent="0.3">
      <c r="A194" s="10">
        <v>45529</v>
      </c>
      <c r="B194" s="5" t="s">
        <v>34</v>
      </c>
      <c r="C194" s="5" t="s">
        <v>32</v>
      </c>
      <c r="D194" s="5">
        <v>3</v>
      </c>
      <c r="E194" s="5">
        <v>31500</v>
      </c>
      <c r="F194" s="5">
        <v>0</v>
      </c>
      <c r="G194" s="5">
        <v>94500</v>
      </c>
      <c r="H194" s="5" t="s">
        <v>9</v>
      </c>
    </row>
    <row r="195" spans="1:8" x14ac:dyDescent="0.3">
      <c r="A195" s="11">
        <v>45528</v>
      </c>
      <c r="B195" s="6" t="s">
        <v>12</v>
      </c>
      <c r="C195" s="6" t="s">
        <v>13</v>
      </c>
      <c r="D195" s="6">
        <v>3</v>
      </c>
      <c r="E195" s="6">
        <v>22900</v>
      </c>
      <c r="F195" s="6">
        <v>100</v>
      </c>
      <c r="G195" s="6">
        <v>68600</v>
      </c>
      <c r="H195" s="6" t="s">
        <v>9</v>
      </c>
    </row>
    <row r="196" spans="1:8" x14ac:dyDescent="0.3">
      <c r="A196" s="10">
        <v>45527</v>
      </c>
      <c r="B196" s="5" t="s">
        <v>33</v>
      </c>
      <c r="C196" s="5" t="s">
        <v>11</v>
      </c>
      <c r="D196" s="5">
        <v>2</v>
      </c>
      <c r="E196" s="5">
        <v>8200</v>
      </c>
      <c r="F196" s="5">
        <v>100</v>
      </c>
      <c r="G196" s="5">
        <v>16300</v>
      </c>
      <c r="H196" s="5" t="s">
        <v>9</v>
      </c>
    </row>
    <row r="197" spans="1:8" x14ac:dyDescent="0.3">
      <c r="A197" s="11">
        <v>45527</v>
      </c>
      <c r="B197" s="6" t="s">
        <v>24</v>
      </c>
      <c r="C197" s="6" t="s">
        <v>23</v>
      </c>
      <c r="D197" s="6">
        <v>3</v>
      </c>
      <c r="E197" s="6">
        <v>36300</v>
      </c>
      <c r="F197" s="6">
        <v>0</v>
      </c>
      <c r="G197" s="6">
        <v>108900</v>
      </c>
      <c r="H197" s="6" t="s">
        <v>9</v>
      </c>
    </row>
    <row r="198" spans="1:8" x14ac:dyDescent="0.3">
      <c r="A198" s="10">
        <v>45526</v>
      </c>
      <c r="B198" s="5" t="s">
        <v>16</v>
      </c>
      <c r="C198" s="5" t="s">
        <v>13</v>
      </c>
      <c r="D198" s="5">
        <v>1</v>
      </c>
      <c r="E198" s="5">
        <v>23200</v>
      </c>
      <c r="F198" s="5">
        <v>0</v>
      </c>
      <c r="G198" s="5">
        <v>23200</v>
      </c>
      <c r="H198" s="5" t="s">
        <v>9</v>
      </c>
    </row>
    <row r="199" spans="1:8" x14ac:dyDescent="0.3">
      <c r="A199" s="11">
        <v>45525</v>
      </c>
      <c r="B199" s="6" t="s">
        <v>19</v>
      </c>
      <c r="C199" s="6" t="s">
        <v>22</v>
      </c>
      <c r="D199" s="6">
        <v>4</v>
      </c>
      <c r="E199" s="6">
        <v>25800</v>
      </c>
      <c r="F199" s="6">
        <v>200</v>
      </c>
      <c r="G199" s="6">
        <v>-103000</v>
      </c>
      <c r="H199" s="6" t="s">
        <v>29</v>
      </c>
    </row>
    <row r="200" spans="1:8" x14ac:dyDescent="0.3">
      <c r="A200" s="10">
        <v>45525</v>
      </c>
      <c r="B200" s="5" t="s">
        <v>10</v>
      </c>
      <c r="C200" s="5" t="s">
        <v>32</v>
      </c>
      <c r="D200" s="5">
        <v>2</v>
      </c>
      <c r="E200" s="5">
        <v>37800</v>
      </c>
      <c r="F200" s="5">
        <v>200</v>
      </c>
      <c r="G200" s="5">
        <v>75400</v>
      </c>
      <c r="H200" s="5" t="s">
        <v>9</v>
      </c>
    </row>
    <row r="201" spans="1:8" x14ac:dyDescent="0.3">
      <c r="A201" s="11">
        <v>45523</v>
      </c>
      <c r="B201" s="6" t="s">
        <v>35</v>
      </c>
      <c r="C201" s="6" t="s">
        <v>8</v>
      </c>
      <c r="D201" s="6">
        <v>3</v>
      </c>
      <c r="E201" s="6">
        <v>35000</v>
      </c>
      <c r="F201" s="6">
        <v>200</v>
      </c>
      <c r="G201" s="6">
        <v>104800</v>
      </c>
      <c r="H201" s="6" t="s">
        <v>9</v>
      </c>
    </row>
    <row r="202" spans="1:8" x14ac:dyDescent="0.3">
      <c r="A202" s="10">
        <v>45522</v>
      </c>
      <c r="B202" s="5" t="s">
        <v>26</v>
      </c>
      <c r="C202" s="5" t="s">
        <v>25</v>
      </c>
      <c r="D202" s="5">
        <v>1</v>
      </c>
      <c r="E202" s="5">
        <v>36500</v>
      </c>
      <c r="F202" s="5">
        <v>500</v>
      </c>
      <c r="G202" s="5">
        <v>36000</v>
      </c>
      <c r="H202" s="5" t="s">
        <v>9</v>
      </c>
    </row>
    <row r="203" spans="1:8" x14ac:dyDescent="0.3">
      <c r="A203" s="11">
        <v>45522</v>
      </c>
      <c r="B203" s="6" t="s">
        <v>26</v>
      </c>
      <c r="C203" s="6" t="s">
        <v>25</v>
      </c>
      <c r="D203" s="6">
        <v>4</v>
      </c>
      <c r="E203" s="6">
        <v>34800</v>
      </c>
      <c r="F203" s="6">
        <v>100</v>
      </c>
      <c r="G203" s="6">
        <v>139100</v>
      </c>
      <c r="H203" s="6" t="s">
        <v>9</v>
      </c>
    </row>
    <row r="204" spans="1:8" x14ac:dyDescent="0.3">
      <c r="A204" s="10">
        <v>45522</v>
      </c>
      <c r="B204" s="5" t="s">
        <v>28</v>
      </c>
      <c r="C204" s="5" t="s">
        <v>32</v>
      </c>
      <c r="D204" s="5">
        <v>4</v>
      </c>
      <c r="E204" s="5">
        <v>38100</v>
      </c>
      <c r="F204" s="5">
        <v>200</v>
      </c>
      <c r="G204" s="5">
        <v>152200</v>
      </c>
      <c r="H204" s="5" t="s">
        <v>9</v>
      </c>
    </row>
    <row r="205" spans="1:8" x14ac:dyDescent="0.3">
      <c r="A205" s="11">
        <v>45522</v>
      </c>
      <c r="B205" s="6" t="s">
        <v>18</v>
      </c>
      <c r="C205" s="6" t="s">
        <v>17</v>
      </c>
      <c r="D205" s="6">
        <v>3</v>
      </c>
      <c r="E205" s="6">
        <v>27400</v>
      </c>
      <c r="F205" s="6">
        <v>100</v>
      </c>
      <c r="G205" s="6">
        <v>82100</v>
      </c>
      <c r="H205" s="6" t="s">
        <v>9</v>
      </c>
    </row>
    <row r="206" spans="1:8" x14ac:dyDescent="0.3">
      <c r="A206" s="10">
        <v>45522</v>
      </c>
      <c r="B206" s="5" t="s">
        <v>33</v>
      </c>
      <c r="C206" s="5" t="s">
        <v>23</v>
      </c>
      <c r="D206" s="5">
        <v>4</v>
      </c>
      <c r="E206" s="5">
        <v>35600</v>
      </c>
      <c r="F206" s="5">
        <v>500</v>
      </c>
      <c r="G206" s="5">
        <v>141900</v>
      </c>
      <c r="H206" s="5" t="s">
        <v>9</v>
      </c>
    </row>
    <row r="207" spans="1:8" x14ac:dyDescent="0.3">
      <c r="A207" s="11">
        <v>45518</v>
      </c>
      <c r="B207" s="6" t="s">
        <v>21</v>
      </c>
      <c r="C207" s="6" t="s">
        <v>20</v>
      </c>
      <c r="D207" s="6">
        <v>2</v>
      </c>
      <c r="E207" s="6">
        <v>30900</v>
      </c>
      <c r="F207" s="6">
        <v>0</v>
      </c>
      <c r="G207" s="6">
        <v>61800</v>
      </c>
      <c r="H207" s="6" t="s">
        <v>9</v>
      </c>
    </row>
    <row r="208" spans="1:8" x14ac:dyDescent="0.3">
      <c r="A208" s="10">
        <v>45518</v>
      </c>
      <c r="B208" s="5" t="s">
        <v>19</v>
      </c>
      <c r="C208" s="5" t="s">
        <v>23</v>
      </c>
      <c r="D208" s="5">
        <v>3</v>
      </c>
      <c r="E208" s="5">
        <v>29600</v>
      </c>
      <c r="F208" s="5">
        <v>0</v>
      </c>
      <c r="G208" s="5">
        <v>88800</v>
      </c>
      <c r="H208" s="5" t="s">
        <v>9</v>
      </c>
    </row>
    <row r="209" spans="1:8" x14ac:dyDescent="0.3">
      <c r="A209" s="11">
        <v>45516</v>
      </c>
      <c r="B209" s="6" t="s">
        <v>24</v>
      </c>
      <c r="C209" s="6" t="s">
        <v>17</v>
      </c>
      <c r="D209" s="6">
        <v>2</v>
      </c>
      <c r="E209" s="6">
        <v>31900</v>
      </c>
      <c r="F209" s="6">
        <v>200</v>
      </c>
      <c r="G209" s="6">
        <v>63600</v>
      </c>
      <c r="H209" s="6" t="s">
        <v>9</v>
      </c>
    </row>
    <row r="210" spans="1:8" x14ac:dyDescent="0.3">
      <c r="A210" s="10">
        <v>45516</v>
      </c>
      <c r="B210" s="5" t="s">
        <v>33</v>
      </c>
      <c r="C210" s="5" t="s">
        <v>30</v>
      </c>
      <c r="D210" s="5">
        <v>5</v>
      </c>
      <c r="E210" s="5">
        <v>35100</v>
      </c>
      <c r="F210" s="5">
        <v>500</v>
      </c>
      <c r="G210" s="5">
        <v>175000</v>
      </c>
      <c r="H210" s="5" t="s">
        <v>9</v>
      </c>
    </row>
    <row r="211" spans="1:8" x14ac:dyDescent="0.3">
      <c r="A211" s="11">
        <v>45511</v>
      </c>
      <c r="B211" s="6" t="s">
        <v>36</v>
      </c>
      <c r="C211" s="6" t="s">
        <v>11</v>
      </c>
      <c r="D211" s="6">
        <v>4</v>
      </c>
      <c r="E211" s="6">
        <v>8000</v>
      </c>
      <c r="F211" s="6">
        <v>0</v>
      </c>
      <c r="G211" s="6">
        <v>32000</v>
      </c>
      <c r="H211" s="6" t="s">
        <v>9</v>
      </c>
    </row>
    <row r="212" spans="1:8" x14ac:dyDescent="0.3">
      <c r="A212" s="10">
        <v>45510</v>
      </c>
      <c r="B212" s="5" t="s">
        <v>7</v>
      </c>
      <c r="C212" s="5" t="s">
        <v>22</v>
      </c>
      <c r="D212" s="5">
        <v>4</v>
      </c>
      <c r="E212" s="5">
        <v>25200</v>
      </c>
      <c r="F212" s="5">
        <v>100</v>
      </c>
      <c r="G212" s="5">
        <v>100700</v>
      </c>
      <c r="H212" s="5" t="s">
        <v>9</v>
      </c>
    </row>
    <row r="213" spans="1:8" x14ac:dyDescent="0.3">
      <c r="A213" s="11">
        <v>45509</v>
      </c>
      <c r="B213" s="6" t="s">
        <v>14</v>
      </c>
      <c r="C213" s="6" t="s">
        <v>22</v>
      </c>
      <c r="D213" s="6">
        <v>4</v>
      </c>
      <c r="E213" s="6">
        <v>25400</v>
      </c>
      <c r="F213" s="6">
        <v>200</v>
      </c>
      <c r="G213" s="6">
        <v>101400</v>
      </c>
      <c r="H213" s="6" t="s">
        <v>9</v>
      </c>
    </row>
    <row r="214" spans="1:8" x14ac:dyDescent="0.3">
      <c r="A214" s="10">
        <v>45509</v>
      </c>
      <c r="B214" s="5" t="s">
        <v>31</v>
      </c>
      <c r="C214" s="5" t="s">
        <v>8</v>
      </c>
      <c r="D214" s="5">
        <v>5</v>
      </c>
      <c r="E214" s="5">
        <v>31200</v>
      </c>
      <c r="F214" s="5">
        <v>100</v>
      </c>
      <c r="G214" s="5">
        <v>155900</v>
      </c>
      <c r="H214" s="5" t="s">
        <v>9</v>
      </c>
    </row>
    <row r="215" spans="1:8" x14ac:dyDescent="0.3">
      <c r="A215" s="11">
        <v>45507</v>
      </c>
      <c r="B215" s="6" t="s">
        <v>38</v>
      </c>
      <c r="C215" s="6" t="s">
        <v>8</v>
      </c>
      <c r="D215" s="6">
        <v>1</v>
      </c>
      <c r="E215" s="6">
        <v>38000</v>
      </c>
      <c r="F215" s="6">
        <v>100</v>
      </c>
      <c r="G215" s="6">
        <v>37900</v>
      </c>
      <c r="H215" s="6" t="s">
        <v>9</v>
      </c>
    </row>
    <row r="216" spans="1:8" x14ac:dyDescent="0.3">
      <c r="A216" s="10">
        <v>45504</v>
      </c>
      <c r="B216" s="5" t="s">
        <v>28</v>
      </c>
      <c r="C216" s="5" t="s">
        <v>23</v>
      </c>
      <c r="D216" s="5">
        <v>4</v>
      </c>
      <c r="E216" s="5">
        <v>34200</v>
      </c>
      <c r="F216" s="5">
        <v>500</v>
      </c>
      <c r="G216" s="5">
        <v>-136300</v>
      </c>
      <c r="H216" s="5" t="s">
        <v>29</v>
      </c>
    </row>
    <row r="217" spans="1:8" x14ac:dyDescent="0.3">
      <c r="A217" s="11">
        <v>45504</v>
      </c>
      <c r="B217" s="6" t="s">
        <v>18</v>
      </c>
      <c r="C217" s="6" t="s">
        <v>11</v>
      </c>
      <c r="D217" s="6">
        <v>1</v>
      </c>
      <c r="E217" s="6">
        <v>6700</v>
      </c>
      <c r="F217" s="6">
        <v>500</v>
      </c>
      <c r="G217" s="6">
        <v>6200</v>
      </c>
      <c r="H217" s="6" t="s">
        <v>9</v>
      </c>
    </row>
    <row r="218" spans="1:8" x14ac:dyDescent="0.3">
      <c r="A218" s="10">
        <v>45504</v>
      </c>
      <c r="B218" s="5" t="s">
        <v>37</v>
      </c>
      <c r="C218" s="5" t="s">
        <v>8</v>
      </c>
      <c r="D218" s="5">
        <v>3</v>
      </c>
      <c r="E218" s="5">
        <v>35500</v>
      </c>
      <c r="F218" s="5">
        <v>200</v>
      </c>
      <c r="G218" s="5">
        <v>106300</v>
      </c>
      <c r="H218" s="5" t="s">
        <v>9</v>
      </c>
    </row>
    <row r="219" spans="1:8" x14ac:dyDescent="0.3">
      <c r="A219" s="11">
        <v>45502</v>
      </c>
      <c r="B219" s="6" t="s">
        <v>12</v>
      </c>
      <c r="C219" s="6" t="s">
        <v>13</v>
      </c>
      <c r="D219" s="6">
        <v>1</v>
      </c>
      <c r="E219" s="6">
        <v>26700</v>
      </c>
      <c r="F219" s="6">
        <v>500</v>
      </c>
      <c r="G219" s="6">
        <v>26200</v>
      </c>
      <c r="H219" s="6" t="s">
        <v>9</v>
      </c>
    </row>
    <row r="220" spans="1:8" x14ac:dyDescent="0.3">
      <c r="A220" s="10">
        <v>45502</v>
      </c>
      <c r="B220" s="5" t="s">
        <v>15</v>
      </c>
      <c r="C220" s="5" t="s">
        <v>20</v>
      </c>
      <c r="D220" s="5">
        <v>5</v>
      </c>
      <c r="E220" s="5">
        <v>29100</v>
      </c>
      <c r="F220" s="5">
        <v>100</v>
      </c>
      <c r="G220" s="5">
        <v>-145400</v>
      </c>
      <c r="H220" s="5" t="s">
        <v>29</v>
      </c>
    </row>
    <row r="221" spans="1:8" x14ac:dyDescent="0.3">
      <c r="A221" s="11">
        <v>45501</v>
      </c>
      <c r="B221" s="6" t="s">
        <v>24</v>
      </c>
      <c r="C221" s="6" t="s">
        <v>20</v>
      </c>
      <c r="D221" s="6">
        <v>2</v>
      </c>
      <c r="E221" s="6">
        <v>29700</v>
      </c>
      <c r="F221" s="6">
        <v>500</v>
      </c>
      <c r="G221" s="6">
        <v>58900</v>
      </c>
      <c r="H221" s="6" t="s">
        <v>9</v>
      </c>
    </row>
    <row r="222" spans="1:8" x14ac:dyDescent="0.3">
      <c r="A222" s="10">
        <v>45499</v>
      </c>
      <c r="B222" s="5" t="s">
        <v>18</v>
      </c>
      <c r="C222" s="5" t="s">
        <v>11</v>
      </c>
      <c r="D222" s="5">
        <v>2</v>
      </c>
      <c r="E222" s="5">
        <v>8100</v>
      </c>
      <c r="F222" s="5">
        <v>500</v>
      </c>
      <c r="G222" s="5">
        <v>15700</v>
      </c>
      <c r="H222" s="5" t="s">
        <v>9</v>
      </c>
    </row>
    <row r="223" spans="1:8" x14ac:dyDescent="0.3">
      <c r="A223" s="11">
        <v>45499</v>
      </c>
      <c r="B223" s="6" t="s">
        <v>34</v>
      </c>
      <c r="C223" s="6" t="s">
        <v>8</v>
      </c>
      <c r="D223" s="6">
        <v>2</v>
      </c>
      <c r="E223" s="6">
        <v>33900</v>
      </c>
      <c r="F223" s="6">
        <v>200</v>
      </c>
      <c r="G223" s="6">
        <v>67600</v>
      </c>
      <c r="H223" s="6" t="s">
        <v>9</v>
      </c>
    </row>
    <row r="224" spans="1:8" x14ac:dyDescent="0.3">
      <c r="A224" s="10">
        <v>45499</v>
      </c>
      <c r="B224" s="5" t="s">
        <v>26</v>
      </c>
      <c r="C224" s="5" t="s">
        <v>17</v>
      </c>
      <c r="D224" s="5">
        <v>4</v>
      </c>
      <c r="E224" s="5">
        <v>31300</v>
      </c>
      <c r="F224" s="5">
        <v>0</v>
      </c>
      <c r="G224" s="5">
        <v>125200</v>
      </c>
      <c r="H224" s="5" t="s">
        <v>9</v>
      </c>
    </row>
    <row r="225" spans="1:8" x14ac:dyDescent="0.3">
      <c r="A225" s="11">
        <v>45498</v>
      </c>
      <c r="B225" s="6" t="s">
        <v>31</v>
      </c>
      <c r="C225" s="6" t="s">
        <v>20</v>
      </c>
      <c r="D225" s="6">
        <v>1</v>
      </c>
      <c r="E225" s="6">
        <v>29600</v>
      </c>
      <c r="F225" s="6">
        <v>500</v>
      </c>
      <c r="G225" s="6">
        <v>29100</v>
      </c>
      <c r="H225" s="6" t="s">
        <v>9</v>
      </c>
    </row>
    <row r="226" spans="1:8" x14ac:dyDescent="0.3">
      <c r="A226" s="10">
        <v>45496</v>
      </c>
      <c r="B226" s="5" t="s">
        <v>21</v>
      </c>
      <c r="C226" s="5" t="s">
        <v>25</v>
      </c>
      <c r="D226" s="5">
        <v>3</v>
      </c>
      <c r="E226" s="5">
        <v>39500</v>
      </c>
      <c r="F226" s="5">
        <v>0</v>
      </c>
      <c r="G226" s="5">
        <v>118500</v>
      </c>
      <c r="H226" s="5" t="s">
        <v>9</v>
      </c>
    </row>
    <row r="227" spans="1:8" x14ac:dyDescent="0.3">
      <c r="A227" s="11">
        <v>45496</v>
      </c>
      <c r="B227" s="6" t="s">
        <v>15</v>
      </c>
      <c r="C227" s="6" t="s">
        <v>20</v>
      </c>
      <c r="D227" s="6">
        <v>1</v>
      </c>
      <c r="E227" s="6">
        <v>34500</v>
      </c>
      <c r="F227" s="6">
        <v>0</v>
      </c>
      <c r="G227" s="6">
        <v>34500</v>
      </c>
      <c r="H227" s="6" t="s">
        <v>9</v>
      </c>
    </row>
    <row r="228" spans="1:8" x14ac:dyDescent="0.3">
      <c r="A228" s="10">
        <v>45493</v>
      </c>
      <c r="B228" s="5" t="s">
        <v>15</v>
      </c>
      <c r="C228" s="5" t="s">
        <v>11</v>
      </c>
      <c r="D228" s="5">
        <v>1</v>
      </c>
      <c r="E228" s="5">
        <v>7000</v>
      </c>
      <c r="F228" s="5">
        <v>200</v>
      </c>
      <c r="G228" s="5">
        <v>6800</v>
      </c>
      <c r="H228" s="5" t="s">
        <v>9</v>
      </c>
    </row>
    <row r="229" spans="1:8" x14ac:dyDescent="0.3">
      <c r="A229" s="11">
        <v>45493</v>
      </c>
      <c r="B229" s="6" t="s">
        <v>38</v>
      </c>
      <c r="C229" s="6" t="s">
        <v>22</v>
      </c>
      <c r="D229" s="6">
        <v>5</v>
      </c>
      <c r="E229" s="6">
        <v>24600</v>
      </c>
      <c r="F229" s="6">
        <v>0</v>
      </c>
      <c r="G229" s="6">
        <v>123000</v>
      </c>
      <c r="H229" s="6" t="s">
        <v>9</v>
      </c>
    </row>
    <row r="230" spans="1:8" x14ac:dyDescent="0.3">
      <c r="A230" s="10">
        <v>45492</v>
      </c>
      <c r="B230" s="5" t="s">
        <v>12</v>
      </c>
      <c r="C230" s="5" t="s">
        <v>32</v>
      </c>
      <c r="D230" s="5">
        <v>2</v>
      </c>
      <c r="E230" s="5">
        <v>37700</v>
      </c>
      <c r="F230" s="5">
        <v>0</v>
      </c>
      <c r="G230" s="5">
        <v>75400</v>
      </c>
      <c r="H230" s="5" t="s">
        <v>9</v>
      </c>
    </row>
    <row r="231" spans="1:8" x14ac:dyDescent="0.3">
      <c r="A231" s="11">
        <v>45490</v>
      </c>
      <c r="B231" s="6" t="s">
        <v>34</v>
      </c>
      <c r="C231" s="6" t="s">
        <v>11</v>
      </c>
      <c r="D231" s="6">
        <v>3</v>
      </c>
      <c r="E231" s="6">
        <v>7900</v>
      </c>
      <c r="F231" s="6">
        <v>500</v>
      </c>
      <c r="G231" s="6">
        <v>-23200</v>
      </c>
      <c r="H231" s="6" t="s">
        <v>29</v>
      </c>
    </row>
    <row r="232" spans="1:8" x14ac:dyDescent="0.3">
      <c r="A232" s="10">
        <v>45490</v>
      </c>
      <c r="B232" s="5" t="s">
        <v>26</v>
      </c>
      <c r="C232" s="5" t="s">
        <v>13</v>
      </c>
      <c r="D232" s="5">
        <v>5</v>
      </c>
      <c r="E232" s="5">
        <v>27500</v>
      </c>
      <c r="F232" s="5">
        <v>500</v>
      </c>
      <c r="G232" s="5">
        <v>137000</v>
      </c>
      <c r="H232" s="5" t="s">
        <v>9</v>
      </c>
    </row>
    <row r="233" spans="1:8" x14ac:dyDescent="0.3">
      <c r="A233" s="11">
        <v>45487</v>
      </c>
      <c r="B233" s="6" t="s">
        <v>15</v>
      </c>
      <c r="C233" s="6" t="s">
        <v>30</v>
      </c>
      <c r="D233" s="6">
        <v>3</v>
      </c>
      <c r="E233" s="6">
        <v>36400</v>
      </c>
      <c r="F233" s="6">
        <v>200</v>
      </c>
      <c r="G233" s="6">
        <v>109000</v>
      </c>
      <c r="H233" s="6" t="s">
        <v>9</v>
      </c>
    </row>
    <row r="234" spans="1:8" x14ac:dyDescent="0.3">
      <c r="A234" s="10">
        <v>45486</v>
      </c>
      <c r="B234" s="5" t="s">
        <v>36</v>
      </c>
      <c r="C234" s="5" t="s">
        <v>30</v>
      </c>
      <c r="D234" s="5">
        <v>1</v>
      </c>
      <c r="E234" s="5">
        <v>35500</v>
      </c>
      <c r="F234" s="5">
        <v>200</v>
      </c>
      <c r="G234" s="5">
        <v>35300</v>
      </c>
      <c r="H234" s="5" t="s">
        <v>9</v>
      </c>
    </row>
    <row r="235" spans="1:8" x14ac:dyDescent="0.3">
      <c r="A235" s="11">
        <v>45482</v>
      </c>
      <c r="B235" s="6" t="s">
        <v>19</v>
      </c>
      <c r="C235" s="6" t="s">
        <v>17</v>
      </c>
      <c r="D235" s="6">
        <v>2</v>
      </c>
      <c r="E235" s="6">
        <v>29700</v>
      </c>
      <c r="F235" s="6">
        <v>100</v>
      </c>
      <c r="G235" s="6">
        <v>59300</v>
      </c>
      <c r="H235" s="6" t="s">
        <v>9</v>
      </c>
    </row>
    <row r="236" spans="1:8" x14ac:dyDescent="0.3">
      <c r="A236" s="10">
        <v>45482</v>
      </c>
      <c r="B236" s="5" t="s">
        <v>19</v>
      </c>
      <c r="C236" s="5" t="s">
        <v>22</v>
      </c>
      <c r="D236" s="5">
        <v>3</v>
      </c>
      <c r="E236" s="5">
        <v>21200</v>
      </c>
      <c r="F236" s="5">
        <v>500</v>
      </c>
      <c r="G236" s="5">
        <v>63100</v>
      </c>
      <c r="H236" s="5" t="s">
        <v>9</v>
      </c>
    </row>
    <row r="237" spans="1:8" x14ac:dyDescent="0.3">
      <c r="A237" s="11">
        <v>45481</v>
      </c>
      <c r="B237" s="6" t="s">
        <v>15</v>
      </c>
      <c r="C237" s="6" t="s">
        <v>11</v>
      </c>
      <c r="D237" s="6">
        <v>5</v>
      </c>
      <c r="E237" s="6">
        <v>8300</v>
      </c>
      <c r="F237" s="6">
        <v>100</v>
      </c>
      <c r="G237" s="6">
        <v>41400</v>
      </c>
      <c r="H237" s="6" t="s">
        <v>9</v>
      </c>
    </row>
    <row r="238" spans="1:8" x14ac:dyDescent="0.3">
      <c r="A238" s="10">
        <v>45480</v>
      </c>
      <c r="B238" s="5" t="s">
        <v>7</v>
      </c>
      <c r="C238" s="5" t="s">
        <v>11</v>
      </c>
      <c r="D238" s="5">
        <v>4</v>
      </c>
      <c r="E238" s="5">
        <v>7000</v>
      </c>
      <c r="F238" s="5">
        <v>500</v>
      </c>
      <c r="G238" s="5">
        <v>27500</v>
      </c>
      <c r="H238" s="5" t="s">
        <v>9</v>
      </c>
    </row>
    <row r="239" spans="1:8" x14ac:dyDescent="0.3">
      <c r="A239" s="11">
        <v>45480</v>
      </c>
      <c r="B239" s="6" t="s">
        <v>10</v>
      </c>
      <c r="C239" s="6" t="s">
        <v>25</v>
      </c>
      <c r="D239" s="6">
        <v>2</v>
      </c>
      <c r="E239" s="6">
        <v>36900</v>
      </c>
      <c r="F239" s="6">
        <v>200</v>
      </c>
      <c r="G239" s="6">
        <v>73600</v>
      </c>
      <c r="H239" s="6" t="s">
        <v>9</v>
      </c>
    </row>
    <row r="240" spans="1:8" x14ac:dyDescent="0.3">
      <c r="A240" s="10">
        <v>45478</v>
      </c>
      <c r="B240" s="5" t="s">
        <v>18</v>
      </c>
      <c r="C240" s="5" t="s">
        <v>8</v>
      </c>
      <c r="D240" s="5">
        <v>1</v>
      </c>
      <c r="E240" s="5">
        <v>32800</v>
      </c>
      <c r="F240" s="5">
        <v>0</v>
      </c>
      <c r="G240" s="5">
        <v>-32800</v>
      </c>
      <c r="H240" s="5" t="s">
        <v>29</v>
      </c>
    </row>
    <row r="241" spans="1:8" x14ac:dyDescent="0.3">
      <c r="A241" s="11">
        <v>45474</v>
      </c>
      <c r="B241" s="6" t="s">
        <v>12</v>
      </c>
      <c r="C241" s="6" t="s">
        <v>11</v>
      </c>
      <c r="D241" s="6">
        <v>3</v>
      </c>
      <c r="E241" s="6">
        <v>8100</v>
      </c>
      <c r="F241" s="6">
        <v>100</v>
      </c>
      <c r="G241" s="6">
        <v>24200</v>
      </c>
      <c r="H241" s="6" t="s">
        <v>9</v>
      </c>
    </row>
    <row r="242" spans="1:8" x14ac:dyDescent="0.3">
      <c r="A242" s="10">
        <v>45472</v>
      </c>
      <c r="B242" s="5" t="s">
        <v>16</v>
      </c>
      <c r="C242" s="5" t="s">
        <v>13</v>
      </c>
      <c r="D242" s="5">
        <v>3</v>
      </c>
      <c r="E242" s="5">
        <v>25400</v>
      </c>
      <c r="F242" s="5">
        <v>0</v>
      </c>
      <c r="G242" s="5">
        <v>76200</v>
      </c>
      <c r="H242" s="5" t="s">
        <v>9</v>
      </c>
    </row>
    <row r="243" spans="1:8" x14ac:dyDescent="0.3">
      <c r="A243" s="11">
        <v>45472</v>
      </c>
      <c r="B243" s="6" t="s">
        <v>37</v>
      </c>
      <c r="C243" s="6" t="s">
        <v>22</v>
      </c>
      <c r="D243" s="6">
        <v>4</v>
      </c>
      <c r="E243" s="6">
        <v>27500</v>
      </c>
      <c r="F243" s="6">
        <v>100</v>
      </c>
      <c r="G243" s="6">
        <v>-109900</v>
      </c>
      <c r="H243" s="6" t="s">
        <v>29</v>
      </c>
    </row>
    <row r="244" spans="1:8" x14ac:dyDescent="0.3">
      <c r="A244" s="10">
        <v>45472</v>
      </c>
      <c r="B244" s="5" t="s">
        <v>26</v>
      </c>
      <c r="C244" s="5" t="s">
        <v>20</v>
      </c>
      <c r="D244" s="5">
        <v>1</v>
      </c>
      <c r="E244" s="5">
        <v>39600</v>
      </c>
      <c r="F244" s="5">
        <v>500</v>
      </c>
      <c r="G244" s="5">
        <v>39100</v>
      </c>
      <c r="H244" s="5" t="s">
        <v>9</v>
      </c>
    </row>
    <row r="245" spans="1:8" x14ac:dyDescent="0.3">
      <c r="A245" s="11">
        <v>45471</v>
      </c>
      <c r="B245" s="6" t="s">
        <v>16</v>
      </c>
      <c r="C245" s="6" t="s">
        <v>20</v>
      </c>
      <c r="D245" s="6">
        <v>1</v>
      </c>
      <c r="E245" s="6">
        <v>30900</v>
      </c>
      <c r="F245" s="6">
        <v>500</v>
      </c>
      <c r="G245" s="6">
        <v>30400</v>
      </c>
      <c r="H245" s="6" t="s">
        <v>9</v>
      </c>
    </row>
    <row r="246" spans="1:8" x14ac:dyDescent="0.3">
      <c r="A246" s="10">
        <v>45467</v>
      </c>
      <c r="B246" s="5" t="s">
        <v>14</v>
      </c>
      <c r="C246" s="5" t="s">
        <v>22</v>
      </c>
      <c r="D246" s="5">
        <v>5</v>
      </c>
      <c r="E246" s="5">
        <v>23800</v>
      </c>
      <c r="F246" s="5">
        <v>100</v>
      </c>
      <c r="G246" s="5">
        <v>-118900</v>
      </c>
      <c r="H246" s="5" t="s">
        <v>29</v>
      </c>
    </row>
    <row r="247" spans="1:8" x14ac:dyDescent="0.3">
      <c r="A247" s="11">
        <v>45467</v>
      </c>
      <c r="B247" s="6" t="s">
        <v>24</v>
      </c>
      <c r="C247" s="6" t="s">
        <v>8</v>
      </c>
      <c r="D247" s="6">
        <v>4</v>
      </c>
      <c r="E247" s="6">
        <v>32400</v>
      </c>
      <c r="F247" s="6">
        <v>500</v>
      </c>
      <c r="G247" s="6">
        <v>129100</v>
      </c>
      <c r="H247" s="6" t="s">
        <v>9</v>
      </c>
    </row>
    <row r="248" spans="1:8" x14ac:dyDescent="0.3">
      <c r="A248" s="10">
        <v>45465</v>
      </c>
      <c r="B248" s="5" t="s">
        <v>10</v>
      </c>
      <c r="C248" s="5" t="s">
        <v>22</v>
      </c>
      <c r="D248" s="5">
        <v>1</v>
      </c>
      <c r="E248" s="5">
        <v>25200</v>
      </c>
      <c r="F248" s="5">
        <v>500</v>
      </c>
      <c r="G248" s="5">
        <v>24700</v>
      </c>
      <c r="H248" s="5" t="s">
        <v>9</v>
      </c>
    </row>
    <row r="249" spans="1:8" x14ac:dyDescent="0.3">
      <c r="A249" s="11">
        <v>45464</v>
      </c>
      <c r="B249" s="6" t="s">
        <v>26</v>
      </c>
      <c r="C249" s="6" t="s">
        <v>13</v>
      </c>
      <c r="D249" s="6">
        <v>1</v>
      </c>
      <c r="E249" s="6">
        <v>25300</v>
      </c>
      <c r="F249" s="6">
        <v>500</v>
      </c>
      <c r="G249" s="6">
        <v>24800</v>
      </c>
      <c r="H249" s="6" t="s">
        <v>9</v>
      </c>
    </row>
    <row r="250" spans="1:8" x14ac:dyDescent="0.3">
      <c r="A250" s="10">
        <v>45464</v>
      </c>
      <c r="B250" s="5" t="s">
        <v>15</v>
      </c>
      <c r="C250" s="5" t="s">
        <v>13</v>
      </c>
      <c r="D250" s="5">
        <v>3</v>
      </c>
      <c r="E250" s="5">
        <v>23700</v>
      </c>
      <c r="F250" s="5">
        <v>100</v>
      </c>
      <c r="G250" s="5">
        <v>71000</v>
      </c>
      <c r="H250" s="5" t="s">
        <v>9</v>
      </c>
    </row>
    <row r="251" spans="1:8" x14ac:dyDescent="0.3">
      <c r="A251" s="11">
        <v>45463</v>
      </c>
      <c r="B251" s="6" t="s">
        <v>28</v>
      </c>
      <c r="C251" s="6" t="s">
        <v>17</v>
      </c>
      <c r="D251" s="6">
        <v>5</v>
      </c>
      <c r="E251" s="6">
        <v>29600</v>
      </c>
      <c r="F251" s="6">
        <v>100</v>
      </c>
      <c r="G251" s="6">
        <v>147900</v>
      </c>
      <c r="H251" s="6" t="s">
        <v>9</v>
      </c>
    </row>
    <row r="252" spans="1:8" x14ac:dyDescent="0.3">
      <c r="A252" s="10">
        <v>45463</v>
      </c>
      <c r="B252" s="5" t="s">
        <v>33</v>
      </c>
      <c r="C252" s="5" t="s">
        <v>23</v>
      </c>
      <c r="D252" s="5">
        <v>4</v>
      </c>
      <c r="E252" s="5">
        <v>34100</v>
      </c>
      <c r="F252" s="5">
        <v>200</v>
      </c>
      <c r="G252" s="5">
        <v>136200</v>
      </c>
      <c r="H252" s="5" t="s">
        <v>9</v>
      </c>
    </row>
    <row r="253" spans="1:8" x14ac:dyDescent="0.3">
      <c r="A253" s="11">
        <v>45462</v>
      </c>
      <c r="B253" s="6" t="s">
        <v>34</v>
      </c>
      <c r="C253" s="6" t="s">
        <v>20</v>
      </c>
      <c r="D253" s="6">
        <v>2</v>
      </c>
      <c r="E253" s="6">
        <v>38400</v>
      </c>
      <c r="F253" s="6">
        <v>0</v>
      </c>
      <c r="G253" s="6">
        <v>76800</v>
      </c>
      <c r="H253" s="6" t="s">
        <v>9</v>
      </c>
    </row>
    <row r="254" spans="1:8" x14ac:dyDescent="0.3">
      <c r="A254" s="10">
        <v>45458</v>
      </c>
      <c r="B254" s="5" t="s">
        <v>26</v>
      </c>
      <c r="C254" s="5" t="s">
        <v>20</v>
      </c>
      <c r="D254" s="5">
        <v>1</v>
      </c>
      <c r="E254" s="5">
        <v>32300</v>
      </c>
      <c r="F254" s="5">
        <v>0</v>
      </c>
      <c r="G254" s="5">
        <v>32300</v>
      </c>
      <c r="H254" s="5" t="s">
        <v>9</v>
      </c>
    </row>
    <row r="255" spans="1:8" x14ac:dyDescent="0.3">
      <c r="A255" s="11">
        <v>45456</v>
      </c>
      <c r="B255" s="6" t="s">
        <v>26</v>
      </c>
      <c r="C255" s="6" t="s">
        <v>20</v>
      </c>
      <c r="D255" s="6">
        <v>1</v>
      </c>
      <c r="E255" s="6">
        <v>34000</v>
      </c>
      <c r="F255" s="6">
        <v>200</v>
      </c>
      <c r="G255" s="6">
        <v>33800</v>
      </c>
      <c r="H255" s="6" t="s">
        <v>9</v>
      </c>
    </row>
    <row r="256" spans="1:8" x14ac:dyDescent="0.3">
      <c r="A256" s="10">
        <v>45456</v>
      </c>
      <c r="B256" s="5" t="s">
        <v>34</v>
      </c>
      <c r="C256" s="5" t="s">
        <v>25</v>
      </c>
      <c r="D256" s="5">
        <v>3</v>
      </c>
      <c r="E256" s="5">
        <v>37300</v>
      </c>
      <c r="F256" s="5">
        <v>0</v>
      </c>
      <c r="G256" s="5">
        <v>111900</v>
      </c>
      <c r="H256" s="5" t="s">
        <v>9</v>
      </c>
    </row>
    <row r="257" spans="1:8" x14ac:dyDescent="0.3">
      <c r="A257" s="11">
        <v>45454</v>
      </c>
      <c r="B257" s="6" t="s">
        <v>37</v>
      </c>
      <c r="C257" s="6" t="s">
        <v>25</v>
      </c>
      <c r="D257" s="6">
        <v>5</v>
      </c>
      <c r="E257" s="6">
        <v>32000</v>
      </c>
      <c r="F257" s="6">
        <v>0</v>
      </c>
      <c r="G257" s="6">
        <v>160000</v>
      </c>
      <c r="H257" s="6" t="s">
        <v>9</v>
      </c>
    </row>
    <row r="258" spans="1:8" x14ac:dyDescent="0.3">
      <c r="A258" s="10">
        <v>45453</v>
      </c>
      <c r="B258" s="5" t="s">
        <v>12</v>
      </c>
      <c r="C258" s="5" t="s">
        <v>25</v>
      </c>
      <c r="D258" s="5">
        <v>1</v>
      </c>
      <c r="E258" s="5">
        <v>40700</v>
      </c>
      <c r="F258" s="5">
        <v>0</v>
      </c>
      <c r="G258" s="5">
        <v>40700</v>
      </c>
      <c r="H258" s="5" t="s">
        <v>9</v>
      </c>
    </row>
    <row r="259" spans="1:8" x14ac:dyDescent="0.3">
      <c r="A259" s="11">
        <v>45453</v>
      </c>
      <c r="B259" s="6" t="s">
        <v>14</v>
      </c>
      <c r="C259" s="6" t="s">
        <v>8</v>
      </c>
      <c r="D259" s="6">
        <v>4</v>
      </c>
      <c r="E259" s="6">
        <v>39000</v>
      </c>
      <c r="F259" s="6">
        <v>0</v>
      </c>
      <c r="G259" s="6">
        <v>156000</v>
      </c>
      <c r="H259" s="6" t="s">
        <v>9</v>
      </c>
    </row>
    <row r="260" spans="1:8" x14ac:dyDescent="0.3">
      <c r="A260" s="10">
        <v>45452</v>
      </c>
      <c r="B260" s="5" t="s">
        <v>21</v>
      </c>
      <c r="C260" s="5" t="s">
        <v>25</v>
      </c>
      <c r="D260" s="5">
        <v>2</v>
      </c>
      <c r="E260" s="5">
        <v>42400</v>
      </c>
      <c r="F260" s="5">
        <v>500</v>
      </c>
      <c r="G260" s="5">
        <v>-84300</v>
      </c>
      <c r="H260" s="5" t="s">
        <v>29</v>
      </c>
    </row>
    <row r="261" spans="1:8" x14ac:dyDescent="0.3">
      <c r="A261" s="11">
        <v>45451</v>
      </c>
      <c r="B261" s="6" t="s">
        <v>14</v>
      </c>
      <c r="C261" s="6" t="s">
        <v>11</v>
      </c>
      <c r="D261" s="6">
        <v>1</v>
      </c>
      <c r="E261" s="6">
        <v>7800</v>
      </c>
      <c r="F261" s="6">
        <v>100</v>
      </c>
      <c r="G261" s="6">
        <v>7700</v>
      </c>
      <c r="H261" s="6" t="s">
        <v>9</v>
      </c>
    </row>
    <row r="262" spans="1:8" x14ac:dyDescent="0.3">
      <c r="A262" s="10">
        <v>45450</v>
      </c>
      <c r="B262" s="5" t="s">
        <v>35</v>
      </c>
      <c r="C262" s="5" t="s">
        <v>13</v>
      </c>
      <c r="D262" s="5">
        <v>4</v>
      </c>
      <c r="E262" s="5">
        <v>24100</v>
      </c>
      <c r="F262" s="5">
        <v>500</v>
      </c>
      <c r="G262" s="5">
        <v>95900</v>
      </c>
      <c r="H262" s="5" t="s">
        <v>9</v>
      </c>
    </row>
    <row r="263" spans="1:8" x14ac:dyDescent="0.3">
      <c r="A263" s="11">
        <v>45450</v>
      </c>
      <c r="B263" s="6" t="s">
        <v>18</v>
      </c>
      <c r="C263" s="6" t="s">
        <v>25</v>
      </c>
      <c r="D263" s="6">
        <v>4</v>
      </c>
      <c r="E263" s="6">
        <v>33400</v>
      </c>
      <c r="F263" s="6">
        <v>100</v>
      </c>
      <c r="G263" s="6">
        <v>133500</v>
      </c>
      <c r="H263" s="6" t="s">
        <v>9</v>
      </c>
    </row>
    <row r="264" spans="1:8" x14ac:dyDescent="0.3">
      <c r="A264" s="10">
        <v>45449</v>
      </c>
      <c r="B264" s="5" t="s">
        <v>14</v>
      </c>
      <c r="C264" s="5" t="s">
        <v>20</v>
      </c>
      <c r="D264" s="5">
        <v>4</v>
      </c>
      <c r="E264" s="5">
        <v>34900</v>
      </c>
      <c r="F264" s="5">
        <v>500</v>
      </c>
      <c r="G264" s="5">
        <v>139100</v>
      </c>
      <c r="H264" s="5" t="s">
        <v>9</v>
      </c>
    </row>
    <row r="265" spans="1:8" x14ac:dyDescent="0.3">
      <c r="A265" s="11">
        <v>45445</v>
      </c>
      <c r="B265" s="6" t="s">
        <v>33</v>
      </c>
      <c r="C265" s="6" t="s">
        <v>11</v>
      </c>
      <c r="D265" s="6">
        <v>2</v>
      </c>
      <c r="E265" s="6">
        <v>7600</v>
      </c>
      <c r="F265" s="6">
        <v>0</v>
      </c>
      <c r="G265" s="6">
        <v>15200</v>
      </c>
      <c r="H265" s="6" t="s">
        <v>9</v>
      </c>
    </row>
    <row r="266" spans="1:8" x14ac:dyDescent="0.3">
      <c r="A266" s="10">
        <v>45442</v>
      </c>
      <c r="B266" s="5" t="s">
        <v>14</v>
      </c>
      <c r="C266" s="5" t="s">
        <v>20</v>
      </c>
      <c r="D266" s="5">
        <v>5</v>
      </c>
      <c r="E266" s="5">
        <v>39200</v>
      </c>
      <c r="F266" s="5">
        <v>200</v>
      </c>
      <c r="G266" s="5">
        <v>195800</v>
      </c>
      <c r="H266" s="5" t="s">
        <v>9</v>
      </c>
    </row>
    <row r="267" spans="1:8" x14ac:dyDescent="0.3">
      <c r="A267" s="11">
        <v>45441</v>
      </c>
      <c r="B267" s="6" t="s">
        <v>35</v>
      </c>
      <c r="C267" s="6" t="s">
        <v>30</v>
      </c>
      <c r="D267" s="6">
        <v>4</v>
      </c>
      <c r="E267" s="6">
        <v>39900</v>
      </c>
      <c r="F267" s="6">
        <v>200</v>
      </c>
      <c r="G267" s="6">
        <v>159400</v>
      </c>
      <c r="H267" s="6" t="s">
        <v>9</v>
      </c>
    </row>
    <row r="268" spans="1:8" x14ac:dyDescent="0.3">
      <c r="A268" s="10">
        <v>45441</v>
      </c>
      <c r="B268" s="5" t="s">
        <v>33</v>
      </c>
      <c r="C268" s="5" t="s">
        <v>11</v>
      </c>
      <c r="D268" s="5">
        <v>2</v>
      </c>
      <c r="E268" s="5">
        <v>7300</v>
      </c>
      <c r="F268" s="5">
        <v>200</v>
      </c>
      <c r="G268" s="5">
        <v>14400</v>
      </c>
      <c r="H268" s="5" t="s">
        <v>9</v>
      </c>
    </row>
    <row r="269" spans="1:8" x14ac:dyDescent="0.3">
      <c r="A269" s="11">
        <v>45440</v>
      </c>
      <c r="B269" s="6" t="s">
        <v>21</v>
      </c>
      <c r="C269" s="6" t="s">
        <v>20</v>
      </c>
      <c r="D269" s="6">
        <v>5</v>
      </c>
      <c r="E269" s="6">
        <v>29400</v>
      </c>
      <c r="F269" s="6">
        <v>200</v>
      </c>
      <c r="G269" s="6">
        <v>146800</v>
      </c>
      <c r="H269" s="6" t="s">
        <v>9</v>
      </c>
    </row>
    <row r="270" spans="1:8" x14ac:dyDescent="0.3">
      <c r="A270" s="10">
        <v>45438</v>
      </c>
      <c r="B270" s="5" t="s">
        <v>33</v>
      </c>
      <c r="C270" s="5" t="s">
        <v>22</v>
      </c>
      <c r="D270" s="5">
        <v>2</v>
      </c>
      <c r="E270" s="5">
        <v>27800</v>
      </c>
      <c r="F270" s="5">
        <v>0</v>
      </c>
      <c r="G270" s="5">
        <v>55600</v>
      </c>
      <c r="H270" s="5" t="s">
        <v>9</v>
      </c>
    </row>
    <row r="271" spans="1:8" x14ac:dyDescent="0.3">
      <c r="A271" s="11">
        <v>45437</v>
      </c>
      <c r="B271" s="6" t="s">
        <v>15</v>
      </c>
      <c r="C271" s="6" t="s">
        <v>30</v>
      </c>
      <c r="D271" s="6">
        <v>4</v>
      </c>
      <c r="E271" s="6">
        <v>33300</v>
      </c>
      <c r="F271" s="6">
        <v>500</v>
      </c>
      <c r="G271" s="6">
        <v>132700</v>
      </c>
      <c r="H271" s="6" t="s">
        <v>9</v>
      </c>
    </row>
    <row r="272" spans="1:8" x14ac:dyDescent="0.3">
      <c r="A272" s="10">
        <v>45436</v>
      </c>
      <c r="B272" s="5" t="s">
        <v>28</v>
      </c>
      <c r="C272" s="5" t="s">
        <v>17</v>
      </c>
      <c r="D272" s="5">
        <v>4</v>
      </c>
      <c r="E272" s="5">
        <v>34300</v>
      </c>
      <c r="F272" s="5">
        <v>200</v>
      </c>
      <c r="G272" s="5">
        <v>137000</v>
      </c>
      <c r="H272" s="5" t="s">
        <v>9</v>
      </c>
    </row>
    <row r="273" spans="1:8" x14ac:dyDescent="0.3">
      <c r="A273" s="11">
        <v>45434</v>
      </c>
      <c r="B273" s="6" t="s">
        <v>12</v>
      </c>
      <c r="C273" s="6" t="s">
        <v>22</v>
      </c>
      <c r="D273" s="6">
        <v>5</v>
      </c>
      <c r="E273" s="6">
        <v>20900</v>
      </c>
      <c r="F273" s="6">
        <v>200</v>
      </c>
      <c r="G273" s="6">
        <v>104300</v>
      </c>
      <c r="H273" s="6" t="s">
        <v>9</v>
      </c>
    </row>
    <row r="274" spans="1:8" x14ac:dyDescent="0.3">
      <c r="A274" s="10">
        <v>45432</v>
      </c>
      <c r="B274" s="5" t="s">
        <v>36</v>
      </c>
      <c r="C274" s="5" t="s">
        <v>32</v>
      </c>
      <c r="D274" s="5">
        <v>4</v>
      </c>
      <c r="E274" s="5">
        <v>37000</v>
      </c>
      <c r="F274" s="5">
        <v>500</v>
      </c>
      <c r="G274" s="5">
        <v>147500</v>
      </c>
      <c r="H274" s="5" t="s">
        <v>9</v>
      </c>
    </row>
    <row r="275" spans="1:8" x14ac:dyDescent="0.3">
      <c r="A275" s="11">
        <v>45428</v>
      </c>
      <c r="B275" s="6" t="s">
        <v>35</v>
      </c>
      <c r="C275" s="6" t="s">
        <v>30</v>
      </c>
      <c r="D275" s="6">
        <v>5</v>
      </c>
      <c r="E275" s="6">
        <v>40400</v>
      </c>
      <c r="F275" s="6">
        <v>0</v>
      </c>
      <c r="G275" s="6">
        <v>-202000</v>
      </c>
      <c r="H275" s="6" t="s">
        <v>29</v>
      </c>
    </row>
    <row r="276" spans="1:8" x14ac:dyDescent="0.3">
      <c r="A276" s="10">
        <v>45426</v>
      </c>
      <c r="B276" s="5" t="s">
        <v>21</v>
      </c>
      <c r="C276" s="5" t="s">
        <v>23</v>
      </c>
      <c r="D276" s="5">
        <v>1</v>
      </c>
      <c r="E276" s="5">
        <v>37000</v>
      </c>
      <c r="F276" s="5">
        <v>200</v>
      </c>
      <c r="G276" s="5">
        <v>36800</v>
      </c>
      <c r="H276" s="5" t="s">
        <v>9</v>
      </c>
    </row>
    <row r="277" spans="1:8" x14ac:dyDescent="0.3">
      <c r="A277" s="11">
        <v>45424</v>
      </c>
      <c r="B277" s="6" t="s">
        <v>15</v>
      </c>
      <c r="C277" s="6" t="s">
        <v>13</v>
      </c>
      <c r="D277" s="6">
        <v>2</v>
      </c>
      <c r="E277" s="6">
        <v>22700</v>
      </c>
      <c r="F277" s="6">
        <v>200</v>
      </c>
      <c r="G277" s="6">
        <v>45200</v>
      </c>
      <c r="H277" s="6" t="s">
        <v>9</v>
      </c>
    </row>
    <row r="278" spans="1:8" x14ac:dyDescent="0.3">
      <c r="A278" s="10">
        <v>45424</v>
      </c>
      <c r="B278" s="5" t="s">
        <v>19</v>
      </c>
      <c r="C278" s="5" t="s">
        <v>30</v>
      </c>
      <c r="D278" s="5">
        <v>1</v>
      </c>
      <c r="E278" s="5">
        <v>35500</v>
      </c>
      <c r="F278" s="5">
        <v>0</v>
      </c>
      <c r="G278" s="5">
        <v>35500</v>
      </c>
      <c r="H278" s="5" t="s">
        <v>9</v>
      </c>
    </row>
    <row r="279" spans="1:8" x14ac:dyDescent="0.3">
      <c r="A279" s="11">
        <v>45423</v>
      </c>
      <c r="B279" s="6" t="s">
        <v>16</v>
      </c>
      <c r="C279" s="6" t="s">
        <v>23</v>
      </c>
      <c r="D279" s="6">
        <v>5</v>
      </c>
      <c r="E279" s="6">
        <v>36400</v>
      </c>
      <c r="F279" s="6">
        <v>500</v>
      </c>
      <c r="G279" s="6">
        <v>-181500</v>
      </c>
      <c r="H279" s="6" t="s">
        <v>29</v>
      </c>
    </row>
    <row r="280" spans="1:8" x14ac:dyDescent="0.3">
      <c r="A280" s="10">
        <v>45421</v>
      </c>
      <c r="B280" s="5" t="s">
        <v>33</v>
      </c>
      <c r="C280" s="5" t="s">
        <v>22</v>
      </c>
      <c r="D280" s="5">
        <v>1</v>
      </c>
      <c r="E280" s="5">
        <v>21000</v>
      </c>
      <c r="F280" s="5">
        <v>0</v>
      </c>
      <c r="G280" s="5">
        <v>-21000</v>
      </c>
      <c r="H280" s="5" t="s">
        <v>29</v>
      </c>
    </row>
    <row r="281" spans="1:8" x14ac:dyDescent="0.3">
      <c r="A281" s="11">
        <v>45420</v>
      </c>
      <c r="B281" s="6" t="s">
        <v>27</v>
      </c>
      <c r="C281" s="6" t="s">
        <v>25</v>
      </c>
      <c r="D281" s="6">
        <v>5</v>
      </c>
      <c r="E281" s="6">
        <v>43600</v>
      </c>
      <c r="F281" s="6">
        <v>0</v>
      </c>
      <c r="G281" s="6">
        <v>218000</v>
      </c>
      <c r="H281" s="6" t="s">
        <v>9</v>
      </c>
    </row>
    <row r="282" spans="1:8" x14ac:dyDescent="0.3">
      <c r="A282" s="10">
        <v>45420</v>
      </c>
      <c r="B282" s="5" t="s">
        <v>33</v>
      </c>
      <c r="C282" s="5" t="s">
        <v>23</v>
      </c>
      <c r="D282" s="5">
        <v>5</v>
      </c>
      <c r="E282" s="5">
        <v>31200</v>
      </c>
      <c r="F282" s="5">
        <v>500</v>
      </c>
      <c r="G282" s="5">
        <v>155500</v>
      </c>
      <c r="H282" s="5" t="s">
        <v>9</v>
      </c>
    </row>
    <row r="283" spans="1:8" x14ac:dyDescent="0.3">
      <c r="A283" s="11">
        <v>45417</v>
      </c>
      <c r="B283" s="6" t="s">
        <v>34</v>
      </c>
      <c r="C283" s="6" t="s">
        <v>23</v>
      </c>
      <c r="D283" s="6">
        <v>1</v>
      </c>
      <c r="E283" s="6">
        <v>39100</v>
      </c>
      <c r="F283" s="6">
        <v>100</v>
      </c>
      <c r="G283" s="6">
        <v>39000</v>
      </c>
      <c r="H283" s="6" t="s">
        <v>9</v>
      </c>
    </row>
    <row r="284" spans="1:8" x14ac:dyDescent="0.3">
      <c r="A284" s="10">
        <v>45417</v>
      </c>
      <c r="B284" s="5" t="s">
        <v>19</v>
      </c>
      <c r="C284" s="5" t="s">
        <v>30</v>
      </c>
      <c r="D284" s="5">
        <v>1</v>
      </c>
      <c r="E284" s="5">
        <v>40800</v>
      </c>
      <c r="F284" s="5">
        <v>200</v>
      </c>
      <c r="G284" s="5">
        <v>40600</v>
      </c>
      <c r="H284" s="5" t="s">
        <v>9</v>
      </c>
    </row>
    <row r="285" spans="1:8" x14ac:dyDescent="0.3">
      <c r="A285" s="11">
        <v>45417</v>
      </c>
      <c r="B285" s="6" t="s">
        <v>34</v>
      </c>
      <c r="C285" s="6" t="s">
        <v>17</v>
      </c>
      <c r="D285" s="6">
        <v>3</v>
      </c>
      <c r="E285" s="6">
        <v>31200</v>
      </c>
      <c r="F285" s="6">
        <v>0</v>
      </c>
      <c r="G285" s="6">
        <v>93600</v>
      </c>
      <c r="H285" s="6" t="s">
        <v>9</v>
      </c>
    </row>
    <row r="286" spans="1:8" x14ac:dyDescent="0.3">
      <c r="A286" s="10">
        <v>45410</v>
      </c>
      <c r="B286" s="5" t="s">
        <v>7</v>
      </c>
      <c r="C286" s="5" t="s">
        <v>8</v>
      </c>
      <c r="D286" s="5">
        <v>4</v>
      </c>
      <c r="E286" s="5">
        <v>37400</v>
      </c>
      <c r="F286" s="5">
        <v>0</v>
      </c>
      <c r="G286" s="5">
        <v>149600</v>
      </c>
      <c r="H286" s="5" t="s">
        <v>9</v>
      </c>
    </row>
    <row r="287" spans="1:8" x14ac:dyDescent="0.3">
      <c r="A287" s="11">
        <v>45410</v>
      </c>
      <c r="B287" s="6" t="s">
        <v>10</v>
      </c>
      <c r="C287" s="6" t="s">
        <v>32</v>
      </c>
      <c r="D287" s="6">
        <v>2</v>
      </c>
      <c r="E287" s="6">
        <v>34700</v>
      </c>
      <c r="F287" s="6">
        <v>500</v>
      </c>
      <c r="G287" s="6">
        <v>68900</v>
      </c>
      <c r="H287" s="6" t="s">
        <v>9</v>
      </c>
    </row>
    <row r="288" spans="1:8" x14ac:dyDescent="0.3">
      <c r="A288" s="10">
        <v>45409</v>
      </c>
      <c r="B288" s="5" t="s">
        <v>14</v>
      </c>
      <c r="C288" s="5" t="s">
        <v>25</v>
      </c>
      <c r="D288" s="5">
        <v>1</v>
      </c>
      <c r="E288" s="5">
        <v>41500</v>
      </c>
      <c r="F288" s="5">
        <v>500</v>
      </c>
      <c r="G288" s="5">
        <v>41000</v>
      </c>
      <c r="H288" s="5" t="s">
        <v>9</v>
      </c>
    </row>
    <row r="289" spans="1:8" x14ac:dyDescent="0.3">
      <c r="A289" s="11">
        <v>45407</v>
      </c>
      <c r="B289" s="6" t="s">
        <v>15</v>
      </c>
      <c r="C289" s="6" t="s">
        <v>32</v>
      </c>
      <c r="D289" s="6">
        <v>1</v>
      </c>
      <c r="E289" s="6">
        <v>36400</v>
      </c>
      <c r="F289" s="6">
        <v>500</v>
      </c>
      <c r="G289" s="6">
        <v>35900</v>
      </c>
      <c r="H289" s="6" t="s">
        <v>9</v>
      </c>
    </row>
    <row r="290" spans="1:8" x14ac:dyDescent="0.3">
      <c r="A290" s="10">
        <v>45406</v>
      </c>
      <c r="B290" s="5" t="s">
        <v>36</v>
      </c>
      <c r="C290" s="5" t="s">
        <v>20</v>
      </c>
      <c r="D290" s="5">
        <v>3</v>
      </c>
      <c r="E290" s="5">
        <v>37600</v>
      </c>
      <c r="F290" s="5">
        <v>500</v>
      </c>
      <c r="G290" s="5">
        <v>112300</v>
      </c>
      <c r="H290" s="5" t="s">
        <v>9</v>
      </c>
    </row>
    <row r="291" spans="1:8" x14ac:dyDescent="0.3">
      <c r="A291" s="11">
        <v>45403</v>
      </c>
      <c r="B291" s="6" t="s">
        <v>16</v>
      </c>
      <c r="C291" s="6" t="s">
        <v>11</v>
      </c>
      <c r="D291" s="6">
        <v>4</v>
      </c>
      <c r="E291" s="6">
        <v>7600</v>
      </c>
      <c r="F291" s="6">
        <v>200</v>
      </c>
      <c r="G291" s="6">
        <v>-30200</v>
      </c>
      <c r="H291" s="6" t="s">
        <v>29</v>
      </c>
    </row>
    <row r="292" spans="1:8" x14ac:dyDescent="0.3">
      <c r="A292" s="10">
        <v>45403</v>
      </c>
      <c r="B292" s="5" t="s">
        <v>26</v>
      </c>
      <c r="C292" s="5" t="s">
        <v>17</v>
      </c>
      <c r="D292" s="5">
        <v>5</v>
      </c>
      <c r="E292" s="5">
        <v>29800</v>
      </c>
      <c r="F292" s="5">
        <v>0</v>
      </c>
      <c r="G292" s="5">
        <v>149000</v>
      </c>
      <c r="H292" s="5" t="s">
        <v>9</v>
      </c>
    </row>
    <row r="293" spans="1:8" x14ac:dyDescent="0.3">
      <c r="A293" s="11">
        <v>45402</v>
      </c>
      <c r="B293" s="6" t="s">
        <v>37</v>
      </c>
      <c r="C293" s="6" t="s">
        <v>30</v>
      </c>
      <c r="D293" s="6">
        <v>2</v>
      </c>
      <c r="E293" s="6">
        <v>41300</v>
      </c>
      <c r="F293" s="6">
        <v>500</v>
      </c>
      <c r="G293" s="6">
        <v>82100</v>
      </c>
      <c r="H293" s="6" t="s">
        <v>9</v>
      </c>
    </row>
    <row r="294" spans="1:8" x14ac:dyDescent="0.3">
      <c r="A294" s="10">
        <v>45402</v>
      </c>
      <c r="B294" s="5" t="s">
        <v>18</v>
      </c>
      <c r="C294" s="5" t="s">
        <v>25</v>
      </c>
      <c r="D294" s="5">
        <v>1</v>
      </c>
      <c r="E294" s="5">
        <v>33100</v>
      </c>
      <c r="F294" s="5">
        <v>100</v>
      </c>
      <c r="G294" s="5">
        <v>33000</v>
      </c>
      <c r="H294" s="5" t="s">
        <v>9</v>
      </c>
    </row>
    <row r="295" spans="1:8" x14ac:dyDescent="0.3">
      <c r="A295" s="11">
        <v>45402</v>
      </c>
      <c r="B295" s="6" t="s">
        <v>36</v>
      </c>
      <c r="C295" s="6" t="s">
        <v>17</v>
      </c>
      <c r="D295" s="6">
        <v>3</v>
      </c>
      <c r="E295" s="6">
        <v>28100</v>
      </c>
      <c r="F295" s="6">
        <v>0</v>
      </c>
      <c r="G295" s="6">
        <v>84300</v>
      </c>
      <c r="H295" s="6" t="s">
        <v>9</v>
      </c>
    </row>
    <row r="296" spans="1:8" x14ac:dyDescent="0.3">
      <c r="A296" s="10">
        <v>45399</v>
      </c>
      <c r="B296" s="5" t="s">
        <v>15</v>
      </c>
      <c r="C296" s="5" t="s">
        <v>23</v>
      </c>
      <c r="D296" s="5">
        <v>3</v>
      </c>
      <c r="E296" s="5">
        <v>29800</v>
      </c>
      <c r="F296" s="5">
        <v>200</v>
      </c>
      <c r="G296" s="5">
        <v>89200</v>
      </c>
      <c r="H296" s="5" t="s">
        <v>9</v>
      </c>
    </row>
    <row r="297" spans="1:8" x14ac:dyDescent="0.3">
      <c r="A297" s="11">
        <v>45399</v>
      </c>
      <c r="B297" s="6" t="s">
        <v>15</v>
      </c>
      <c r="C297" s="6" t="s">
        <v>11</v>
      </c>
      <c r="D297" s="6">
        <v>5</v>
      </c>
      <c r="E297" s="6">
        <v>6700</v>
      </c>
      <c r="F297" s="6">
        <v>500</v>
      </c>
      <c r="G297" s="6">
        <v>33000</v>
      </c>
      <c r="H297" s="6" t="s">
        <v>9</v>
      </c>
    </row>
    <row r="298" spans="1:8" x14ac:dyDescent="0.3">
      <c r="A298" s="10">
        <v>45396</v>
      </c>
      <c r="B298" s="5" t="s">
        <v>28</v>
      </c>
      <c r="C298" s="5" t="s">
        <v>25</v>
      </c>
      <c r="D298" s="5">
        <v>5</v>
      </c>
      <c r="E298" s="5">
        <v>36500</v>
      </c>
      <c r="F298" s="5">
        <v>0</v>
      </c>
      <c r="G298" s="5">
        <v>182500</v>
      </c>
      <c r="H298" s="5" t="s">
        <v>9</v>
      </c>
    </row>
    <row r="299" spans="1:8" x14ac:dyDescent="0.3">
      <c r="A299" s="11">
        <v>45392</v>
      </c>
      <c r="B299" s="6" t="s">
        <v>19</v>
      </c>
      <c r="C299" s="6" t="s">
        <v>32</v>
      </c>
      <c r="D299" s="6">
        <v>2</v>
      </c>
      <c r="E299" s="6">
        <v>37900</v>
      </c>
      <c r="F299" s="6">
        <v>200</v>
      </c>
      <c r="G299" s="6">
        <v>-75600</v>
      </c>
      <c r="H299" s="6" t="s">
        <v>29</v>
      </c>
    </row>
    <row r="300" spans="1:8" x14ac:dyDescent="0.3">
      <c r="A300" s="10">
        <v>45391</v>
      </c>
      <c r="B300" s="5" t="s">
        <v>21</v>
      </c>
      <c r="C300" s="5" t="s">
        <v>32</v>
      </c>
      <c r="D300" s="5">
        <v>2</v>
      </c>
      <c r="E300" s="5">
        <v>32300</v>
      </c>
      <c r="F300" s="5">
        <v>100</v>
      </c>
      <c r="G300" s="5">
        <v>64500</v>
      </c>
      <c r="H300" s="5" t="s">
        <v>9</v>
      </c>
    </row>
    <row r="301" spans="1:8" x14ac:dyDescent="0.3">
      <c r="A301" s="12">
        <v>45389</v>
      </c>
      <c r="B301" s="8" t="s">
        <v>35</v>
      </c>
      <c r="C301" s="8" t="s">
        <v>32</v>
      </c>
      <c r="D301" s="8">
        <v>4</v>
      </c>
      <c r="E301" s="8">
        <v>33100</v>
      </c>
      <c r="F301" s="8">
        <v>200</v>
      </c>
      <c r="G301" s="8">
        <v>132200</v>
      </c>
      <c r="H301" s="8"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DEA56-B535-4D4F-8330-1C2F86FDFC70}">
  <dimension ref="A1:B18"/>
  <sheetViews>
    <sheetView workbookViewId="0">
      <selection activeCell="D8" sqref="D7:D8"/>
    </sheetView>
  </sheetViews>
  <sheetFormatPr defaultRowHeight="14.4" x14ac:dyDescent="0.3"/>
  <cols>
    <col min="1" max="1" width="12.5546875" bestFit="1" customWidth="1"/>
    <col min="2" max="2" width="18.44140625" bestFit="1" customWidth="1"/>
  </cols>
  <sheetData>
    <row r="1" spans="1:2" ht="23.4" x14ac:dyDescent="0.45">
      <c r="A1" s="21" t="s">
        <v>130</v>
      </c>
    </row>
    <row r="3" spans="1:2" x14ac:dyDescent="0.3">
      <c r="A3" s="15" t="s">
        <v>6</v>
      </c>
      <c r="B3" t="s">
        <v>117</v>
      </c>
    </row>
    <row r="5" spans="1:2" x14ac:dyDescent="0.3">
      <c r="A5" s="15" t="s">
        <v>114</v>
      </c>
      <c r="B5" t="s">
        <v>116</v>
      </c>
    </row>
    <row r="6" spans="1:2" x14ac:dyDescent="0.3">
      <c r="A6" s="16">
        <v>1</v>
      </c>
      <c r="B6">
        <v>2372400</v>
      </c>
    </row>
    <row r="7" spans="1:2" x14ac:dyDescent="0.3">
      <c r="A7" s="16">
        <v>2</v>
      </c>
      <c r="B7">
        <v>595300</v>
      </c>
    </row>
    <row r="8" spans="1:2" x14ac:dyDescent="0.3">
      <c r="A8" s="16">
        <v>3</v>
      </c>
      <c r="B8">
        <v>1958800</v>
      </c>
    </row>
    <row r="9" spans="1:2" x14ac:dyDescent="0.3">
      <c r="A9" s="16">
        <v>4</v>
      </c>
      <c r="B9">
        <v>1151700</v>
      </c>
    </row>
    <row r="10" spans="1:2" x14ac:dyDescent="0.3">
      <c r="A10" s="16">
        <v>5</v>
      </c>
      <c r="B10">
        <v>1353200</v>
      </c>
    </row>
    <row r="11" spans="1:2" x14ac:dyDescent="0.3">
      <c r="A11" s="16">
        <v>6</v>
      </c>
      <c r="B11">
        <v>1369200</v>
      </c>
    </row>
    <row r="12" spans="1:2" x14ac:dyDescent="0.3">
      <c r="A12" s="16">
        <v>7</v>
      </c>
      <c r="B12">
        <v>1026100</v>
      </c>
    </row>
    <row r="13" spans="1:2" x14ac:dyDescent="0.3">
      <c r="A13" s="16">
        <v>8</v>
      </c>
      <c r="B13">
        <v>2211900</v>
      </c>
    </row>
    <row r="14" spans="1:2" x14ac:dyDescent="0.3">
      <c r="A14" s="16">
        <v>9</v>
      </c>
      <c r="B14">
        <v>1502300</v>
      </c>
    </row>
    <row r="15" spans="1:2" x14ac:dyDescent="0.3">
      <c r="A15" s="16">
        <v>10</v>
      </c>
      <c r="B15">
        <v>2025800</v>
      </c>
    </row>
    <row r="16" spans="1:2" x14ac:dyDescent="0.3">
      <c r="A16" s="16">
        <v>11</v>
      </c>
      <c r="B16">
        <v>1414300</v>
      </c>
    </row>
    <row r="17" spans="1:2" x14ac:dyDescent="0.3">
      <c r="A17" s="16">
        <v>12</v>
      </c>
      <c r="B17">
        <v>1576900</v>
      </c>
    </row>
    <row r="18" spans="1:2" x14ac:dyDescent="0.3">
      <c r="A18" s="16" t="s">
        <v>115</v>
      </c>
      <c r="B18">
        <v>18557900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8FF5F-7366-42D8-99CF-548D03075A6F}">
  <dimension ref="A1:B13"/>
  <sheetViews>
    <sheetView workbookViewId="0"/>
  </sheetViews>
  <sheetFormatPr defaultRowHeight="14.4" x14ac:dyDescent="0.3"/>
  <cols>
    <col min="1" max="1" width="12.5546875" bestFit="1" customWidth="1"/>
    <col min="2" max="2" width="23.88671875" bestFit="1" customWidth="1"/>
  </cols>
  <sheetData>
    <row r="1" spans="1:2" x14ac:dyDescent="0.3">
      <c r="A1" t="s">
        <v>131</v>
      </c>
    </row>
    <row r="3" spans="1:2" x14ac:dyDescent="0.3">
      <c r="A3" s="15" t="s">
        <v>104</v>
      </c>
      <c r="B3" t="s">
        <v>117</v>
      </c>
    </row>
    <row r="4" spans="1:2" x14ac:dyDescent="0.3">
      <c r="A4" s="15" t="s">
        <v>107</v>
      </c>
      <c r="B4" t="s">
        <v>117</v>
      </c>
    </row>
    <row r="6" spans="1:2" x14ac:dyDescent="0.3">
      <c r="A6" s="15" t="s">
        <v>114</v>
      </c>
      <c r="B6" t="s">
        <v>121</v>
      </c>
    </row>
    <row r="7" spans="1:2" x14ac:dyDescent="0.3">
      <c r="A7" s="16" t="s">
        <v>80</v>
      </c>
      <c r="B7" s="14">
        <v>0.39511909084402752</v>
      </c>
    </row>
    <row r="8" spans="1:2" x14ac:dyDescent="0.3">
      <c r="A8" s="16" t="s">
        <v>88</v>
      </c>
      <c r="B8" s="14">
        <v>0.32515971721696096</v>
      </c>
    </row>
    <row r="9" spans="1:2" x14ac:dyDescent="0.3">
      <c r="A9" s="16" t="s">
        <v>74</v>
      </c>
      <c r="B9" s="14">
        <v>0.46915834596361017</v>
      </c>
    </row>
    <row r="10" spans="1:2" x14ac:dyDescent="0.3">
      <c r="A10" s="16" t="s">
        <v>83</v>
      </c>
      <c r="B10" s="14">
        <v>0.53750783973849914</v>
      </c>
    </row>
    <row r="11" spans="1:2" x14ac:dyDescent="0.3">
      <c r="A11" s="16" t="s">
        <v>77</v>
      </c>
      <c r="B11" s="14">
        <v>0.33410563724545506</v>
      </c>
    </row>
    <row r="12" spans="1:2" x14ac:dyDescent="0.3">
      <c r="A12" s="16" t="s">
        <v>86</v>
      </c>
      <c r="B12" s="14">
        <v>0.51898407016346981</v>
      </c>
    </row>
    <row r="13" spans="1:2" x14ac:dyDescent="0.3">
      <c r="A13" s="16" t="s">
        <v>115</v>
      </c>
      <c r="B13" s="14">
        <v>0.43638472585094262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3049-785A-44DF-A564-34D4D91C66CA}">
  <dimension ref="A1:X4"/>
  <sheetViews>
    <sheetView showGridLines="0" tabSelected="1" workbookViewId="0">
      <pane ySplit="1" topLeftCell="A2" activePane="bottomLeft" state="frozen"/>
      <selection pane="bottomLeft" activeCell="J2" sqref="J2"/>
    </sheetView>
  </sheetViews>
  <sheetFormatPr defaultRowHeight="14.4" x14ac:dyDescent="0.3"/>
  <cols>
    <col min="1" max="1" width="23.88671875" bestFit="1" customWidth="1"/>
    <col min="3" max="3" width="20.5546875" customWidth="1"/>
    <col min="6" max="6" width="13.33203125" customWidth="1"/>
    <col min="7" max="8" width="14" bestFit="1" customWidth="1"/>
    <col min="11" max="11" width="2.21875" customWidth="1"/>
    <col min="12" max="14" width="8.88671875" hidden="1" customWidth="1"/>
    <col min="15" max="15" width="30.33203125" customWidth="1"/>
  </cols>
  <sheetData>
    <row r="1" spans="1:24" ht="36.6" x14ac:dyDescent="0.7">
      <c r="A1" s="18" t="s">
        <v>122</v>
      </c>
      <c r="B1" s="19"/>
      <c r="C1" s="19"/>
      <c r="D1" s="19"/>
      <c r="E1" s="19"/>
      <c r="F1" s="19"/>
      <c r="G1" s="19"/>
      <c r="H1" s="19"/>
      <c r="I1" s="19"/>
      <c r="J1" s="19"/>
      <c r="K1" s="19"/>
      <c r="L1" s="20"/>
      <c r="M1" s="20"/>
      <c r="N1" s="20"/>
      <c r="O1" s="20"/>
      <c r="P1" s="20"/>
      <c r="Q1" s="20"/>
      <c r="R1" s="20"/>
      <c r="S1" s="20"/>
      <c r="T1" s="20"/>
      <c r="U1" s="20"/>
      <c r="V1" s="20"/>
      <c r="W1" s="20"/>
      <c r="X1" s="20"/>
    </row>
    <row r="2" spans="1:24" s="20" customFormat="1" ht="24" thickBot="1" x14ac:dyDescent="0.5">
      <c r="A2" s="24" t="s">
        <v>123</v>
      </c>
      <c r="B2" s="23"/>
      <c r="C2" s="24" t="s">
        <v>112</v>
      </c>
      <c r="D2" s="23"/>
      <c r="E2" s="24" t="s">
        <v>124</v>
      </c>
      <c r="F2" s="24"/>
      <c r="G2" s="22"/>
      <c r="H2" s="24" t="s">
        <v>125</v>
      </c>
      <c r="I2" s="23"/>
      <c r="J2" s="23"/>
      <c r="K2" s="23"/>
      <c r="L2" s="23"/>
      <c r="M2" s="23"/>
      <c r="N2" s="23"/>
      <c r="O2" s="23"/>
    </row>
    <row r="3" spans="1:24" s="20" customFormat="1" ht="24.6" thickTop="1" thickBot="1" x14ac:dyDescent="0.5">
      <c r="A3" s="25">
        <f>SUMIFS(tblSales[Net Revenue], tblSales[Voucher Type], "Sales")</f>
        <v>22542600</v>
      </c>
      <c r="B3" s="23"/>
      <c r="C3" s="24">
        <f>SUM(tblSales[Gross Profit])</f>
        <v>-1999655</v>
      </c>
      <c r="D3" s="23"/>
      <c r="E3" s="26">
        <f>IF(A3=0, 0, C3/A3)</f>
        <v>-8.8705606274342805E-2</v>
      </c>
      <c r="F3" s="24"/>
      <c r="G3" s="22"/>
      <c r="H3" s="24">
        <f>SUMIFS(tblSales[Net Revenue], tblSales[Voucher Type], "Credit Note")</f>
        <v>-3984700</v>
      </c>
      <c r="I3" s="23"/>
      <c r="J3" s="23"/>
      <c r="K3" s="23"/>
      <c r="L3" s="23"/>
      <c r="M3" s="23"/>
      <c r="N3" s="23"/>
      <c r="O3" s="23"/>
    </row>
    <row r="4" spans="1:24" ht="15" thickTop="1" x14ac:dyDescent="0.3"/>
  </sheetData>
  <pageMargins left="0.70866141732283472" right="0.70866141732283472" top="0.74803149606299213" bottom="0.74803149606299213" header="0.31496062992125984" footer="0.31496062992125984"/>
  <pageSetup paperSize="134"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election activeCell="D26" sqref="D26"/>
    </sheetView>
  </sheetViews>
  <sheetFormatPr defaultRowHeight="14.4" x14ac:dyDescent="0.3"/>
  <cols>
    <col min="1" max="1" width="15" customWidth="1"/>
    <col min="2" max="2" width="20.88671875" customWidth="1"/>
    <col min="3" max="3" width="19.77734375" customWidth="1"/>
    <col min="4" max="4" width="26.33203125" customWidth="1"/>
  </cols>
  <sheetData>
    <row r="1" spans="1:4" x14ac:dyDescent="0.3">
      <c r="A1" s="7" t="s">
        <v>1</v>
      </c>
      <c r="B1" s="7" t="s">
        <v>39</v>
      </c>
      <c r="C1" s="7" t="s">
        <v>40</v>
      </c>
      <c r="D1" s="7" t="s">
        <v>41</v>
      </c>
    </row>
    <row r="2" spans="1:4" x14ac:dyDescent="0.3">
      <c r="A2" t="s">
        <v>27</v>
      </c>
      <c r="B2" t="s">
        <v>42</v>
      </c>
      <c r="C2" t="s">
        <v>43</v>
      </c>
      <c r="D2" t="s">
        <v>44</v>
      </c>
    </row>
    <row r="3" spans="1:4" x14ac:dyDescent="0.3">
      <c r="A3" t="s">
        <v>36</v>
      </c>
      <c r="B3" t="s">
        <v>45</v>
      </c>
      <c r="C3" t="s">
        <v>46</v>
      </c>
      <c r="D3" t="s">
        <v>47</v>
      </c>
    </row>
    <row r="4" spans="1:4" x14ac:dyDescent="0.3">
      <c r="A4" t="s">
        <v>21</v>
      </c>
      <c r="B4" t="s">
        <v>48</v>
      </c>
      <c r="C4" t="s">
        <v>49</v>
      </c>
      <c r="D4" t="s">
        <v>47</v>
      </c>
    </row>
    <row r="5" spans="1:4" x14ac:dyDescent="0.3">
      <c r="A5" t="s">
        <v>7</v>
      </c>
      <c r="B5" t="s">
        <v>50</v>
      </c>
      <c r="C5" t="s">
        <v>46</v>
      </c>
      <c r="D5" t="s">
        <v>44</v>
      </c>
    </row>
    <row r="6" spans="1:4" x14ac:dyDescent="0.3">
      <c r="A6" t="s">
        <v>38</v>
      </c>
      <c r="B6" t="s">
        <v>51</v>
      </c>
      <c r="C6" t="s">
        <v>46</v>
      </c>
      <c r="D6" t="s">
        <v>47</v>
      </c>
    </row>
    <row r="7" spans="1:4" x14ac:dyDescent="0.3">
      <c r="A7" t="s">
        <v>28</v>
      </c>
      <c r="B7" t="s">
        <v>52</v>
      </c>
      <c r="C7" t="s">
        <v>53</v>
      </c>
      <c r="D7" t="s">
        <v>47</v>
      </c>
    </row>
    <row r="8" spans="1:4" x14ac:dyDescent="0.3">
      <c r="A8" t="s">
        <v>31</v>
      </c>
      <c r="B8" t="s">
        <v>54</v>
      </c>
      <c r="C8" t="s">
        <v>49</v>
      </c>
      <c r="D8" t="s">
        <v>44</v>
      </c>
    </row>
    <row r="9" spans="1:4" x14ac:dyDescent="0.3">
      <c r="A9" t="s">
        <v>34</v>
      </c>
      <c r="B9" t="s">
        <v>55</v>
      </c>
      <c r="C9" t="s">
        <v>49</v>
      </c>
      <c r="D9" t="s">
        <v>47</v>
      </c>
    </row>
    <row r="10" spans="1:4" x14ac:dyDescent="0.3">
      <c r="A10" t="s">
        <v>14</v>
      </c>
      <c r="B10" t="s">
        <v>56</v>
      </c>
      <c r="C10" t="s">
        <v>49</v>
      </c>
      <c r="D10" t="s">
        <v>47</v>
      </c>
    </row>
    <row r="11" spans="1:4" x14ac:dyDescent="0.3">
      <c r="A11" t="s">
        <v>18</v>
      </c>
      <c r="B11" t="s">
        <v>57</v>
      </c>
      <c r="C11" t="s">
        <v>46</v>
      </c>
      <c r="D11" t="s">
        <v>44</v>
      </c>
    </row>
    <row r="12" spans="1:4" x14ac:dyDescent="0.3">
      <c r="A12" t="s">
        <v>15</v>
      </c>
      <c r="B12" t="s">
        <v>58</v>
      </c>
      <c r="C12" t="s">
        <v>43</v>
      </c>
      <c r="D12" t="s">
        <v>47</v>
      </c>
    </row>
    <row r="13" spans="1:4" x14ac:dyDescent="0.3">
      <c r="A13" t="s">
        <v>19</v>
      </c>
      <c r="B13" t="s">
        <v>59</v>
      </c>
      <c r="C13" t="s">
        <v>49</v>
      </c>
      <c r="D13" t="s">
        <v>44</v>
      </c>
    </row>
    <row r="14" spans="1:4" x14ac:dyDescent="0.3">
      <c r="A14" t="s">
        <v>24</v>
      </c>
      <c r="B14" t="s">
        <v>60</v>
      </c>
      <c r="C14" t="s">
        <v>46</v>
      </c>
      <c r="D14" t="s">
        <v>44</v>
      </c>
    </row>
    <row r="15" spans="1:4" x14ac:dyDescent="0.3">
      <c r="A15" t="s">
        <v>26</v>
      </c>
      <c r="B15" t="s">
        <v>61</v>
      </c>
      <c r="C15" t="s">
        <v>53</v>
      </c>
      <c r="D15" t="s">
        <v>44</v>
      </c>
    </row>
    <row r="16" spans="1:4" x14ac:dyDescent="0.3">
      <c r="A16" t="s">
        <v>33</v>
      </c>
      <c r="B16" t="s">
        <v>62</v>
      </c>
      <c r="C16" t="s">
        <v>43</v>
      </c>
      <c r="D16" t="s">
        <v>44</v>
      </c>
    </row>
    <row r="17" spans="1:4" x14ac:dyDescent="0.3">
      <c r="A17" t="s">
        <v>37</v>
      </c>
      <c r="B17" t="s">
        <v>63</v>
      </c>
      <c r="C17" t="s">
        <v>53</v>
      </c>
      <c r="D17" t="s">
        <v>44</v>
      </c>
    </row>
    <row r="18" spans="1:4" x14ac:dyDescent="0.3">
      <c r="A18" t="s">
        <v>12</v>
      </c>
      <c r="B18" t="s">
        <v>64</v>
      </c>
      <c r="C18" t="s">
        <v>43</v>
      </c>
      <c r="D18" t="s">
        <v>47</v>
      </c>
    </row>
    <row r="19" spans="1:4" x14ac:dyDescent="0.3">
      <c r="A19" t="s">
        <v>10</v>
      </c>
      <c r="B19" t="s">
        <v>65</v>
      </c>
      <c r="C19" t="s">
        <v>46</v>
      </c>
      <c r="D19" t="s">
        <v>44</v>
      </c>
    </row>
    <row r="20" spans="1:4" x14ac:dyDescent="0.3">
      <c r="A20" t="s">
        <v>35</v>
      </c>
      <c r="B20" t="s">
        <v>66</v>
      </c>
      <c r="C20" t="s">
        <v>67</v>
      </c>
      <c r="D20" t="s">
        <v>44</v>
      </c>
    </row>
    <row r="21" spans="1:4" x14ac:dyDescent="0.3">
      <c r="A21" t="s">
        <v>16</v>
      </c>
      <c r="B21" t="s">
        <v>68</v>
      </c>
      <c r="C21" t="s">
        <v>43</v>
      </c>
      <c r="D21" t="s">
        <v>47</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F26" sqref="F26"/>
    </sheetView>
  </sheetViews>
  <sheetFormatPr defaultRowHeight="14.4" x14ac:dyDescent="0.3"/>
  <cols>
    <col min="1" max="1" width="12.33203125" customWidth="1"/>
    <col min="2" max="2" width="18.109375" customWidth="1"/>
    <col min="3" max="3" width="13.77734375" customWidth="1"/>
    <col min="4" max="4" width="13.6640625" customWidth="1"/>
  </cols>
  <sheetData>
    <row r="1" spans="1:5" x14ac:dyDescent="0.3">
      <c r="A1" s="7" t="s">
        <v>2</v>
      </c>
      <c r="B1" s="7" t="s">
        <v>69</v>
      </c>
      <c r="C1" s="7" t="s">
        <v>70</v>
      </c>
      <c r="D1" s="7" t="s">
        <v>71</v>
      </c>
      <c r="E1" s="7" t="s">
        <v>72</v>
      </c>
    </row>
    <row r="2" spans="1:5" x14ac:dyDescent="0.3">
      <c r="A2" t="s">
        <v>8</v>
      </c>
      <c r="B2" t="s">
        <v>73</v>
      </c>
      <c r="C2" t="s">
        <v>74</v>
      </c>
      <c r="D2">
        <v>26897</v>
      </c>
      <c r="E2">
        <v>18</v>
      </c>
    </row>
    <row r="3" spans="1:5" x14ac:dyDescent="0.3">
      <c r="A3" t="s">
        <v>11</v>
      </c>
      <c r="B3" t="s">
        <v>75</v>
      </c>
      <c r="C3" t="s">
        <v>74</v>
      </c>
      <c r="D3">
        <v>5612</v>
      </c>
      <c r="E3">
        <v>18</v>
      </c>
    </row>
    <row r="4" spans="1:5" x14ac:dyDescent="0.3">
      <c r="A4" t="s">
        <v>20</v>
      </c>
      <c r="B4" t="s">
        <v>76</v>
      </c>
      <c r="C4" t="s">
        <v>77</v>
      </c>
      <c r="D4">
        <v>26425</v>
      </c>
      <c r="E4">
        <v>12</v>
      </c>
    </row>
    <row r="5" spans="1:5" x14ac:dyDescent="0.3">
      <c r="A5" t="s">
        <v>30</v>
      </c>
      <c r="B5" t="s">
        <v>78</v>
      </c>
      <c r="C5" t="s">
        <v>74</v>
      </c>
      <c r="D5">
        <v>28939</v>
      </c>
      <c r="E5">
        <v>5</v>
      </c>
    </row>
    <row r="6" spans="1:5" x14ac:dyDescent="0.3">
      <c r="A6" t="s">
        <v>32</v>
      </c>
      <c r="B6" t="s">
        <v>79</v>
      </c>
      <c r="C6" t="s">
        <v>80</v>
      </c>
      <c r="D6">
        <v>25619</v>
      </c>
      <c r="E6">
        <v>12</v>
      </c>
    </row>
    <row r="7" spans="1:5" x14ac:dyDescent="0.3">
      <c r="A7" t="s">
        <v>17</v>
      </c>
      <c r="B7" t="s">
        <v>81</v>
      </c>
      <c r="C7" t="s">
        <v>80</v>
      </c>
      <c r="D7">
        <v>24870</v>
      </c>
      <c r="E7">
        <v>12</v>
      </c>
    </row>
    <row r="8" spans="1:5" x14ac:dyDescent="0.3">
      <c r="A8" t="s">
        <v>23</v>
      </c>
      <c r="B8" t="s">
        <v>82</v>
      </c>
      <c r="C8" t="s">
        <v>83</v>
      </c>
      <c r="D8">
        <v>26483</v>
      </c>
      <c r="E8">
        <v>12</v>
      </c>
    </row>
    <row r="9" spans="1:5" x14ac:dyDescent="0.3">
      <c r="A9" t="s">
        <v>25</v>
      </c>
      <c r="B9" t="s">
        <v>84</v>
      </c>
      <c r="C9" t="s">
        <v>74</v>
      </c>
      <c r="D9">
        <v>29054</v>
      </c>
      <c r="E9">
        <v>12</v>
      </c>
    </row>
    <row r="10" spans="1:5" x14ac:dyDescent="0.3">
      <c r="A10" t="s">
        <v>22</v>
      </c>
      <c r="B10" t="s">
        <v>85</v>
      </c>
      <c r="C10" t="s">
        <v>86</v>
      </c>
      <c r="D10">
        <v>18787</v>
      </c>
      <c r="E10">
        <v>12</v>
      </c>
    </row>
    <row r="11" spans="1:5" x14ac:dyDescent="0.3">
      <c r="A11" t="s">
        <v>13</v>
      </c>
      <c r="B11" t="s">
        <v>87</v>
      </c>
      <c r="C11" t="s">
        <v>88</v>
      </c>
      <c r="D11">
        <v>20159</v>
      </c>
      <c r="E11">
        <v>12</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6"/>
  <sheetViews>
    <sheetView workbookViewId="0">
      <selection activeCell="H19" sqref="H19"/>
    </sheetView>
  </sheetViews>
  <sheetFormatPr defaultRowHeight="14.4" x14ac:dyDescent="0.3"/>
  <cols>
    <col min="1" max="1" width="23.6640625" customWidth="1"/>
    <col min="3" max="3" width="9.33203125" customWidth="1"/>
    <col min="5" max="5" width="10.5546875" customWidth="1"/>
  </cols>
  <sheetData>
    <row r="1" spans="1:6" x14ac:dyDescent="0.3">
      <c r="A1" s="7" t="s">
        <v>0</v>
      </c>
      <c r="B1" s="7" t="s">
        <v>89</v>
      </c>
      <c r="C1" s="7" t="s">
        <v>90</v>
      </c>
      <c r="D1" s="7" t="s">
        <v>91</v>
      </c>
      <c r="E1" s="7" t="s">
        <v>92</v>
      </c>
      <c r="F1" s="7" t="s">
        <v>93</v>
      </c>
    </row>
    <row r="2" spans="1:6" x14ac:dyDescent="0.3">
      <c r="A2" s="3">
        <v>45383</v>
      </c>
      <c r="B2">
        <v>4</v>
      </c>
      <c r="C2">
        <v>2</v>
      </c>
      <c r="D2">
        <v>2024</v>
      </c>
      <c r="E2" t="s">
        <v>94</v>
      </c>
      <c r="F2" t="s">
        <v>95</v>
      </c>
    </row>
    <row r="3" spans="1:6" x14ac:dyDescent="0.3">
      <c r="A3" s="3">
        <v>45384</v>
      </c>
      <c r="B3">
        <v>4</v>
      </c>
      <c r="C3">
        <v>2</v>
      </c>
      <c r="D3">
        <v>2024</v>
      </c>
      <c r="E3" t="s">
        <v>94</v>
      </c>
      <c r="F3" t="s">
        <v>95</v>
      </c>
    </row>
    <row r="4" spans="1:6" x14ac:dyDescent="0.3">
      <c r="A4" s="3">
        <v>45385</v>
      </c>
      <c r="B4">
        <v>4</v>
      </c>
      <c r="C4">
        <v>2</v>
      </c>
      <c r="D4">
        <v>2024</v>
      </c>
      <c r="E4" t="s">
        <v>94</v>
      </c>
      <c r="F4" t="s">
        <v>95</v>
      </c>
    </row>
    <row r="5" spans="1:6" x14ac:dyDescent="0.3">
      <c r="A5" s="3">
        <v>45386</v>
      </c>
      <c r="B5">
        <v>4</v>
      </c>
      <c r="C5">
        <v>2</v>
      </c>
      <c r="D5">
        <v>2024</v>
      </c>
      <c r="E5" t="s">
        <v>94</v>
      </c>
      <c r="F5" t="s">
        <v>95</v>
      </c>
    </row>
    <row r="6" spans="1:6" x14ac:dyDescent="0.3">
      <c r="A6" s="3">
        <v>45387</v>
      </c>
      <c r="B6">
        <v>4</v>
      </c>
      <c r="C6">
        <v>2</v>
      </c>
      <c r="D6">
        <v>2024</v>
      </c>
      <c r="E6" t="s">
        <v>94</v>
      </c>
      <c r="F6" t="s">
        <v>95</v>
      </c>
    </row>
    <row r="7" spans="1:6" x14ac:dyDescent="0.3">
      <c r="A7" s="3">
        <v>45388</v>
      </c>
      <c r="B7">
        <v>4</v>
      </c>
      <c r="C7">
        <v>2</v>
      </c>
      <c r="D7">
        <v>2024</v>
      </c>
      <c r="E7" t="s">
        <v>96</v>
      </c>
      <c r="F7" t="s">
        <v>95</v>
      </c>
    </row>
    <row r="8" spans="1:6" x14ac:dyDescent="0.3">
      <c r="A8" s="3">
        <v>45389</v>
      </c>
      <c r="B8">
        <v>4</v>
      </c>
      <c r="C8">
        <v>2</v>
      </c>
      <c r="D8">
        <v>2024</v>
      </c>
      <c r="E8" t="s">
        <v>96</v>
      </c>
      <c r="F8" t="s">
        <v>95</v>
      </c>
    </row>
    <row r="9" spans="1:6" x14ac:dyDescent="0.3">
      <c r="A9" s="3">
        <v>45390</v>
      </c>
      <c r="B9">
        <v>4</v>
      </c>
      <c r="C9">
        <v>2</v>
      </c>
      <c r="D9">
        <v>2024</v>
      </c>
      <c r="E9" t="s">
        <v>94</v>
      </c>
      <c r="F9" t="s">
        <v>95</v>
      </c>
    </row>
    <row r="10" spans="1:6" x14ac:dyDescent="0.3">
      <c r="A10" s="3">
        <v>45391</v>
      </c>
      <c r="B10">
        <v>4</v>
      </c>
      <c r="C10">
        <v>2</v>
      </c>
      <c r="D10">
        <v>2024</v>
      </c>
      <c r="E10" t="s">
        <v>94</v>
      </c>
      <c r="F10" t="s">
        <v>95</v>
      </c>
    </row>
    <row r="11" spans="1:6" x14ac:dyDescent="0.3">
      <c r="A11" s="3">
        <v>45392</v>
      </c>
      <c r="B11">
        <v>4</v>
      </c>
      <c r="C11">
        <v>2</v>
      </c>
      <c r="D11">
        <v>2024</v>
      </c>
      <c r="E11" t="s">
        <v>94</v>
      </c>
      <c r="F11" t="s">
        <v>95</v>
      </c>
    </row>
    <row r="12" spans="1:6" x14ac:dyDescent="0.3">
      <c r="A12" s="3">
        <v>45393</v>
      </c>
      <c r="B12">
        <v>4</v>
      </c>
      <c r="C12">
        <v>2</v>
      </c>
      <c r="D12">
        <v>2024</v>
      </c>
      <c r="E12" t="s">
        <v>94</v>
      </c>
      <c r="F12" t="s">
        <v>95</v>
      </c>
    </row>
    <row r="13" spans="1:6" x14ac:dyDescent="0.3">
      <c r="A13" s="3">
        <v>45394</v>
      </c>
      <c r="B13">
        <v>4</v>
      </c>
      <c r="C13">
        <v>2</v>
      </c>
      <c r="D13">
        <v>2024</v>
      </c>
      <c r="E13" t="s">
        <v>94</v>
      </c>
      <c r="F13" t="s">
        <v>95</v>
      </c>
    </row>
    <row r="14" spans="1:6" x14ac:dyDescent="0.3">
      <c r="A14" s="3">
        <v>45395</v>
      </c>
      <c r="B14">
        <v>4</v>
      </c>
      <c r="C14">
        <v>2</v>
      </c>
      <c r="D14">
        <v>2024</v>
      </c>
      <c r="E14" t="s">
        <v>96</v>
      </c>
      <c r="F14" t="s">
        <v>95</v>
      </c>
    </row>
    <row r="15" spans="1:6" x14ac:dyDescent="0.3">
      <c r="A15" s="3">
        <v>45396</v>
      </c>
      <c r="B15">
        <v>4</v>
      </c>
      <c r="C15">
        <v>2</v>
      </c>
      <c r="D15">
        <v>2024</v>
      </c>
      <c r="E15" t="s">
        <v>96</v>
      </c>
      <c r="F15" t="s">
        <v>95</v>
      </c>
    </row>
    <row r="16" spans="1:6" x14ac:dyDescent="0.3">
      <c r="A16" s="3">
        <v>45397</v>
      </c>
      <c r="B16">
        <v>4</v>
      </c>
      <c r="C16">
        <v>2</v>
      </c>
      <c r="D16">
        <v>2024</v>
      </c>
      <c r="E16" t="s">
        <v>94</v>
      </c>
      <c r="F16" t="s">
        <v>95</v>
      </c>
    </row>
    <row r="17" spans="1:6" x14ac:dyDescent="0.3">
      <c r="A17" s="3">
        <v>45398</v>
      </c>
      <c r="B17">
        <v>4</v>
      </c>
      <c r="C17">
        <v>2</v>
      </c>
      <c r="D17">
        <v>2024</v>
      </c>
      <c r="E17" t="s">
        <v>94</v>
      </c>
      <c r="F17" t="s">
        <v>95</v>
      </c>
    </row>
    <row r="18" spans="1:6" x14ac:dyDescent="0.3">
      <c r="A18" s="3">
        <v>45399</v>
      </c>
      <c r="B18">
        <v>4</v>
      </c>
      <c r="C18">
        <v>2</v>
      </c>
      <c r="D18">
        <v>2024</v>
      </c>
      <c r="E18" t="s">
        <v>94</v>
      </c>
      <c r="F18" t="s">
        <v>95</v>
      </c>
    </row>
    <row r="19" spans="1:6" x14ac:dyDescent="0.3">
      <c r="A19" s="3">
        <v>45400</v>
      </c>
      <c r="B19">
        <v>4</v>
      </c>
      <c r="C19">
        <v>2</v>
      </c>
      <c r="D19">
        <v>2024</v>
      </c>
      <c r="E19" t="s">
        <v>94</v>
      </c>
      <c r="F19" t="s">
        <v>95</v>
      </c>
    </row>
    <row r="20" spans="1:6" x14ac:dyDescent="0.3">
      <c r="A20" s="3">
        <v>45401</v>
      </c>
      <c r="B20">
        <v>4</v>
      </c>
      <c r="C20">
        <v>2</v>
      </c>
      <c r="D20">
        <v>2024</v>
      </c>
      <c r="E20" t="s">
        <v>94</v>
      </c>
      <c r="F20" t="s">
        <v>95</v>
      </c>
    </row>
    <row r="21" spans="1:6" x14ac:dyDescent="0.3">
      <c r="A21" s="3">
        <v>45402</v>
      </c>
      <c r="B21">
        <v>4</v>
      </c>
      <c r="C21">
        <v>2</v>
      </c>
      <c r="D21">
        <v>2024</v>
      </c>
      <c r="E21" t="s">
        <v>96</v>
      </c>
      <c r="F21" t="s">
        <v>95</v>
      </c>
    </row>
    <row r="22" spans="1:6" x14ac:dyDescent="0.3">
      <c r="A22" s="3">
        <v>45403</v>
      </c>
      <c r="B22">
        <v>4</v>
      </c>
      <c r="C22">
        <v>2</v>
      </c>
      <c r="D22">
        <v>2024</v>
      </c>
      <c r="E22" t="s">
        <v>96</v>
      </c>
      <c r="F22" t="s">
        <v>95</v>
      </c>
    </row>
    <row r="23" spans="1:6" x14ac:dyDescent="0.3">
      <c r="A23" s="3">
        <v>45404</v>
      </c>
      <c r="B23">
        <v>4</v>
      </c>
      <c r="C23">
        <v>2</v>
      </c>
      <c r="D23">
        <v>2024</v>
      </c>
      <c r="E23" t="s">
        <v>94</v>
      </c>
      <c r="F23" t="s">
        <v>95</v>
      </c>
    </row>
    <row r="24" spans="1:6" x14ac:dyDescent="0.3">
      <c r="A24" s="3">
        <v>45405</v>
      </c>
      <c r="B24">
        <v>4</v>
      </c>
      <c r="C24">
        <v>2</v>
      </c>
      <c r="D24">
        <v>2024</v>
      </c>
      <c r="E24" t="s">
        <v>94</v>
      </c>
      <c r="F24" t="s">
        <v>95</v>
      </c>
    </row>
    <row r="25" spans="1:6" x14ac:dyDescent="0.3">
      <c r="A25" s="3">
        <v>45406</v>
      </c>
      <c r="B25">
        <v>4</v>
      </c>
      <c r="C25">
        <v>2</v>
      </c>
      <c r="D25">
        <v>2024</v>
      </c>
      <c r="E25" t="s">
        <v>94</v>
      </c>
      <c r="F25" t="s">
        <v>95</v>
      </c>
    </row>
    <row r="26" spans="1:6" x14ac:dyDescent="0.3">
      <c r="A26" s="3">
        <v>45407</v>
      </c>
      <c r="B26">
        <v>4</v>
      </c>
      <c r="C26">
        <v>2</v>
      </c>
      <c r="D26">
        <v>2024</v>
      </c>
      <c r="E26" t="s">
        <v>94</v>
      </c>
      <c r="F26" t="s">
        <v>95</v>
      </c>
    </row>
    <row r="27" spans="1:6" x14ac:dyDescent="0.3">
      <c r="A27" s="3">
        <v>45408</v>
      </c>
      <c r="B27">
        <v>4</v>
      </c>
      <c r="C27">
        <v>2</v>
      </c>
      <c r="D27">
        <v>2024</v>
      </c>
      <c r="E27" t="s">
        <v>94</v>
      </c>
      <c r="F27" t="s">
        <v>95</v>
      </c>
    </row>
    <row r="28" spans="1:6" x14ac:dyDescent="0.3">
      <c r="A28" s="3">
        <v>45409</v>
      </c>
      <c r="B28">
        <v>4</v>
      </c>
      <c r="C28">
        <v>2</v>
      </c>
      <c r="D28">
        <v>2024</v>
      </c>
      <c r="E28" t="s">
        <v>96</v>
      </c>
      <c r="F28" t="s">
        <v>95</v>
      </c>
    </row>
    <row r="29" spans="1:6" x14ac:dyDescent="0.3">
      <c r="A29" s="3">
        <v>45410</v>
      </c>
      <c r="B29">
        <v>4</v>
      </c>
      <c r="C29">
        <v>2</v>
      </c>
      <c r="D29">
        <v>2024</v>
      </c>
      <c r="E29" t="s">
        <v>96</v>
      </c>
      <c r="F29" t="s">
        <v>95</v>
      </c>
    </row>
    <row r="30" spans="1:6" x14ac:dyDescent="0.3">
      <c r="A30" s="3">
        <v>45411</v>
      </c>
      <c r="B30">
        <v>4</v>
      </c>
      <c r="C30">
        <v>2</v>
      </c>
      <c r="D30">
        <v>2024</v>
      </c>
      <c r="E30" t="s">
        <v>94</v>
      </c>
      <c r="F30" t="s">
        <v>95</v>
      </c>
    </row>
    <row r="31" spans="1:6" x14ac:dyDescent="0.3">
      <c r="A31" s="3">
        <v>45412</v>
      </c>
      <c r="B31">
        <v>4</v>
      </c>
      <c r="C31">
        <v>2</v>
      </c>
      <c r="D31">
        <v>2024</v>
      </c>
      <c r="E31" t="s">
        <v>94</v>
      </c>
      <c r="F31" t="s">
        <v>95</v>
      </c>
    </row>
    <row r="32" spans="1:6" x14ac:dyDescent="0.3">
      <c r="A32" s="3">
        <v>45413</v>
      </c>
      <c r="B32">
        <v>5</v>
      </c>
      <c r="C32">
        <v>2</v>
      </c>
      <c r="D32">
        <v>2024</v>
      </c>
      <c r="E32" t="s">
        <v>94</v>
      </c>
      <c r="F32" t="s">
        <v>97</v>
      </c>
    </row>
    <row r="33" spans="1:6" x14ac:dyDescent="0.3">
      <c r="A33" s="3">
        <v>45414</v>
      </c>
      <c r="B33">
        <v>5</v>
      </c>
      <c r="C33">
        <v>2</v>
      </c>
      <c r="D33">
        <v>2024</v>
      </c>
      <c r="E33" t="s">
        <v>94</v>
      </c>
      <c r="F33" t="s">
        <v>97</v>
      </c>
    </row>
    <row r="34" spans="1:6" x14ac:dyDescent="0.3">
      <c r="A34" s="3">
        <v>45415</v>
      </c>
      <c r="B34">
        <v>5</v>
      </c>
      <c r="C34">
        <v>2</v>
      </c>
      <c r="D34">
        <v>2024</v>
      </c>
      <c r="E34" t="s">
        <v>94</v>
      </c>
      <c r="F34" t="s">
        <v>97</v>
      </c>
    </row>
    <row r="35" spans="1:6" x14ac:dyDescent="0.3">
      <c r="A35" s="3">
        <v>45416</v>
      </c>
      <c r="B35">
        <v>5</v>
      </c>
      <c r="C35">
        <v>2</v>
      </c>
      <c r="D35">
        <v>2024</v>
      </c>
      <c r="E35" t="s">
        <v>96</v>
      </c>
      <c r="F35" t="s">
        <v>97</v>
      </c>
    </row>
    <row r="36" spans="1:6" x14ac:dyDescent="0.3">
      <c r="A36" s="3">
        <v>45417</v>
      </c>
      <c r="B36">
        <v>5</v>
      </c>
      <c r="C36">
        <v>2</v>
      </c>
      <c r="D36">
        <v>2024</v>
      </c>
      <c r="E36" t="s">
        <v>96</v>
      </c>
      <c r="F36" t="s">
        <v>97</v>
      </c>
    </row>
    <row r="37" spans="1:6" x14ac:dyDescent="0.3">
      <c r="A37" s="3">
        <v>45418</v>
      </c>
      <c r="B37">
        <v>5</v>
      </c>
      <c r="C37">
        <v>2</v>
      </c>
      <c r="D37">
        <v>2024</v>
      </c>
      <c r="E37" t="s">
        <v>94</v>
      </c>
      <c r="F37" t="s">
        <v>97</v>
      </c>
    </row>
    <row r="38" spans="1:6" x14ac:dyDescent="0.3">
      <c r="A38" s="3">
        <v>45419</v>
      </c>
      <c r="B38">
        <v>5</v>
      </c>
      <c r="C38">
        <v>2</v>
      </c>
      <c r="D38">
        <v>2024</v>
      </c>
      <c r="E38" t="s">
        <v>94</v>
      </c>
      <c r="F38" t="s">
        <v>97</v>
      </c>
    </row>
    <row r="39" spans="1:6" x14ac:dyDescent="0.3">
      <c r="A39" s="3">
        <v>45420</v>
      </c>
      <c r="B39">
        <v>5</v>
      </c>
      <c r="C39">
        <v>2</v>
      </c>
      <c r="D39">
        <v>2024</v>
      </c>
      <c r="E39" t="s">
        <v>94</v>
      </c>
      <c r="F39" t="s">
        <v>97</v>
      </c>
    </row>
    <row r="40" spans="1:6" x14ac:dyDescent="0.3">
      <c r="A40" s="3">
        <v>45421</v>
      </c>
      <c r="B40">
        <v>5</v>
      </c>
      <c r="C40">
        <v>2</v>
      </c>
      <c r="D40">
        <v>2024</v>
      </c>
      <c r="E40" t="s">
        <v>94</v>
      </c>
      <c r="F40" t="s">
        <v>97</v>
      </c>
    </row>
    <row r="41" spans="1:6" x14ac:dyDescent="0.3">
      <c r="A41" s="3">
        <v>45422</v>
      </c>
      <c r="B41">
        <v>5</v>
      </c>
      <c r="C41">
        <v>2</v>
      </c>
      <c r="D41">
        <v>2024</v>
      </c>
      <c r="E41" t="s">
        <v>94</v>
      </c>
      <c r="F41" t="s">
        <v>97</v>
      </c>
    </row>
    <row r="42" spans="1:6" x14ac:dyDescent="0.3">
      <c r="A42" s="3">
        <v>45423</v>
      </c>
      <c r="B42">
        <v>5</v>
      </c>
      <c r="C42">
        <v>2</v>
      </c>
      <c r="D42">
        <v>2024</v>
      </c>
      <c r="E42" t="s">
        <v>96</v>
      </c>
      <c r="F42" t="s">
        <v>97</v>
      </c>
    </row>
    <row r="43" spans="1:6" x14ac:dyDescent="0.3">
      <c r="A43" s="3">
        <v>45424</v>
      </c>
      <c r="B43">
        <v>5</v>
      </c>
      <c r="C43">
        <v>2</v>
      </c>
      <c r="D43">
        <v>2024</v>
      </c>
      <c r="E43" t="s">
        <v>96</v>
      </c>
      <c r="F43" t="s">
        <v>97</v>
      </c>
    </row>
    <row r="44" spans="1:6" x14ac:dyDescent="0.3">
      <c r="A44" s="3">
        <v>45425</v>
      </c>
      <c r="B44">
        <v>5</v>
      </c>
      <c r="C44">
        <v>2</v>
      </c>
      <c r="D44">
        <v>2024</v>
      </c>
      <c r="E44" t="s">
        <v>94</v>
      </c>
      <c r="F44" t="s">
        <v>97</v>
      </c>
    </row>
    <row r="45" spans="1:6" x14ac:dyDescent="0.3">
      <c r="A45" s="3">
        <v>45426</v>
      </c>
      <c r="B45">
        <v>5</v>
      </c>
      <c r="C45">
        <v>2</v>
      </c>
      <c r="D45">
        <v>2024</v>
      </c>
      <c r="E45" t="s">
        <v>94</v>
      </c>
      <c r="F45" t="s">
        <v>97</v>
      </c>
    </row>
    <row r="46" spans="1:6" x14ac:dyDescent="0.3">
      <c r="A46" s="3">
        <v>45427</v>
      </c>
      <c r="B46">
        <v>5</v>
      </c>
      <c r="C46">
        <v>2</v>
      </c>
      <c r="D46">
        <v>2024</v>
      </c>
      <c r="E46" t="s">
        <v>94</v>
      </c>
      <c r="F46" t="s">
        <v>97</v>
      </c>
    </row>
    <row r="47" spans="1:6" x14ac:dyDescent="0.3">
      <c r="A47" s="3">
        <v>45428</v>
      </c>
      <c r="B47">
        <v>5</v>
      </c>
      <c r="C47">
        <v>2</v>
      </c>
      <c r="D47">
        <v>2024</v>
      </c>
      <c r="E47" t="s">
        <v>94</v>
      </c>
      <c r="F47" t="s">
        <v>97</v>
      </c>
    </row>
    <row r="48" spans="1:6" x14ac:dyDescent="0.3">
      <c r="A48" s="3">
        <v>45429</v>
      </c>
      <c r="B48">
        <v>5</v>
      </c>
      <c r="C48">
        <v>2</v>
      </c>
      <c r="D48">
        <v>2024</v>
      </c>
      <c r="E48" t="s">
        <v>94</v>
      </c>
      <c r="F48" t="s">
        <v>97</v>
      </c>
    </row>
    <row r="49" spans="1:6" x14ac:dyDescent="0.3">
      <c r="A49" s="3">
        <v>45430</v>
      </c>
      <c r="B49">
        <v>5</v>
      </c>
      <c r="C49">
        <v>2</v>
      </c>
      <c r="D49">
        <v>2024</v>
      </c>
      <c r="E49" t="s">
        <v>96</v>
      </c>
      <c r="F49" t="s">
        <v>97</v>
      </c>
    </row>
    <row r="50" spans="1:6" x14ac:dyDescent="0.3">
      <c r="A50" s="3">
        <v>45431</v>
      </c>
      <c r="B50">
        <v>5</v>
      </c>
      <c r="C50">
        <v>2</v>
      </c>
      <c r="D50">
        <v>2024</v>
      </c>
      <c r="E50" t="s">
        <v>96</v>
      </c>
      <c r="F50" t="s">
        <v>97</v>
      </c>
    </row>
    <row r="51" spans="1:6" x14ac:dyDescent="0.3">
      <c r="A51" s="3">
        <v>45432</v>
      </c>
      <c r="B51">
        <v>5</v>
      </c>
      <c r="C51">
        <v>2</v>
      </c>
      <c r="D51">
        <v>2024</v>
      </c>
      <c r="E51" t="s">
        <v>94</v>
      </c>
      <c r="F51" t="s">
        <v>97</v>
      </c>
    </row>
    <row r="52" spans="1:6" x14ac:dyDescent="0.3">
      <c r="A52" s="3">
        <v>45433</v>
      </c>
      <c r="B52">
        <v>5</v>
      </c>
      <c r="C52">
        <v>2</v>
      </c>
      <c r="D52">
        <v>2024</v>
      </c>
      <c r="E52" t="s">
        <v>94</v>
      </c>
      <c r="F52" t="s">
        <v>97</v>
      </c>
    </row>
    <row r="53" spans="1:6" x14ac:dyDescent="0.3">
      <c r="A53" s="3">
        <v>45434</v>
      </c>
      <c r="B53">
        <v>5</v>
      </c>
      <c r="C53">
        <v>2</v>
      </c>
      <c r="D53">
        <v>2024</v>
      </c>
      <c r="E53" t="s">
        <v>94</v>
      </c>
      <c r="F53" t="s">
        <v>97</v>
      </c>
    </row>
    <row r="54" spans="1:6" x14ac:dyDescent="0.3">
      <c r="A54" s="3">
        <v>45435</v>
      </c>
      <c r="B54">
        <v>5</v>
      </c>
      <c r="C54">
        <v>2</v>
      </c>
      <c r="D54">
        <v>2024</v>
      </c>
      <c r="E54" t="s">
        <v>94</v>
      </c>
      <c r="F54" t="s">
        <v>97</v>
      </c>
    </row>
    <row r="55" spans="1:6" x14ac:dyDescent="0.3">
      <c r="A55" s="3">
        <v>45436</v>
      </c>
      <c r="B55">
        <v>5</v>
      </c>
      <c r="C55">
        <v>2</v>
      </c>
      <c r="D55">
        <v>2024</v>
      </c>
      <c r="E55" t="s">
        <v>94</v>
      </c>
      <c r="F55" t="s">
        <v>97</v>
      </c>
    </row>
    <row r="56" spans="1:6" x14ac:dyDescent="0.3">
      <c r="A56" s="3">
        <v>45437</v>
      </c>
      <c r="B56">
        <v>5</v>
      </c>
      <c r="C56">
        <v>2</v>
      </c>
      <c r="D56">
        <v>2024</v>
      </c>
      <c r="E56" t="s">
        <v>96</v>
      </c>
      <c r="F56" t="s">
        <v>97</v>
      </c>
    </row>
    <row r="57" spans="1:6" x14ac:dyDescent="0.3">
      <c r="A57" s="3">
        <v>45438</v>
      </c>
      <c r="B57">
        <v>5</v>
      </c>
      <c r="C57">
        <v>2</v>
      </c>
      <c r="D57">
        <v>2024</v>
      </c>
      <c r="E57" t="s">
        <v>96</v>
      </c>
      <c r="F57" t="s">
        <v>97</v>
      </c>
    </row>
    <row r="58" spans="1:6" x14ac:dyDescent="0.3">
      <c r="A58" s="3">
        <v>45439</v>
      </c>
      <c r="B58">
        <v>5</v>
      </c>
      <c r="C58">
        <v>2</v>
      </c>
      <c r="D58">
        <v>2024</v>
      </c>
      <c r="E58" t="s">
        <v>94</v>
      </c>
      <c r="F58" t="s">
        <v>97</v>
      </c>
    </row>
    <row r="59" spans="1:6" x14ac:dyDescent="0.3">
      <c r="A59" s="3">
        <v>45440</v>
      </c>
      <c r="B59">
        <v>5</v>
      </c>
      <c r="C59">
        <v>2</v>
      </c>
      <c r="D59">
        <v>2024</v>
      </c>
      <c r="E59" t="s">
        <v>94</v>
      </c>
      <c r="F59" t="s">
        <v>97</v>
      </c>
    </row>
    <row r="60" spans="1:6" x14ac:dyDescent="0.3">
      <c r="A60" s="3">
        <v>45441</v>
      </c>
      <c r="B60">
        <v>5</v>
      </c>
      <c r="C60">
        <v>2</v>
      </c>
      <c r="D60">
        <v>2024</v>
      </c>
      <c r="E60" t="s">
        <v>94</v>
      </c>
      <c r="F60" t="s">
        <v>97</v>
      </c>
    </row>
    <row r="61" spans="1:6" x14ac:dyDescent="0.3">
      <c r="A61" s="3">
        <v>45442</v>
      </c>
      <c r="B61">
        <v>5</v>
      </c>
      <c r="C61">
        <v>2</v>
      </c>
      <c r="D61">
        <v>2024</v>
      </c>
      <c r="E61" t="s">
        <v>94</v>
      </c>
      <c r="F61" t="s">
        <v>97</v>
      </c>
    </row>
    <row r="62" spans="1:6" x14ac:dyDescent="0.3">
      <c r="A62" s="3">
        <v>45443</v>
      </c>
      <c r="B62">
        <v>5</v>
      </c>
      <c r="C62">
        <v>2</v>
      </c>
      <c r="D62">
        <v>2024</v>
      </c>
      <c r="E62" t="s">
        <v>94</v>
      </c>
      <c r="F62" t="s">
        <v>97</v>
      </c>
    </row>
    <row r="63" spans="1:6" x14ac:dyDescent="0.3">
      <c r="A63" s="3">
        <v>45444</v>
      </c>
      <c r="B63">
        <v>6</v>
      </c>
      <c r="C63">
        <v>2</v>
      </c>
      <c r="D63">
        <v>2024</v>
      </c>
      <c r="E63" t="s">
        <v>96</v>
      </c>
      <c r="F63" t="s">
        <v>97</v>
      </c>
    </row>
    <row r="64" spans="1:6" x14ac:dyDescent="0.3">
      <c r="A64" s="3">
        <v>45445</v>
      </c>
      <c r="B64">
        <v>6</v>
      </c>
      <c r="C64">
        <v>2</v>
      </c>
      <c r="D64">
        <v>2024</v>
      </c>
      <c r="E64" t="s">
        <v>96</v>
      </c>
      <c r="F64" t="s">
        <v>97</v>
      </c>
    </row>
    <row r="65" spans="1:6" x14ac:dyDescent="0.3">
      <c r="A65" s="3">
        <v>45446</v>
      </c>
      <c r="B65">
        <v>6</v>
      </c>
      <c r="C65">
        <v>2</v>
      </c>
      <c r="D65">
        <v>2024</v>
      </c>
      <c r="E65" t="s">
        <v>94</v>
      </c>
      <c r="F65" t="s">
        <v>97</v>
      </c>
    </row>
    <row r="66" spans="1:6" x14ac:dyDescent="0.3">
      <c r="A66" s="3">
        <v>45447</v>
      </c>
      <c r="B66">
        <v>6</v>
      </c>
      <c r="C66">
        <v>2</v>
      </c>
      <c r="D66">
        <v>2024</v>
      </c>
      <c r="E66" t="s">
        <v>94</v>
      </c>
      <c r="F66" t="s">
        <v>97</v>
      </c>
    </row>
    <row r="67" spans="1:6" x14ac:dyDescent="0.3">
      <c r="A67" s="3">
        <v>45448</v>
      </c>
      <c r="B67">
        <v>6</v>
      </c>
      <c r="C67">
        <v>2</v>
      </c>
      <c r="D67">
        <v>2024</v>
      </c>
      <c r="E67" t="s">
        <v>94</v>
      </c>
      <c r="F67" t="s">
        <v>97</v>
      </c>
    </row>
    <row r="68" spans="1:6" x14ac:dyDescent="0.3">
      <c r="A68" s="3">
        <v>45449</v>
      </c>
      <c r="B68">
        <v>6</v>
      </c>
      <c r="C68">
        <v>2</v>
      </c>
      <c r="D68">
        <v>2024</v>
      </c>
      <c r="E68" t="s">
        <v>94</v>
      </c>
      <c r="F68" t="s">
        <v>97</v>
      </c>
    </row>
    <row r="69" spans="1:6" x14ac:dyDescent="0.3">
      <c r="A69" s="3">
        <v>45450</v>
      </c>
      <c r="B69">
        <v>6</v>
      </c>
      <c r="C69">
        <v>2</v>
      </c>
      <c r="D69">
        <v>2024</v>
      </c>
      <c r="E69" t="s">
        <v>94</v>
      </c>
      <c r="F69" t="s">
        <v>97</v>
      </c>
    </row>
    <row r="70" spans="1:6" x14ac:dyDescent="0.3">
      <c r="A70" s="3">
        <v>45451</v>
      </c>
      <c r="B70">
        <v>6</v>
      </c>
      <c r="C70">
        <v>2</v>
      </c>
      <c r="D70">
        <v>2024</v>
      </c>
      <c r="E70" t="s">
        <v>96</v>
      </c>
      <c r="F70" t="s">
        <v>97</v>
      </c>
    </row>
    <row r="71" spans="1:6" x14ac:dyDescent="0.3">
      <c r="A71" s="3">
        <v>45452</v>
      </c>
      <c r="B71">
        <v>6</v>
      </c>
      <c r="C71">
        <v>2</v>
      </c>
      <c r="D71">
        <v>2024</v>
      </c>
      <c r="E71" t="s">
        <v>96</v>
      </c>
      <c r="F71" t="s">
        <v>97</v>
      </c>
    </row>
    <row r="72" spans="1:6" x14ac:dyDescent="0.3">
      <c r="A72" s="3">
        <v>45453</v>
      </c>
      <c r="B72">
        <v>6</v>
      </c>
      <c r="C72">
        <v>2</v>
      </c>
      <c r="D72">
        <v>2024</v>
      </c>
      <c r="E72" t="s">
        <v>94</v>
      </c>
      <c r="F72" t="s">
        <v>97</v>
      </c>
    </row>
    <row r="73" spans="1:6" x14ac:dyDescent="0.3">
      <c r="A73" s="3">
        <v>45454</v>
      </c>
      <c r="B73">
        <v>6</v>
      </c>
      <c r="C73">
        <v>2</v>
      </c>
      <c r="D73">
        <v>2024</v>
      </c>
      <c r="E73" t="s">
        <v>94</v>
      </c>
      <c r="F73" t="s">
        <v>97</v>
      </c>
    </row>
    <row r="74" spans="1:6" x14ac:dyDescent="0.3">
      <c r="A74" s="3">
        <v>45455</v>
      </c>
      <c r="B74">
        <v>6</v>
      </c>
      <c r="C74">
        <v>2</v>
      </c>
      <c r="D74">
        <v>2024</v>
      </c>
      <c r="E74" t="s">
        <v>94</v>
      </c>
      <c r="F74" t="s">
        <v>97</v>
      </c>
    </row>
    <row r="75" spans="1:6" x14ac:dyDescent="0.3">
      <c r="A75" s="3">
        <v>45456</v>
      </c>
      <c r="B75">
        <v>6</v>
      </c>
      <c r="C75">
        <v>2</v>
      </c>
      <c r="D75">
        <v>2024</v>
      </c>
      <c r="E75" t="s">
        <v>94</v>
      </c>
      <c r="F75" t="s">
        <v>97</v>
      </c>
    </row>
    <row r="76" spans="1:6" x14ac:dyDescent="0.3">
      <c r="A76" s="3">
        <v>45457</v>
      </c>
      <c r="B76">
        <v>6</v>
      </c>
      <c r="C76">
        <v>2</v>
      </c>
      <c r="D76">
        <v>2024</v>
      </c>
      <c r="E76" t="s">
        <v>94</v>
      </c>
      <c r="F76" t="s">
        <v>97</v>
      </c>
    </row>
    <row r="77" spans="1:6" x14ac:dyDescent="0.3">
      <c r="A77" s="3">
        <v>45458</v>
      </c>
      <c r="B77">
        <v>6</v>
      </c>
      <c r="C77">
        <v>2</v>
      </c>
      <c r="D77">
        <v>2024</v>
      </c>
      <c r="E77" t="s">
        <v>96</v>
      </c>
      <c r="F77" t="s">
        <v>97</v>
      </c>
    </row>
    <row r="78" spans="1:6" x14ac:dyDescent="0.3">
      <c r="A78" s="3">
        <v>45459</v>
      </c>
      <c r="B78">
        <v>6</v>
      </c>
      <c r="C78">
        <v>2</v>
      </c>
      <c r="D78">
        <v>2024</v>
      </c>
      <c r="E78" t="s">
        <v>96</v>
      </c>
      <c r="F78" t="s">
        <v>97</v>
      </c>
    </row>
    <row r="79" spans="1:6" x14ac:dyDescent="0.3">
      <c r="A79" s="3">
        <v>45460</v>
      </c>
      <c r="B79">
        <v>6</v>
      </c>
      <c r="C79">
        <v>2</v>
      </c>
      <c r="D79">
        <v>2024</v>
      </c>
      <c r="E79" t="s">
        <v>94</v>
      </c>
      <c r="F79" t="s">
        <v>97</v>
      </c>
    </row>
    <row r="80" spans="1:6" x14ac:dyDescent="0.3">
      <c r="A80" s="3">
        <v>45461</v>
      </c>
      <c r="B80">
        <v>6</v>
      </c>
      <c r="C80">
        <v>2</v>
      </c>
      <c r="D80">
        <v>2024</v>
      </c>
      <c r="E80" t="s">
        <v>94</v>
      </c>
      <c r="F80" t="s">
        <v>97</v>
      </c>
    </row>
    <row r="81" spans="1:6" x14ac:dyDescent="0.3">
      <c r="A81" s="3">
        <v>45462</v>
      </c>
      <c r="B81">
        <v>6</v>
      </c>
      <c r="C81">
        <v>2</v>
      </c>
      <c r="D81">
        <v>2024</v>
      </c>
      <c r="E81" t="s">
        <v>94</v>
      </c>
      <c r="F81" t="s">
        <v>97</v>
      </c>
    </row>
    <row r="82" spans="1:6" x14ac:dyDescent="0.3">
      <c r="A82" s="3">
        <v>45463</v>
      </c>
      <c r="B82">
        <v>6</v>
      </c>
      <c r="C82">
        <v>2</v>
      </c>
      <c r="D82">
        <v>2024</v>
      </c>
      <c r="E82" t="s">
        <v>94</v>
      </c>
      <c r="F82" t="s">
        <v>97</v>
      </c>
    </row>
    <row r="83" spans="1:6" x14ac:dyDescent="0.3">
      <c r="A83" s="3">
        <v>45464</v>
      </c>
      <c r="B83">
        <v>6</v>
      </c>
      <c r="C83">
        <v>2</v>
      </c>
      <c r="D83">
        <v>2024</v>
      </c>
      <c r="E83" t="s">
        <v>94</v>
      </c>
      <c r="F83" t="s">
        <v>97</v>
      </c>
    </row>
    <row r="84" spans="1:6" x14ac:dyDescent="0.3">
      <c r="A84" s="3">
        <v>45465</v>
      </c>
      <c r="B84">
        <v>6</v>
      </c>
      <c r="C84">
        <v>2</v>
      </c>
      <c r="D84">
        <v>2024</v>
      </c>
      <c r="E84" t="s">
        <v>96</v>
      </c>
      <c r="F84" t="s">
        <v>97</v>
      </c>
    </row>
    <row r="85" spans="1:6" x14ac:dyDescent="0.3">
      <c r="A85" s="3">
        <v>45466</v>
      </c>
      <c r="B85">
        <v>6</v>
      </c>
      <c r="C85">
        <v>2</v>
      </c>
      <c r="D85">
        <v>2024</v>
      </c>
      <c r="E85" t="s">
        <v>96</v>
      </c>
      <c r="F85" t="s">
        <v>97</v>
      </c>
    </row>
    <row r="86" spans="1:6" x14ac:dyDescent="0.3">
      <c r="A86" s="3">
        <v>45467</v>
      </c>
      <c r="B86">
        <v>6</v>
      </c>
      <c r="C86">
        <v>2</v>
      </c>
      <c r="D86">
        <v>2024</v>
      </c>
      <c r="E86" t="s">
        <v>94</v>
      </c>
      <c r="F86" t="s">
        <v>97</v>
      </c>
    </row>
    <row r="87" spans="1:6" x14ac:dyDescent="0.3">
      <c r="A87" s="3">
        <v>45468</v>
      </c>
      <c r="B87">
        <v>6</v>
      </c>
      <c r="C87">
        <v>2</v>
      </c>
      <c r="D87">
        <v>2024</v>
      </c>
      <c r="E87" t="s">
        <v>94</v>
      </c>
      <c r="F87" t="s">
        <v>97</v>
      </c>
    </row>
    <row r="88" spans="1:6" x14ac:dyDescent="0.3">
      <c r="A88" s="3">
        <v>45469</v>
      </c>
      <c r="B88">
        <v>6</v>
      </c>
      <c r="C88">
        <v>2</v>
      </c>
      <c r="D88">
        <v>2024</v>
      </c>
      <c r="E88" t="s">
        <v>94</v>
      </c>
      <c r="F88" t="s">
        <v>97</v>
      </c>
    </row>
    <row r="89" spans="1:6" x14ac:dyDescent="0.3">
      <c r="A89" s="3">
        <v>45470</v>
      </c>
      <c r="B89">
        <v>6</v>
      </c>
      <c r="C89">
        <v>2</v>
      </c>
      <c r="D89">
        <v>2024</v>
      </c>
      <c r="E89" t="s">
        <v>94</v>
      </c>
      <c r="F89" t="s">
        <v>97</v>
      </c>
    </row>
    <row r="90" spans="1:6" x14ac:dyDescent="0.3">
      <c r="A90" s="3">
        <v>45471</v>
      </c>
      <c r="B90">
        <v>6</v>
      </c>
      <c r="C90">
        <v>2</v>
      </c>
      <c r="D90">
        <v>2024</v>
      </c>
      <c r="E90" t="s">
        <v>94</v>
      </c>
      <c r="F90" t="s">
        <v>97</v>
      </c>
    </row>
    <row r="91" spans="1:6" x14ac:dyDescent="0.3">
      <c r="A91" s="3">
        <v>45472</v>
      </c>
      <c r="B91">
        <v>6</v>
      </c>
      <c r="C91">
        <v>2</v>
      </c>
      <c r="D91">
        <v>2024</v>
      </c>
      <c r="E91" t="s">
        <v>96</v>
      </c>
      <c r="F91" t="s">
        <v>97</v>
      </c>
    </row>
    <row r="92" spans="1:6" x14ac:dyDescent="0.3">
      <c r="A92" s="3">
        <v>45473</v>
      </c>
      <c r="B92">
        <v>6</v>
      </c>
      <c r="C92">
        <v>2</v>
      </c>
      <c r="D92">
        <v>2024</v>
      </c>
      <c r="E92" t="s">
        <v>96</v>
      </c>
      <c r="F92" t="s">
        <v>97</v>
      </c>
    </row>
    <row r="93" spans="1:6" x14ac:dyDescent="0.3">
      <c r="A93" s="3">
        <v>45474</v>
      </c>
      <c r="B93">
        <v>7</v>
      </c>
      <c r="C93">
        <v>3</v>
      </c>
      <c r="D93">
        <v>2024</v>
      </c>
      <c r="E93" t="s">
        <v>94</v>
      </c>
      <c r="F93" t="s">
        <v>98</v>
      </c>
    </row>
    <row r="94" spans="1:6" x14ac:dyDescent="0.3">
      <c r="A94" s="3">
        <v>45475</v>
      </c>
      <c r="B94">
        <v>7</v>
      </c>
      <c r="C94">
        <v>3</v>
      </c>
      <c r="D94">
        <v>2024</v>
      </c>
      <c r="E94" t="s">
        <v>94</v>
      </c>
      <c r="F94" t="s">
        <v>98</v>
      </c>
    </row>
    <row r="95" spans="1:6" x14ac:dyDescent="0.3">
      <c r="A95" s="3">
        <v>45476</v>
      </c>
      <c r="B95">
        <v>7</v>
      </c>
      <c r="C95">
        <v>3</v>
      </c>
      <c r="D95">
        <v>2024</v>
      </c>
      <c r="E95" t="s">
        <v>94</v>
      </c>
      <c r="F95" t="s">
        <v>98</v>
      </c>
    </row>
    <row r="96" spans="1:6" x14ac:dyDescent="0.3">
      <c r="A96" s="3">
        <v>45477</v>
      </c>
      <c r="B96">
        <v>7</v>
      </c>
      <c r="C96">
        <v>3</v>
      </c>
      <c r="D96">
        <v>2024</v>
      </c>
      <c r="E96" t="s">
        <v>94</v>
      </c>
      <c r="F96" t="s">
        <v>98</v>
      </c>
    </row>
    <row r="97" spans="1:6" x14ac:dyDescent="0.3">
      <c r="A97" s="3">
        <v>45478</v>
      </c>
      <c r="B97">
        <v>7</v>
      </c>
      <c r="C97">
        <v>3</v>
      </c>
      <c r="D97">
        <v>2024</v>
      </c>
      <c r="E97" t="s">
        <v>94</v>
      </c>
      <c r="F97" t="s">
        <v>98</v>
      </c>
    </row>
    <row r="98" spans="1:6" x14ac:dyDescent="0.3">
      <c r="A98" s="3">
        <v>45479</v>
      </c>
      <c r="B98">
        <v>7</v>
      </c>
      <c r="C98">
        <v>3</v>
      </c>
      <c r="D98">
        <v>2024</v>
      </c>
      <c r="E98" t="s">
        <v>96</v>
      </c>
      <c r="F98" t="s">
        <v>98</v>
      </c>
    </row>
    <row r="99" spans="1:6" x14ac:dyDescent="0.3">
      <c r="A99" s="3">
        <v>45480</v>
      </c>
      <c r="B99">
        <v>7</v>
      </c>
      <c r="C99">
        <v>3</v>
      </c>
      <c r="D99">
        <v>2024</v>
      </c>
      <c r="E99" t="s">
        <v>96</v>
      </c>
      <c r="F99" t="s">
        <v>98</v>
      </c>
    </row>
    <row r="100" spans="1:6" x14ac:dyDescent="0.3">
      <c r="A100" s="3">
        <v>45481</v>
      </c>
      <c r="B100">
        <v>7</v>
      </c>
      <c r="C100">
        <v>3</v>
      </c>
      <c r="D100">
        <v>2024</v>
      </c>
      <c r="E100" t="s">
        <v>94</v>
      </c>
      <c r="F100" t="s">
        <v>98</v>
      </c>
    </row>
    <row r="101" spans="1:6" x14ac:dyDescent="0.3">
      <c r="A101" s="3">
        <v>45482</v>
      </c>
      <c r="B101">
        <v>7</v>
      </c>
      <c r="C101">
        <v>3</v>
      </c>
      <c r="D101">
        <v>2024</v>
      </c>
      <c r="E101" t="s">
        <v>94</v>
      </c>
      <c r="F101" t="s">
        <v>98</v>
      </c>
    </row>
    <row r="102" spans="1:6" x14ac:dyDescent="0.3">
      <c r="A102" s="3">
        <v>45483</v>
      </c>
      <c r="B102">
        <v>7</v>
      </c>
      <c r="C102">
        <v>3</v>
      </c>
      <c r="D102">
        <v>2024</v>
      </c>
      <c r="E102" t="s">
        <v>94</v>
      </c>
      <c r="F102" t="s">
        <v>98</v>
      </c>
    </row>
    <row r="103" spans="1:6" x14ac:dyDescent="0.3">
      <c r="A103" s="3">
        <v>45484</v>
      </c>
      <c r="B103">
        <v>7</v>
      </c>
      <c r="C103">
        <v>3</v>
      </c>
      <c r="D103">
        <v>2024</v>
      </c>
      <c r="E103" t="s">
        <v>94</v>
      </c>
      <c r="F103" t="s">
        <v>98</v>
      </c>
    </row>
    <row r="104" spans="1:6" x14ac:dyDescent="0.3">
      <c r="A104" s="3">
        <v>45485</v>
      </c>
      <c r="B104">
        <v>7</v>
      </c>
      <c r="C104">
        <v>3</v>
      </c>
      <c r="D104">
        <v>2024</v>
      </c>
      <c r="E104" t="s">
        <v>94</v>
      </c>
      <c r="F104" t="s">
        <v>98</v>
      </c>
    </row>
    <row r="105" spans="1:6" x14ac:dyDescent="0.3">
      <c r="A105" s="3">
        <v>45486</v>
      </c>
      <c r="B105">
        <v>7</v>
      </c>
      <c r="C105">
        <v>3</v>
      </c>
      <c r="D105">
        <v>2024</v>
      </c>
      <c r="E105" t="s">
        <v>96</v>
      </c>
      <c r="F105" t="s">
        <v>98</v>
      </c>
    </row>
    <row r="106" spans="1:6" x14ac:dyDescent="0.3">
      <c r="A106" s="3">
        <v>45487</v>
      </c>
      <c r="B106">
        <v>7</v>
      </c>
      <c r="C106">
        <v>3</v>
      </c>
      <c r="D106">
        <v>2024</v>
      </c>
      <c r="E106" t="s">
        <v>96</v>
      </c>
      <c r="F106" t="s">
        <v>98</v>
      </c>
    </row>
    <row r="107" spans="1:6" x14ac:dyDescent="0.3">
      <c r="A107" s="3">
        <v>45488</v>
      </c>
      <c r="B107">
        <v>7</v>
      </c>
      <c r="C107">
        <v>3</v>
      </c>
      <c r="D107">
        <v>2024</v>
      </c>
      <c r="E107" t="s">
        <v>94</v>
      </c>
      <c r="F107" t="s">
        <v>98</v>
      </c>
    </row>
    <row r="108" spans="1:6" x14ac:dyDescent="0.3">
      <c r="A108" s="3">
        <v>45489</v>
      </c>
      <c r="B108">
        <v>7</v>
      </c>
      <c r="C108">
        <v>3</v>
      </c>
      <c r="D108">
        <v>2024</v>
      </c>
      <c r="E108" t="s">
        <v>94</v>
      </c>
      <c r="F108" t="s">
        <v>98</v>
      </c>
    </row>
    <row r="109" spans="1:6" x14ac:dyDescent="0.3">
      <c r="A109" s="3">
        <v>45490</v>
      </c>
      <c r="B109">
        <v>7</v>
      </c>
      <c r="C109">
        <v>3</v>
      </c>
      <c r="D109">
        <v>2024</v>
      </c>
      <c r="E109" t="s">
        <v>94</v>
      </c>
      <c r="F109" t="s">
        <v>98</v>
      </c>
    </row>
    <row r="110" spans="1:6" x14ac:dyDescent="0.3">
      <c r="A110" s="3">
        <v>45491</v>
      </c>
      <c r="B110">
        <v>7</v>
      </c>
      <c r="C110">
        <v>3</v>
      </c>
      <c r="D110">
        <v>2024</v>
      </c>
      <c r="E110" t="s">
        <v>94</v>
      </c>
      <c r="F110" t="s">
        <v>98</v>
      </c>
    </row>
    <row r="111" spans="1:6" x14ac:dyDescent="0.3">
      <c r="A111" s="3">
        <v>45492</v>
      </c>
      <c r="B111">
        <v>7</v>
      </c>
      <c r="C111">
        <v>3</v>
      </c>
      <c r="D111">
        <v>2024</v>
      </c>
      <c r="E111" t="s">
        <v>94</v>
      </c>
      <c r="F111" t="s">
        <v>98</v>
      </c>
    </row>
    <row r="112" spans="1:6" x14ac:dyDescent="0.3">
      <c r="A112" s="3">
        <v>45493</v>
      </c>
      <c r="B112">
        <v>7</v>
      </c>
      <c r="C112">
        <v>3</v>
      </c>
      <c r="D112">
        <v>2024</v>
      </c>
      <c r="E112" t="s">
        <v>96</v>
      </c>
      <c r="F112" t="s">
        <v>98</v>
      </c>
    </row>
    <row r="113" spans="1:6" x14ac:dyDescent="0.3">
      <c r="A113" s="3">
        <v>45494</v>
      </c>
      <c r="B113">
        <v>7</v>
      </c>
      <c r="C113">
        <v>3</v>
      </c>
      <c r="D113">
        <v>2024</v>
      </c>
      <c r="E113" t="s">
        <v>96</v>
      </c>
      <c r="F113" t="s">
        <v>98</v>
      </c>
    </row>
    <row r="114" spans="1:6" x14ac:dyDescent="0.3">
      <c r="A114" s="3">
        <v>45495</v>
      </c>
      <c r="B114">
        <v>7</v>
      </c>
      <c r="C114">
        <v>3</v>
      </c>
      <c r="D114">
        <v>2024</v>
      </c>
      <c r="E114" t="s">
        <v>94</v>
      </c>
      <c r="F114" t="s">
        <v>98</v>
      </c>
    </row>
    <row r="115" spans="1:6" x14ac:dyDescent="0.3">
      <c r="A115" s="3">
        <v>45496</v>
      </c>
      <c r="B115">
        <v>7</v>
      </c>
      <c r="C115">
        <v>3</v>
      </c>
      <c r="D115">
        <v>2024</v>
      </c>
      <c r="E115" t="s">
        <v>94</v>
      </c>
      <c r="F115" t="s">
        <v>98</v>
      </c>
    </row>
    <row r="116" spans="1:6" x14ac:dyDescent="0.3">
      <c r="A116" s="3">
        <v>45497</v>
      </c>
      <c r="B116">
        <v>7</v>
      </c>
      <c r="C116">
        <v>3</v>
      </c>
      <c r="D116">
        <v>2024</v>
      </c>
      <c r="E116" t="s">
        <v>94</v>
      </c>
      <c r="F116" t="s">
        <v>98</v>
      </c>
    </row>
    <row r="117" spans="1:6" x14ac:dyDescent="0.3">
      <c r="A117" s="3">
        <v>45498</v>
      </c>
      <c r="B117">
        <v>7</v>
      </c>
      <c r="C117">
        <v>3</v>
      </c>
      <c r="D117">
        <v>2024</v>
      </c>
      <c r="E117" t="s">
        <v>94</v>
      </c>
      <c r="F117" t="s">
        <v>98</v>
      </c>
    </row>
    <row r="118" spans="1:6" x14ac:dyDescent="0.3">
      <c r="A118" s="3">
        <v>45499</v>
      </c>
      <c r="B118">
        <v>7</v>
      </c>
      <c r="C118">
        <v>3</v>
      </c>
      <c r="D118">
        <v>2024</v>
      </c>
      <c r="E118" t="s">
        <v>94</v>
      </c>
      <c r="F118" t="s">
        <v>98</v>
      </c>
    </row>
    <row r="119" spans="1:6" x14ac:dyDescent="0.3">
      <c r="A119" s="3">
        <v>45500</v>
      </c>
      <c r="B119">
        <v>7</v>
      </c>
      <c r="C119">
        <v>3</v>
      </c>
      <c r="D119">
        <v>2024</v>
      </c>
      <c r="E119" t="s">
        <v>96</v>
      </c>
      <c r="F119" t="s">
        <v>98</v>
      </c>
    </row>
    <row r="120" spans="1:6" x14ac:dyDescent="0.3">
      <c r="A120" s="3">
        <v>45501</v>
      </c>
      <c r="B120">
        <v>7</v>
      </c>
      <c r="C120">
        <v>3</v>
      </c>
      <c r="D120">
        <v>2024</v>
      </c>
      <c r="E120" t="s">
        <v>96</v>
      </c>
      <c r="F120" t="s">
        <v>98</v>
      </c>
    </row>
    <row r="121" spans="1:6" x14ac:dyDescent="0.3">
      <c r="A121" s="3">
        <v>45502</v>
      </c>
      <c r="B121">
        <v>7</v>
      </c>
      <c r="C121">
        <v>3</v>
      </c>
      <c r="D121">
        <v>2024</v>
      </c>
      <c r="E121" t="s">
        <v>94</v>
      </c>
      <c r="F121" t="s">
        <v>98</v>
      </c>
    </row>
    <row r="122" spans="1:6" x14ac:dyDescent="0.3">
      <c r="A122" s="3">
        <v>45503</v>
      </c>
      <c r="B122">
        <v>7</v>
      </c>
      <c r="C122">
        <v>3</v>
      </c>
      <c r="D122">
        <v>2024</v>
      </c>
      <c r="E122" t="s">
        <v>94</v>
      </c>
      <c r="F122" t="s">
        <v>98</v>
      </c>
    </row>
    <row r="123" spans="1:6" x14ac:dyDescent="0.3">
      <c r="A123" s="3">
        <v>45504</v>
      </c>
      <c r="B123">
        <v>7</v>
      </c>
      <c r="C123">
        <v>3</v>
      </c>
      <c r="D123">
        <v>2024</v>
      </c>
      <c r="E123" t="s">
        <v>94</v>
      </c>
      <c r="F123" t="s">
        <v>98</v>
      </c>
    </row>
    <row r="124" spans="1:6" x14ac:dyDescent="0.3">
      <c r="A124" s="3">
        <v>45505</v>
      </c>
      <c r="B124">
        <v>8</v>
      </c>
      <c r="C124">
        <v>3</v>
      </c>
      <c r="D124">
        <v>2024</v>
      </c>
      <c r="E124" t="s">
        <v>94</v>
      </c>
      <c r="F124" t="s">
        <v>98</v>
      </c>
    </row>
    <row r="125" spans="1:6" x14ac:dyDescent="0.3">
      <c r="A125" s="3">
        <v>45506</v>
      </c>
      <c r="B125">
        <v>8</v>
      </c>
      <c r="C125">
        <v>3</v>
      </c>
      <c r="D125">
        <v>2024</v>
      </c>
      <c r="E125" t="s">
        <v>94</v>
      </c>
      <c r="F125" t="s">
        <v>98</v>
      </c>
    </row>
    <row r="126" spans="1:6" x14ac:dyDescent="0.3">
      <c r="A126" s="3">
        <v>45507</v>
      </c>
      <c r="B126">
        <v>8</v>
      </c>
      <c r="C126">
        <v>3</v>
      </c>
      <c r="D126">
        <v>2024</v>
      </c>
      <c r="E126" t="s">
        <v>96</v>
      </c>
      <c r="F126" t="s">
        <v>98</v>
      </c>
    </row>
    <row r="127" spans="1:6" x14ac:dyDescent="0.3">
      <c r="A127" s="3">
        <v>45508</v>
      </c>
      <c r="B127">
        <v>8</v>
      </c>
      <c r="C127">
        <v>3</v>
      </c>
      <c r="D127">
        <v>2024</v>
      </c>
      <c r="E127" t="s">
        <v>96</v>
      </c>
      <c r="F127" t="s">
        <v>98</v>
      </c>
    </row>
    <row r="128" spans="1:6" x14ac:dyDescent="0.3">
      <c r="A128" s="3">
        <v>45509</v>
      </c>
      <c r="B128">
        <v>8</v>
      </c>
      <c r="C128">
        <v>3</v>
      </c>
      <c r="D128">
        <v>2024</v>
      </c>
      <c r="E128" t="s">
        <v>94</v>
      </c>
      <c r="F128" t="s">
        <v>98</v>
      </c>
    </row>
    <row r="129" spans="1:6" x14ac:dyDescent="0.3">
      <c r="A129" s="3">
        <v>45510</v>
      </c>
      <c r="B129">
        <v>8</v>
      </c>
      <c r="C129">
        <v>3</v>
      </c>
      <c r="D129">
        <v>2024</v>
      </c>
      <c r="E129" t="s">
        <v>94</v>
      </c>
      <c r="F129" t="s">
        <v>98</v>
      </c>
    </row>
    <row r="130" spans="1:6" x14ac:dyDescent="0.3">
      <c r="A130" s="3">
        <v>45511</v>
      </c>
      <c r="B130">
        <v>8</v>
      </c>
      <c r="C130">
        <v>3</v>
      </c>
      <c r="D130">
        <v>2024</v>
      </c>
      <c r="E130" t="s">
        <v>94</v>
      </c>
      <c r="F130" t="s">
        <v>98</v>
      </c>
    </row>
    <row r="131" spans="1:6" x14ac:dyDescent="0.3">
      <c r="A131" s="3">
        <v>45512</v>
      </c>
      <c r="B131">
        <v>8</v>
      </c>
      <c r="C131">
        <v>3</v>
      </c>
      <c r="D131">
        <v>2024</v>
      </c>
      <c r="E131" t="s">
        <v>94</v>
      </c>
      <c r="F131" t="s">
        <v>98</v>
      </c>
    </row>
    <row r="132" spans="1:6" x14ac:dyDescent="0.3">
      <c r="A132" s="3">
        <v>45513</v>
      </c>
      <c r="B132">
        <v>8</v>
      </c>
      <c r="C132">
        <v>3</v>
      </c>
      <c r="D132">
        <v>2024</v>
      </c>
      <c r="E132" t="s">
        <v>94</v>
      </c>
      <c r="F132" t="s">
        <v>98</v>
      </c>
    </row>
    <row r="133" spans="1:6" x14ac:dyDescent="0.3">
      <c r="A133" s="3">
        <v>45514</v>
      </c>
      <c r="B133">
        <v>8</v>
      </c>
      <c r="C133">
        <v>3</v>
      </c>
      <c r="D133">
        <v>2024</v>
      </c>
      <c r="E133" t="s">
        <v>96</v>
      </c>
      <c r="F133" t="s">
        <v>98</v>
      </c>
    </row>
    <row r="134" spans="1:6" x14ac:dyDescent="0.3">
      <c r="A134" s="3">
        <v>45515</v>
      </c>
      <c r="B134">
        <v>8</v>
      </c>
      <c r="C134">
        <v>3</v>
      </c>
      <c r="D134">
        <v>2024</v>
      </c>
      <c r="E134" t="s">
        <v>96</v>
      </c>
      <c r="F134" t="s">
        <v>98</v>
      </c>
    </row>
    <row r="135" spans="1:6" x14ac:dyDescent="0.3">
      <c r="A135" s="3">
        <v>45516</v>
      </c>
      <c r="B135">
        <v>8</v>
      </c>
      <c r="C135">
        <v>3</v>
      </c>
      <c r="D135">
        <v>2024</v>
      </c>
      <c r="E135" t="s">
        <v>94</v>
      </c>
      <c r="F135" t="s">
        <v>98</v>
      </c>
    </row>
    <row r="136" spans="1:6" x14ac:dyDescent="0.3">
      <c r="A136" s="3">
        <v>45517</v>
      </c>
      <c r="B136">
        <v>8</v>
      </c>
      <c r="C136">
        <v>3</v>
      </c>
      <c r="D136">
        <v>2024</v>
      </c>
      <c r="E136" t="s">
        <v>94</v>
      </c>
      <c r="F136" t="s">
        <v>98</v>
      </c>
    </row>
    <row r="137" spans="1:6" x14ac:dyDescent="0.3">
      <c r="A137" s="3">
        <v>45518</v>
      </c>
      <c r="B137">
        <v>8</v>
      </c>
      <c r="C137">
        <v>3</v>
      </c>
      <c r="D137">
        <v>2024</v>
      </c>
      <c r="E137" t="s">
        <v>94</v>
      </c>
      <c r="F137" t="s">
        <v>98</v>
      </c>
    </row>
    <row r="138" spans="1:6" x14ac:dyDescent="0.3">
      <c r="A138" s="3">
        <v>45519</v>
      </c>
      <c r="B138">
        <v>8</v>
      </c>
      <c r="C138">
        <v>3</v>
      </c>
      <c r="D138">
        <v>2024</v>
      </c>
      <c r="E138" t="s">
        <v>94</v>
      </c>
      <c r="F138" t="s">
        <v>98</v>
      </c>
    </row>
    <row r="139" spans="1:6" x14ac:dyDescent="0.3">
      <c r="A139" s="3">
        <v>45520</v>
      </c>
      <c r="B139">
        <v>8</v>
      </c>
      <c r="C139">
        <v>3</v>
      </c>
      <c r="D139">
        <v>2024</v>
      </c>
      <c r="E139" t="s">
        <v>94</v>
      </c>
      <c r="F139" t="s">
        <v>98</v>
      </c>
    </row>
    <row r="140" spans="1:6" x14ac:dyDescent="0.3">
      <c r="A140" s="3">
        <v>45521</v>
      </c>
      <c r="B140">
        <v>8</v>
      </c>
      <c r="C140">
        <v>3</v>
      </c>
      <c r="D140">
        <v>2024</v>
      </c>
      <c r="E140" t="s">
        <v>96</v>
      </c>
      <c r="F140" t="s">
        <v>98</v>
      </c>
    </row>
    <row r="141" spans="1:6" x14ac:dyDescent="0.3">
      <c r="A141" s="3">
        <v>45522</v>
      </c>
      <c r="B141">
        <v>8</v>
      </c>
      <c r="C141">
        <v>3</v>
      </c>
      <c r="D141">
        <v>2024</v>
      </c>
      <c r="E141" t="s">
        <v>96</v>
      </c>
      <c r="F141" t="s">
        <v>98</v>
      </c>
    </row>
    <row r="142" spans="1:6" x14ac:dyDescent="0.3">
      <c r="A142" s="3">
        <v>45523</v>
      </c>
      <c r="B142">
        <v>8</v>
      </c>
      <c r="C142">
        <v>3</v>
      </c>
      <c r="D142">
        <v>2024</v>
      </c>
      <c r="E142" t="s">
        <v>94</v>
      </c>
      <c r="F142" t="s">
        <v>98</v>
      </c>
    </row>
    <row r="143" spans="1:6" x14ac:dyDescent="0.3">
      <c r="A143" s="3">
        <v>45524</v>
      </c>
      <c r="B143">
        <v>8</v>
      </c>
      <c r="C143">
        <v>3</v>
      </c>
      <c r="D143">
        <v>2024</v>
      </c>
      <c r="E143" t="s">
        <v>94</v>
      </c>
      <c r="F143" t="s">
        <v>98</v>
      </c>
    </row>
    <row r="144" spans="1:6" x14ac:dyDescent="0.3">
      <c r="A144" s="3">
        <v>45525</v>
      </c>
      <c r="B144">
        <v>8</v>
      </c>
      <c r="C144">
        <v>3</v>
      </c>
      <c r="D144">
        <v>2024</v>
      </c>
      <c r="E144" t="s">
        <v>94</v>
      </c>
      <c r="F144" t="s">
        <v>98</v>
      </c>
    </row>
    <row r="145" spans="1:6" x14ac:dyDescent="0.3">
      <c r="A145" s="3">
        <v>45526</v>
      </c>
      <c r="B145">
        <v>8</v>
      </c>
      <c r="C145">
        <v>3</v>
      </c>
      <c r="D145">
        <v>2024</v>
      </c>
      <c r="E145" t="s">
        <v>94</v>
      </c>
      <c r="F145" t="s">
        <v>98</v>
      </c>
    </row>
    <row r="146" spans="1:6" x14ac:dyDescent="0.3">
      <c r="A146" s="3">
        <v>45527</v>
      </c>
      <c r="B146">
        <v>8</v>
      </c>
      <c r="C146">
        <v>3</v>
      </c>
      <c r="D146">
        <v>2024</v>
      </c>
      <c r="E146" t="s">
        <v>94</v>
      </c>
      <c r="F146" t="s">
        <v>98</v>
      </c>
    </row>
    <row r="147" spans="1:6" x14ac:dyDescent="0.3">
      <c r="A147" s="3">
        <v>45528</v>
      </c>
      <c r="B147">
        <v>8</v>
      </c>
      <c r="C147">
        <v>3</v>
      </c>
      <c r="D147">
        <v>2024</v>
      </c>
      <c r="E147" t="s">
        <v>96</v>
      </c>
      <c r="F147" t="s">
        <v>98</v>
      </c>
    </row>
    <row r="148" spans="1:6" x14ac:dyDescent="0.3">
      <c r="A148" s="3">
        <v>45529</v>
      </c>
      <c r="B148">
        <v>8</v>
      </c>
      <c r="C148">
        <v>3</v>
      </c>
      <c r="D148">
        <v>2024</v>
      </c>
      <c r="E148" t="s">
        <v>96</v>
      </c>
      <c r="F148" t="s">
        <v>98</v>
      </c>
    </row>
    <row r="149" spans="1:6" x14ac:dyDescent="0.3">
      <c r="A149" s="3">
        <v>45530</v>
      </c>
      <c r="B149">
        <v>8</v>
      </c>
      <c r="C149">
        <v>3</v>
      </c>
      <c r="D149">
        <v>2024</v>
      </c>
      <c r="E149" t="s">
        <v>94</v>
      </c>
      <c r="F149" t="s">
        <v>98</v>
      </c>
    </row>
    <row r="150" spans="1:6" x14ac:dyDescent="0.3">
      <c r="A150" s="3">
        <v>45531</v>
      </c>
      <c r="B150">
        <v>8</v>
      </c>
      <c r="C150">
        <v>3</v>
      </c>
      <c r="D150">
        <v>2024</v>
      </c>
      <c r="E150" t="s">
        <v>94</v>
      </c>
      <c r="F150" t="s">
        <v>98</v>
      </c>
    </row>
    <row r="151" spans="1:6" x14ac:dyDescent="0.3">
      <c r="A151" s="3">
        <v>45532</v>
      </c>
      <c r="B151">
        <v>8</v>
      </c>
      <c r="C151">
        <v>3</v>
      </c>
      <c r="D151">
        <v>2024</v>
      </c>
      <c r="E151" t="s">
        <v>94</v>
      </c>
      <c r="F151" t="s">
        <v>98</v>
      </c>
    </row>
    <row r="152" spans="1:6" x14ac:dyDescent="0.3">
      <c r="A152" s="3">
        <v>45533</v>
      </c>
      <c r="B152">
        <v>8</v>
      </c>
      <c r="C152">
        <v>3</v>
      </c>
      <c r="D152">
        <v>2024</v>
      </c>
      <c r="E152" t="s">
        <v>94</v>
      </c>
      <c r="F152" t="s">
        <v>98</v>
      </c>
    </row>
    <row r="153" spans="1:6" x14ac:dyDescent="0.3">
      <c r="A153" s="3">
        <v>45534</v>
      </c>
      <c r="B153">
        <v>8</v>
      </c>
      <c r="C153">
        <v>3</v>
      </c>
      <c r="D153">
        <v>2024</v>
      </c>
      <c r="E153" t="s">
        <v>94</v>
      </c>
      <c r="F153" t="s">
        <v>98</v>
      </c>
    </row>
    <row r="154" spans="1:6" x14ac:dyDescent="0.3">
      <c r="A154" s="3">
        <v>45535</v>
      </c>
      <c r="B154">
        <v>8</v>
      </c>
      <c r="C154">
        <v>3</v>
      </c>
      <c r="D154">
        <v>2024</v>
      </c>
      <c r="E154" t="s">
        <v>96</v>
      </c>
      <c r="F154" t="s">
        <v>98</v>
      </c>
    </row>
    <row r="155" spans="1:6" x14ac:dyDescent="0.3">
      <c r="A155" s="3">
        <v>45536</v>
      </c>
      <c r="B155">
        <v>9</v>
      </c>
      <c r="C155">
        <v>3</v>
      </c>
      <c r="D155">
        <v>2024</v>
      </c>
      <c r="E155" t="s">
        <v>96</v>
      </c>
      <c r="F155" t="s">
        <v>99</v>
      </c>
    </row>
    <row r="156" spans="1:6" x14ac:dyDescent="0.3">
      <c r="A156" s="3">
        <v>45537</v>
      </c>
      <c r="B156">
        <v>9</v>
      </c>
      <c r="C156">
        <v>3</v>
      </c>
      <c r="D156">
        <v>2024</v>
      </c>
      <c r="E156" t="s">
        <v>94</v>
      </c>
      <c r="F156" t="s">
        <v>99</v>
      </c>
    </row>
    <row r="157" spans="1:6" x14ac:dyDescent="0.3">
      <c r="A157" s="3">
        <v>45538</v>
      </c>
      <c r="B157">
        <v>9</v>
      </c>
      <c r="C157">
        <v>3</v>
      </c>
      <c r="D157">
        <v>2024</v>
      </c>
      <c r="E157" t="s">
        <v>94</v>
      </c>
      <c r="F157" t="s">
        <v>99</v>
      </c>
    </row>
    <row r="158" spans="1:6" x14ac:dyDescent="0.3">
      <c r="A158" s="3">
        <v>45539</v>
      </c>
      <c r="B158">
        <v>9</v>
      </c>
      <c r="C158">
        <v>3</v>
      </c>
      <c r="D158">
        <v>2024</v>
      </c>
      <c r="E158" t="s">
        <v>94</v>
      </c>
      <c r="F158" t="s">
        <v>99</v>
      </c>
    </row>
    <row r="159" spans="1:6" x14ac:dyDescent="0.3">
      <c r="A159" s="3">
        <v>45540</v>
      </c>
      <c r="B159">
        <v>9</v>
      </c>
      <c r="C159">
        <v>3</v>
      </c>
      <c r="D159">
        <v>2024</v>
      </c>
      <c r="E159" t="s">
        <v>94</v>
      </c>
      <c r="F159" t="s">
        <v>99</v>
      </c>
    </row>
    <row r="160" spans="1:6" x14ac:dyDescent="0.3">
      <c r="A160" s="3">
        <v>45541</v>
      </c>
      <c r="B160">
        <v>9</v>
      </c>
      <c r="C160">
        <v>3</v>
      </c>
      <c r="D160">
        <v>2024</v>
      </c>
      <c r="E160" t="s">
        <v>94</v>
      </c>
      <c r="F160" t="s">
        <v>99</v>
      </c>
    </row>
    <row r="161" spans="1:6" x14ac:dyDescent="0.3">
      <c r="A161" s="3">
        <v>45542</v>
      </c>
      <c r="B161">
        <v>9</v>
      </c>
      <c r="C161">
        <v>3</v>
      </c>
      <c r="D161">
        <v>2024</v>
      </c>
      <c r="E161" t="s">
        <v>96</v>
      </c>
      <c r="F161" t="s">
        <v>99</v>
      </c>
    </row>
    <row r="162" spans="1:6" x14ac:dyDescent="0.3">
      <c r="A162" s="3">
        <v>45543</v>
      </c>
      <c r="B162">
        <v>9</v>
      </c>
      <c r="C162">
        <v>3</v>
      </c>
      <c r="D162">
        <v>2024</v>
      </c>
      <c r="E162" t="s">
        <v>96</v>
      </c>
      <c r="F162" t="s">
        <v>99</v>
      </c>
    </row>
    <row r="163" spans="1:6" x14ac:dyDescent="0.3">
      <c r="A163" s="3">
        <v>45544</v>
      </c>
      <c r="B163">
        <v>9</v>
      </c>
      <c r="C163">
        <v>3</v>
      </c>
      <c r="D163">
        <v>2024</v>
      </c>
      <c r="E163" t="s">
        <v>94</v>
      </c>
      <c r="F163" t="s">
        <v>99</v>
      </c>
    </row>
    <row r="164" spans="1:6" x14ac:dyDescent="0.3">
      <c r="A164" s="3">
        <v>45545</v>
      </c>
      <c r="B164">
        <v>9</v>
      </c>
      <c r="C164">
        <v>3</v>
      </c>
      <c r="D164">
        <v>2024</v>
      </c>
      <c r="E164" t="s">
        <v>94</v>
      </c>
      <c r="F164" t="s">
        <v>99</v>
      </c>
    </row>
    <row r="165" spans="1:6" x14ac:dyDescent="0.3">
      <c r="A165" s="3">
        <v>45546</v>
      </c>
      <c r="B165">
        <v>9</v>
      </c>
      <c r="C165">
        <v>3</v>
      </c>
      <c r="D165">
        <v>2024</v>
      </c>
      <c r="E165" t="s">
        <v>94</v>
      </c>
      <c r="F165" t="s">
        <v>99</v>
      </c>
    </row>
    <row r="166" spans="1:6" x14ac:dyDescent="0.3">
      <c r="A166" s="3">
        <v>45547</v>
      </c>
      <c r="B166">
        <v>9</v>
      </c>
      <c r="C166">
        <v>3</v>
      </c>
      <c r="D166">
        <v>2024</v>
      </c>
      <c r="E166" t="s">
        <v>94</v>
      </c>
      <c r="F166" t="s">
        <v>99</v>
      </c>
    </row>
    <row r="167" spans="1:6" x14ac:dyDescent="0.3">
      <c r="A167" s="3">
        <v>45548</v>
      </c>
      <c r="B167">
        <v>9</v>
      </c>
      <c r="C167">
        <v>3</v>
      </c>
      <c r="D167">
        <v>2024</v>
      </c>
      <c r="E167" t="s">
        <v>94</v>
      </c>
      <c r="F167" t="s">
        <v>99</v>
      </c>
    </row>
    <row r="168" spans="1:6" x14ac:dyDescent="0.3">
      <c r="A168" s="3">
        <v>45549</v>
      </c>
      <c r="B168">
        <v>9</v>
      </c>
      <c r="C168">
        <v>3</v>
      </c>
      <c r="D168">
        <v>2024</v>
      </c>
      <c r="E168" t="s">
        <v>96</v>
      </c>
      <c r="F168" t="s">
        <v>99</v>
      </c>
    </row>
    <row r="169" spans="1:6" x14ac:dyDescent="0.3">
      <c r="A169" s="3">
        <v>45550</v>
      </c>
      <c r="B169">
        <v>9</v>
      </c>
      <c r="C169">
        <v>3</v>
      </c>
      <c r="D169">
        <v>2024</v>
      </c>
      <c r="E169" t="s">
        <v>96</v>
      </c>
      <c r="F169" t="s">
        <v>99</v>
      </c>
    </row>
    <row r="170" spans="1:6" x14ac:dyDescent="0.3">
      <c r="A170" s="3">
        <v>45551</v>
      </c>
      <c r="B170">
        <v>9</v>
      </c>
      <c r="C170">
        <v>3</v>
      </c>
      <c r="D170">
        <v>2024</v>
      </c>
      <c r="E170" t="s">
        <v>94</v>
      </c>
      <c r="F170" t="s">
        <v>99</v>
      </c>
    </row>
    <row r="171" spans="1:6" x14ac:dyDescent="0.3">
      <c r="A171" s="3">
        <v>45552</v>
      </c>
      <c r="B171">
        <v>9</v>
      </c>
      <c r="C171">
        <v>3</v>
      </c>
      <c r="D171">
        <v>2024</v>
      </c>
      <c r="E171" t="s">
        <v>94</v>
      </c>
      <c r="F171" t="s">
        <v>99</v>
      </c>
    </row>
    <row r="172" spans="1:6" x14ac:dyDescent="0.3">
      <c r="A172" s="3">
        <v>45553</v>
      </c>
      <c r="B172">
        <v>9</v>
      </c>
      <c r="C172">
        <v>3</v>
      </c>
      <c r="D172">
        <v>2024</v>
      </c>
      <c r="E172" t="s">
        <v>94</v>
      </c>
      <c r="F172" t="s">
        <v>99</v>
      </c>
    </row>
    <row r="173" spans="1:6" x14ac:dyDescent="0.3">
      <c r="A173" s="3">
        <v>45554</v>
      </c>
      <c r="B173">
        <v>9</v>
      </c>
      <c r="C173">
        <v>3</v>
      </c>
      <c r="D173">
        <v>2024</v>
      </c>
      <c r="E173" t="s">
        <v>94</v>
      </c>
      <c r="F173" t="s">
        <v>99</v>
      </c>
    </row>
    <row r="174" spans="1:6" x14ac:dyDescent="0.3">
      <c r="A174" s="3">
        <v>45555</v>
      </c>
      <c r="B174">
        <v>9</v>
      </c>
      <c r="C174">
        <v>3</v>
      </c>
      <c r="D174">
        <v>2024</v>
      </c>
      <c r="E174" t="s">
        <v>94</v>
      </c>
      <c r="F174" t="s">
        <v>99</v>
      </c>
    </row>
    <row r="175" spans="1:6" x14ac:dyDescent="0.3">
      <c r="A175" s="3">
        <v>45556</v>
      </c>
      <c r="B175">
        <v>9</v>
      </c>
      <c r="C175">
        <v>3</v>
      </c>
      <c r="D175">
        <v>2024</v>
      </c>
      <c r="E175" t="s">
        <v>96</v>
      </c>
      <c r="F175" t="s">
        <v>99</v>
      </c>
    </row>
    <row r="176" spans="1:6" x14ac:dyDescent="0.3">
      <c r="A176" s="3">
        <v>45557</v>
      </c>
      <c r="B176">
        <v>9</v>
      </c>
      <c r="C176">
        <v>3</v>
      </c>
      <c r="D176">
        <v>2024</v>
      </c>
      <c r="E176" t="s">
        <v>96</v>
      </c>
      <c r="F176" t="s">
        <v>99</v>
      </c>
    </row>
    <row r="177" spans="1:6" x14ac:dyDescent="0.3">
      <c r="A177" s="3">
        <v>45558</v>
      </c>
      <c r="B177">
        <v>9</v>
      </c>
      <c r="C177">
        <v>3</v>
      </c>
      <c r="D177">
        <v>2024</v>
      </c>
      <c r="E177" t="s">
        <v>94</v>
      </c>
      <c r="F177" t="s">
        <v>99</v>
      </c>
    </row>
    <row r="178" spans="1:6" x14ac:dyDescent="0.3">
      <c r="A178" s="3">
        <v>45559</v>
      </c>
      <c r="B178">
        <v>9</v>
      </c>
      <c r="C178">
        <v>3</v>
      </c>
      <c r="D178">
        <v>2024</v>
      </c>
      <c r="E178" t="s">
        <v>94</v>
      </c>
      <c r="F178" t="s">
        <v>99</v>
      </c>
    </row>
    <row r="179" spans="1:6" x14ac:dyDescent="0.3">
      <c r="A179" s="3">
        <v>45560</v>
      </c>
      <c r="B179">
        <v>9</v>
      </c>
      <c r="C179">
        <v>3</v>
      </c>
      <c r="D179">
        <v>2024</v>
      </c>
      <c r="E179" t="s">
        <v>94</v>
      </c>
      <c r="F179" t="s">
        <v>99</v>
      </c>
    </row>
    <row r="180" spans="1:6" x14ac:dyDescent="0.3">
      <c r="A180" s="3">
        <v>45561</v>
      </c>
      <c r="B180">
        <v>9</v>
      </c>
      <c r="C180">
        <v>3</v>
      </c>
      <c r="D180">
        <v>2024</v>
      </c>
      <c r="E180" t="s">
        <v>94</v>
      </c>
      <c r="F180" t="s">
        <v>99</v>
      </c>
    </row>
    <row r="181" spans="1:6" x14ac:dyDescent="0.3">
      <c r="A181" s="3">
        <v>45562</v>
      </c>
      <c r="B181">
        <v>9</v>
      </c>
      <c r="C181">
        <v>3</v>
      </c>
      <c r="D181">
        <v>2024</v>
      </c>
      <c r="E181" t="s">
        <v>94</v>
      </c>
      <c r="F181" t="s">
        <v>99</v>
      </c>
    </row>
    <row r="182" spans="1:6" x14ac:dyDescent="0.3">
      <c r="A182" s="3">
        <v>45563</v>
      </c>
      <c r="B182">
        <v>9</v>
      </c>
      <c r="C182">
        <v>3</v>
      </c>
      <c r="D182">
        <v>2024</v>
      </c>
      <c r="E182" t="s">
        <v>96</v>
      </c>
      <c r="F182" t="s">
        <v>99</v>
      </c>
    </row>
    <row r="183" spans="1:6" x14ac:dyDescent="0.3">
      <c r="A183" s="3">
        <v>45564</v>
      </c>
      <c r="B183">
        <v>9</v>
      </c>
      <c r="C183">
        <v>3</v>
      </c>
      <c r="D183">
        <v>2024</v>
      </c>
      <c r="E183" t="s">
        <v>96</v>
      </c>
      <c r="F183" t="s">
        <v>99</v>
      </c>
    </row>
    <row r="184" spans="1:6" x14ac:dyDescent="0.3">
      <c r="A184" s="3">
        <v>45565</v>
      </c>
      <c r="B184">
        <v>9</v>
      </c>
      <c r="C184">
        <v>3</v>
      </c>
      <c r="D184">
        <v>2024</v>
      </c>
      <c r="E184" t="s">
        <v>94</v>
      </c>
      <c r="F184" t="s">
        <v>99</v>
      </c>
    </row>
    <row r="185" spans="1:6" x14ac:dyDescent="0.3">
      <c r="A185" s="3">
        <v>45566</v>
      </c>
      <c r="B185">
        <v>10</v>
      </c>
      <c r="C185">
        <v>4</v>
      </c>
      <c r="D185">
        <v>2024</v>
      </c>
      <c r="E185" t="s">
        <v>94</v>
      </c>
      <c r="F185" t="s">
        <v>99</v>
      </c>
    </row>
    <row r="186" spans="1:6" x14ac:dyDescent="0.3">
      <c r="A186" s="3">
        <v>45567</v>
      </c>
      <c r="B186">
        <v>10</v>
      </c>
      <c r="C186">
        <v>4</v>
      </c>
      <c r="D186">
        <v>2024</v>
      </c>
      <c r="E186" t="s">
        <v>94</v>
      </c>
      <c r="F186" t="s">
        <v>99</v>
      </c>
    </row>
    <row r="187" spans="1:6" x14ac:dyDescent="0.3">
      <c r="A187" s="3">
        <v>45568</v>
      </c>
      <c r="B187">
        <v>10</v>
      </c>
      <c r="C187">
        <v>4</v>
      </c>
      <c r="D187">
        <v>2024</v>
      </c>
      <c r="E187" t="s">
        <v>94</v>
      </c>
      <c r="F187" t="s">
        <v>99</v>
      </c>
    </row>
    <row r="188" spans="1:6" x14ac:dyDescent="0.3">
      <c r="A188" s="3">
        <v>45569</v>
      </c>
      <c r="B188">
        <v>10</v>
      </c>
      <c r="C188">
        <v>4</v>
      </c>
      <c r="D188">
        <v>2024</v>
      </c>
      <c r="E188" t="s">
        <v>94</v>
      </c>
      <c r="F188" t="s">
        <v>99</v>
      </c>
    </row>
    <row r="189" spans="1:6" x14ac:dyDescent="0.3">
      <c r="A189" s="3">
        <v>45570</v>
      </c>
      <c r="B189">
        <v>10</v>
      </c>
      <c r="C189">
        <v>4</v>
      </c>
      <c r="D189">
        <v>2024</v>
      </c>
      <c r="E189" t="s">
        <v>96</v>
      </c>
      <c r="F189" t="s">
        <v>99</v>
      </c>
    </row>
    <row r="190" spans="1:6" x14ac:dyDescent="0.3">
      <c r="A190" s="3">
        <v>45571</v>
      </c>
      <c r="B190">
        <v>10</v>
      </c>
      <c r="C190">
        <v>4</v>
      </c>
      <c r="D190">
        <v>2024</v>
      </c>
      <c r="E190" t="s">
        <v>96</v>
      </c>
      <c r="F190" t="s">
        <v>99</v>
      </c>
    </row>
    <row r="191" spans="1:6" x14ac:dyDescent="0.3">
      <c r="A191" s="3">
        <v>45572</v>
      </c>
      <c r="B191">
        <v>10</v>
      </c>
      <c r="C191">
        <v>4</v>
      </c>
      <c r="D191">
        <v>2024</v>
      </c>
      <c r="E191" t="s">
        <v>94</v>
      </c>
      <c r="F191" t="s">
        <v>99</v>
      </c>
    </row>
    <row r="192" spans="1:6" x14ac:dyDescent="0.3">
      <c r="A192" s="3">
        <v>45573</v>
      </c>
      <c r="B192">
        <v>10</v>
      </c>
      <c r="C192">
        <v>4</v>
      </c>
      <c r="D192">
        <v>2024</v>
      </c>
      <c r="E192" t="s">
        <v>94</v>
      </c>
      <c r="F192" t="s">
        <v>99</v>
      </c>
    </row>
    <row r="193" spans="1:6" x14ac:dyDescent="0.3">
      <c r="A193" s="3">
        <v>45574</v>
      </c>
      <c r="B193">
        <v>10</v>
      </c>
      <c r="C193">
        <v>4</v>
      </c>
      <c r="D193">
        <v>2024</v>
      </c>
      <c r="E193" t="s">
        <v>94</v>
      </c>
      <c r="F193" t="s">
        <v>99</v>
      </c>
    </row>
    <row r="194" spans="1:6" x14ac:dyDescent="0.3">
      <c r="A194" s="3">
        <v>45575</v>
      </c>
      <c r="B194">
        <v>10</v>
      </c>
      <c r="C194">
        <v>4</v>
      </c>
      <c r="D194">
        <v>2024</v>
      </c>
      <c r="E194" t="s">
        <v>94</v>
      </c>
      <c r="F194" t="s">
        <v>99</v>
      </c>
    </row>
    <row r="195" spans="1:6" x14ac:dyDescent="0.3">
      <c r="A195" s="3">
        <v>45576</v>
      </c>
      <c r="B195">
        <v>10</v>
      </c>
      <c r="C195">
        <v>4</v>
      </c>
      <c r="D195">
        <v>2024</v>
      </c>
      <c r="E195" t="s">
        <v>94</v>
      </c>
      <c r="F195" t="s">
        <v>99</v>
      </c>
    </row>
    <row r="196" spans="1:6" x14ac:dyDescent="0.3">
      <c r="A196" s="3">
        <v>45577</v>
      </c>
      <c r="B196">
        <v>10</v>
      </c>
      <c r="C196">
        <v>4</v>
      </c>
      <c r="D196">
        <v>2024</v>
      </c>
      <c r="E196" t="s">
        <v>96</v>
      </c>
      <c r="F196" t="s">
        <v>99</v>
      </c>
    </row>
    <row r="197" spans="1:6" x14ac:dyDescent="0.3">
      <c r="A197" s="3">
        <v>45578</v>
      </c>
      <c r="B197">
        <v>10</v>
      </c>
      <c r="C197">
        <v>4</v>
      </c>
      <c r="D197">
        <v>2024</v>
      </c>
      <c r="E197" t="s">
        <v>96</v>
      </c>
      <c r="F197" t="s">
        <v>99</v>
      </c>
    </row>
    <row r="198" spans="1:6" x14ac:dyDescent="0.3">
      <c r="A198" s="3">
        <v>45579</v>
      </c>
      <c r="B198">
        <v>10</v>
      </c>
      <c r="C198">
        <v>4</v>
      </c>
      <c r="D198">
        <v>2024</v>
      </c>
      <c r="E198" t="s">
        <v>94</v>
      </c>
      <c r="F198" t="s">
        <v>99</v>
      </c>
    </row>
    <row r="199" spans="1:6" x14ac:dyDescent="0.3">
      <c r="A199" s="3">
        <v>45580</v>
      </c>
      <c r="B199">
        <v>10</v>
      </c>
      <c r="C199">
        <v>4</v>
      </c>
      <c r="D199">
        <v>2024</v>
      </c>
      <c r="E199" t="s">
        <v>94</v>
      </c>
      <c r="F199" t="s">
        <v>99</v>
      </c>
    </row>
    <row r="200" spans="1:6" x14ac:dyDescent="0.3">
      <c r="A200" s="3">
        <v>45581</v>
      </c>
      <c r="B200">
        <v>10</v>
      </c>
      <c r="C200">
        <v>4</v>
      </c>
      <c r="D200">
        <v>2024</v>
      </c>
      <c r="E200" t="s">
        <v>94</v>
      </c>
      <c r="F200" t="s">
        <v>99</v>
      </c>
    </row>
    <row r="201" spans="1:6" x14ac:dyDescent="0.3">
      <c r="A201" s="3">
        <v>45582</v>
      </c>
      <c r="B201">
        <v>10</v>
      </c>
      <c r="C201">
        <v>4</v>
      </c>
      <c r="D201">
        <v>2024</v>
      </c>
      <c r="E201" t="s">
        <v>94</v>
      </c>
      <c r="F201" t="s">
        <v>99</v>
      </c>
    </row>
    <row r="202" spans="1:6" x14ac:dyDescent="0.3">
      <c r="A202" s="3">
        <v>45583</v>
      </c>
      <c r="B202">
        <v>10</v>
      </c>
      <c r="C202">
        <v>4</v>
      </c>
      <c r="D202">
        <v>2024</v>
      </c>
      <c r="E202" t="s">
        <v>94</v>
      </c>
      <c r="F202" t="s">
        <v>99</v>
      </c>
    </row>
    <row r="203" spans="1:6" x14ac:dyDescent="0.3">
      <c r="A203" s="3">
        <v>45584</v>
      </c>
      <c r="B203">
        <v>10</v>
      </c>
      <c r="C203">
        <v>4</v>
      </c>
      <c r="D203">
        <v>2024</v>
      </c>
      <c r="E203" t="s">
        <v>96</v>
      </c>
      <c r="F203" t="s">
        <v>99</v>
      </c>
    </row>
    <row r="204" spans="1:6" x14ac:dyDescent="0.3">
      <c r="A204" s="3">
        <v>45585</v>
      </c>
      <c r="B204">
        <v>10</v>
      </c>
      <c r="C204">
        <v>4</v>
      </c>
      <c r="D204">
        <v>2024</v>
      </c>
      <c r="E204" t="s">
        <v>96</v>
      </c>
      <c r="F204" t="s">
        <v>99</v>
      </c>
    </row>
    <row r="205" spans="1:6" x14ac:dyDescent="0.3">
      <c r="A205" s="3">
        <v>45586</v>
      </c>
      <c r="B205">
        <v>10</v>
      </c>
      <c r="C205">
        <v>4</v>
      </c>
      <c r="D205">
        <v>2024</v>
      </c>
      <c r="E205" t="s">
        <v>94</v>
      </c>
      <c r="F205" t="s">
        <v>99</v>
      </c>
    </row>
    <row r="206" spans="1:6" x14ac:dyDescent="0.3">
      <c r="A206" s="3">
        <v>45587</v>
      </c>
      <c r="B206">
        <v>10</v>
      </c>
      <c r="C206">
        <v>4</v>
      </c>
      <c r="D206">
        <v>2024</v>
      </c>
      <c r="E206" t="s">
        <v>94</v>
      </c>
      <c r="F206" t="s">
        <v>99</v>
      </c>
    </row>
    <row r="207" spans="1:6" x14ac:dyDescent="0.3">
      <c r="A207" s="3">
        <v>45588</v>
      </c>
      <c r="B207">
        <v>10</v>
      </c>
      <c r="C207">
        <v>4</v>
      </c>
      <c r="D207">
        <v>2024</v>
      </c>
      <c r="E207" t="s">
        <v>94</v>
      </c>
      <c r="F207" t="s">
        <v>99</v>
      </c>
    </row>
    <row r="208" spans="1:6" x14ac:dyDescent="0.3">
      <c r="A208" s="3">
        <v>45589</v>
      </c>
      <c r="B208">
        <v>10</v>
      </c>
      <c r="C208">
        <v>4</v>
      </c>
      <c r="D208">
        <v>2024</v>
      </c>
      <c r="E208" t="s">
        <v>94</v>
      </c>
      <c r="F208" t="s">
        <v>99</v>
      </c>
    </row>
    <row r="209" spans="1:6" x14ac:dyDescent="0.3">
      <c r="A209" s="3">
        <v>45590</v>
      </c>
      <c r="B209">
        <v>10</v>
      </c>
      <c r="C209">
        <v>4</v>
      </c>
      <c r="D209">
        <v>2024</v>
      </c>
      <c r="E209" t="s">
        <v>94</v>
      </c>
      <c r="F209" t="s">
        <v>99</v>
      </c>
    </row>
    <row r="210" spans="1:6" x14ac:dyDescent="0.3">
      <c r="A210" s="3">
        <v>45591</v>
      </c>
      <c r="B210">
        <v>10</v>
      </c>
      <c r="C210">
        <v>4</v>
      </c>
      <c r="D210">
        <v>2024</v>
      </c>
      <c r="E210" t="s">
        <v>96</v>
      </c>
      <c r="F210" t="s">
        <v>99</v>
      </c>
    </row>
    <row r="211" spans="1:6" x14ac:dyDescent="0.3">
      <c r="A211" s="3">
        <v>45592</v>
      </c>
      <c r="B211">
        <v>10</v>
      </c>
      <c r="C211">
        <v>4</v>
      </c>
      <c r="D211">
        <v>2024</v>
      </c>
      <c r="E211" t="s">
        <v>96</v>
      </c>
      <c r="F211" t="s">
        <v>99</v>
      </c>
    </row>
    <row r="212" spans="1:6" x14ac:dyDescent="0.3">
      <c r="A212" s="3">
        <v>45593</v>
      </c>
      <c r="B212">
        <v>10</v>
      </c>
      <c r="C212">
        <v>4</v>
      </c>
      <c r="D212">
        <v>2024</v>
      </c>
      <c r="E212" t="s">
        <v>94</v>
      </c>
      <c r="F212" t="s">
        <v>99</v>
      </c>
    </row>
    <row r="213" spans="1:6" x14ac:dyDescent="0.3">
      <c r="A213" s="3">
        <v>45594</v>
      </c>
      <c r="B213">
        <v>10</v>
      </c>
      <c r="C213">
        <v>4</v>
      </c>
      <c r="D213">
        <v>2024</v>
      </c>
      <c r="E213" t="s">
        <v>94</v>
      </c>
      <c r="F213" t="s">
        <v>99</v>
      </c>
    </row>
    <row r="214" spans="1:6" x14ac:dyDescent="0.3">
      <c r="A214" s="3">
        <v>45595</v>
      </c>
      <c r="B214">
        <v>10</v>
      </c>
      <c r="C214">
        <v>4</v>
      </c>
      <c r="D214">
        <v>2024</v>
      </c>
      <c r="E214" t="s">
        <v>94</v>
      </c>
      <c r="F214" t="s">
        <v>99</v>
      </c>
    </row>
    <row r="215" spans="1:6" x14ac:dyDescent="0.3">
      <c r="A215" s="3">
        <v>45596</v>
      </c>
      <c r="B215">
        <v>10</v>
      </c>
      <c r="C215">
        <v>4</v>
      </c>
      <c r="D215">
        <v>2024</v>
      </c>
      <c r="E215" t="s">
        <v>94</v>
      </c>
      <c r="F215" t="s">
        <v>99</v>
      </c>
    </row>
    <row r="216" spans="1:6" x14ac:dyDescent="0.3">
      <c r="A216" s="3">
        <v>45597</v>
      </c>
      <c r="B216">
        <v>11</v>
      </c>
      <c r="C216">
        <v>4</v>
      </c>
      <c r="D216">
        <v>2024</v>
      </c>
      <c r="E216" t="s">
        <v>94</v>
      </c>
      <c r="F216" t="s">
        <v>100</v>
      </c>
    </row>
    <row r="217" spans="1:6" x14ac:dyDescent="0.3">
      <c r="A217" s="3">
        <v>45598</v>
      </c>
      <c r="B217">
        <v>11</v>
      </c>
      <c r="C217">
        <v>4</v>
      </c>
      <c r="D217">
        <v>2024</v>
      </c>
      <c r="E217" t="s">
        <v>96</v>
      </c>
      <c r="F217" t="s">
        <v>100</v>
      </c>
    </row>
    <row r="218" spans="1:6" x14ac:dyDescent="0.3">
      <c r="A218" s="3">
        <v>45599</v>
      </c>
      <c r="B218">
        <v>11</v>
      </c>
      <c r="C218">
        <v>4</v>
      </c>
      <c r="D218">
        <v>2024</v>
      </c>
      <c r="E218" t="s">
        <v>96</v>
      </c>
      <c r="F218" t="s">
        <v>100</v>
      </c>
    </row>
    <row r="219" spans="1:6" x14ac:dyDescent="0.3">
      <c r="A219" s="3">
        <v>45600</v>
      </c>
      <c r="B219">
        <v>11</v>
      </c>
      <c r="C219">
        <v>4</v>
      </c>
      <c r="D219">
        <v>2024</v>
      </c>
      <c r="E219" t="s">
        <v>94</v>
      </c>
      <c r="F219" t="s">
        <v>100</v>
      </c>
    </row>
    <row r="220" spans="1:6" x14ac:dyDescent="0.3">
      <c r="A220" s="3">
        <v>45601</v>
      </c>
      <c r="B220">
        <v>11</v>
      </c>
      <c r="C220">
        <v>4</v>
      </c>
      <c r="D220">
        <v>2024</v>
      </c>
      <c r="E220" t="s">
        <v>94</v>
      </c>
      <c r="F220" t="s">
        <v>100</v>
      </c>
    </row>
    <row r="221" spans="1:6" x14ac:dyDescent="0.3">
      <c r="A221" s="3">
        <v>45602</v>
      </c>
      <c r="B221">
        <v>11</v>
      </c>
      <c r="C221">
        <v>4</v>
      </c>
      <c r="D221">
        <v>2024</v>
      </c>
      <c r="E221" t="s">
        <v>94</v>
      </c>
      <c r="F221" t="s">
        <v>100</v>
      </c>
    </row>
    <row r="222" spans="1:6" x14ac:dyDescent="0.3">
      <c r="A222" s="3">
        <v>45603</v>
      </c>
      <c r="B222">
        <v>11</v>
      </c>
      <c r="C222">
        <v>4</v>
      </c>
      <c r="D222">
        <v>2024</v>
      </c>
      <c r="E222" t="s">
        <v>94</v>
      </c>
      <c r="F222" t="s">
        <v>100</v>
      </c>
    </row>
    <row r="223" spans="1:6" x14ac:dyDescent="0.3">
      <c r="A223" s="3">
        <v>45604</v>
      </c>
      <c r="B223">
        <v>11</v>
      </c>
      <c r="C223">
        <v>4</v>
      </c>
      <c r="D223">
        <v>2024</v>
      </c>
      <c r="E223" t="s">
        <v>94</v>
      </c>
      <c r="F223" t="s">
        <v>100</v>
      </c>
    </row>
    <row r="224" spans="1:6" x14ac:dyDescent="0.3">
      <c r="A224" s="3">
        <v>45605</v>
      </c>
      <c r="B224">
        <v>11</v>
      </c>
      <c r="C224">
        <v>4</v>
      </c>
      <c r="D224">
        <v>2024</v>
      </c>
      <c r="E224" t="s">
        <v>96</v>
      </c>
      <c r="F224" t="s">
        <v>100</v>
      </c>
    </row>
    <row r="225" spans="1:6" x14ac:dyDescent="0.3">
      <c r="A225" s="3">
        <v>45606</v>
      </c>
      <c r="B225">
        <v>11</v>
      </c>
      <c r="C225">
        <v>4</v>
      </c>
      <c r="D225">
        <v>2024</v>
      </c>
      <c r="E225" t="s">
        <v>96</v>
      </c>
      <c r="F225" t="s">
        <v>100</v>
      </c>
    </row>
    <row r="226" spans="1:6" x14ac:dyDescent="0.3">
      <c r="A226" s="3">
        <v>45607</v>
      </c>
      <c r="B226">
        <v>11</v>
      </c>
      <c r="C226">
        <v>4</v>
      </c>
      <c r="D226">
        <v>2024</v>
      </c>
      <c r="E226" t="s">
        <v>94</v>
      </c>
      <c r="F226" t="s">
        <v>100</v>
      </c>
    </row>
    <row r="227" spans="1:6" x14ac:dyDescent="0.3">
      <c r="A227" s="3">
        <v>45608</v>
      </c>
      <c r="B227">
        <v>11</v>
      </c>
      <c r="C227">
        <v>4</v>
      </c>
      <c r="D227">
        <v>2024</v>
      </c>
      <c r="E227" t="s">
        <v>94</v>
      </c>
      <c r="F227" t="s">
        <v>100</v>
      </c>
    </row>
    <row r="228" spans="1:6" x14ac:dyDescent="0.3">
      <c r="A228" s="3">
        <v>45609</v>
      </c>
      <c r="B228">
        <v>11</v>
      </c>
      <c r="C228">
        <v>4</v>
      </c>
      <c r="D228">
        <v>2024</v>
      </c>
      <c r="E228" t="s">
        <v>94</v>
      </c>
      <c r="F228" t="s">
        <v>100</v>
      </c>
    </row>
    <row r="229" spans="1:6" x14ac:dyDescent="0.3">
      <c r="A229" s="3">
        <v>45610</v>
      </c>
      <c r="B229">
        <v>11</v>
      </c>
      <c r="C229">
        <v>4</v>
      </c>
      <c r="D229">
        <v>2024</v>
      </c>
      <c r="E229" t="s">
        <v>94</v>
      </c>
      <c r="F229" t="s">
        <v>100</v>
      </c>
    </row>
    <row r="230" spans="1:6" x14ac:dyDescent="0.3">
      <c r="A230" s="3">
        <v>45611</v>
      </c>
      <c r="B230">
        <v>11</v>
      </c>
      <c r="C230">
        <v>4</v>
      </c>
      <c r="D230">
        <v>2024</v>
      </c>
      <c r="E230" t="s">
        <v>94</v>
      </c>
      <c r="F230" t="s">
        <v>100</v>
      </c>
    </row>
    <row r="231" spans="1:6" x14ac:dyDescent="0.3">
      <c r="A231" s="3">
        <v>45612</v>
      </c>
      <c r="B231">
        <v>11</v>
      </c>
      <c r="C231">
        <v>4</v>
      </c>
      <c r="D231">
        <v>2024</v>
      </c>
      <c r="E231" t="s">
        <v>96</v>
      </c>
      <c r="F231" t="s">
        <v>100</v>
      </c>
    </row>
    <row r="232" spans="1:6" x14ac:dyDescent="0.3">
      <c r="A232" s="3">
        <v>45613</v>
      </c>
      <c r="B232">
        <v>11</v>
      </c>
      <c r="C232">
        <v>4</v>
      </c>
      <c r="D232">
        <v>2024</v>
      </c>
      <c r="E232" t="s">
        <v>96</v>
      </c>
      <c r="F232" t="s">
        <v>100</v>
      </c>
    </row>
    <row r="233" spans="1:6" x14ac:dyDescent="0.3">
      <c r="A233" s="3">
        <v>45614</v>
      </c>
      <c r="B233">
        <v>11</v>
      </c>
      <c r="C233">
        <v>4</v>
      </c>
      <c r="D233">
        <v>2024</v>
      </c>
      <c r="E233" t="s">
        <v>94</v>
      </c>
      <c r="F233" t="s">
        <v>100</v>
      </c>
    </row>
    <row r="234" spans="1:6" x14ac:dyDescent="0.3">
      <c r="A234" s="3">
        <v>45615</v>
      </c>
      <c r="B234">
        <v>11</v>
      </c>
      <c r="C234">
        <v>4</v>
      </c>
      <c r="D234">
        <v>2024</v>
      </c>
      <c r="E234" t="s">
        <v>94</v>
      </c>
      <c r="F234" t="s">
        <v>100</v>
      </c>
    </row>
    <row r="235" spans="1:6" x14ac:dyDescent="0.3">
      <c r="A235" s="3">
        <v>45616</v>
      </c>
      <c r="B235">
        <v>11</v>
      </c>
      <c r="C235">
        <v>4</v>
      </c>
      <c r="D235">
        <v>2024</v>
      </c>
      <c r="E235" t="s">
        <v>94</v>
      </c>
      <c r="F235" t="s">
        <v>100</v>
      </c>
    </row>
    <row r="236" spans="1:6" x14ac:dyDescent="0.3">
      <c r="A236" s="3">
        <v>45617</v>
      </c>
      <c r="B236">
        <v>11</v>
      </c>
      <c r="C236">
        <v>4</v>
      </c>
      <c r="D236">
        <v>2024</v>
      </c>
      <c r="E236" t="s">
        <v>94</v>
      </c>
      <c r="F236" t="s">
        <v>100</v>
      </c>
    </row>
    <row r="237" spans="1:6" x14ac:dyDescent="0.3">
      <c r="A237" s="3">
        <v>45618</v>
      </c>
      <c r="B237">
        <v>11</v>
      </c>
      <c r="C237">
        <v>4</v>
      </c>
      <c r="D237">
        <v>2024</v>
      </c>
      <c r="E237" t="s">
        <v>94</v>
      </c>
      <c r="F237" t="s">
        <v>100</v>
      </c>
    </row>
    <row r="238" spans="1:6" x14ac:dyDescent="0.3">
      <c r="A238" s="3">
        <v>45619</v>
      </c>
      <c r="B238">
        <v>11</v>
      </c>
      <c r="C238">
        <v>4</v>
      </c>
      <c r="D238">
        <v>2024</v>
      </c>
      <c r="E238" t="s">
        <v>96</v>
      </c>
      <c r="F238" t="s">
        <v>100</v>
      </c>
    </row>
    <row r="239" spans="1:6" x14ac:dyDescent="0.3">
      <c r="A239" s="3">
        <v>45620</v>
      </c>
      <c r="B239">
        <v>11</v>
      </c>
      <c r="C239">
        <v>4</v>
      </c>
      <c r="D239">
        <v>2024</v>
      </c>
      <c r="E239" t="s">
        <v>96</v>
      </c>
      <c r="F239" t="s">
        <v>100</v>
      </c>
    </row>
    <row r="240" spans="1:6" x14ac:dyDescent="0.3">
      <c r="A240" s="3">
        <v>45621</v>
      </c>
      <c r="B240">
        <v>11</v>
      </c>
      <c r="C240">
        <v>4</v>
      </c>
      <c r="D240">
        <v>2024</v>
      </c>
      <c r="E240" t="s">
        <v>94</v>
      </c>
      <c r="F240" t="s">
        <v>100</v>
      </c>
    </row>
    <row r="241" spans="1:6" x14ac:dyDescent="0.3">
      <c r="A241" s="3">
        <v>45622</v>
      </c>
      <c r="B241">
        <v>11</v>
      </c>
      <c r="C241">
        <v>4</v>
      </c>
      <c r="D241">
        <v>2024</v>
      </c>
      <c r="E241" t="s">
        <v>94</v>
      </c>
      <c r="F241" t="s">
        <v>100</v>
      </c>
    </row>
    <row r="242" spans="1:6" x14ac:dyDescent="0.3">
      <c r="A242" s="3">
        <v>45623</v>
      </c>
      <c r="B242">
        <v>11</v>
      </c>
      <c r="C242">
        <v>4</v>
      </c>
      <c r="D242">
        <v>2024</v>
      </c>
      <c r="E242" t="s">
        <v>94</v>
      </c>
      <c r="F242" t="s">
        <v>100</v>
      </c>
    </row>
    <row r="243" spans="1:6" x14ac:dyDescent="0.3">
      <c r="A243" s="3">
        <v>45624</v>
      </c>
      <c r="B243">
        <v>11</v>
      </c>
      <c r="C243">
        <v>4</v>
      </c>
      <c r="D243">
        <v>2024</v>
      </c>
      <c r="E243" t="s">
        <v>94</v>
      </c>
      <c r="F243" t="s">
        <v>100</v>
      </c>
    </row>
    <row r="244" spans="1:6" x14ac:dyDescent="0.3">
      <c r="A244" s="3">
        <v>45625</v>
      </c>
      <c r="B244">
        <v>11</v>
      </c>
      <c r="C244">
        <v>4</v>
      </c>
      <c r="D244">
        <v>2024</v>
      </c>
      <c r="E244" t="s">
        <v>94</v>
      </c>
      <c r="F244" t="s">
        <v>100</v>
      </c>
    </row>
    <row r="245" spans="1:6" x14ac:dyDescent="0.3">
      <c r="A245" s="3">
        <v>45626</v>
      </c>
      <c r="B245">
        <v>11</v>
      </c>
      <c r="C245">
        <v>4</v>
      </c>
      <c r="D245">
        <v>2024</v>
      </c>
      <c r="E245" t="s">
        <v>96</v>
      </c>
      <c r="F245" t="s">
        <v>100</v>
      </c>
    </row>
    <row r="246" spans="1:6" x14ac:dyDescent="0.3">
      <c r="A246" s="3">
        <v>45627</v>
      </c>
      <c r="B246">
        <v>12</v>
      </c>
      <c r="C246">
        <v>4</v>
      </c>
      <c r="D246">
        <v>2024</v>
      </c>
      <c r="E246" t="s">
        <v>96</v>
      </c>
      <c r="F246" t="s">
        <v>100</v>
      </c>
    </row>
    <row r="247" spans="1:6" x14ac:dyDescent="0.3">
      <c r="A247" s="3">
        <v>45628</v>
      </c>
      <c r="B247">
        <v>12</v>
      </c>
      <c r="C247">
        <v>4</v>
      </c>
      <c r="D247">
        <v>2024</v>
      </c>
      <c r="E247" t="s">
        <v>94</v>
      </c>
      <c r="F247" t="s">
        <v>100</v>
      </c>
    </row>
    <row r="248" spans="1:6" x14ac:dyDescent="0.3">
      <c r="A248" s="3">
        <v>45629</v>
      </c>
      <c r="B248">
        <v>12</v>
      </c>
      <c r="C248">
        <v>4</v>
      </c>
      <c r="D248">
        <v>2024</v>
      </c>
      <c r="E248" t="s">
        <v>94</v>
      </c>
      <c r="F248" t="s">
        <v>100</v>
      </c>
    </row>
    <row r="249" spans="1:6" x14ac:dyDescent="0.3">
      <c r="A249" s="3">
        <v>45630</v>
      </c>
      <c r="B249">
        <v>12</v>
      </c>
      <c r="C249">
        <v>4</v>
      </c>
      <c r="D249">
        <v>2024</v>
      </c>
      <c r="E249" t="s">
        <v>94</v>
      </c>
      <c r="F249" t="s">
        <v>100</v>
      </c>
    </row>
    <row r="250" spans="1:6" x14ac:dyDescent="0.3">
      <c r="A250" s="3">
        <v>45631</v>
      </c>
      <c r="B250">
        <v>12</v>
      </c>
      <c r="C250">
        <v>4</v>
      </c>
      <c r="D250">
        <v>2024</v>
      </c>
      <c r="E250" t="s">
        <v>94</v>
      </c>
      <c r="F250" t="s">
        <v>100</v>
      </c>
    </row>
    <row r="251" spans="1:6" x14ac:dyDescent="0.3">
      <c r="A251" s="3">
        <v>45632</v>
      </c>
      <c r="B251">
        <v>12</v>
      </c>
      <c r="C251">
        <v>4</v>
      </c>
      <c r="D251">
        <v>2024</v>
      </c>
      <c r="E251" t="s">
        <v>94</v>
      </c>
      <c r="F251" t="s">
        <v>100</v>
      </c>
    </row>
    <row r="252" spans="1:6" x14ac:dyDescent="0.3">
      <c r="A252" s="3">
        <v>45633</v>
      </c>
      <c r="B252">
        <v>12</v>
      </c>
      <c r="C252">
        <v>4</v>
      </c>
      <c r="D252">
        <v>2024</v>
      </c>
      <c r="E252" t="s">
        <v>96</v>
      </c>
      <c r="F252" t="s">
        <v>100</v>
      </c>
    </row>
    <row r="253" spans="1:6" x14ac:dyDescent="0.3">
      <c r="A253" s="3">
        <v>45634</v>
      </c>
      <c r="B253">
        <v>12</v>
      </c>
      <c r="C253">
        <v>4</v>
      </c>
      <c r="D253">
        <v>2024</v>
      </c>
      <c r="E253" t="s">
        <v>96</v>
      </c>
      <c r="F253" t="s">
        <v>100</v>
      </c>
    </row>
    <row r="254" spans="1:6" x14ac:dyDescent="0.3">
      <c r="A254" s="3">
        <v>45635</v>
      </c>
      <c r="B254">
        <v>12</v>
      </c>
      <c r="C254">
        <v>4</v>
      </c>
      <c r="D254">
        <v>2024</v>
      </c>
      <c r="E254" t="s">
        <v>94</v>
      </c>
      <c r="F254" t="s">
        <v>100</v>
      </c>
    </row>
    <row r="255" spans="1:6" x14ac:dyDescent="0.3">
      <c r="A255" s="3">
        <v>45636</v>
      </c>
      <c r="B255">
        <v>12</v>
      </c>
      <c r="C255">
        <v>4</v>
      </c>
      <c r="D255">
        <v>2024</v>
      </c>
      <c r="E255" t="s">
        <v>94</v>
      </c>
      <c r="F255" t="s">
        <v>100</v>
      </c>
    </row>
    <row r="256" spans="1:6" x14ac:dyDescent="0.3">
      <c r="A256" s="3">
        <v>45637</v>
      </c>
      <c r="B256">
        <v>12</v>
      </c>
      <c r="C256">
        <v>4</v>
      </c>
      <c r="D256">
        <v>2024</v>
      </c>
      <c r="E256" t="s">
        <v>94</v>
      </c>
      <c r="F256" t="s">
        <v>100</v>
      </c>
    </row>
    <row r="257" spans="1:6" x14ac:dyDescent="0.3">
      <c r="A257" s="3">
        <v>45638</v>
      </c>
      <c r="B257">
        <v>12</v>
      </c>
      <c r="C257">
        <v>4</v>
      </c>
      <c r="D257">
        <v>2024</v>
      </c>
      <c r="E257" t="s">
        <v>94</v>
      </c>
      <c r="F257" t="s">
        <v>100</v>
      </c>
    </row>
    <row r="258" spans="1:6" x14ac:dyDescent="0.3">
      <c r="A258" s="3">
        <v>45639</v>
      </c>
      <c r="B258">
        <v>12</v>
      </c>
      <c r="C258">
        <v>4</v>
      </c>
      <c r="D258">
        <v>2024</v>
      </c>
      <c r="E258" t="s">
        <v>94</v>
      </c>
      <c r="F258" t="s">
        <v>100</v>
      </c>
    </row>
    <row r="259" spans="1:6" x14ac:dyDescent="0.3">
      <c r="A259" s="3">
        <v>45640</v>
      </c>
      <c r="B259">
        <v>12</v>
      </c>
      <c r="C259">
        <v>4</v>
      </c>
      <c r="D259">
        <v>2024</v>
      </c>
      <c r="E259" t="s">
        <v>96</v>
      </c>
      <c r="F259" t="s">
        <v>100</v>
      </c>
    </row>
    <row r="260" spans="1:6" x14ac:dyDescent="0.3">
      <c r="A260" s="3">
        <v>45641</v>
      </c>
      <c r="B260">
        <v>12</v>
      </c>
      <c r="C260">
        <v>4</v>
      </c>
      <c r="D260">
        <v>2024</v>
      </c>
      <c r="E260" t="s">
        <v>96</v>
      </c>
      <c r="F260" t="s">
        <v>100</v>
      </c>
    </row>
    <row r="261" spans="1:6" x14ac:dyDescent="0.3">
      <c r="A261" s="3">
        <v>45642</v>
      </c>
      <c r="B261">
        <v>12</v>
      </c>
      <c r="C261">
        <v>4</v>
      </c>
      <c r="D261">
        <v>2024</v>
      </c>
      <c r="E261" t="s">
        <v>94</v>
      </c>
      <c r="F261" t="s">
        <v>100</v>
      </c>
    </row>
    <row r="262" spans="1:6" x14ac:dyDescent="0.3">
      <c r="A262" s="3">
        <v>45643</v>
      </c>
      <c r="B262">
        <v>12</v>
      </c>
      <c r="C262">
        <v>4</v>
      </c>
      <c r="D262">
        <v>2024</v>
      </c>
      <c r="E262" t="s">
        <v>94</v>
      </c>
      <c r="F262" t="s">
        <v>100</v>
      </c>
    </row>
    <row r="263" spans="1:6" x14ac:dyDescent="0.3">
      <c r="A263" s="3">
        <v>45644</v>
      </c>
      <c r="B263">
        <v>12</v>
      </c>
      <c r="C263">
        <v>4</v>
      </c>
      <c r="D263">
        <v>2024</v>
      </c>
      <c r="E263" t="s">
        <v>94</v>
      </c>
      <c r="F263" t="s">
        <v>100</v>
      </c>
    </row>
    <row r="264" spans="1:6" x14ac:dyDescent="0.3">
      <c r="A264" s="3">
        <v>45645</v>
      </c>
      <c r="B264">
        <v>12</v>
      </c>
      <c r="C264">
        <v>4</v>
      </c>
      <c r="D264">
        <v>2024</v>
      </c>
      <c r="E264" t="s">
        <v>94</v>
      </c>
      <c r="F264" t="s">
        <v>100</v>
      </c>
    </row>
    <row r="265" spans="1:6" x14ac:dyDescent="0.3">
      <c r="A265" s="3">
        <v>45646</v>
      </c>
      <c r="B265">
        <v>12</v>
      </c>
      <c r="C265">
        <v>4</v>
      </c>
      <c r="D265">
        <v>2024</v>
      </c>
      <c r="E265" t="s">
        <v>94</v>
      </c>
      <c r="F265" t="s">
        <v>100</v>
      </c>
    </row>
    <row r="266" spans="1:6" x14ac:dyDescent="0.3">
      <c r="A266" s="3">
        <v>45647</v>
      </c>
      <c r="B266">
        <v>12</v>
      </c>
      <c r="C266">
        <v>4</v>
      </c>
      <c r="D266">
        <v>2024</v>
      </c>
      <c r="E266" t="s">
        <v>96</v>
      </c>
      <c r="F266" t="s">
        <v>100</v>
      </c>
    </row>
    <row r="267" spans="1:6" x14ac:dyDescent="0.3">
      <c r="A267" s="3">
        <v>45648</v>
      </c>
      <c r="B267">
        <v>12</v>
      </c>
      <c r="C267">
        <v>4</v>
      </c>
      <c r="D267">
        <v>2024</v>
      </c>
      <c r="E267" t="s">
        <v>96</v>
      </c>
      <c r="F267" t="s">
        <v>100</v>
      </c>
    </row>
    <row r="268" spans="1:6" x14ac:dyDescent="0.3">
      <c r="A268" s="3">
        <v>45649</v>
      </c>
      <c r="B268">
        <v>12</v>
      </c>
      <c r="C268">
        <v>4</v>
      </c>
      <c r="D268">
        <v>2024</v>
      </c>
      <c r="E268" t="s">
        <v>94</v>
      </c>
      <c r="F268" t="s">
        <v>100</v>
      </c>
    </row>
    <row r="269" spans="1:6" x14ac:dyDescent="0.3">
      <c r="A269" s="3">
        <v>45650</v>
      </c>
      <c r="B269">
        <v>12</v>
      </c>
      <c r="C269">
        <v>4</v>
      </c>
      <c r="D269">
        <v>2024</v>
      </c>
      <c r="E269" t="s">
        <v>94</v>
      </c>
      <c r="F269" t="s">
        <v>100</v>
      </c>
    </row>
    <row r="270" spans="1:6" x14ac:dyDescent="0.3">
      <c r="A270" s="3">
        <v>45651</v>
      </c>
      <c r="B270">
        <v>12</v>
      </c>
      <c r="C270">
        <v>4</v>
      </c>
      <c r="D270">
        <v>2024</v>
      </c>
      <c r="E270" t="s">
        <v>94</v>
      </c>
      <c r="F270" t="s">
        <v>100</v>
      </c>
    </row>
    <row r="271" spans="1:6" x14ac:dyDescent="0.3">
      <c r="A271" s="3">
        <v>45652</v>
      </c>
      <c r="B271">
        <v>12</v>
      </c>
      <c r="C271">
        <v>4</v>
      </c>
      <c r="D271">
        <v>2024</v>
      </c>
      <c r="E271" t="s">
        <v>94</v>
      </c>
      <c r="F271" t="s">
        <v>100</v>
      </c>
    </row>
    <row r="272" spans="1:6" x14ac:dyDescent="0.3">
      <c r="A272" s="3">
        <v>45653</v>
      </c>
      <c r="B272">
        <v>12</v>
      </c>
      <c r="C272">
        <v>4</v>
      </c>
      <c r="D272">
        <v>2024</v>
      </c>
      <c r="E272" t="s">
        <v>94</v>
      </c>
      <c r="F272" t="s">
        <v>100</v>
      </c>
    </row>
    <row r="273" spans="1:6" x14ac:dyDescent="0.3">
      <c r="A273" s="3">
        <v>45654</v>
      </c>
      <c r="B273">
        <v>12</v>
      </c>
      <c r="C273">
        <v>4</v>
      </c>
      <c r="D273">
        <v>2024</v>
      </c>
      <c r="E273" t="s">
        <v>96</v>
      </c>
      <c r="F273" t="s">
        <v>100</v>
      </c>
    </row>
    <row r="274" spans="1:6" x14ac:dyDescent="0.3">
      <c r="A274" s="3">
        <v>45655</v>
      </c>
      <c r="B274">
        <v>12</v>
      </c>
      <c r="C274">
        <v>4</v>
      </c>
      <c r="D274">
        <v>2024</v>
      </c>
      <c r="E274" t="s">
        <v>96</v>
      </c>
      <c r="F274" t="s">
        <v>100</v>
      </c>
    </row>
    <row r="275" spans="1:6" x14ac:dyDescent="0.3">
      <c r="A275" s="3">
        <v>45656</v>
      </c>
      <c r="B275">
        <v>12</v>
      </c>
      <c r="C275">
        <v>4</v>
      </c>
      <c r="D275">
        <v>2024</v>
      </c>
      <c r="E275" t="s">
        <v>94</v>
      </c>
      <c r="F275" t="s">
        <v>100</v>
      </c>
    </row>
    <row r="276" spans="1:6" x14ac:dyDescent="0.3">
      <c r="A276" s="3">
        <v>45657</v>
      </c>
      <c r="B276">
        <v>12</v>
      </c>
      <c r="C276">
        <v>4</v>
      </c>
      <c r="D276">
        <v>2024</v>
      </c>
      <c r="E276" t="s">
        <v>94</v>
      </c>
      <c r="F276" t="s">
        <v>100</v>
      </c>
    </row>
    <row r="277" spans="1:6" x14ac:dyDescent="0.3">
      <c r="A277" s="3">
        <v>45658</v>
      </c>
      <c r="B277">
        <v>1</v>
      </c>
      <c r="C277">
        <v>1</v>
      </c>
      <c r="D277">
        <v>2025</v>
      </c>
      <c r="E277" t="s">
        <v>94</v>
      </c>
      <c r="F277" t="s">
        <v>100</v>
      </c>
    </row>
    <row r="278" spans="1:6" x14ac:dyDescent="0.3">
      <c r="A278" s="3">
        <v>45659</v>
      </c>
      <c r="B278">
        <v>1</v>
      </c>
      <c r="C278">
        <v>1</v>
      </c>
      <c r="D278">
        <v>2025</v>
      </c>
      <c r="E278" t="s">
        <v>94</v>
      </c>
      <c r="F278" t="s">
        <v>100</v>
      </c>
    </row>
    <row r="279" spans="1:6" x14ac:dyDescent="0.3">
      <c r="A279" s="3">
        <v>45660</v>
      </c>
      <c r="B279">
        <v>1</v>
      </c>
      <c r="C279">
        <v>1</v>
      </c>
      <c r="D279">
        <v>2025</v>
      </c>
      <c r="E279" t="s">
        <v>94</v>
      </c>
      <c r="F279" t="s">
        <v>100</v>
      </c>
    </row>
    <row r="280" spans="1:6" x14ac:dyDescent="0.3">
      <c r="A280" s="3">
        <v>45661</v>
      </c>
      <c r="B280">
        <v>1</v>
      </c>
      <c r="C280">
        <v>1</v>
      </c>
      <c r="D280">
        <v>2025</v>
      </c>
      <c r="E280" t="s">
        <v>96</v>
      </c>
      <c r="F280" t="s">
        <v>100</v>
      </c>
    </row>
    <row r="281" spans="1:6" x14ac:dyDescent="0.3">
      <c r="A281" s="3">
        <v>45662</v>
      </c>
      <c r="B281">
        <v>1</v>
      </c>
      <c r="C281">
        <v>1</v>
      </c>
      <c r="D281">
        <v>2025</v>
      </c>
      <c r="E281" t="s">
        <v>96</v>
      </c>
      <c r="F281" t="s">
        <v>100</v>
      </c>
    </row>
    <row r="282" spans="1:6" x14ac:dyDescent="0.3">
      <c r="A282" s="3">
        <v>45663</v>
      </c>
      <c r="B282">
        <v>1</v>
      </c>
      <c r="C282">
        <v>1</v>
      </c>
      <c r="D282">
        <v>2025</v>
      </c>
      <c r="E282" t="s">
        <v>94</v>
      </c>
      <c r="F282" t="s">
        <v>100</v>
      </c>
    </row>
    <row r="283" spans="1:6" x14ac:dyDescent="0.3">
      <c r="A283" s="3">
        <v>45664</v>
      </c>
      <c r="B283">
        <v>1</v>
      </c>
      <c r="C283">
        <v>1</v>
      </c>
      <c r="D283">
        <v>2025</v>
      </c>
      <c r="E283" t="s">
        <v>94</v>
      </c>
      <c r="F283" t="s">
        <v>100</v>
      </c>
    </row>
    <row r="284" spans="1:6" x14ac:dyDescent="0.3">
      <c r="A284" s="3">
        <v>45665</v>
      </c>
      <c r="B284">
        <v>1</v>
      </c>
      <c r="C284">
        <v>1</v>
      </c>
      <c r="D284">
        <v>2025</v>
      </c>
      <c r="E284" t="s">
        <v>94</v>
      </c>
      <c r="F284" t="s">
        <v>100</v>
      </c>
    </row>
    <row r="285" spans="1:6" x14ac:dyDescent="0.3">
      <c r="A285" s="3">
        <v>45666</v>
      </c>
      <c r="B285">
        <v>1</v>
      </c>
      <c r="C285">
        <v>1</v>
      </c>
      <c r="D285">
        <v>2025</v>
      </c>
      <c r="E285" t="s">
        <v>94</v>
      </c>
      <c r="F285" t="s">
        <v>100</v>
      </c>
    </row>
    <row r="286" spans="1:6" x14ac:dyDescent="0.3">
      <c r="A286" s="3">
        <v>45667</v>
      </c>
      <c r="B286">
        <v>1</v>
      </c>
      <c r="C286">
        <v>1</v>
      </c>
      <c r="D286">
        <v>2025</v>
      </c>
      <c r="E286" t="s">
        <v>94</v>
      </c>
      <c r="F286" t="s">
        <v>100</v>
      </c>
    </row>
    <row r="287" spans="1:6" x14ac:dyDescent="0.3">
      <c r="A287" s="3">
        <v>45668</v>
      </c>
      <c r="B287">
        <v>1</v>
      </c>
      <c r="C287">
        <v>1</v>
      </c>
      <c r="D287">
        <v>2025</v>
      </c>
      <c r="E287" t="s">
        <v>96</v>
      </c>
      <c r="F287" t="s">
        <v>100</v>
      </c>
    </row>
    <row r="288" spans="1:6" x14ac:dyDescent="0.3">
      <c r="A288" s="3">
        <v>45669</v>
      </c>
      <c r="B288">
        <v>1</v>
      </c>
      <c r="C288">
        <v>1</v>
      </c>
      <c r="D288">
        <v>2025</v>
      </c>
      <c r="E288" t="s">
        <v>96</v>
      </c>
      <c r="F288" t="s">
        <v>100</v>
      </c>
    </row>
    <row r="289" spans="1:6" x14ac:dyDescent="0.3">
      <c r="A289" s="3">
        <v>45670</v>
      </c>
      <c r="B289">
        <v>1</v>
      </c>
      <c r="C289">
        <v>1</v>
      </c>
      <c r="D289">
        <v>2025</v>
      </c>
      <c r="E289" t="s">
        <v>94</v>
      </c>
      <c r="F289" t="s">
        <v>100</v>
      </c>
    </row>
    <row r="290" spans="1:6" x14ac:dyDescent="0.3">
      <c r="A290" s="3">
        <v>45671</v>
      </c>
      <c r="B290">
        <v>1</v>
      </c>
      <c r="C290">
        <v>1</v>
      </c>
      <c r="D290">
        <v>2025</v>
      </c>
      <c r="E290" t="s">
        <v>94</v>
      </c>
      <c r="F290" t="s">
        <v>100</v>
      </c>
    </row>
    <row r="291" spans="1:6" x14ac:dyDescent="0.3">
      <c r="A291" s="3">
        <v>45672</v>
      </c>
      <c r="B291">
        <v>1</v>
      </c>
      <c r="C291">
        <v>1</v>
      </c>
      <c r="D291">
        <v>2025</v>
      </c>
      <c r="E291" t="s">
        <v>94</v>
      </c>
      <c r="F291" t="s">
        <v>100</v>
      </c>
    </row>
    <row r="292" spans="1:6" x14ac:dyDescent="0.3">
      <c r="A292" s="3">
        <v>45673</v>
      </c>
      <c r="B292">
        <v>1</v>
      </c>
      <c r="C292">
        <v>1</v>
      </c>
      <c r="D292">
        <v>2025</v>
      </c>
      <c r="E292" t="s">
        <v>94</v>
      </c>
      <c r="F292" t="s">
        <v>100</v>
      </c>
    </row>
    <row r="293" spans="1:6" x14ac:dyDescent="0.3">
      <c r="A293" s="3">
        <v>45674</v>
      </c>
      <c r="B293">
        <v>1</v>
      </c>
      <c r="C293">
        <v>1</v>
      </c>
      <c r="D293">
        <v>2025</v>
      </c>
      <c r="E293" t="s">
        <v>94</v>
      </c>
      <c r="F293" t="s">
        <v>100</v>
      </c>
    </row>
    <row r="294" spans="1:6" x14ac:dyDescent="0.3">
      <c r="A294" s="3">
        <v>45675</v>
      </c>
      <c r="B294">
        <v>1</v>
      </c>
      <c r="C294">
        <v>1</v>
      </c>
      <c r="D294">
        <v>2025</v>
      </c>
      <c r="E294" t="s">
        <v>96</v>
      </c>
      <c r="F294" t="s">
        <v>100</v>
      </c>
    </row>
    <row r="295" spans="1:6" x14ac:dyDescent="0.3">
      <c r="A295" s="3">
        <v>45676</v>
      </c>
      <c r="B295">
        <v>1</v>
      </c>
      <c r="C295">
        <v>1</v>
      </c>
      <c r="D295">
        <v>2025</v>
      </c>
      <c r="E295" t="s">
        <v>96</v>
      </c>
      <c r="F295" t="s">
        <v>100</v>
      </c>
    </row>
    <row r="296" spans="1:6" x14ac:dyDescent="0.3">
      <c r="A296" s="3">
        <v>45677</v>
      </c>
      <c r="B296">
        <v>1</v>
      </c>
      <c r="C296">
        <v>1</v>
      </c>
      <c r="D296">
        <v>2025</v>
      </c>
      <c r="E296" t="s">
        <v>94</v>
      </c>
      <c r="F296" t="s">
        <v>100</v>
      </c>
    </row>
    <row r="297" spans="1:6" x14ac:dyDescent="0.3">
      <c r="A297" s="3">
        <v>45678</v>
      </c>
      <c r="B297">
        <v>1</v>
      </c>
      <c r="C297">
        <v>1</v>
      </c>
      <c r="D297">
        <v>2025</v>
      </c>
      <c r="E297" t="s">
        <v>94</v>
      </c>
      <c r="F297" t="s">
        <v>100</v>
      </c>
    </row>
    <row r="298" spans="1:6" x14ac:dyDescent="0.3">
      <c r="A298" s="3">
        <v>45679</v>
      </c>
      <c r="B298">
        <v>1</v>
      </c>
      <c r="C298">
        <v>1</v>
      </c>
      <c r="D298">
        <v>2025</v>
      </c>
      <c r="E298" t="s">
        <v>94</v>
      </c>
      <c r="F298" t="s">
        <v>100</v>
      </c>
    </row>
    <row r="299" spans="1:6" x14ac:dyDescent="0.3">
      <c r="A299" s="3">
        <v>45680</v>
      </c>
      <c r="B299">
        <v>1</v>
      </c>
      <c r="C299">
        <v>1</v>
      </c>
      <c r="D299">
        <v>2025</v>
      </c>
      <c r="E299" t="s">
        <v>94</v>
      </c>
      <c r="F299" t="s">
        <v>100</v>
      </c>
    </row>
    <row r="300" spans="1:6" x14ac:dyDescent="0.3">
      <c r="A300" s="3">
        <v>45681</v>
      </c>
      <c r="B300">
        <v>1</v>
      </c>
      <c r="C300">
        <v>1</v>
      </c>
      <c r="D300">
        <v>2025</v>
      </c>
      <c r="E300" t="s">
        <v>94</v>
      </c>
      <c r="F300" t="s">
        <v>100</v>
      </c>
    </row>
    <row r="301" spans="1:6" x14ac:dyDescent="0.3">
      <c r="A301" s="3">
        <v>45682</v>
      </c>
      <c r="B301">
        <v>1</v>
      </c>
      <c r="C301">
        <v>1</v>
      </c>
      <c r="D301">
        <v>2025</v>
      </c>
      <c r="E301" t="s">
        <v>96</v>
      </c>
      <c r="F301" t="s">
        <v>100</v>
      </c>
    </row>
    <row r="302" spans="1:6" x14ac:dyDescent="0.3">
      <c r="A302" s="3">
        <v>45683</v>
      </c>
      <c r="B302">
        <v>1</v>
      </c>
      <c r="C302">
        <v>1</v>
      </c>
      <c r="D302">
        <v>2025</v>
      </c>
      <c r="E302" t="s">
        <v>96</v>
      </c>
      <c r="F302" t="s">
        <v>100</v>
      </c>
    </row>
    <row r="303" spans="1:6" x14ac:dyDescent="0.3">
      <c r="A303" s="3">
        <v>45684</v>
      </c>
      <c r="B303">
        <v>1</v>
      </c>
      <c r="C303">
        <v>1</v>
      </c>
      <c r="D303">
        <v>2025</v>
      </c>
      <c r="E303" t="s">
        <v>94</v>
      </c>
      <c r="F303" t="s">
        <v>100</v>
      </c>
    </row>
    <row r="304" spans="1:6" x14ac:dyDescent="0.3">
      <c r="A304" s="3">
        <v>45685</v>
      </c>
      <c r="B304">
        <v>1</v>
      </c>
      <c r="C304">
        <v>1</v>
      </c>
      <c r="D304">
        <v>2025</v>
      </c>
      <c r="E304" t="s">
        <v>94</v>
      </c>
      <c r="F304" t="s">
        <v>100</v>
      </c>
    </row>
    <row r="305" spans="1:6" x14ac:dyDescent="0.3">
      <c r="A305" s="3">
        <v>45686</v>
      </c>
      <c r="B305">
        <v>1</v>
      </c>
      <c r="C305">
        <v>1</v>
      </c>
      <c r="D305">
        <v>2025</v>
      </c>
      <c r="E305" t="s">
        <v>94</v>
      </c>
      <c r="F305" t="s">
        <v>100</v>
      </c>
    </row>
    <row r="306" spans="1:6" x14ac:dyDescent="0.3">
      <c r="A306" s="3">
        <v>45687</v>
      </c>
      <c r="B306">
        <v>1</v>
      </c>
      <c r="C306">
        <v>1</v>
      </c>
      <c r="D306">
        <v>2025</v>
      </c>
      <c r="E306" t="s">
        <v>94</v>
      </c>
      <c r="F306" t="s">
        <v>100</v>
      </c>
    </row>
    <row r="307" spans="1:6" x14ac:dyDescent="0.3">
      <c r="A307" s="3">
        <v>45688</v>
      </c>
      <c r="B307">
        <v>1</v>
      </c>
      <c r="C307">
        <v>1</v>
      </c>
      <c r="D307">
        <v>2025</v>
      </c>
      <c r="E307" t="s">
        <v>94</v>
      </c>
      <c r="F307" t="s">
        <v>100</v>
      </c>
    </row>
    <row r="308" spans="1:6" x14ac:dyDescent="0.3">
      <c r="A308" s="3">
        <v>45689</v>
      </c>
      <c r="B308">
        <v>2</v>
      </c>
      <c r="C308">
        <v>1</v>
      </c>
      <c r="D308">
        <v>2025</v>
      </c>
      <c r="E308" t="s">
        <v>96</v>
      </c>
      <c r="F308" t="s">
        <v>100</v>
      </c>
    </row>
    <row r="309" spans="1:6" x14ac:dyDescent="0.3">
      <c r="A309" s="3">
        <v>45690</v>
      </c>
      <c r="B309">
        <v>2</v>
      </c>
      <c r="C309">
        <v>1</v>
      </c>
      <c r="D309">
        <v>2025</v>
      </c>
      <c r="E309" t="s">
        <v>96</v>
      </c>
      <c r="F309" t="s">
        <v>100</v>
      </c>
    </row>
    <row r="310" spans="1:6" x14ac:dyDescent="0.3">
      <c r="A310" s="3">
        <v>45691</v>
      </c>
      <c r="B310">
        <v>2</v>
      </c>
      <c r="C310">
        <v>1</v>
      </c>
      <c r="D310">
        <v>2025</v>
      </c>
      <c r="E310" t="s">
        <v>94</v>
      </c>
      <c r="F310" t="s">
        <v>100</v>
      </c>
    </row>
    <row r="311" spans="1:6" x14ac:dyDescent="0.3">
      <c r="A311" s="3">
        <v>45692</v>
      </c>
      <c r="B311">
        <v>2</v>
      </c>
      <c r="C311">
        <v>1</v>
      </c>
      <c r="D311">
        <v>2025</v>
      </c>
      <c r="E311" t="s">
        <v>94</v>
      </c>
      <c r="F311" t="s">
        <v>100</v>
      </c>
    </row>
    <row r="312" spans="1:6" x14ac:dyDescent="0.3">
      <c r="A312" s="3">
        <v>45693</v>
      </c>
      <c r="B312">
        <v>2</v>
      </c>
      <c r="C312">
        <v>1</v>
      </c>
      <c r="D312">
        <v>2025</v>
      </c>
      <c r="E312" t="s">
        <v>94</v>
      </c>
      <c r="F312" t="s">
        <v>100</v>
      </c>
    </row>
    <row r="313" spans="1:6" x14ac:dyDescent="0.3">
      <c r="A313" s="3">
        <v>45694</v>
      </c>
      <c r="B313">
        <v>2</v>
      </c>
      <c r="C313">
        <v>1</v>
      </c>
      <c r="D313">
        <v>2025</v>
      </c>
      <c r="E313" t="s">
        <v>94</v>
      </c>
      <c r="F313" t="s">
        <v>100</v>
      </c>
    </row>
    <row r="314" spans="1:6" x14ac:dyDescent="0.3">
      <c r="A314" s="3">
        <v>45695</v>
      </c>
      <c r="B314">
        <v>2</v>
      </c>
      <c r="C314">
        <v>1</v>
      </c>
      <c r="D314">
        <v>2025</v>
      </c>
      <c r="E314" t="s">
        <v>94</v>
      </c>
      <c r="F314" t="s">
        <v>100</v>
      </c>
    </row>
    <row r="315" spans="1:6" x14ac:dyDescent="0.3">
      <c r="A315" s="3">
        <v>45696</v>
      </c>
      <c r="B315">
        <v>2</v>
      </c>
      <c r="C315">
        <v>1</v>
      </c>
      <c r="D315">
        <v>2025</v>
      </c>
      <c r="E315" t="s">
        <v>96</v>
      </c>
      <c r="F315" t="s">
        <v>100</v>
      </c>
    </row>
    <row r="316" spans="1:6" x14ac:dyDescent="0.3">
      <c r="A316" s="3">
        <v>45697</v>
      </c>
      <c r="B316">
        <v>2</v>
      </c>
      <c r="C316">
        <v>1</v>
      </c>
      <c r="D316">
        <v>2025</v>
      </c>
      <c r="E316" t="s">
        <v>96</v>
      </c>
      <c r="F316" t="s">
        <v>100</v>
      </c>
    </row>
    <row r="317" spans="1:6" x14ac:dyDescent="0.3">
      <c r="A317" s="3">
        <v>45698</v>
      </c>
      <c r="B317">
        <v>2</v>
      </c>
      <c r="C317">
        <v>1</v>
      </c>
      <c r="D317">
        <v>2025</v>
      </c>
      <c r="E317" t="s">
        <v>94</v>
      </c>
      <c r="F317" t="s">
        <v>100</v>
      </c>
    </row>
    <row r="318" spans="1:6" x14ac:dyDescent="0.3">
      <c r="A318" s="3">
        <v>45699</v>
      </c>
      <c r="B318">
        <v>2</v>
      </c>
      <c r="C318">
        <v>1</v>
      </c>
      <c r="D318">
        <v>2025</v>
      </c>
      <c r="E318" t="s">
        <v>94</v>
      </c>
      <c r="F318" t="s">
        <v>100</v>
      </c>
    </row>
    <row r="319" spans="1:6" x14ac:dyDescent="0.3">
      <c r="A319" s="3">
        <v>45700</v>
      </c>
      <c r="B319">
        <v>2</v>
      </c>
      <c r="C319">
        <v>1</v>
      </c>
      <c r="D319">
        <v>2025</v>
      </c>
      <c r="E319" t="s">
        <v>94</v>
      </c>
      <c r="F319" t="s">
        <v>100</v>
      </c>
    </row>
    <row r="320" spans="1:6" x14ac:dyDescent="0.3">
      <c r="A320" s="3">
        <v>45701</v>
      </c>
      <c r="B320">
        <v>2</v>
      </c>
      <c r="C320">
        <v>1</v>
      </c>
      <c r="D320">
        <v>2025</v>
      </c>
      <c r="E320" t="s">
        <v>94</v>
      </c>
      <c r="F320" t="s">
        <v>100</v>
      </c>
    </row>
    <row r="321" spans="1:6" x14ac:dyDescent="0.3">
      <c r="A321" s="3">
        <v>45702</v>
      </c>
      <c r="B321">
        <v>2</v>
      </c>
      <c r="C321">
        <v>1</v>
      </c>
      <c r="D321">
        <v>2025</v>
      </c>
      <c r="E321" t="s">
        <v>94</v>
      </c>
      <c r="F321" t="s">
        <v>100</v>
      </c>
    </row>
    <row r="322" spans="1:6" x14ac:dyDescent="0.3">
      <c r="A322" s="3">
        <v>45703</v>
      </c>
      <c r="B322">
        <v>2</v>
      </c>
      <c r="C322">
        <v>1</v>
      </c>
      <c r="D322">
        <v>2025</v>
      </c>
      <c r="E322" t="s">
        <v>96</v>
      </c>
      <c r="F322" t="s">
        <v>100</v>
      </c>
    </row>
    <row r="323" spans="1:6" x14ac:dyDescent="0.3">
      <c r="A323" s="3">
        <v>45704</v>
      </c>
      <c r="B323">
        <v>2</v>
      </c>
      <c r="C323">
        <v>1</v>
      </c>
      <c r="D323">
        <v>2025</v>
      </c>
      <c r="E323" t="s">
        <v>96</v>
      </c>
      <c r="F323" t="s">
        <v>100</v>
      </c>
    </row>
    <row r="324" spans="1:6" x14ac:dyDescent="0.3">
      <c r="A324" s="3">
        <v>45705</v>
      </c>
      <c r="B324">
        <v>2</v>
      </c>
      <c r="C324">
        <v>1</v>
      </c>
      <c r="D324">
        <v>2025</v>
      </c>
      <c r="E324" t="s">
        <v>94</v>
      </c>
      <c r="F324" t="s">
        <v>100</v>
      </c>
    </row>
    <row r="325" spans="1:6" x14ac:dyDescent="0.3">
      <c r="A325" s="3">
        <v>45706</v>
      </c>
      <c r="B325">
        <v>2</v>
      </c>
      <c r="C325">
        <v>1</v>
      </c>
      <c r="D325">
        <v>2025</v>
      </c>
      <c r="E325" t="s">
        <v>94</v>
      </c>
      <c r="F325" t="s">
        <v>100</v>
      </c>
    </row>
    <row r="326" spans="1:6" x14ac:dyDescent="0.3">
      <c r="A326" s="3">
        <v>45707</v>
      </c>
      <c r="B326">
        <v>2</v>
      </c>
      <c r="C326">
        <v>1</v>
      </c>
      <c r="D326">
        <v>2025</v>
      </c>
      <c r="E326" t="s">
        <v>94</v>
      </c>
      <c r="F326" t="s">
        <v>100</v>
      </c>
    </row>
    <row r="327" spans="1:6" x14ac:dyDescent="0.3">
      <c r="A327" s="3">
        <v>45708</v>
      </c>
      <c r="B327">
        <v>2</v>
      </c>
      <c r="C327">
        <v>1</v>
      </c>
      <c r="D327">
        <v>2025</v>
      </c>
      <c r="E327" t="s">
        <v>94</v>
      </c>
      <c r="F327" t="s">
        <v>100</v>
      </c>
    </row>
    <row r="328" spans="1:6" x14ac:dyDescent="0.3">
      <c r="A328" s="3">
        <v>45709</v>
      </c>
      <c r="B328">
        <v>2</v>
      </c>
      <c r="C328">
        <v>1</v>
      </c>
      <c r="D328">
        <v>2025</v>
      </c>
      <c r="E328" t="s">
        <v>94</v>
      </c>
      <c r="F328" t="s">
        <v>100</v>
      </c>
    </row>
    <row r="329" spans="1:6" x14ac:dyDescent="0.3">
      <c r="A329" s="3">
        <v>45710</v>
      </c>
      <c r="B329">
        <v>2</v>
      </c>
      <c r="C329">
        <v>1</v>
      </c>
      <c r="D329">
        <v>2025</v>
      </c>
      <c r="E329" t="s">
        <v>96</v>
      </c>
      <c r="F329" t="s">
        <v>100</v>
      </c>
    </row>
    <row r="330" spans="1:6" x14ac:dyDescent="0.3">
      <c r="A330" s="3">
        <v>45711</v>
      </c>
      <c r="B330">
        <v>2</v>
      </c>
      <c r="C330">
        <v>1</v>
      </c>
      <c r="D330">
        <v>2025</v>
      </c>
      <c r="E330" t="s">
        <v>96</v>
      </c>
      <c r="F330" t="s">
        <v>100</v>
      </c>
    </row>
    <row r="331" spans="1:6" x14ac:dyDescent="0.3">
      <c r="A331" s="3">
        <v>45712</v>
      </c>
      <c r="B331">
        <v>2</v>
      </c>
      <c r="C331">
        <v>1</v>
      </c>
      <c r="D331">
        <v>2025</v>
      </c>
      <c r="E331" t="s">
        <v>94</v>
      </c>
      <c r="F331" t="s">
        <v>100</v>
      </c>
    </row>
    <row r="332" spans="1:6" x14ac:dyDescent="0.3">
      <c r="A332" s="3">
        <v>45713</v>
      </c>
      <c r="B332">
        <v>2</v>
      </c>
      <c r="C332">
        <v>1</v>
      </c>
      <c r="D332">
        <v>2025</v>
      </c>
      <c r="E332" t="s">
        <v>94</v>
      </c>
      <c r="F332" t="s">
        <v>100</v>
      </c>
    </row>
    <row r="333" spans="1:6" x14ac:dyDescent="0.3">
      <c r="A333" s="3">
        <v>45714</v>
      </c>
      <c r="B333">
        <v>2</v>
      </c>
      <c r="C333">
        <v>1</v>
      </c>
      <c r="D333">
        <v>2025</v>
      </c>
      <c r="E333" t="s">
        <v>94</v>
      </c>
      <c r="F333" t="s">
        <v>100</v>
      </c>
    </row>
    <row r="334" spans="1:6" x14ac:dyDescent="0.3">
      <c r="A334" s="3">
        <v>45715</v>
      </c>
      <c r="B334">
        <v>2</v>
      </c>
      <c r="C334">
        <v>1</v>
      </c>
      <c r="D334">
        <v>2025</v>
      </c>
      <c r="E334" t="s">
        <v>94</v>
      </c>
      <c r="F334" t="s">
        <v>100</v>
      </c>
    </row>
    <row r="335" spans="1:6" x14ac:dyDescent="0.3">
      <c r="A335" s="3">
        <v>45716</v>
      </c>
      <c r="B335">
        <v>2</v>
      </c>
      <c r="C335">
        <v>1</v>
      </c>
      <c r="D335">
        <v>2025</v>
      </c>
      <c r="E335" t="s">
        <v>94</v>
      </c>
      <c r="F335" t="s">
        <v>100</v>
      </c>
    </row>
    <row r="336" spans="1:6" x14ac:dyDescent="0.3">
      <c r="A336" s="3">
        <v>45717</v>
      </c>
      <c r="B336">
        <v>3</v>
      </c>
      <c r="C336">
        <v>1</v>
      </c>
      <c r="D336">
        <v>2025</v>
      </c>
      <c r="E336" t="s">
        <v>96</v>
      </c>
      <c r="F336" t="s">
        <v>95</v>
      </c>
    </row>
    <row r="337" spans="1:6" x14ac:dyDescent="0.3">
      <c r="A337" s="3">
        <v>45718</v>
      </c>
      <c r="B337">
        <v>3</v>
      </c>
      <c r="C337">
        <v>1</v>
      </c>
      <c r="D337">
        <v>2025</v>
      </c>
      <c r="E337" t="s">
        <v>96</v>
      </c>
      <c r="F337" t="s">
        <v>95</v>
      </c>
    </row>
    <row r="338" spans="1:6" x14ac:dyDescent="0.3">
      <c r="A338" s="3">
        <v>45719</v>
      </c>
      <c r="B338">
        <v>3</v>
      </c>
      <c r="C338">
        <v>1</v>
      </c>
      <c r="D338">
        <v>2025</v>
      </c>
      <c r="E338" t="s">
        <v>94</v>
      </c>
      <c r="F338" t="s">
        <v>95</v>
      </c>
    </row>
    <row r="339" spans="1:6" x14ac:dyDescent="0.3">
      <c r="A339" s="3">
        <v>45720</v>
      </c>
      <c r="B339">
        <v>3</v>
      </c>
      <c r="C339">
        <v>1</v>
      </c>
      <c r="D339">
        <v>2025</v>
      </c>
      <c r="E339" t="s">
        <v>94</v>
      </c>
      <c r="F339" t="s">
        <v>95</v>
      </c>
    </row>
    <row r="340" spans="1:6" x14ac:dyDescent="0.3">
      <c r="A340" s="3">
        <v>45721</v>
      </c>
      <c r="B340">
        <v>3</v>
      </c>
      <c r="C340">
        <v>1</v>
      </c>
      <c r="D340">
        <v>2025</v>
      </c>
      <c r="E340" t="s">
        <v>94</v>
      </c>
      <c r="F340" t="s">
        <v>95</v>
      </c>
    </row>
    <row r="341" spans="1:6" x14ac:dyDescent="0.3">
      <c r="A341" s="3">
        <v>45722</v>
      </c>
      <c r="B341">
        <v>3</v>
      </c>
      <c r="C341">
        <v>1</v>
      </c>
      <c r="D341">
        <v>2025</v>
      </c>
      <c r="E341" t="s">
        <v>94</v>
      </c>
      <c r="F341" t="s">
        <v>95</v>
      </c>
    </row>
    <row r="342" spans="1:6" x14ac:dyDescent="0.3">
      <c r="A342" s="3">
        <v>45723</v>
      </c>
      <c r="B342">
        <v>3</v>
      </c>
      <c r="C342">
        <v>1</v>
      </c>
      <c r="D342">
        <v>2025</v>
      </c>
      <c r="E342" t="s">
        <v>94</v>
      </c>
      <c r="F342" t="s">
        <v>95</v>
      </c>
    </row>
    <row r="343" spans="1:6" x14ac:dyDescent="0.3">
      <c r="A343" s="3">
        <v>45724</v>
      </c>
      <c r="B343">
        <v>3</v>
      </c>
      <c r="C343">
        <v>1</v>
      </c>
      <c r="D343">
        <v>2025</v>
      </c>
      <c r="E343" t="s">
        <v>96</v>
      </c>
      <c r="F343" t="s">
        <v>95</v>
      </c>
    </row>
    <row r="344" spans="1:6" x14ac:dyDescent="0.3">
      <c r="A344" s="3">
        <v>45725</v>
      </c>
      <c r="B344">
        <v>3</v>
      </c>
      <c r="C344">
        <v>1</v>
      </c>
      <c r="D344">
        <v>2025</v>
      </c>
      <c r="E344" t="s">
        <v>96</v>
      </c>
      <c r="F344" t="s">
        <v>95</v>
      </c>
    </row>
    <row r="345" spans="1:6" x14ac:dyDescent="0.3">
      <c r="A345" s="3">
        <v>45726</v>
      </c>
      <c r="B345">
        <v>3</v>
      </c>
      <c r="C345">
        <v>1</v>
      </c>
      <c r="D345">
        <v>2025</v>
      </c>
      <c r="E345" t="s">
        <v>94</v>
      </c>
      <c r="F345" t="s">
        <v>95</v>
      </c>
    </row>
    <row r="346" spans="1:6" x14ac:dyDescent="0.3">
      <c r="A346" s="3">
        <v>45727</v>
      </c>
      <c r="B346">
        <v>3</v>
      </c>
      <c r="C346">
        <v>1</v>
      </c>
      <c r="D346">
        <v>2025</v>
      </c>
      <c r="E346" t="s">
        <v>94</v>
      </c>
      <c r="F346" t="s">
        <v>95</v>
      </c>
    </row>
    <row r="347" spans="1:6" x14ac:dyDescent="0.3">
      <c r="A347" s="3">
        <v>45728</v>
      </c>
      <c r="B347">
        <v>3</v>
      </c>
      <c r="C347">
        <v>1</v>
      </c>
      <c r="D347">
        <v>2025</v>
      </c>
      <c r="E347" t="s">
        <v>94</v>
      </c>
      <c r="F347" t="s">
        <v>95</v>
      </c>
    </row>
    <row r="348" spans="1:6" x14ac:dyDescent="0.3">
      <c r="A348" s="3">
        <v>45729</v>
      </c>
      <c r="B348">
        <v>3</v>
      </c>
      <c r="C348">
        <v>1</v>
      </c>
      <c r="D348">
        <v>2025</v>
      </c>
      <c r="E348" t="s">
        <v>94</v>
      </c>
      <c r="F348" t="s">
        <v>95</v>
      </c>
    </row>
    <row r="349" spans="1:6" x14ac:dyDescent="0.3">
      <c r="A349" s="3">
        <v>45730</v>
      </c>
      <c r="B349">
        <v>3</v>
      </c>
      <c r="C349">
        <v>1</v>
      </c>
      <c r="D349">
        <v>2025</v>
      </c>
      <c r="E349" t="s">
        <v>94</v>
      </c>
      <c r="F349" t="s">
        <v>95</v>
      </c>
    </row>
    <row r="350" spans="1:6" x14ac:dyDescent="0.3">
      <c r="A350" s="3">
        <v>45731</v>
      </c>
      <c r="B350">
        <v>3</v>
      </c>
      <c r="C350">
        <v>1</v>
      </c>
      <c r="D350">
        <v>2025</v>
      </c>
      <c r="E350" t="s">
        <v>96</v>
      </c>
      <c r="F350" t="s">
        <v>95</v>
      </c>
    </row>
    <row r="351" spans="1:6" x14ac:dyDescent="0.3">
      <c r="A351" s="3">
        <v>45732</v>
      </c>
      <c r="B351">
        <v>3</v>
      </c>
      <c r="C351">
        <v>1</v>
      </c>
      <c r="D351">
        <v>2025</v>
      </c>
      <c r="E351" t="s">
        <v>96</v>
      </c>
      <c r="F351" t="s">
        <v>95</v>
      </c>
    </row>
    <row r="352" spans="1:6" x14ac:dyDescent="0.3">
      <c r="A352" s="3">
        <v>45733</v>
      </c>
      <c r="B352">
        <v>3</v>
      </c>
      <c r="C352">
        <v>1</v>
      </c>
      <c r="D352">
        <v>2025</v>
      </c>
      <c r="E352" t="s">
        <v>94</v>
      </c>
      <c r="F352" t="s">
        <v>95</v>
      </c>
    </row>
    <row r="353" spans="1:6" x14ac:dyDescent="0.3">
      <c r="A353" s="3">
        <v>45734</v>
      </c>
      <c r="B353">
        <v>3</v>
      </c>
      <c r="C353">
        <v>1</v>
      </c>
      <c r="D353">
        <v>2025</v>
      </c>
      <c r="E353" t="s">
        <v>94</v>
      </c>
      <c r="F353" t="s">
        <v>95</v>
      </c>
    </row>
    <row r="354" spans="1:6" x14ac:dyDescent="0.3">
      <c r="A354" s="3">
        <v>45735</v>
      </c>
      <c r="B354">
        <v>3</v>
      </c>
      <c r="C354">
        <v>1</v>
      </c>
      <c r="D354">
        <v>2025</v>
      </c>
      <c r="E354" t="s">
        <v>94</v>
      </c>
      <c r="F354" t="s">
        <v>95</v>
      </c>
    </row>
    <row r="355" spans="1:6" x14ac:dyDescent="0.3">
      <c r="A355" s="3">
        <v>45736</v>
      </c>
      <c r="B355">
        <v>3</v>
      </c>
      <c r="C355">
        <v>1</v>
      </c>
      <c r="D355">
        <v>2025</v>
      </c>
      <c r="E355" t="s">
        <v>94</v>
      </c>
      <c r="F355" t="s">
        <v>95</v>
      </c>
    </row>
    <row r="356" spans="1:6" x14ac:dyDescent="0.3">
      <c r="A356" s="3">
        <v>45737</v>
      </c>
      <c r="B356">
        <v>3</v>
      </c>
      <c r="C356">
        <v>1</v>
      </c>
      <c r="D356">
        <v>2025</v>
      </c>
      <c r="E356" t="s">
        <v>94</v>
      </c>
      <c r="F356" t="s">
        <v>95</v>
      </c>
    </row>
    <row r="357" spans="1:6" x14ac:dyDescent="0.3">
      <c r="A357" s="3">
        <v>45738</v>
      </c>
      <c r="B357">
        <v>3</v>
      </c>
      <c r="C357">
        <v>1</v>
      </c>
      <c r="D357">
        <v>2025</v>
      </c>
      <c r="E357" t="s">
        <v>96</v>
      </c>
      <c r="F357" t="s">
        <v>95</v>
      </c>
    </row>
    <row r="358" spans="1:6" x14ac:dyDescent="0.3">
      <c r="A358" s="3">
        <v>45739</v>
      </c>
      <c r="B358">
        <v>3</v>
      </c>
      <c r="C358">
        <v>1</v>
      </c>
      <c r="D358">
        <v>2025</v>
      </c>
      <c r="E358" t="s">
        <v>96</v>
      </c>
      <c r="F358" t="s">
        <v>95</v>
      </c>
    </row>
    <row r="359" spans="1:6" x14ac:dyDescent="0.3">
      <c r="A359" s="3">
        <v>45740</v>
      </c>
      <c r="B359">
        <v>3</v>
      </c>
      <c r="C359">
        <v>1</v>
      </c>
      <c r="D359">
        <v>2025</v>
      </c>
      <c r="E359" t="s">
        <v>94</v>
      </c>
      <c r="F359" t="s">
        <v>95</v>
      </c>
    </row>
    <row r="360" spans="1:6" x14ac:dyDescent="0.3">
      <c r="A360" s="3">
        <v>45741</v>
      </c>
      <c r="B360">
        <v>3</v>
      </c>
      <c r="C360">
        <v>1</v>
      </c>
      <c r="D360">
        <v>2025</v>
      </c>
      <c r="E360" t="s">
        <v>94</v>
      </c>
      <c r="F360" t="s">
        <v>95</v>
      </c>
    </row>
    <row r="361" spans="1:6" x14ac:dyDescent="0.3">
      <c r="A361" s="3">
        <v>45742</v>
      </c>
      <c r="B361">
        <v>3</v>
      </c>
      <c r="C361">
        <v>1</v>
      </c>
      <c r="D361">
        <v>2025</v>
      </c>
      <c r="E361" t="s">
        <v>94</v>
      </c>
      <c r="F361" t="s">
        <v>95</v>
      </c>
    </row>
    <row r="362" spans="1:6" x14ac:dyDescent="0.3">
      <c r="A362" s="3">
        <v>45743</v>
      </c>
      <c r="B362">
        <v>3</v>
      </c>
      <c r="C362">
        <v>1</v>
      </c>
      <c r="D362">
        <v>2025</v>
      </c>
      <c r="E362" t="s">
        <v>94</v>
      </c>
      <c r="F362" t="s">
        <v>95</v>
      </c>
    </row>
    <row r="363" spans="1:6" x14ac:dyDescent="0.3">
      <c r="A363" s="3">
        <v>45744</v>
      </c>
      <c r="B363">
        <v>3</v>
      </c>
      <c r="C363">
        <v>1</v>
      </c>
      <c r="D363">
        <v>2025</v>
      </c>
      <c r="E363" t="s">
        <v>94</v>
      </c>
      <c r="F363" t="s">
        <v>95</v>
      </c>
    </row>
    <row r="364" spans="1:6" x14ac:dyDescent="0.3">
      <c r="A364" s="3">
        <v>45745</v>
      </c>
      <c r="B364">
        <v>3</v>
      </c>
      <c r="C364">
        <v>1</v>
      </c>
      <c r="D364">
        <v>2025</v>
      </c>
      <c r="E364" t="s">
        <v>96</v>
      </c>
      <c r="F364" t="s">
        <v>95</v>
      </c>
    </row>
    <row r="365" spans="1:6" x14ac:dyDescent="0.3">
      <c r="A365" s="3">
        <v>45746</v>
      </c>
      <c r="B365">
        <v>3</v>
      </c>
      <c r="C365">
        <v>1</v>
      </c>
      <c r="D365">
        <v>2025</v>
      </c>
      <c r="E365" t="s">
        <v>96</v>
      </c>
      <c r="F365" t="s">
        <v>95</v>
      </c>
    </row>
    <row r="366" spans="1:6" x14ac:dyDescent="0.3">
      <c r="A366" s="3">
        <v>45747</v>
      </c>
      <c r="B366">
        <v>3</v>
      </c>
      <c r="C366">
        <v>1</v>
      </c>
      <c r="D366">
        <v>2025</v>
      </c>
      <c r="E366" t="s">
        <v>94</v>
      </c>
      <c r="F366" t="s">
        <v>95</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1"/>
  <sheetViews>
    <sheetView showGridLines="0" workbookViewId="0">
      <selection activeCell="L316" sqref="L316"/>
    </sheetView>
  </sheetViews>
  <sheetFormatPr defaultRowHeight="14.4" x14ac:dyDescent="0.3"/>
  <cols>
    <col min="1" max="1" width="15.44140625" customWidth="1"/>
    <col min="2" max="2" width="16.88671875" customWidth="1"/>
    <col min="3" max="3" width="17.109375" customWidth="1"/>
    <col min="5" max="5" width="12.33203125" customWidth="1"/>
    <col min="6" max="6" width="10.21875" customWidth="1"/>
    <col min="7" max="7" width="21.33203125" customWidth="1"/>
    <col min="8" max="8" width="20.5546875" customWidth="1"/>
    <col min="9" max="9" width="21.109375" customWidth="1"/>
    <col min="10" max="10" width="20.21875" customWidth="1"/>
    <col min="11" max="11" width="24.109375" customWidth="1"/>
    <col min="13" max="13" width="21.5546875" customWidth="1"/>
    <col min="14" max="14" width="16.77734375" customWidth="1"/>
    <col min="15" max="15" width="14.21875" customWidth="1"/>
    <col min="16" max="16" width="15.6640625" customWidth="1"/>
    <col min="17" max="17" width="21.5546875" customWidth="1"/>
    <col min="18" max="18" width="14.109375" customWidth="1"/>
    <col min="19" max="19" width="10.88671875" customWidth="1"/>
    <col min="20" max="20" width="13" customWidth="1"/>
    <col min="21" max="21" width="19.33203125" customWidth="1"/>
    <col min="22" max="22" width="14.44140625" customWidth="1"/>
    <col min="23" max="23" width="17" customWidth="1"/>
    <col min="24" max="24" width="14.88671875" style="14" customWidth="1"/>
  </cols>
  <sheetData>
    <row r="1" spans="1:24" x14ac:dyDescent="0.3">
      <c r="A1" s="1" t="s">
        <v>0</v>
      </c>
      <c r="B1" s="1" t="s">
        <v>1</v>
      </c>
      <c r="C1" s="1" t="s">
        <v>2</v>
      </c>
      <c r="D1" s="1" t="s">
        <v>3</v>
      </c>
      <c r="E1" s="1" t="s">
        <v>109</v>
      </c>
      <c r="F1" s="1" t="s">
        <v>4</v>
      </c>
      <c r="G1" s="1" t="s">
        <v>5</v>
      </c>
      <c r="H1" s="1" t="s">
        <v>6</v>
      </c>
      <c r="I1" s="4" t="s">
        <v>101</v>
      </c>
      <c r="J1" s="4" t="s">
        <v>102</v>
      </c>
      <c r="K1" s="4" t="s">
        <v>103</v>
      </c>
      <c r="L1" s="4" t="s">
        <v>104</v>
      </c>
      <c r="M1" s="4" t="s">
        <v>105</v>
      </c>
      <c r="N1" s="4" t="s">
        <v>106</v>
      </c>
      <c r="O1" s="4" t="s">
        <v>70</v>
      </c>
      <c r="P1" s="4" t="s">
        <v>71</v>
      </c>
      <c r="Q1" s="4" t="s">
        <v>107</v>
      </c>
      <c r="R1" s="4" t="s">
        <v>108</v>
      </c>
      <c r="S1" s="4" t="s">
        <v>91</v>
      </c>
      <c r="T1" s="4" t="s">
        <v>93</v>
      </c>
      <c r="U1" s="4" t="s">
        <v>110</v>
      </c>
      <c r="V1" s="4" t="s">
        <v>111</v>
      </c>
      <c r="W1" s="4" t="s">
        <v>112</v>
      </c>
      <c r="X1" s="13" t="s">
        <v>113</v>
      </c>
    </row>
    <row r="2" spans="1:24" x14ac:dyDescent="0.3">
      <c r="A2" s="2">
        <v>45745</v>
      </c>
      <c r="B2" t="s">
        <v>33</v>
      </c>
      <c r="C2" t="s">
        <v>25</v>
      </c>
      <c r="D2">
        <v>5</v>
      </c>
      <c r="E2">
        <v>38000</v>
      </c>
      <c r="F2">
        <v>100</v>
      </c>
      <c r="G2">
        <v>189900</v>
      </c>
      <c r="H2" t="s">
        <v>9</v>
      </c>
      <c r="I2" t="str">
        <f>TEXT(A2,"mmmm")</f>
        <v>March</v>
      </c>
      <c r="J2" t="str">
        <f>IF(H2="Sales", "Revenue", "Return")</f>
        <v>Revenue</v>
      </c>
      <c r="K2" t="str">
        <f>VLOOKUP(B2, 'Customer Table'!A:D, 2, FALSE)</f>
        <v>Customer O</v>
      </c>
      <c r="L2" t="str">
        <f>VLOOKUP(B2, 'Customer Table'!A:D, 3, FALSE)</f>
        <v>Kolkata</v>
      </c>
      <c r="M2" t="str">
        <f>VLOOKUP(B2, 'Customer Table'!$A:$D, 4, FALSE)</f>
        <v>Returning</v>
      </c>
      <c r="N2" t="str">
        <f>VLOOKUP(C2, 'Product Table'!A:E, 2, FALSE)</f>
        <v>Tablet</v>
      </c>
      <c r="O2" t="str">
        <f>VLOOKUP(C2, 'Product Table'!A:E, 3, FALSE)</f>
        <v>Electronics</v>
      </c>
      <c r="P2">
        <f>VLOOKUP(C2, 'Product Table'!A:E, 4, FALSE)</f>
        <v>29054</v>
      </c>
      <c r="Q2">
        <f>VLOOKUP(A2, 'Date Table'!A:G, 2, FALSE)</f>
        <v>3</v>
      </c>
      <c r="R2">
        <f>VLOOKUP(A2, 'Date Table'!A:G, 3, FALSE)</f>
        <v>1</v>
      </c>
      <c r="S2">
        <f>VLOOKUP(A2, 'Date Table'!A:G, 4, FALSE)</f>
        <v>2025</v>
      </c>
      <c r="T2" t="str">
        <f>VLOOKUP(A2, 'Date Table'!A:G, 6, FALSE)</f>
        <v>Spring</v>
      </c>
      <c r="U2">
        <f>tblSales[[#This Row],[Qty]]*tblSales[[#This Row],[Unit Price   ]]</f>
        <v>190000</v>
      </c>
      <c r="V2">
        <f>tblSales[[#This Row],[Qty]]*tblSales[[#This Row],[Cost Price]]</f>
        <v>145270</v>
      </c>
      <c r="W2">
        <f>tblSales[[#This Row],[Net Revenue]]-tblSales[[#This Row],[COGS]]</f>
        <v>44630</v>
      </c>
      <c r="X2" s="14">
        <f>IF(tblSales[[#This Row],[Net Revenue]]=0, 0, tblSales[[#This Row],[Gross Profit]]/tblSales[[#This Row],[Net Revenue]])</f>
        <v>0.23501843075302792</v>
      </c>
    </row>
    <row r="3" spans="1:24" x14ac:dyDescent="0.3">
      <c r="A3" s="2">
        <v>45743</v>
      </c>
      <c r="B3" t="s">
        <v>31</v>
      </c>
      <c r="C3" t="s">
        <v>25</v>
      </c>
      <c r="D3">
        <v>3</v>
      </c>
      <c r="E3">
        <v>37500</v>
      </c>
      <c r="F3">
        <v>200</v>
      </c>
      <c r="G3">
        <v>112300</v>
      </c>
      <c r="H3" t="s">
        <v>9</v>
      </c>
      <c r="I3" t="str">
        <f t="shared" ref="I3:I66" si="0">TEXT(A3,"mmmm")</f>
        <v>March</v>
      </c>
      <c r="J3" t="str">
        <f t="shared" ref="J3:J66" si="1">IF(H3="Sales", "Revenue", "Return")</f>
        <v>Revenue</v>
      </c>
      <c r="K3" t="str">
        <f>VLOOKUP(B3, 'Customer Table'!A:D, 2, FALSE)</f>
        <v>Customer G</v>
      </c>
      <c r="L3" t="s">
        <v>49</v>
      </c>
      <c r="M3" t="str">
        <f>VLOOKUP(B3, 'Customer Table'!$A:$D, 4, FALSE)</f>
        <v>Returning</v>
      </c>
      <c r="N3" t="str">
        <f>VLOOKUP(C3, 'Product Table'!A:E, 2, FALSE)</f>
        <v>Tablet</v>
      </c>
      <c r="O3" t="str">
        <f>VLOOKUP(C3, 'Product Table'!A:E, 3, FALSE)</f>
        <v>Electronics</v>
      </c>
      <c r="P3">
        <f>VLOOKUP(C3, 'Product Table'!A:E, 4, FALSE)</f>
        <v>29054</v>
      </c>
      <c r="Q3">
        <f>VLOOKUP(A3, 'Date Table'!A:G, 2, FALSE)</f>
        <v>3</v>
      </c>
      <c r="R3">
        <f>VLOOKUP(A3, 'Date Table'!A:G, 3, FALSE)</f>
        <v>1</v>
      </c>
      <c r="S3">
        <f>VLOOKUP(A3, 'Date Table'!A:G, 4, FALSE)</f>
        <v>2025</v>
      </c>
      <c r="T3" t="str">
        <f>VLOOKUP(A3, 'Date Table'!A:G, 6, FALSE)</f>
        <v>Spring</v>
      </c>
      <c r="U3">
        <f>tblSales[[#This Row],[Qty]]*tblSales[[#This Row],[Unit Price   ]]</f>
        <v>112500</v>
      </c>
      <c r="V3">
        <f>tblSales[[#This Row],[Qty]]*tblSales[[#This Row],[Cost Price]]</f>
        <v>87162</v>
      </c>
      <c r="W3">
        <f>tblSales[[#This Row],[Net Revenue]]-tblSales[[#This Row],[COGS]]</f>
        <v>25138</v>
      </c>
      <c r="X3" s="14">
        <f>IF(tblSales[[#This Row],[Net Revenue]]=0, 0, tblSales[[#This Row],[Gross Profit]]/tblSales[[#This Row],[Net Revenue]])</f>
        <v>0.22384683882457704</v>
      </c>
    </row>
    <row r="4" spans="1:24" x14ac:dyDescent="0.3">
      <c r="A4" s="2">
        <v>45741</v>
      </c>
      <c r="B4" t="s">
        <v>24</v>
      </c>
      <c r="C4" t="s">
        <v>32</v>
      </c>
      <c r="D4">
        <v>5</v>
      </c>
      <c r="E4">
        <v>33700</v>
      </c>
      <c r="F4">
        <v>500</v>
      </c>
      <c r="G4">
        <v>168000</v>
      </c>
      <c r="H4" t="s">
        <v>9</v>
      </c>
      <c r="I4" t="str">
        <f t="shared" si="0"/>
        <v>March</v>
      </c>
      <c r="J4" t="str">
        <f t="shared" si="1"/>
        <v>Revenue</v>
      </c>
      <c r="K4" t="str">
        <f>VLOOKUP(B4, 'Customer Table'!A:D, 2, FALSE)</f>
        <v>Customer M</v>
      </c>
      <c r="L4" t="str">
        <f>VLOOKUP(B4, 'Customer Table'!A:D, 3, FALSE)</f>
        <v>Chennai</v>
      </c>
      <c r="M4" t="str">
        <f>VLOOKUP(B4, 'Customer Table'!$A:$D, 4, FALSE)</f>
        <v>Returning</v>
      </c>
      <c r="N4" t="str">
        <f>VLOOKUP(C4, 'Product Table'!A:E, 2, FALSE)</f>
        <v>Keyboard</v>
      </c>
      <c r="O4" t="str">
        <f>VLOOKUP(C4, 'Product Table'!A:E, 3, FALSE)</f>
        <v>Accessories</v>
      </c>
      <c r="P4">
        <f>VLOOKUP(C4, 'Product Table'!A:E, 4, FALSE)</f>
        <v>25619</v>
      </c>
      <c r="Q4">
        <f>VLOOKUP(A4, 'Date Table'!A:G, 2, FALSE)</f>
        <v>3</v>
      </c>
      <c r="R4">
        <f>VLOOKUP(A4, 'Date Table'!A:G, 3, FALSE)</f>
        <v>1</v>
      </c>
      <c r="S4">
        <f>VLOOKUP(A4, 'Date Table'!A:G, 4, FALSE)</f>
        <v>2025</v>
      </c>
      <c r="T4" t="str">
        <f>VLOOKUP(A4, 'Date Table'!A:G, 6, FALSE)</f>
        <v>Spring</v>
      </c>
      <c r="U4">
        <f>tblSales[[#This Row],[Qty]]*tblSales[[#This Row],[Unit Price   ]]</f>
        <v>168500</v>
      </c>
      <c r="V4">
        <f>tblSales[[#This Row],[Qty]]*tblSales[[#This Row],[Cost Price]]</f>
        <v>128095</v>
      </c>
      <c r="W4">
        <f>tblSales[[#This Row],[Net Revenue]]-tblSales[[#This Row],[COGS]]</f>
        <v>39905</v>
      </c>
      <c r="X4" s="14">
        <f>IF(tblSales[[#This Row],[Net Revenue]]=0, 0, tblSales[[#This Row],[Gross Profit]]/tblSales[[#This Row],[Net Revenue]])</f>
        <v>0.23752976190476191</v>
      </c>
    </row>
    <row r="5" spans="1:24" x14ac:dyDescent="0.3">
      <c r="A5" s="2">
        <v>45739</v>
      </c>
      <c r="B5" t="s">
        <v>10</v>
      </c>
      <c r="C5" t="s">
        <v>25</v>
      </c>
      <c r="D5">
        <v>2</v>
      </c>
      <c r="E5">
        <v>34200</v>
      </c>
      <c r="F5">
        <v>100</v>
      </c>
      <c r="G5">
        <v>-68300</v>
      </c>
      <c r="H5" t="s">
        <v>29</v>
      </c>
      <c r="I5" t="str">
        <f t="shared" si="0"/>
        <v>March</v>
      </c>
      <c r="J5" t="str">
        <f t="shared" si="1"/>
        <v>Return</v>
      </c>
      <c r="K5" t="str">
        <f>VLOOKUP(B5, 'Customer Table'!A:D, 2, FALSE)</f>
        <v>Customer R</v>
      </c>
      <c r="L5" t="str">
        <f>VLOOKUP(B5, 'Customer Table'!A:D, 3, FALSE)</f>
        <v>Chennai</v>
      </c>
      <c r="M5" t="str">
        <f>VLOOKUP(B5, 'Customer Table'!$A:$D, 4, FALSE)</f>
        <v>Returning</v>
      </c>
      <c r="N5" t="str">
        <f>VLOOKUP(C5, 'Product Table'!A:E, 2, FALSE)</f>
        <v>Tablet</v>
      </c>
      <c r="O5" t="str">
        <f>VLOOKUP(C5, 'Product Table'!A:E, 3, FALSE)</f>
        <v>Electronics</v>
      </c>
      <c r="P5">
        <f>VLOOKUP(C5, 'Product Table'!A:E, 4, FALSE)</f>
        <v>29054</v>
      </c>
      <c r="Q5">
        <f>VLOOKUP(A5, 'Date Table'!A:G, 2, FALSE)</f>
        <v>3</v>
      </c>
      <c r="R5">
        <f>VLOOKUP(A5, 'Date Table'!A:G, 3, FALSE)</f>
        <v>1</v>
      </c>
      <c r="S5">
        <f>VLOOKUP(A5, 'Date Table'!A:G, 4, FALSE)</f>
        <v>2025</v>
      </c>
      <c r="T5" t="str">
        <f>VLOOKUP(A5, 'Date Table'!A:G, 6, FALSE)</f>
        <v>Spring</v>
      </c>
      <c r="U5">
        <f>tblSales[[#This Row],[Qty]]*tblSales[[#This Row],[Unit Price   ]]</f>
        <v>68400</v>
      </c>
      <c r="V5">
        <f>tblSales[[#This Row],[Qty]]*tblSales[[#This Row],[Cost Price]]</f>
        <v>58108</v>
      </c>
      <c r="W5">
        <f>tblSales[[#This Row],[Net Revenue]]-tblSales[[#This Row],[COGS]]</f>
        <v>-126408</v>
      </c>
      <c r="X5" s="14">
        <f>IF(tblSales[[#This Row],[Net Revenue]]=0, 0, tblSales[[#This Row],[Gross Profit]]/tblSales[[#This Row],[Net Revenue]])</f>
        <v>1.8507759882869692</v>
      </c>
    </row>
    <row r="6" spans="1:24" x14ac:dyDescent="0.3">
      <c r="A6" s="2">
        <v>45739</v>
      </c>
      <c r="B6" t="s">
        <v>18</v>
      </c>
      <c r="C6" t="s">
        <v>22</v>
      </c>
      <c r="D6">
        <v>2</v>
      </c>
      <c r="E6">
        <v>22100</v>
      </c>
      <c r="F6">
        <v>500</v>
      </c>
      <c r="G6">
        <v>43700</v>
      </c>
      <c r="H6" t="s">
        <v>9</v>
      </c>
      <c r="I6" t="str">
        <f t="shared" si="0"/>
        <v>March</v>
      </c>
      <c r="J6" t="str">
        <f t="shared" si="1"/>
        <v>Revenue</v>
      </c>
      <c r="K6" t="str">
        <f>VLOOKUP(B6, 'Customer Table'!A:D, 2, FALSE)</f>
        <v>Customer J</v>
      </c>
      <c r="L6" t="str">
        <f>VLOOKUP(B6, 'Customer Table'!A:D, 3, FALSE)</f>
        <v>Chennai</v>
      </c>
      <c r="M6" t="str">
        <f>VLOOKUP(B6, 'Customer Table'!$A:$D, 4, FALSE)</f>
        <v>Returning</v>
      </c>
      <c r="N6" t="str">
        <f>VLOOKUP(C6, 'Product Table'!A:E, 2, FALSE)</f>
        <v>Smartwatch</v>
      </c>
      <c r="O6" t="str">
        <f>VLOOKUP(C6, 'Product Table'!A:E, 3, FALSE)</f>
        <v>Wearable</v>
      </c>
      <c r="P6">
        <f>VLOOKUP(C6, 'Product Table'!A:E, 4, FALSE)</f>
        <v>18787</v>
      </c>
      <c r="Q6">
        <f>VLOOKUP(A6, 'Date Table'!A:G, 2, FALSE)</f>
        <v>3</v>
      </c>
      <c r="R6">
        <f>VLOOKUP(A6, 'Date Table'!A:G, 3, FALSE)</f>
        <v>1</v>
      </c>
      <c r="S6">
        <f>VLOOKUP(A6, 'Date Table'!A:G, 4, FALSE)</f>
        <v>2025</v>
      </c>
      <c r="T6" t="str">
        <f>VLOOKUP(A6, 'Date Table'!A:G, 6, FALSE)</f>
        <v>Spring</v>
      </c>
      <c r="U6">
        <f>tblSales[[#This Row],[Qty]]*tblSales[[#This Row],[Unit Price   ]]</f>
        <v>44200</v>
      </c>
      <c r="V6">
        <f>tblSales[[#This Row],[Qty]]*tblSales[[#This Row],[Cost Price]]</f>
        <v>37574</v>
      </c>
      <c r="W6">
        <f>tblSales[[#This Row],[Net Revenue]]-tblSales[[#This Row],[COGS]]</f>
        <v>6126</v>
      </c>
      <c r="X6" s="14">
        <f>IF(tblSales[[#This Row],[Net Revenue]]=0, 0, tblSales[[#This Row],[Gross Profit]]/tblSales[[#This Row],[Net Revenue]])</f>
        <v>0.14018306636155606</v>
      </c>
    </row>
    <row r="7" spans="1:24" x14ac:dyDescent="0.3">
      <c r="A7" s="2">
        <v>45739</v>
      </c>
      <c r="B7" t="s">
        <v>12</v>
      </c>
      <c r="C7" t="s">
        <v>25</v>
      </c>
      <c r="D7">
        <v>1</v>
      </c>
      <c r="E7">
        <v>38400</v>
      </c>
      <c r="F7">
        <v>0</v>
      </c>
      <c r="G7">
        <v>38400</v>
      </c>
      <c r="H7" t="s">
        <v>9</v>
      </c>
      <c r="I7" t="str">
        <f t="shared" si="0"/>
        <v>March</v>
      </c>
      <c r="J7" t="str">
        <f t="shared" si="1"/>
        <v>Revenue</v>
      </c>
      <c r="K7" t="str">
        <f>VLOOKUP(B7, 'Customer Table'!A:D, 2, FALSE)</f>
        <v>Customer Q</v>
      </c>
      <c r="L7" t="str">
        <f>VLOOKUP(B7, 'Customer Table'!A:D, 3, FALSE)</f>
        <v>Kolkata</v>
      </c>
      <c r="M7" t="str">
        <f>VLOOKUP(B7, 'Customer Table'!$A:$D, 4, FALSE)</f>
        <v>New</v>
      </c>
      <c r="N7" t="str">
        <f>VLOOKUP(C7, 'Product Table'!A:E, 2, FALSE)</f>
        <v>Tablet</v>
      </c>
      <c r="O7" t="str">
        <f>VLOOKUP(C7, 'Product Table'!A:E, 3, FALSE)</f>
        <v>Electronics</v>
      </c>
      <c r="P7">
        <f>VLOOKUP(C7, 'Product Table'!A:E, 4, FALSE)</f>
        <v>29054</v>
      </c>
      <c r="Q7">
        <f>VLOOKUP(A7, 'Date Table'!A:G, 2, FALSE)</f>
        <v>3</v>
      </c>
      <c r="R7">
        <f>VLOOKUP(A7, 'Date Table'!A:G, 3, FALSE)</f>
        <v>1</v>
      </c>
      <c r="S7">
        <f>VLOOKUP(A7, 'Date Table'!A:G, 4, FALSE)</f>
        <v>2025</v>
      </c>
      <c r="T7" t="str">
        <f>VLOOKUP(A7, 'Date Table'!A:G, 6, FALSE)</f>
        <v>Spring</v>
      </c>
      <c r="U7">
        <f>tblSales[[#This Row],[Qty]]*tblSales[[#This Row],[Unit Price   ]]</f>
        <v>38400</v>
      </c>
      <c r="V7">
        <f>tblSales[[#This Row],[Qty]]*tblSales[[#This Row],[Cost Price]]</f>
        <v>29054</v>
      </c>
      <c r="W7">
        <f>tblSales[[#This Row],[Net Revenue]]-tblSales[[#This Row],[COGS]]</f>
        <v>9346</v>
      </c>
      <c r="X7" s="14">
        <f>IF(tblSales[[#This Row],[Net Revenue]]=0, 0, tblSales[[#This Row],[Gross Profit]]/tblSales[[#This Row],[Net Revenue]])</f>
        <v>0.24338541666666666</v>
      </c>
    </row>
    <row r="8" spans="1:24" x14ac:dyDescent="0.3">
      <c r="A8" s="2">
        <v>45738</v>
      </c>
      <c r="B8" t="s">
        <v>18</v>
      </c>
      <c r="C8" t="s">
        <v>8</v>
      </c>
      <c r="D8">
        <v>1</v>
      </c>
      <c r="E8">
        <v>33100</v>
      </c>
      <c r="F8">
        <v>0</v>
      </c>
      <c r="G8">
        <v>33100</v>
      </c>
      <c r="H8" t="s">
        <v>9</v>
      </c>
      <c r="I8" t="str">
        <f t="shared" si="0"/>
        <v>March</v>
      </c>
      <c r="J8" t="str">
        <f t="shared" si="1"/>
        <v>Revenue</v>
      </c>
      <c r="K8" t="str">
        <f>VLOOKUP(B8, 'Customer Table'!A:D, 2, FALSE)</f>
        <v>Customer J</v>
      </c>
      <c r="L8" t="str">
        <f>VLOOKUP(B8, 'Customer Table'!A:D, 3, FALSE)</f>
        <v>Chennai</v>
      </c>
      <c r="M8" t="str">
        <f>VLOOKUP(B8, 'Customer Table'!$A:$D, 4, FALSE)</f>
        <v>Returning</v>
      </c>
      <c r="N8" t="str">
        <f>VLOOKUP(C8, 'Product Table'!A:E, 2, FALSE)</f>
        <v>Laptop</v>
      </c>
      <c r="O8" t="str">
        <f>VLOOKUP(C8, 'Product Table'!A:E, 3, FALSE)</f>
        <v>Electronics</v>
      </c>
      <c r="P8">
        <f>VLOOKUP(C8, 'Product Table'!A:E, 4, FALSE)</f>
        <v>26897</v>
      </c>
      <c r="Q8">
        <f>VLOOKUP(A8, 'Date Table'!A:G, 2, FALSE)</f>
        <v>3</v>
      </c>
      <c r="R8">
        <f>VLOOKUP(A8, 'Date Table'!A:G, 3, FALSE)</f>
        <v>1</v>
      </c>
      <c r="S8">
        <f>VLOOKUP(A8, 'Date Table'!A:G, 4, FALSE)</f>
        <v>2025</v>
      </c>
      <c r="T8" t="str">
        <f>VLOOKUP(A8, 'Date Table'!A:G, 6, FALSE)</f>
        <v>Spring</v>
      </c>
      <c r="U8">
        <f>tblSales[[#This Row],[Qty]]*tblSales[[#This Row],[Unit Price   ]]</f>
        <v>33100</v>
      </c>
      <c r="V8">
        <f>tblSales[[#This Row],[Qty]]*tblSales[[#This Row],[Cost Price]]</f>
        <v>26897</v>
      </c>
      <c r="W8">
        <f>tblSales[[#This Row],[Net Revenue]]-tblSales[[#This Row],[COGS]]</f>
        <v>6203</v>
      </c>
      <c r="X8" s="14">
        <f>IF(tblSales[[#This Row],[Net Revenue]]=0, 0, tblSales[[#This Row],[Gross Profit]]/tblSales[[#This Row],[Net Revenue]])</f>
        <v>0.18740181268882175</v>
      </c>
    </row>
    <row r="9" spans="1:24" x14ac:dyDescent="0.3">
      <c r="A9" s="2">
        <v>45737</v>
      </c>
      <c r="B9" t="s">
        <v>24</v>
      </c>
      <c r="C9" t="s">
        <v>11</v>
      </c>
      <c r="D9">
        <v>3</v>
      </c>
      <c r="E9">
        <v>8100</v>
      </c>
      <c r="F9">
        <v>500</v>
      </c>
      <c r="G9">
        <v>-23800</v>
      </c>
      <c r="H9" t="s">
        <v>29</v>
      </c>
      <c r="I9" t="str">
        <f t="shared" si="0"/>
        <v>March</v>
      </c>
      <c r="J9" t="str">
        <f t="shared" si="1"/>
        <v>Return</v>
      </c>
      <c r="K9" t="str">
        <f>VLOOKUP(B9, 'Customer Table'!A:D, 2, FALSE)</f>
        <v>Customer M</v>
      </c>
      <c r="L9" t="str">
        <f>VLOOKUP(B9, 'Customer Table'!A:D, 3, FALSE)</f>
        <v>Chennai</v>
      </c>
      <c r="M9" t="str">
        <f>VLOOKUP(B9, 'Customer Table'!$A:$D, 4, FALSE)</f>
        <v>Returning</v>
      </c>
      <c r="N9" t="str">
        <f>VLOOKUP(C9, 'Product Table'!A:E, 2, FALSE)</f>
        <v>Smartphone</v>
      </c>
      <c r="O9" t="str">
        <f>VLOOKUP(C9, 'Product Table'!A:E, 3, FALSE)</f>
        <v>Electronics</v>
      </c>
      <c r="P9">
        <f>VLOOKUP(C9, 'Product Table'!A:E, 4, FALSE)</f>
        <v>5612</v>
      </c>
      <c r="Q9">
        <f>VLOOKUP(A9, 'Date Table'!A:G, 2, FALSE)</f>
        <v>3</v>
      </c>
      <c r="R9">
        <f>VLOOKUP(A9, 'Date Table'!A:G, 3, FALSE)</f>
        <v>1</v>
      </c>
      <c r="S9">
        <f>VLOOKUP(A9, 'Date Table'!A:G, 4, FALSE)</f>
        <v>2025</v>
      </c>
      <c r="T9" t="str">
        <f>VLOOKUP(A9, 'Date Table'!A:G, 6, FALSE)</f>
        <v>Spring</v>
      </c>
      <c r="U9">
        <f>tblSales[[#This Row],[Qty]]*tblSales[[#This Row],[Unit Price   ]]</f>
        <v>24300</v>
      </c>
      <c r="V9">
        <f>tblSales[[#This Row],[Qty]]*tblSales[[#This Row],[Cost Price]]</f>
        <v>16836</v>
      </c>
      <c r="W9">
        <f>tblSales[[#This Row],[Net Revenue]]-tblSales[[#This Row],[COGS]]</f>
        <v>-40636</v>
      </c>
      <c r="X9" s="14">
        <f>IF(tblSales[[#This Row],[Net Revenue]]=0, 0, tblSales[[#This Row],[Gross Profit]]/tblSales[[#This Row],[Net Revenue]])</f>
        <v>1.7073949579831933</v>
      </c>
    </row>
    <row r="10" spans="1:24" x14ac:dyDescent="0.3">
      <c r="A10" s="2">
        <v>45736</v>
      </c>
      <c r="B10" t="s">
        <v>31</v>
      </c>
      <c r="C10" t="s">
        <v>32</v>
      </c>
      <c r="D10">
        <v>4</v>
      </c>
      <c r="E10">
        <v>38400</v>
      </c>
      <c r="F10">
        <v>200</v>
      </c>
      <c r="G10">
        <v>153400</v>
      </c>
      <c r="H10" t="s">
        <v>9</v>
      </c>
      <c r="I10" t="str">
        <f t="shared" si="0"/>
        <v>March</v>
      </c>
      <c r="J10" t="str">
        <f t="shared" si="1"/>
        <v>Revenue</v>
      </c>
      <c r="K10" t="str">
        <f>VLOOKUP(B10, 'Customer Table'!A:D, 2, FALSE)</f>
        <v>Customer G</v>
      </c>
      <c r="L10" t="str">
        <f>VLOOKUP(B10, 'Customer Table'!A:D, 3, FALSE)</f>
        <v>Bangalore</v>
      </c>
      <c r="M10" t="str">
        <f>VLOOKUP(B10, 'Customer Table'!$A:$D, 4, FALSE)</f>
        <v>Returning</v>
      </c>
      <c r="N10" t="str">
        <f>VLOOKUP(C10, 'Product Table'!A:E, 2, FALSE)</f>
        <v>Keyboard</v>
      </c>
      <c r="O10" t="str">
        <f>VLOOKUP(C10, 'Product Table'!A:E, 3, FALSE)</f>
        <v>Accessories</v>
      </c>
      <c r="P10">
        <f>VLOOKUP(C10, 'Product Table'!A:E, 4, FALSE)</f>
        <v>25619</v>
      </c>
      <c r="Q10">
        <f>VLOOKUP(A10, 'Date Table'!A:G, 2, FALSE)</f>
        <v>3</v>
      </c>
      <c r="R10">
        <f>VLOOKUP(A10, 'Date Table'!A:G, 3, FALSE)</f>
        <v>1</v>
      </c>
      <c r="S10">
        <f>VLOOKUP(A10, 'Date Table'!A:G, 4, FALSE)</f>
        <v>2025</v>
      </c>
      <c r="T10" t="str">
        <f>VLOOKUP(A10, 'Date Table'!A:G, 6, FALSE)</f>
        <v>Spring</v>
      </c>
      <c r="U10">
        <f>tblSales[[#This Row],[Qty]]*tblSales[[#This Row],[Unit Price   ]]</f>
        <v>153600</v>
      </c>
      <c r="V10">
        <f>tblSales[[#This Row],[Qty]]*tblSales[[#This Row],[Cost Price]]</f>
        <v>102476</v>
      </c>
      <c r="W10">
        <f>tblSales[[#This Row],[Net Revenue]]-tblSales[[#This Row],[COGS]]</f>
        <v>50924</v>
      </c>
      <c r="X10" s="14">
        <f>IF(tblSales[[#This Row],[Net Revenue]]=0, 0, tblSales[[#This Row],[Gross Profit]]/tblSales[[#This Row],[Net Revenue]])</f>
        <v>0.33196870925684485</v>
      </c>
    </row>
    <row r="11" spans="1:24" x14ac:dyDescent="0.3">
      <c r="A11" s="2">
        <v>45734</v>
      </c>
      <c r="B11" t="s">
        <v>19</v>
      </c>
      <c r="C11" t="s">
        <v>22</v>
      </c>
      <c r="D11">
        <v>3</v>
      </c>
      <c r="E11">
        <v>21100</v>
      </c>
      <c r="F11">
        <v>200</v>
      </c>
      <c r="G11">
        <v>63100</v>
      </c>
      <c r="H11" t="s">
        <v>9</v>
      </c>
      <c r="I11" t="str">
        <f t="shared" si="0"/>
        <v>March</v>
      </c>
      <c r="J11" t="str">
        <f t="shared" si="1"/>
        <v>Revenue</v>
      </c>
      <c r="K11" t="str">
        <f>VLOOKUP(B11, 'Customer Table'!A:D, 2, FALSE)</f>
        <v>Customer L</v>
      </c>
      <c r="L11" t="str">
        <f>VLOOKUP(B11, 'Customer Table'!A:D, 3, FALSE)</f>
        <v>Bangalore</v>
      </c>
      <c r="M11" t="str">
        <f>VLOOKUP(B11, 'Customer Table'!$A:$D, 4, FALSE)</f>
        <v>Returning</v>
      </c>
      <c r="N11" t="str">
        <f>VLOOKUP(C11, 'Product Table'!A:E, 2, FALSE)</f>
        <v>Smartwatch</v>
      </c>
      <c r="O11" t="str">
        <f>VLOOKUP(C11, 'Product Table'!A:E, 3, FALSE)</f>
        <v>Wearable</v>
      </c>
      <c r="P11">
        <f>VLOOKUP(C11, 'Product Table'!A:E, 4, FALSE)</f>
        <v>18787</v>
      </c>
      <c r="Q11">
        <f>VLOOKUP(A11, 'Date Table'!A:G, 2, FALSE)</f>
        <v>3</v>
      </c>
      <c r="R11">
        <f>VLOOKUP(A11, 'Date Table'!A:G, 3, FALSE)</f>
        <v>1</v>
      </c>
      <c r="S11">
        <f>VLOOKUP(A11, 'Date Table'!A:G, 4, FALSE)</f>
        <v>2025</v>
      </c>
      <c r="T11" t="str">
        <f>VLOOKUP(A11, 'Date Table'!A:G, 6, FALSE)</f>
        <v>Spring</v>
      </c>
      <c r="U11">
        <f>tblSales[[#This Row],[Qty]]*tblSales[[#This Row],[Unit Price   ]]</f>
        <v>63300</v>
      </c>
      <c r="V11">
        <f>tblSales[[#This Row],[Qty]]*tblSales[[#This Row],[Cost Price]]</f>
        <v>56361</v>
      </c>
      <c r="W11">
        <f>tblSales[[#This Row],[Net Revenue]]-tblSales[[#This Row],[COGS]]</f>
        <v>6739</v>
      </c>
      <c r="X11" s="14">
        <f>IF(tblSales[[#This Row],[Net Revenue]]=0, 0, tblSales[[#This Row],[Gross Profit]]/tblSales[[#This Row],[Net Revenue]])</f>
        <v>0.10679873217115689</v>
      </c>
    </row>
    <row r="12" spans="1:24" x14ac:dyDescent="0.3">
      <c r="A12" s="2">
        <v>45732</v>
      </c>
      <c r="B12" t="s">
        <v>21</v>
      </c>
      <c r="C12" t="s">
        <v>13</v>
      </c>
      <c r="D12">
        <v>2</v>
      </c>
      <c r="E12">
        <v>26500</v>
      </c>
      <c r="F12">
        <v>100</v>
      </c>
      <c r="G12">
        <v>52900</v>
      </c>
      <c r="H12" t="s">
        <v>9</v>
      </c>
      <c r="I12" t="str">
        <f t="shared" si="0"/>
        <v>March</v>
      </c>
      <c r="J12" t="str">
        <f t="shared" si="1"/>
        <v>Revenue</v>
      </c>
      <c r="K12" t="str">
        <f>VLOOKUP(B12, 'Customer Table'!A:D, 2, FALSE)</f>
        <v>Customer C</v>
      </c>
      <c r="L12" t="str">
        <f>VLOOKUP(B12, 'Customer Table'!A:D, 3, FALSE)</f>
        <v>Bangalore</v>
      </c>
      <c r="M12" t="str">
        <f>VLOOKUP(B12, 'Customer Table'!$A:$D, 4, FALSE)</f>
        <v>New</v>
      </c>
      <c r="N12" t="str">
        <f>VLOOKUP(C12, 'Product Table'!A:E, 2, FALSE)</f>
        <v>Speaker</v>
      </c>
      <c r="O12" t="str">
        <f>VLOOKUP(C12, 'Product Table'!A:E, 3, FALSE)</f>
        <v>Audio</v>
      </c>
      <c r="P12">
        <f>VLOOKUP(C12, 'Product Table'!A:E, 4, FALSE)</f>
        <v>20159</v>
      </c>
      <c r="Q12">
        <f>VLOOKUP(A12, 'Date Table'!A:G, 2, FALSE)</f>
        <v>3</v>
      </c>
      <c r="R12">
        <f>VLOOKUP(A12, 'Date Table'!A:G, 3, FALSE)</f>
        <v>1</v>
      </c>
      <c r="S12">
        <f>VLOOKUP(A12, 'Date Table'!A:G, 4, FALSE)</f>
        <v>2025</v>
      </c>
      <c r="T12" t="str">
        <f>VLOOKUP(A12, 'Date Table'!A:G, 6, FALSE)</f>
        <v>Spring</v>
      </c>
      <c r="U12">
        <f>tblSales[[#This Row],[Qty]]*tblSales[[#This Row],[Unit Price   ]]</f>
        <v>53000</v>
      </c>
      <c r="V12">
        <f>tblSales[[#This Row],[Qty]]*tblSales[[#This Row],[Cost Price]]</f>
        <v>40318</v>
      </c>
      <c r="W12">
        <f>tblSales[[#This Row],[Net Revenue]]-tblSales[[#This Row],[COGS]]</f>
        <v>12582</v>
      </c>
      <c r="X12" s="14">
        <f>IF(tblSales[[#This Row],[Net Revenue]]=0, 0, tblSales[[#This Row],[Gross Profit]]/tblSales[[#This Row],[Net Revenue]])</f>
        <v>0.23784499054820415</v>
      </c>
    </row>
    <row r="13" spans="1:24" x14ac:dyDescent="0.3">
      <c r="A13" s="2">
        <v>45732</v>
      </c>
      <c r="B13" t="s">
        <v>15</v>
      </c>
      <c r="C13" t="s">
        <v>17</v>
      </c>
      <c r="D13">
        <v>1</v>
      </c>
      <c r="E13">
        <v>32800</v>
      </c>
      <c r="F13">
        <v>200</v>
      </c>
      <c r="G13">
        <v>32600</v>
      </c>
      <c r="H13" t="s">
        <v>9</v>
      </c>
      <c r="I13" t="str">
        <f t="shared" si="0"/>
        <v>March</v>
      </c>
      <c r="J13" t="str">
        <f t="shared" si="1"/>
        <v>Revenue</v>
      </c>
      <c r="K13" t="str">
        <f>VLOOKUP(B13, 'Customer Table'!A:D, 2, FALSE)</f>
        <v>Customer K</v>
      </c>
      <c r="L13" t="str">
        <f>VLOOKUP(B13, 'Customer Table'!A:D, 3, FALSE)</f>
        <v>Kolkata</v>
      </c>
      <c r="M13" t="str">
        <f>VLOOKUP(B13, 'Customer Table'!$A:$D, 4, FALSE)</f>
        <v>New</v>
      </c>
      <c r="N13" t="str">
        <f>VLOOKUP(C13, 'Product Table'!A:E, 2, FALSE)</f>
        <v>Mouse</v>
      </c>
      <c r="O13" t="str">
        <f>VLOOKUP(C13, 'Product Table'!A:E, 3, FALSE)</f>
        <v>Accessories</v>
      </c>
      <c r="P13">
        <f>VLOOKUP(C13, 'Product Table'!A:E, 4, FALSE)</f>
        <v>24870</v>
      </c>
      <c r="Q13">
        <f>VLOOKUP(A13, 'Date Table'!A:G, 2, FALSE)</f>
        <v>3</v>
      </c>
      <c r="R13">
        <f>VLOOKUP(A13, 'Date Table'!A:G, 3, FALSE)</f>
        <v>1</v>
      </c>
      <c r="S13">
        <f>VLOOKUP(A13, 'Date Table'!A:G, 4, FALSE)</f>
        <v>2025</v>
      </c>
      <c r="T13" t="str">
        <f>VLOOKUP(A13, 'Date Table'!A:G, 6, FALSE)</f>
        <v>Spring</v>
      </c>
      <c r="U13">
        <f>tblSales[[#This Row],[Qty]]*tblSales[[#This Row],[Unit Price   ]]</f>
        <v>32800</v>
      </c>
      <c r="V13">
        <f>tblSales[[#This Row],[Qty]]*tblSales[[#This Row],[Cost Price]]</f>
        <v>24870</v>
      </c>
      <c r="W13">
        <f>tblSales[[#This Row],[Net Revenue]]-tblSales[[#This Row],[COGS]]</f>
        <v>7730</v>
      </c>
      <c r="X13" s="14">
        <f>IF(tblSales[[#This Row],[Net Revenue]]=0, 0, tblSales[[#This Row],[Gross Profit]]/tblSales[[#This Row],[Net Revenue]])</f>
        <v>0.23711656441717791</v>
      </c>
    </row>
    <row r="14" spans="1:24" x14ac:dyDescent="0.3">
      <c r="A14" s="2">
        <v>45731</v>
      </c>
      <c r="B14" t="s">
        <v>34</v>
      </c>
      <c r="C14" t="s">
        <v>8</v>
      </c>
      <c r="D14">
        <v>5</v>
      </c>
      <c r="E14">
        <v>39800</v>
      </c>
      <c r="F14">
        <v>0</v>
      </c>
      <c r="G14">
        <v>199000</v>
      </c>
      <c r="H14" t="s">
        <v>9</v>
      </c>
      <c r="I14" t="str">
        <f t="shared" si="0"/>
        <v>March</v>
      </c>
      <c r="J14" t="str">
        <f t="shared" si="1"/>
        <v>Revenue</v>
      </c>
      <c r="K14" t="str">
        <f>VLOOKUP(B14, 'Customer Table'!A:D, 2, FALSE)</f>
        <v>Customer H</v>
      </c>
      <c r="L14" t="str">
        <f>VLOOKUP(B14, 'Customer Table'!A:D, 3, FALSE)</f>
        <v>Bangalore</v>
      </c>
      <c r="M14" t="str">
        <f>VLOOKUP(B14, 'Customer Table'!$A:$D, 4, FALSE)</f>
        <v>New</v>
      </c>
      <c r="N14" t="str">
        <f>VLOOKUP(C14, 'Product Table'!A:E, 2, FALSE)</f>
        <v>Laptop</v>
      </c>
      <c r="O14" t="str">
        <f>VLOOKUP(C14, 'Product Table'!A:E, 3, FALSE)</f>
        <v>Electronics</v>
      </c>
      <c r="P14">
        <f>VLOOKUP(C14, 'Product Table'!A:E, 4, FALSE)</f>
        <v>26897</v>
      </c>
      <c r="Q14">
        <f>VLOOKUP(A14, 'Date Table'!A:G, 2, FALSE)</f>
        <v>3</v>
      </c>
      <c r="R14">
        <f>VLOOKUP(A14, 'Date Table'!A:G, 3, FALSE)</f>
        <v>1</v>
      </c>
      <c r="S14">
        <f>VLOOKUP(A14, 'Date Table'!A:G, 4, FALSE)</f>
        <v>2025</v>
      </c>
      <c r="T14" t="str">
        <f>VLOOKUP(A14, 'Date Table'!A:G, 6, FALSE)</f>
        <v>Spring</v>
      </c>
      <c r="U14">
        <f>tblSales[[#This Row],[Qty]]*tblSales[[#This Row],[Unit Price   ]]</f>
        <v>199000</v>
      </c>
      <c r="V14">
        <f>tblSales[[#This Row],[Qty]]*tblSales[[#This Row],[Cost Price]]</f>
        <v>134485</v>
      </c>
      <c r="W14">
        <f>tblSales[[#This Row],[Net Revenue]]-tblSales[[#This Row],[COGS]]</f>
        <v>64515</v>
      </c>
      <c r="X14" s="14">
        <f>IF(tblSales[[#This Row],[Net Revenue]]=0, 0, tblSales[[#This Row],[Gross Profit]]/tblSales[[#This Row],[Net Revenue]])</f>
        <v>0.3241959798994975</v>
      </c>
    </row>
    <row r="15" spans="1:24" x14ac:dyDescent="0.3">
      <c r="A15" s="2">
        <v>45730</v>
      </c>
      <c r="B15" t="s">
        <v>28</v>
      </c>
      <c r="C15" t="s">
        <v>8</v>
      </c>
      <c r="D15">
        <v>2</v>
      </c>
      <c r="E15">
        <v>38700</v>
      </c>
      <c r="F15">
        <v>500</v>
      </c>
      <c r="G15">
        <v>76900</v>
      </c>
      <c r="H15" t="s">
        <v>9</v>
      </c>
      <c r="I15" t="str">
        <f t="shared" si="0"/>
        <v>March</v>
      </c>
      <c r="J15" t="str">
        <f>IF(H15="Sales", "Revenue", "Return")</f>
        <v>Revenue</v>
      </c>
      <c r="K15" t="str">
        <f>VLOOKUP(B15, 'Customer Table'!A:D, 2, FALSE)</f>
        <v>Customer F</v>
      </c>
      <c r="L15" t="str">
        <f>VLOOKUP(B15, 'Customer Table'!A:D, 3, FALSE)</f>
        <v>Mumbai</v>
      </c>
      <c r="M15" t="str">
        <f>VLOOKUP(B15, 'Customer Table'!$A:$D, 4, FALSE)</f>
        <v>New</v>
      </c>
      <c r="N15" t="str">
        <f>VLOOKUP(C15, 'Product Table'!A:E, 2, FALSE)</f>
        <v>Laptop</v>
      </c>
      <c r="O15" t="str">
        <f>VLOOKUP(C15, 'Product Table'!A:E, 3, FALSE)</f>
        <v>Electronics</v>
      </c>
      <c r="P15">
        <f>VLOOKUP(C15, 'Product Table'!A:E, 4, FALSE)</f>
        <v>26897</v>
      </c>
      <c r="Q15">
        <f>VLOOKUP(A15, 'Date Table'!A:G, 2, FALSE)</f>
        <v>3</v>
      </c>
      <c r="R15">
        <f>VLOOKUP(A15, 'Date Table'!A:G, 3, FALSE)</f>
        <v>1</v>
      </c>
      <c r="S15">
        <f>VLOOKUP(A15, 'Date Table'!A:G, 4, FALSE)</f>
        <v>2025</v>
      </c>
      <c r="T15" t="str">
        <f>VLOOKUP(A15, 'Date Table'!A:G, 6, FALSE)</f>
        <v>Spring</v>
      </c>
      <c r="U15">
        <f>tblSales[[#This Row],[Qty]]*tblSales[[#This Row],[Unit Price   ]]</f>
        <v>77400</v>
      </c>
      <c r="V15">
        <f>tblSales[[#This Row],[Qty]]*tblSales[[#This Row],[Cost Price]]</f>
        <v>53794</v>
      </c>
      <c r="W15">
        <f>tblSales[[#This Row],[Net Revenue]]-tblSales[[#This Row],[COGS]]</f>
        <v>23106</v>
      </c>
      <c r="X15" s="14">
        <f>IF(tblSales[[#This Row],[Net Revenue]]=0, 0, tblSales[[#This Row],[Gross Profit]]/tblSales[[#This Row],[Net Revenue]])</f>
        <v>0.30046814044213266</v>
      </c>
    </row>
    <row r="16" spans="1:24" x14ac:dyDescent="0.3">
      <c r="A16" s="2">
        <v>45730</v>
      </c>
      <c r="B16" t="s">
        <v>33</v>
      </c>
      <c r="C16" t="s">
        <v>17</v>
      </c>
      <c r="D16">
        <v>3</v>
      </c>
      <c r="E16">
        <v>31800</v>
      </c>
      <c r="F16">
        <v>0</v>
      </c>
      <c r="G16">
        <v>95400</v>
      </c>
      <c r="H16" t="s">
        <v>9</v>
      </c>
      <c r="I16" t="str">
        <f t="shared" si="0"/>
        <v>March</v>
      </c>
      <c r="J16" t="str">
        <f t="shared" si="1"/>
        <v>Revenue</v>
      </c>
      <c r="K16" t="str">
        <f>VLOOKUP(B16, 'Customer Table'!A:D, 2, FALSE)</f>
        <v>Customer O</v>
      </c>
      <c r="L16" t="str">
        <f>VLOOKUP(B16, 'Customer Table'!A:D, 3, FALSE)</f>
        <v>Kolkata</v>
      </c>
      <c r="M16" t="str">
        <f>VLOOKUP(B16, 'Customer Table'!$A:$D, 4, FALSE)</f>
        <v>Returning</v>
      </c>
      <c r="N16" t="str">
        <f>VLOOKUP(C16, 'Product Table'!A:E, 2, FALSE)</f>
        <v>Mouse</v>
      </c>
      <c r="O16" t="str">
        <f>VLOOKUP(C16, 'Product Table'!A:E, 3, FALSE)</f>
        <v>Accessories</v>
      </c>
      <c r="P16">
        <f>VLOOKUP(C16, 'Product Table'!A:E, 4, FALSE)</f>
        <v>24870</v>
      </c>
      <c r="Q16">
        <f>VLOOKUP(A16, 'Date Table'!A:G, 2, FALSE)</f>
        <v>3</v>
      </c>
      <c r="R16">
        <f>VLOOKUP(A16, 'Date Table'!A:G, 3, FALSE)</f>
        <v>1</v>
      </c>
      <c r="S16">
        <f>VLOOKUP(A16, 'Date Table'!A:G, 4, FALSE)</f>
        <v>2025</v>
      </c>
      <c r="T16" t="str">
        <f>VLOOKUP(A16, 'Date Table'!A:G, 6, FALSE)</f>
        <v>Spring</v>
      </c>
      <c r="U16">
        <f>tblSales[[#This Row],[Qty]]*tblSales[[#This Row],[Unit Price   ]]</f>
        <v>95400</v>
      </c>
      <c r="V16">
        <f>tblSales[[#This Row],[Qty]]*tblSales[[#This Row],[Cost Price]]</f>
        <v>74610</v>
      </c>
      <c r="W16">
        <f>tblSales[[#This Row],[Net Revenue]]-tblSales[[#This Row],[COGS]]</f>
        <v>20790</v>
      </c>
      <c r="X16" s="14">
        <f>IF(tblSales[[#This Row],[Net Revenue]]=0, 0, tblSales[[#This Row],[Gross Profit]]/tblSales[[#This Row],[Net Revenue]])</f>
        <v>0.2179245283018868</v>
      </c>
    </row>
    <row r="17" spans="1:24" x14ac:dyDescent="0.3">
      <c r="A17" s="2">
        <v>45729</v>
      </c>
      <c r="B17" t="s">
        <v>10</v>
      </c>
      <c r="C17" t="s">
        <v>11</v>
      </c>
      <c r="D17">
        <v>5</v>
      </c>
      <c r="E17">
        <v>7100</v>
      </c>
      <c r="F17">
        <v>0</v>
      </c>
      <c r="G17">
        <v>35500</v>
      </c>
      <c r="H17" t="s">
        <v>9</v>
      </c>
      <c r="I17" t="str">
        <f t="shared" si="0"/>
        <v>March</v>
      </c>
      <c r="J17" t="str">
        <f t="shared" si="1"/>
        <v>Revenue</v>
      </c>
      <c r="K17" t="str">
        <f>VLOOKUP(B17, 'Customer Table'!A:D, 2, FALSE)</f>
        <v>Customer R</v>
      </c>
      <c r="L17" t="str">
        <f>VLOOKUP(B17, 'Customer Table'!A:D, 3, FALSE)</f>
        <v>Chennai</v>
      </c>
      <c r="M17" t="str">
        <f>VLOOKUP(B17, 'Customer Table'!$A:$D, 4, FALSE)</f>
        <v>Returning</v>
      </c>
      <c r="N17" t="str">
        <f>VLOOKUP(C17, 'Product Table'!A:E, 2, FALSE)</f>
        <v>Smartphone</v>
      </c>
      <c r="O17" t="str">
        <f>VLOOKUP(C17, 'Product Table'!A:E, 3, FALSE)</f>
        <v>Electronics</v>
      </c>
      <c r="P17">
        <f>VLOOKUP(C17, 'Product Table'!A:E, 4, FALSE)</f>
        <v>5612</v>
      </c>
      <c r="Q17">
        <f>VLOOKUP(A17, 'Date Table'!A:G, 2, FALSE)</f>
        <v>3</v>
      </c>
      <c r="R17">
        <f>VLOOKUP(A17, 'Date Table'!A:G, 3, FALSE)</f>
        <v>1</v>
      </c>
      <c r="S17">
        <f>VLOOKUP(A17, 'Date Table'!A:G, 4, FALSE)</f>
        <v>2025</v>
      </c>
      <c r="T17" t="str">
        <f>VLOOKUP(A17, 'Date Table'!A:G, 6, FALSE)</f>
        <v>Spring</v>
      </c>
      <c r="U17">
        <f>tblSales[[#This Row],[Qty]]*tblSales[[#This Row],[Unit Price   ]]</f>
        <v>35500</v>
      </c>
      <c r="V17">
        <f>tblSales[[#This Row],[Qty]]*tblSales[[#This Row],[Cost Price]]</f>
        <v>28060</v>
      </c>
      <c r="W17">
        <f>tblSales[[#This Row],[Net Revenue]]-tblSales[[#This Row],[COGS]]</f>
        <v>7440</v>
      </c>
      <c r="X17" s="14">
        <f>IF(tblSales[[#This Row],[Net Revenue]]=0, 0, tblSales[[#This Row],[Gross Profit]]/tblSales[[#This Row],[Net Revenue]])</f>
        <v>0.2095774647887324</v>
      </c>
    </row>
    <row r="18" spans="1:24" x14ac:dyDescent="0.3">
      <c r="A18" s="2">
        <v>45728</v>
      </c>
      <c r="B18" t="s">
        <v>31</v>
      </c>
      <c r="C18" t="s">
        <v>22</v>
      </c>
      <c r="D18">
        <v>4</v>
      </c>
      <c r="E18">
        <v>26600</v>
      </c>
      <c r="F18">
        <v>100</v>
      </c>
      <c r="G18">
        <v>106300</v>
      </c>
      <c r="H18" t="s">
        <v>9</v>
      </c>
      <c r="I18" t="str">
        <f t="shared" si="0"/>
        <v>March</v>
      </c>
      <c r="J18" t="str">
        <f t="shared" si="1"/>
        <v>Revenue</v>
      </c>
      <c r="K18" t="str">
        <f>VLOOKUP(B18, 'Customer Table'!A:D, 2, FALSE)</f>
        <v>Customer G</v>
      </c>
      <c r="L18" t="str">
        <f>VLOOKUP(B18, 'Customer Table'!A:D, 3, FALSE)</f>
        <v>Bangalore</v>
      </c>
      <c r="M18" t="str">
        <f>VLOOKUP(B18, 'Customer Table'!$A:$D, 4, FALSE)</f>
        <v>Returning</v>
      </c>
      <c r="N18" t="str">
        <f>VLOOKUP(C18, 'Product Table'!A:E, 2, FALSE)</f>
        <v>Smartwatch</v>
      </c>
      <c r="O18" t="str">
        <f>VLOOKUP(C18, 'Product Table'!A:E, 3, FALSE)</f>
        <v>Wearable</v>
      </c>
      <c r="P18">
        <f>VLOOKUP(C18, 'Product Table'!A:E, 4, FALSE)</f>
        <v>18787</v>
      </c>
      <c r="Q18">
        <f>VLOOKUP(A18, 'Date Table'!A:G, 2, FALSE)</f>
        <v>3</v>
      </c>
      <c r="R18">
        <f>VLOOKUP(A18, 'Date Table'!A:G, 3, FALSE)</f>
        <v>1</v>
      </c>
      <c r="S18">
        <f>VLOOKUP(A18, 'Date Table'!A:G, 4, FALSE)</f>
        <v>2025</v>
      </c>
      <c r="T18" t="str">
        <f>VLOOKUP(A18, 'Date Table'!A:G, 6, FALSE)</f>
        <v>Spring</v>
      </c>
      <c r="U18">
        <f>tblSales[[#This Row],[Qty]]*tblSales[[#This Row],[Unit Price   ]]</f>
        <v>106400</v>
      </c>
      <c r="V18">
        <f>tblSales[[#This Row],[Qty]]*tblSales[[#This Row],[Cost Price]]</f>
        <v>75148</v>
      </c>
      <c r="W18">
        <f>tblSales[[#This Row],[Net Revenue]]-tblSales[[#This Row],[COGS]]</f>
        <v>31152</v>
      </c>
      <c r="X18" s="14">
        <f>IF(tblSales[[#This Row],[Net Revenue]]=0, 0, tblSales[[#This Row],[Gross Profit]]/tblSales[[#This Row],[Net Revenue]])</f>
        <v>0.29305738476011289</v>
      </c>
    </row>
    <row r="19" spans="1:24" x14ac:dyDescent="0.3">
      <c r="A19" s="2">
        <v>45728</v>
      </c>
      <c r="B19" t="s">
        <v>35</v>
      </c>
      <c r="C19" t="s">
        <v>13</v>
      </c>
      <c r="D19">
        <v>1</v>
      </c>
      <c r="E19">
        <v>30200</v>
      </c>
      <c r="F19">
        <v>200</v>
      </c>
      <c r="G19">
        <v>30000</v>
      </c>
      <c r="H19" t="s">
        <v>9</v>
      </c>
      <c r="I19" t="str">
        <f t="shared" si="0"/>
        <v>March</v>
      </c>
      <c r="J19" t="str">
        <f t="shared" si="1"/>
        <v>Revenue</v>
      </c>
      <c r="K19" t="str">
        <f>VLOOKUP(B19, 'Customer Table'!A:D, 2, FALSE)</f>
        <v>Customer S</v>
      </c>
      <c r="L19" t="str">
        <f>VLOOKUP(B19, 'Customer Table'!A:D, 3, FALSE)</f>
        <v>Delhi</v>
      </c>
      <c r="M19" t="str">
        <f>VLOOKUP(B19, 'Customer Table'!$A:$D, 4, FALSE)</f>
        <v>Returning</v>
      </c>
      <c r="N19" t="str">
        <f>VLOOKUP(C19, 'Product Table'!A:E, 2, FALSE)</f>
        <v>Speaker</v>
      </c>
      <c r="O19" t="str">
        <f>VLOOKUP(C19, 'Product Table'!A:E, 3, FALSE)</f>
        <v>Audio</v>
      </c>
      <c r="P19">
        <f>VLOOKUP(C19, 'Product Table'!A:E, 4, FALSE)</f>
        <v>20159</v>
      </c>
      <c r="Q19">
        <f>VLOOKUP(A19, 'Date Table'!A:G, 2, FALSE)</f>
        <v>3</v>
      </c>
      <c r="R19">
        <f>VLOOKUP(A19, 'Date Table'!A:G, 3, FALSE)</f>
        <v>1</v>
      </c>
      <c r="S19">
        <f>VLOOKUP(A19, 'Date Table'!A:G, 4, FALSE)</f>
        <v>2025</v>
      </c>
      <c r="T19" t="str">
        <f>VLOOKUP(A19, 'Date Table'!A:G, 6, FALSE)</f>
        <v>Spring</v>
      </c>
      <c r="U19">
        <f>tblSales[[#This Row],[Qty]]*tblSales[[#This Row],[Unit Price   ]]</f>
        <v>30200</v>
      </c>
      <c r="V19">
        <f>tblSales[[#This Row],[Qty]]*tblSales[[#This Row],[Cost Price]]</f>
        <v>20159</v>
      </c>
      <c r="W19">
        <f>tblSales[[#This Row],[Net Revenue]]-tblSales[[#This Row],[COGS]]</f>
        <v>9841</v>
      </c>
      <c r="X19" s="14">
        <f>IF(tblSales[[#This Row],[Net Revenue]]=0, 0, tblSales[[#This Row],[Gross Profit]]/tblSales[[#This Row],[Net Revenue]])</f>
        <v>0.32803333333333334</v>
      </c>
    </row>
    <row r="20" spans="1:24" x14ac:dyDescent="0.3">
      <c r="A20" s="2">
        <v>45728</v>
      </c>
      <c r="B20" t="s">
        <v>24</v>
      </c>
      <c r="C20" t="s">
        <v>22</v>
      </c>
      <c r="D20">
        <v>3</v>
      </c>
      <c r="E20">
        <v>21300</v>
      </c>
      <c r="F20">
        <v>500</v>
      </c>
      <c r="G20">
        <v>63400</v>
      </c>
      <c r="H20" t="s">
        <v>9</v>
      </c>
      <c r="I20" t="str">
        <f t="shared" si="0"/>
        <v>March</v>
      </c>
      <c r="J20" t="str">
        <f t="shared" si="1"/>
        <v>Revenue</v>
      </c>
      <c r="K20" t="str">
        <f>VLOOKUP(B20, 'Customer Table'!A:D, 2, FALSE)</f>
        <v>Customer M</v>
      </c>
      <c r="L20" t="str">
        <f>VLOOKUP(B20, 'Customer Table'!A:D, 3, FALSE)</f>
        <v>Chennai</v>
      </c>
      <c r="M20" t="str">
        <f>VLOOKUP(B20, 'Customer Table'!$A:$D, 4, FALSE)</f>
        <v>Returning</v>
      </c>
      <c r="N20" t="str">
        <f>VLOOKUP(C20, 'Product Table'!A:E, 2, FALSE)</f>
        <v>Smartwatch</v>
      </c>
      <c r="O20" t="str">
        <f>VLOOKUP(C20, 'Product Table'!A:E, 3, FALSE)</f>
        <v>Wearable</v>
      </c>
      <c r="P20">
        <f>VLOOKUP(C20, 'Product Table'!A:E, 4, FALSE)</f>
        <v>18787</v>
      </c>
      <c r="Q20">
        <f>VLOOKUP(A20, 'Date Table'!A:G, 2, FALSE)</f>
        <v>3</v>
      </c>
      <c r="R20">
        <f>VLOOKUP(A20, 'Date Table'!A:G, 3, FALSE)</f>
        <v>1</v>
      </c>
      <c r="S20">
        <f>VLOOKUP(A20, 'Date Table'!A:G, 4, FALSE)</f>
        <v>2025</v>
      </c>
      <c r="T20" t="str">
        <f>VLOOKUP(A20, 'Date Table'!A:G, 6, FALSE)</f>
        <v>Spring</v>
      </c>
      <c r="U20">
        <f>tblSales[[#This Row],[Qty]]*tblSales[[#This Row],[Unit Price   ]]</f>
        <v>63900</v>
      </c>
      <c r="V20">
        <f>tblSales[[#This Row],[Qty]]*tblSales[[#This Row],[Cost Price]]</f>
        <v>56361</v>
      </c>
      <c r="W20">
        <f>tblSales[[#This Row],[Net Revenue]]-tblSales[[#This Row],[COGS]]</f>
        <v>7039</v>
      </c>
      <c r="X20" s="14">
        <f>IF(tblSales[[#This Row],[Net Revenue]]=0, 0, tblSales[[#This Row],[Gross Profit]]/tblSales[[#This Row],[Net Revenue]])</f>
        <v>0.11102523659305993</v>
      </c>
    </row>
    <row r="21" spans="1:24" x14ac:dyDescent="0.3">
      <c r="A21" s="2">
        <v>45725</v>
      </c>
      <c r="B21" t="s">
        <v>19</v>
      </c>
      <c r="C21" t="s">
        <v>11</v>
      </c>
      <c r="D21">
        <v>4</v>
      </c>
      <c r="E21">
        <v>8100</v>
      </c>
      <c r="F21">
        <v>0</v>
      </c>
      <c r="G21">
        <v>32400</v>
      </c>
      <c r="H21" t="s">
        <v>9</v>
      </c>
      <c r="I21" t="str">
        <f t="shared" si="0"/>
        <v>March</v>
      </c>
      <c r="J21" t="str">
        <f t="shared" si="1"/>
        <v>Revenue</v>
      </c>
      <c r="K21" t="str">
        <f>VLOOKUP(B21, 'Customer Table'!A:D, 2, FALSE)</f>
        <v>Customer L</v>
      </c>
      <c r="L21" t="str">
        <f>VLOOKUP(B21, 'Customer Table'!A:D, 3, FALSE)</f>
        <v>Bangalore</v>
      </c>
      <c r="M21" t="str">
        <f>VLOOKUP(B21, 'Customer Table'!$A:$D, 4, FALSE)</f>
        <v>Returning</v>
      </c>
      <c r="N21" t="str">
        <f>VLOOKUP(C21, 'Product Table'!A:E, 2, FALSE)</f>
        <v>Smartphone</v>
      </c>
      <c r="O21" t="str">
        <f>VLOOKUP(C21, 'Product Table'!A:E, 3, FALSE)</f>
        <v>Electronics</v>
      </c>
      <c r="P21">
        <f>VLOOKUP(C21, 'Product Table'!A:E, 4, FALSE)</f>
        <v>5612</v>
      </c>
      <c r="Q21">
        <f>VLOOKUP(A21, 'Date Table'!A:G, 2, FALSE)</f>
        <v>3</v>
      </c>
      <c r="R21">
        <f>VLOOKUP(A21, 'Date Table'!A:G, 3, FALSE)</f>
        <v>1</v>
      </c>
      <c r="S21">
        <f>VLOOKUP(A21, 'Date Table'!A:G, 4, FALSE)</f>
        <v>2025</v>
      </c>
      <c r="T21" t="str">
        <f>VLOOKUP(A21, 'Date Table'!A:G, 6, FALSE)</f>
        <v>Spring</v>
      </c>
      <c r="U21">
        <f>tblSales[[#This Row],[Qty]]*tblSales[[#This Row],[Unit Price   ]]</f>
        <v>32400</v>
      </c>
      <c r="V21">
        <f>tblSales[[#This Row],[Qty]]*tblSales[[#This Row],[Cost Price]]</f>
        <v>22448</v>
      </c>
      <c r="W21">
        <f>tblSales[[#This Row],[Net Revenue]]-tblSales[[#This Row],[COGS]]</f>
        <v>9952</v>
      </c>
      <c r="X21" s="14">
        <f>IF(tblSales[[#This Row],[Net Revenue]]=0, 0, tblSales[[#This Row],[Gross Profit]]/tblSales[[#This Row],[Net Revenue]])</f>
        <v>0.30716049382716049</v>
      </c>
    </row>
    <row r="22" spans="1:24" x14ac:dyDescent="0.3">
      <c r="A22" s="2">
        <v>45725</v>
      </c>
      <c r="B22" t="s">
        <v>21</v>
      </c>
      <c r="C22" t="s">
        <v>22</v>
      </c>
      <c r="D22">
        <v>3</v>
      </c>
      <c r="E22">
        <v>21200</v>
      </c>
      <c r="F22">
        <v>0</v>
      </c>
      <c r="G22">
        <v>63600</v>
      </c>
      <c r="H22" t="s">
        <v>9</v>
      </c>
      <c r="I22" t="str">
        <f t="shared" si="0"/>
        <v>March</v>
      </c>
      <c r="J22" t="str">
        <f t="shared" si="1"/>
        <v>Revenue</v>
      </c>
      <c r="K22" t="str">
        <f>VLOOKUP(B22, 'Customer Table'!A:D, 2, FALSE)</f>
        <v>Customer C</v>
      </c>
      <c r="L22" t="str">
        <f>VLOOKUP(B22, 'Customer Table'!A:D, 3, FALSE)</f>
        <v>Bangalore</v>
      </c>
      <c r="M22" t="str">
        <f>VLOOKUP(B22, 'Customer Table'!$A:$D, 4, FALSE)</f>
        <v>New</v>
      </c>
      <c r="N22" t="str">
        <f>VLOOKUP(C22, 'Product Table'!A:E, 2, FALSE)</f>
        <v>Smartwatch</v>
      </c>
      <c r="O22" t="str">
        <f>VLOOKUP(C22, 'Product Table'!A:E, 3, FALSE)</f>
        <v>Wearable</v>
      </c>
      <c r="P22">
        <f>VLOOKUP(C22, 'Product Table'!A:E, 4, FALSE)</f>
        <v>18787</v>
      </c>
      <c r="Q22">
        <f>VLOOKUP(A22, 'Date Table'!A:G, 2, FALSE)</f>
        <v>3</v>
      </c>
      <c r="R22">
        <f>VLOOKUP(A22, 'Date Table'!A:G, 3, FALSE)</f>
        <v>1</v>
      </c>
      <c r="S22">
        <f>VLOOKUP(A22, 'Date Table'!A:G, 4, FALSE)</f>
        <v>2025</v>
      </c>
      <c r="T22" t="str">
        <f>VLOOKUP(A22, 'Date Table'!A:G, 6, FALSE)</f>
        <v>Spring</v>
      </c>
      <c r="U22">
        <f>tblSales[[#This Row],[Qty]]*tblSales[[#This Row],[Unit Price   ]]</f>
        <v>63600</v>
      </c>
      <c r="V22">
        <f>tblSales[[#This Row],[Qty]]*tblSales[[#This Row],[Cost Price]]</f>
        <v>56361</v>
      </c>
      <c r="W22">
        <f>tblSales[[#This Row],[Net Revenue]]-tblSales[[#This Row],[COGS]]</f>
        <v>7239</v>
      </c>
      <c r="X22" s="14">
        <f>IF(tblSales[[#This Row],[Net Revenue]]=0, 0, tblSales[[#This Row],[Gross Profit]]/tblSales[[#This Row],[Net Revenue]])</f>
        <v>0.11382075471698114</v>
      </c>
    </row>
    <row r="23" spans="1:24" x14ac:dyDescent="0.3">
      <c r="A23" s="2">
        <v>45725</v>
      </c>
      <c r="B23" t="s">
        <v>12</v>
      </c>
      <c r="C23" t="s">
        <v>30</v>
      </c>
      <c r="D23">
        <v>2</v>
      </c>
      <c r="E23">
        <v>32400</v>
      </c>
      <c r="F23">
        <v>500</v>
      </c>
      <c r="G23">
        <v>64300</v>
      </c>
      <c r="H23" t="s">
        <v>9</v>
      </c>
      <c r="I23" t="str">
        <f t="shared" si="0"/>
        <v>March</v>
      </c>
      <c r="J23" t="str">
        <f t="shared" si="1"/>
        <v>Revenue</v>
      </c>
      <c r="K23" t="str">
        <f>VLOOKUP(B23, 'Customer Table'!A:D, 2, FALSE)</f>
        <v>Customer Q</v>
      </c>
      <c r="L23" t="str">
        <f>VLOOKUP(B23, 'Customer Table'!A:D, 3, FALSE)</f>
        <v>Kolkata</v>
      </c>
      <c r="M23" t="str">
        <f>VLOOKUP(B23, 'Customer Table'!$A:$D, 4, FALSE)</f>
        <v>New</v>
      </c>
      <c r="N23" t="str">
        <f>VLOOKUP(C23, 'Product Table'!A:E, 2, FALSE)</f>
        <v>Monitor</v>
      </c>
      <c r="O23" t="str">
        <f>VLOOKUP(C23, 'Product Table'!A:E, 3, FALSE)</f>
        <v>Electronics</v>
      </c>
      <c r="P23">
        <f>VLOOKUP(C23, 'Product Table'!A:E, 4, FALSE)</f>
        <v>28939</v>
      </c>
      <c r="Q23">
        <f>VLOOKUP(A23, 'Date Table'!A:G, 2, FALSE)</f>
        <v>3</v>
      </c>
      <c r="R23">
        <f>VLOOKUP(A23, 'Date Table'!A:G, 3, FALSE)</f>
        <v>1</v>
      </c>
      <c r="S23">
        <f>VLOOKUP(A23, 'Date Table'!A:G, 4, FALSE)</f>
        <v>2025</v>
      </c>
      <c r="T23" t="str">
        <f>VLOOKUP(A23, 'Date Table'!A:G, 6, FALSE)</f>
        <v>Spring</v>
      </c>
      <c r="U23">
        <f>tblSales[[#This Row],[Qty]]*tblSales[[#This Row],[Unit Price   ]]</f>
        <v>64800</v>
      </c>
      <c r="V23">
        <f>tblSales[[#This Row],[Qty]]*tblSales[[#This Row],[Cost Price]]</f>
        <v>57878</v>
      </c>
      <c r="W23">
        <f>tblSales[[#This Row],[Net Revenue]]-tblSales[[#This Row],[COGS]]</f>
        <v>6422</v>
      </c>
      <c r="X23" s="14">
        <f>IF(tblSales[[#This Row],[Net Revenue]]=0, 0, tblSales[[#This Row],[Gross Profit]]/tblSales[[#This Row],[Net Revenue]])</f>
        <v>9.9875583203732507E-2</v>
      </c>
    </row>
    <row r="24" spans="1:24" x14ac:dyDescent="0.3">
      <c r="A24" s="2">
        <v>45723</v>
      </c>
      <c r="B24" t="s">
        <v>26</v>
      </c>
      <c r="C24" t="s">
        <v>8</v>
      </c>
      <c r="D24">
        <v>3</v>
      </c>
      <c r="E24">
        <v>36000</v>
      </c>
      <c r="F24">
        <v>200</v>
      </c>
      <c r="G24">
        <v>107800</v>
      </c>
      <c r="H24" t="s">
        <v>9</v>
      </c>
      <c r="I24" t="str">
        <f t="shared" si="0"/>
        <v>March</v>
      </c>
      <c r="J24" t="str">
        <f t="shared" si="1"/>
        <v>Revenue</v>
      </c>
      <c r="K24" t="str">
        <f>VLOOKUP(B24, 'Customer Table'!A:D, 2, FALSE)</f>
        <v>Customer N</v>
      </c>
      <c r="L24" t="str">
        <f>VLOOKUP(B24, 'Customer Table'!A:D, 3, FALSE)</f>
        <v>Mumbai</v>
      </c>
      <c r="M24" t="str">
        <f>VLOOKUP(B24, 'Customer Table'!$A:$D, 4, FALSE)</f>
        <v>Returning</v>
      </c>
      <c r="N24" t="str">
        <f>VLOOKUP(C24, 'Product Table'!A:E, 2, FALSE)</f>
        <v>Laptop</v>
      </c>
      <c r="O24" t="str">
        <f>VLOOKUP(C24, 'Product Table'!A:E, 3, FALSE)</f>
        <v>Electronics</v>
      </c>
      <c r="P24">
        <f>VLOOKUP(C24, 'Product Table'!A:E, 4, FALSE)</f>
        <v>26897</v>
      </c>
      <c r="Q24">
        <f>VLOOKUP(A24, 'Date Table'!A:G, 2, FALSE)</f>
        <v>3</v>
      </c>
      <c r="R24">
        <f>VLOOKUP(A24, 'Date Table'!A:G, 3, FALSE)</f>
        <v>1</v>
      </c>
      <c r="S24">
        <f>VLOOKUP(A24, 'Date Table'!A:G, 4, FALSE)</f>
        <v>2025</v>
      </c>
      <c r="T24" t="str">
        <f>VLOOKUP(A24, 'Date Table'!A:G, 6, FALSE)</f>
        <v>Spring</v>
      </c>
      <c r="U24">
        <f>tblSales[[#This Row],[Qty]]*tblSales[[#This Row],[Unit Price   ]]</f>
        <v>108000</v>
      </c>
      <c r="V24">
        <f>tblSales[[#This Row],[Qty]]*tblSales[[#This Row],[Cost Price]]</f>
        <v>80691</v>
      </c>
      <c r="W24">
        <f>tblSales[[#This Row],[Net Revenue]]-tblSales[[#This Row],[COGS]]</f>
        <v>27109</v>
      </c>
      <c r="X24" s="14">
        <f>IF(tblSales[[#This Row],[Net Revenue]]=0, 0, tblSales[[#This Row],[Gross Profit]]/tblSales[[#This Row],[Net Revenue]])</f>
        <v>0.25147495361781075</v>
      </c>
    </row>
    <row r="25" spans="1:24" x14ac:dyDescent="0.3">
      <c r="A25" s="2">
        <v>45722</v>
      </c>
      <c r="B25" t="s">
        <v>7</v>
      </c>
      <c r="C25" t="s">
        <v>32</v>
      </c>
      <c r="D25">
        <v>5</v>
      </c>
      <c r="E25">
        <v>31400</v>
      </c>
      <c r="F25">
        <v>500</v>
      </c>
      <c r="G25">
        <v>156500</v>
      </c>
      <c r="H25" t="s">
        <v>9</v>
      </c>
      <c r="I25" t="str">
        <f t="shared" si="0"/>
        <v>March</v>
      </c>
      <c r="J25" t="str">
        <f t="shared" si="1"/>
        <v>Revenue</v>
      </c>
      <c r="K25" t="str">
        <f>VLOOKUP(B25, 'Customer Table'!A:D, 2, FALSE)</f>
        <v>Customer D</v>
      </c>
      <c r="L25" t="str">
        <f>VLOOKUP(B25, 'Customer Table'!A:D, 3, FALSE)</f>
        <v>Chennai</v>
      </c>
      <c r="M25" t="str">
        <f>VLOOKUP(B25, 'Customer Table'!$A:$D, 4, FALSE)</f>
        <v>Returning</v>
      </c>
      <c r="N25" t="str">
        <f>VLOOKUP(C25, 'Product Table'!A:E, 2, FALSE)</f>
        <v>Keyboard</v>
      </c>
      <c r="O25" t="str">
        <f>VLOOKUP(C25, 'Product Table'!A:E, 3, FALSE)</f>
        <v>Accessories</v>
      </c>
      <c r="P25">
        <f>VLOOKUP(C25, 'Product Table'!A:E, 4, FALSE)</f>
        <v>25619</v>
      </c>
      <c r="Q25">
        <f>VLOOKUP(A25, 'Date Table'!A:G, 2, FALSE)</f>
        <v>3</v>
      </c>
      <c r="R25">
        <f>VLOOKUP(A25, 'Date Table'!A:G, 3, FALSE)</f>
        <v>1</v>
      </c>
      <c r="S25">
        <f>VLOOKUP(A25, 'Date Table'!A:G, 4, FALSE)</f>
        <v>2025</v>
      </c>
      <c r="T25" t="str">
        <f>VLOOKUP(A25, 'Date Table'!A:G, 6, FALSE)</f>
        <v>Spring</v>
      </c>
      <c r="U25">
        <f>tblSales[[#This Row],[Qty]]*tblSales[[#This Row],[Unit Price   ]]</f>
        <v>157000</v>
      </c>
      <c r="V25">
        <f>tblSales[[#This Row],[Qty]]*tblSales[[#This Row],[Cost Price]]</f>
        <v>128095</v>
      </c>
      <c r="W25">
        <f>tblSales[[#This Row],[Net Revenue]]-tblSales[[#This Row],[COGS]]</f>
        <v>28405</v>
      </c>
      <c r="X25" s="14">
        <f>IF(tblSales[[#This Row],[Net Revenue]]=0, 0, tblSales[[#This Row],[Gross Profit]]/tblSales[[#This Row],[Net Revenue]])</f>
        <v>0.18150159744408945</v>
      </c>
    </row>
    <row r="26" spans="1:24" x14ac:dyDescent="0.3">
      <c r="A26" s="2">
        <v>45722</v>
      </c>
      <c r="B26" t="s">
        <v>27</v>
      </c>
      <c r="C26" t="s">
        <v>11</v>
      </c>
      <c r="D26">
        <v>4</v>
      </c>
      <c r="E26">
        <v>6500</v>
      </c>
      <c r="F26">
        <v>500</v>
      </c>
      <c r="G26">
        <v>25500</v>
      </c>
      <c r="H26" t="s">
        <v>9</v>
      </c>
      <c r="I26" t="str">
        <f t="shared" si="0"/>
        <v>March</v>
      </c>
      <c r="J26" t="str">
        <f t="shared" si="1"/>
        <v>Revenue</v>
      </c>
      <c r="K26" t="str">
        <f>VLOOKUP(B26, 'Customer Table'!A:D, 2, FALSE)</f>
        <v>Customer A</v>
      </c>
      <c r="L26" t="str">
        <f>VLOOKUP(B26, 'Customer Table'!A:D, 3, FALSE)</f>
        <v>Kolkata</v>
      </c>
      <c r="M26" t="str">
        <f>VLOOKUP(B26, 'Customer Table'!$A:$D, 4, FALSE)</f>
        <v>Returning</v>
      </c>
      <c r="N26" t="str">
        <f>VLOOKUP(C26, 'Product Table'!A:E, 2, FALSE)</f>
        <v>Smartphone</v>
      </c>
      <c r="O26" t="str">
        <f>VLOOKUP(C26, 'Product Table'!A:E, 3, FALSE)</f>
        <v>Electronics</v>
      </c>
      <c r="P26">
        <f>VLOOKUP(C26, 'Product Table'!A:E, 4, FALSE)</f>
        <v>5612</v>
      </c>
      <c r="Q26">
        <f>VLOOKUP(A26, 'Date Table'!A:G, 2, FALSE)</f>
        <v>3</v>
      </c>
      <c r="R26">
        <f>VLOOKUP(A26, 'Date Table'!A:G, 3, FALSE)</f>
        <v>1</v>
      </c>
      <c r="S26">
        <f>VLOOKUP(A26, 'Date Table'!A:G, 4, FALSE)</f>
        <v>2025</v>
      </c>
      <c r="T26" t="str">
        <f>VLOOKUP(A26, 'Date Table'!A:G, 6, FALSE)</f>
        <v>Spring</v>
      </c>
      <c r="U26">
        <f>tblSales[[#This Row],[Qty]]*tblSales[[#This Row],[Unit Price   ]]</f>
        <v>26000</v>
      </c>
      <c r="V26">
        <f>tblSales[[#This Row],[Qty]]*tblSales[[#This Row],[Cost Price]]</f>
        <v>22448</v>
      </c>
      <c r="W26">
        <f>tblSales[[#This Row],[Net Revenue]]-tblSales[[#This Row],[COGS]]</f>
        <v>3052</v>
      </c>
      <c r="X26" s="14">
        <f>IF(tblSales[[#This Row],[Net Revenue]]=0, 0, tblSales[[#This Row],[Gross Profit]]/tblSales[[#This Row],[Net Revenue]])</f>
        <v>0.11968627450980392</v>
      </c>
    </row>
    <row r="27" spans="1:24" x14ac:dyDescent="0.3">
      <c r="A27" s="2">
        <v>45721</v>
      </c>
      <c r="B27" t="s">
        <v>19</v>
      </c>
      <c r="C27" t="s">
        <v>11</v>
      </c>
      <c r="D27">
        <v>5</v>
      </c>
      <c r="E27">
        <v>7600</v>
      </c>
      <c r="F27">
        <v>0</v>
      </c>
      <c r="G27">
        <v>38000</v>
      </c>
      <c r="H27" t="s">
        <v>9</v>
      </c>
      <c r="I27" t="str">
        <f t="shared" si="0"/>
        <v>March</v>
      </c>
      <c r="J27" t="str">
        <f t="shared" si="1"/>
        <v>Revenue</v>
      </c>
      <c r="K27" t="str">
        <f>VLOOKUP(B27, 'Customer Table'!A:D, 2, FALSE)</f>
        <v>Customer L</v>
      </c>
      <c r="L27" t="str">
        <f>VLOOKUP(B27, 'Customer Table'!A:D, 3, FALSE)</f>
        <v>Bangalore</v>
      </c>
      <c r="M27" t="str">
        <f>VLOOKUP(B27, 'Customer Table'!$A:$D, 4, FALSE)</f>
        <v>Returning</v>
      </c>
      <c r="N27" t="str">
        <f>VLOOKUP(C27, 'Product Table'!A:E, 2, FALSE)</f>
        <v>Smartphone</v>
      </c>
      <c r="O27" t="str">
        <f>VLOOKUP(C27, 'Product Table'!A:E, 3, FALSE)</f>
        <v>Electronics</v>
      </c>
      <c r="P27">
        <f>VLOOKUP(C27, 'Product Table'!A:E, 4, FALSE)</f>
        <v>5612</v>
      </c>
      <c r="Q27">
        <f>VLOOKUP(A27, 'Date Table'!A:G, 2, FALSE)</f>
        <v>3</v>
      </c>
      <c r="R27">
        <f>VLOOKUP(A27, 'Date Table'!A:G, 3, FALSE)</f>
        <v>1</v>
      </c>
      <c r="S27">
        <f>VLOOKUP(A27, 'Date Table'!A:G, 4, FALSE)</f>
        <v>2025</v>
      </c>
      <c r="T27" t="str">
        <f>VLOOKUP(A27, 'Date Table'!A:G, 6, FALSE)</f>
        <v>Spring</v>
      </c>
      <c r="U27">
        <f>tblSales[[#This Row],[Qty]]*tblSales[[#This Row],[Unit Price   ]]</f>
        <v>38000</v>
      </c>
      <c r="V27">
        <f>tblSales[[#This Row],[Qty]]*tblSales[[#This Row],[Cost Price]]</f>
        <v>28060</v>
      </c>
      <c r="W27">
        <f>tblSales[[#This Row],[Net Revenue]]-tblSales[[#This Row],[COGS]]</f>
        <v>9940</v>
      </c>
      <c r="X27" s="14">
        <f>IF(tblSales[[#This Row],[Net Revenue]]=0, 0, tblSales[[#This Row],[Gross Profit]]/tblSales[[#This Row],[Net Revenue]])</f>
        <v>0.26157894736842108</v>
      </c>
    </row>
    <row r="28" spans="1:24" x14ac:dyDescent="0.3">
      <c r="A28" s="2">
        <v>45720</v>
      </c>
      <c r="B28" t="s">
        <v>12</v>
      </c>
      <c r="C28" t="s">
        <v>32</v>
      </c>
      <c r="D28">
        <v>4</v>
      </c>
      <c r="E28">
        <v>34800</v>
      </c>
      <c r="F28">
        <v>0</v>
      </c>
      <c r="G28">
        <v>139200</v>
      </c>
      <c r="H28" t="s">
        <v>9</v>
      </c>
      <c r="I28" t="str">
        <f t="shared" si="0"/>
        <v>March</v>
      </c>
      <c r="J28" t="str">
        <f t="shared" si="1"/>
        <v>Revenue</v>
      </c>
      <c r="K28" t="str">
        <f>VLOOKUP(B28, 'Customer Table'!A:D, 2, FALSE)</f>
        <v>Customer Q</v>
      </c>
      <c r="L28" t="str">
        <f>VLOOKUP(B28, 'Customer Table'!A:D, 3, FALSE)</f>
        <v>Kolkata</v>
      </c>
      <c r="M28" t="str">
        <f>VLOOKUP(B28, 'Customer Table'!$A:$D, 4, FALSE)</f>
        <v>New</v>
      </c>
      <c r="N28" t="str">
        <f>VLOOKUP(C28, 'Product Table'!A:E, 2, FALSE)</f>
        <v>Keyboard</v>
      </c>
      <c r="O28" t="str">
        <f>VLOOKUP(C28, 'Product Table'!A:E, 3, FALSE)</f>
        <v>Accessories</v>
      </c>
      <c r="P28">
        <f>VLOOKUP(C28, 'Product Table'!A:E, 4, FALSE)</f>
        <v>25619</v>
      </c>
      <c r="Q28">
        <f>VLOOKUP(A28, 'Date Table'!A:G, 2, FALSE)</f>
        <v>3</v>
      </c>
      <c r="R28">
        <f>VLOOKUP(A28, 'Date Table'!A:G, 3, FALSE)</f>
        <v>1</v>
      </c>
      <c r="S28">
        <f>VLOOKUP(A28, 'Date Table'!A:G, 4, FALSE)</f>
        <v>2025</v>
      </c>
      <c r="T28" t="str">
        <f>VLOOKUP(A28, 'Date Table'!A:G, 6, FALSE)</f>
        <v>Spring</v>
      </c>
      <c r="U28">
        <f>tblSales[[#This Row],[Qty]]*tblSales[[#This Row],[Unit Price   ]]</f>
        <v>139200</v>
      </c>
      <c r="V28">
        <f>tblSales[[#This Row],[Qty]]*tblSales[[#This Row],[Cost Price]]</f>
        <v>102476</v>
      </c>
      <c r="W28">
        <f>tblSales[[#This Row],[Net Revenue]]-tblSales[[#This Row],[COGS]]</f>
        <v>36724</v>
      </c>
      <c r="X28" s="14">
        <f>IF(tblSales[[#This Row],[Net Revenue]]=0, 0, tblSales[[#This Row],[Gross Profit]]/tblSales[[#This Row],[Net Revenue]])</f>
        <v>0.26382183908045975</v>
      </c>
    </row>
    <row r="29" spans="1:24" x14ac:dyDescent="0.3">
      <c r="A29" s="2">
        <v>45719</v>
      </c>
      <c r="B29" t="s">
        <v>16</v>
      </c>
      <c r="C29" t="s">
        <v>20</v>
      </c>
      <c r="D29">
        <v>3</v>
      </c>
      <c r="E29">
        <v>29900</v>
      </c>
      <c r="F29">
        <v>100</v>
      </c>
      <c r="G29">
        <v>-89600</v>
      </c>
      <c r="H29" t="s">
        <v>29</v>
      </c>
      <c r="I29" t="str">
        <f t="shared" si="0"/>
        <v>March</v>
      </c>
      <c r="J29" t="str">
        <f t="shared" si="1"/>
        <v>Return</v>
      </c>
      <c r="K29" t="str">
        <f>VLOOKUP(B29, 'Customer Table'!A:D, 2, FALSE)</f>
        <v>Customer T</v>
      </c>
      <c r="L29" t="str">
        <f>VLOOKUP(B29, 'Customer Table'!A:D, 3, FALSE)</f>
        <v>Kolkata</v>
      </c>
      <c r="M29" t="str">
        <f>VLOOKUP(B29, 'Customer Table'!$A:$D, 4, FALSE)</f>
        <v>New</v>
      </c>
      <c r="N29" t="str">
        <f>VLOOKUP(C29, 'Product Table'!A:E, 2, FALSE)</f>
        <v>Printer</v>
      </c>
      <c r="O29" t="str">
        <f>VLOOKUP(C29, 'Product Table'!A:E, 3, FALSE)</f>
        <v>Office</v>
      </c>
      <c r="P29">
        <f>VLOOKUP(C29, 'Product Table'!A:E, 4, FALSE)</f>
        <v>26425</v>
      </c>
      <c r="Q29">
        <f>VLOOKUP(A29, 'Date Table'!A:G, 2, FALSE)</f>
        <v>3</v>
      </c>
      <c r="R29">
        <f>VLOOKUP(A29, 'Date Table'!A:G, 3, FALSE)</f>
        <v>1</v>
      </c>
      <c r="S29">
        <f>VLOOKUP(A29, 'Date Table'!A:G, 4, FALSE)</f>
        <v>2025</v>
      </c>
      <c r="T29" t="str">
        <f>VLOOKUP(A29, 'Date Table'!A:G, 6, FALSE)</f>
        <v>Spring</v>
      </c>
      <c r="U29">
        <f>tblSales[[#This Row],[Qty]]*tblSales[[#This Row],[Unit Price   ]]</f>
        <v>89700</v>
      </c>
      <c r="V29">
        <f>tblSales[[#This Row],[Qty]]*tblSales[[#This Row],[Cost Price]]</f>
        <v>79275</v>
      </c>
      <c r="W29">
        <f>tblSales[[#This Row],[Net Revenue]]-tblSales[[#This Row],[COGS]]</f>
        <v>-168875</v>
      </c>
      <c r="X29" s="14">
        <f>IF(tblSales[[#This Row],[Net Revenue]]=0, 0, tblSales[[#This Row],[Gross Profit]]/tblSales[[#This Row],[Net Revenue]])</f>
        <v>1.884765625</v>
      </c>
    </row>
    <row r="30" spans="1:24" x14ac:dyDescent="0.3">
      <c r="A30" s="2">
        <v>45718</v>
      </c>
      <c r="B30" t="s">
        <v>7</v>
      </c>
      <c r="C30" t="s">
        <v>25</v>
      </c>
      <c r="D30">
        <v>5</v>
      </c>
      <c r="E30">
        <v>36700</v>
      </c>
      <c r="F30">
        <v>200</v>
      </c>
      <c r="G30">
        <v>183300</v>
      </c>
      <c r="H30" t="s">
        <v>9</v>
      </c>
      <c r="I30" t="str">
        <f t="shared" si="0"/>
        <v>March</v>
      </c>
      <c r="J30" t="str">
        <f t="shared" si="1"/>
        <v>Revenue</v>
      </c>
      <c r="K30" t="str">
        <f>VLOOKUP(B30, 'Customer Table'!A:D, 2, FALSE)</f>
        <v>Customer D</v>
      </c>
      <c r="L30" t="str">
        <f>VLOOKUP(B30, 'Customer Table'!A:D, 3, FALSE)</f>
        <v>Chennai</v>
      </c>
      <c r="M30" t="str">
        <f>VLOOKUP(B30, 'Customer Table'!$A:$D, 4, FALSE)</f>
        <v>Returning</v>
      </c>
      <c r="N30" t="str">
        <f>VLOOKUP(C30, 'Product Table'!A:E, 2, FALSE)</f>
        <v>Tablet</v>
      </c>
      <c r="O30" t="str">
        <f>VLOOKUP(C30, 'Product Table'!A:E, 3, FALSE)</f>
        <v>Electronics</v>
      </c>
      <c r="P30">
        <f>VLOOKUP(C30, 'Product Table'!A:E, 4, FALSE)</f>
        <v>29054</v>
      </c>
      <c r="Q30">
        <f>VLOOKUP(A30, 'Date Table'!A:G, 2, FALSE)</f>
        <v>3</v>
      </c>
      <c r="R30">
        <f>VLOOKUP(A30, 'Date Table'!A:G, 3, FALSE)</f>
        <v>1</v>
      </c>
      <c r="S30">
        <f>VLOOKUP(A30, 'Date Table'!A:G, 4, FALSE)</f>
        <v>2025</v>
      </c>
      <c r="T30" t="str">
        <f>VLOOKUP(A30, 'Date Table'!A:G, 6, FALSE)</f>
        <v>Spring</v>
      </c>
      <c r="U30">
        <f>tblSales[[#This Row],[Qty]]*tblSales[[#This Row],[Unit Price   ]]</f>
        <v>183500</v>
      </c>
      <c r="V30">
        <f>tblSales[[#This Row],[Qty]]*tblSales[[#This Row],[Cost Price]]</f>
        <v>145270</v>
      </c>
      <c r="W30">
        <f>tblSales[[#This Row],[Net Revenue]]-tblSales[[#This Row],[COGS]]</f>
        <v>38030</v>
      </c>
      <c r="X30" s="14">
        <f>IF(tblSales[[#This Row],[Net Revenue]]=0, 0, tblSales[[#This Row],[Gross Profit]]/tblSales[[#This Row],[Net Revenue]])</f>
        <v>0.20747408619749044</v>
      </c>
    </row>
    <row r="31" spans="1:24" x14ac:dyDescent="0.3">
      <c r="A31" s="2">
        <v>45717</v>
      </c>
      <c r="B31" t="s">
        <v>12</v>
      </c>
      <c r="C31" t="s">
        <v>8</v>
      </c>
      <c r="D31">
        <v>5</v>
      </c>
      <c r="E31">
        <v>32800</v>
      </c>
      <c r="F31">
        <v>0</v>
      </c>
      <c r="G31">
        <v>-164000</v>
      </c>
      <c r="H31" t="s">
        <v>29</v>
      </c>
      <c r="I31" t="str">
        <f t="shared" si="0"/>
        <v>March</v>
      </c>
      <c r="J31" t="str">
        <f t="shared" si="1"/>
        <v>Return</v>
      </c>
      <c r="K31" t="str">
        <f>VLOOKUP(B31, 'Customer Table'!A:D, 2, FALSE)</f>
        <v>Customer Q</v>
      </c>
      <c r="L31" t="str">
        <f>VLOOKUP(B31, 'Customer Table'!A:D, 3, FALSE)</f>
        <v>Kolkata</v>
      </c>
      <c r="M31" t="str">
        <f>VLOOKUP(B31, 'Customer Table'!$A:$D, 4, FALSE)</f>
        <v>New</v>
      </c>
      <c r="N31" t="str">
        <f>VLOOKUP(C31, 'Product Table'!A:E, 2, FALSE)</f>
        <v>Laptop</v>
      </c>
      <c r="O31" t="str">
        <f>VLOOKUP(C31, 'Product Table'!A:E, 3, FALSE)</f>
        <v>Electronics</v>
      </c>
      <c r="P31">
        <f>VLOOKUP(C31, 'Product Table'!A:E, 4, FALSE)</f>
        <v>26897</v>
      </c>
      <c r="Q31">
        <f>VLOOKUP(A31, 'Date Table'!A:G, 2, FALSE)</f>
        <v>3</v>
      </c>
      <c r="R31">
        <f>VLOOKUP(A31, 'Date Table'!A:G, 3, FALSE)</f>
        <v>1</v>
      </c>
      <c r="S31">
        <f>VLOOKUP(A31, 'Date Table'!A:G, 4, FALSE)</f>
        <v>2025</v>
      </c>
      <c r="T31" t="str">
        <f>VLOOKUP(A31, 'Date Table'!A:G, 6, FALSE)</f>
        <v>Spring</v>
      </c>
      <c r="U31">
        <f>tblSales[[#This Row],[Qty]]*tblSales[[#This Row],[Unit Price   ]]</f>
        <v>164000</v>
      </c>
      <c r="V31">
        <f>tblSales[[#This Row],[Qty]]*tblSales[[#This Row],[Cost Price]]</f>
        <v>134485</v>
      </c>
      <c r="W31">
        <f>tblSales[[#This Row],[Net Revenue]]-tblSales[[#This Row],[COGS]]</f>
        <v>-298485</v>
      </c>
      <c r="X31" s="14">
        <f>IF(tblSales[[#This Row],[Net Revenue]]=0, 0, tblSales[[#This Row],[Gross Profit]]/tblSales[[#This Row],[Net Revenue]])</f>
        <v>1.8200304878048781</v>
      </c>
    </row>
    <row r="32" spans="1:24" x14ac:dyDescent="0.3">
      <c r="A32" s="2">
        <v>45715</v>
      </c>
      <c r="B32" t="s">
        <v>15</v>
      </c>
      <c r="C32" t="s">
        <v>20</v>
      </c>
      <c r="D32">
        <v>2</v>
      </c>
      <c r="E32">
        <v>29500</v>
      </c>
      <c r="F32">
        <v>500</v>
      </c>
      <c r="G32">
        <v>58500</v>
      </c>
      <c r="H32" t="s">
        <v>9</v>
      </c>
      <c r="I32" t="str">
        <f t="shared" si="0"/>
        <v>February</v>
      </c>
      <c r="J32" t="str">
        <f t="shared" si="1"/>
        <v>Revenue</v>
      </c>
      <c r="K32" t="str">
        <f>VLOOKUP(B32, 'Customer Table'!A:D, 2, FALSE)</f>
        <v>Customer K</v>
      </c>
      <c r="L32" t="str">
        <f>VLOOKUP(B32, 'Customer Table'!A:D, 3, FALSE)</f>
        <v>Kolkata</v>
      </c>
      <c r="M32" t="str">
        <f>VLOOKUP(B32, 'Customer Table'!$A:$D, 4, FALSE)</f>
        <v>New</v>
      </c>
      <c r="N32" t="str">
        <f>VLOOKUP(C32, 'Product Table'!A:E, 2, FALSE)</f>
        <v>Printer</v>
      </c>
      <c r="O32" t="str">
        <f>VLOOKUP(C32, 'Product Table'!A:E, 3, FALSE)</f>
        <v>Office</v>
      </c>
      <c r="P32">
        <f>VLOOKUP(C32, 'Product Table'!A:E, 4, FALSE)</f>
        <v>26425</v>
      </c>
      <c r="Q32">
        <f>VLOOKUP(A32, 'Date Table'!A:G, 2, FALSE)</f>
        <v>2</v>
      </c>
      <c r="R32">
        <f>VLOOKUP(A32, 'Date Table'!A:G, 3, FALSE)</f>
        <v>1</v>
      </c>
      <c r="S32">
        <f>VLOOKUP(A32, 'Date Table'!A:G, 4, FALSE)</f>
        <v>2025</v>
      </c>
      <c r="T32" t="str">
        <f>VLOOKUP(A32, 'Date Table'!A:G, 6, FALSE)</f>
        <v>Winter</v>
      </c>
      <c r="U32">
        <f>tblSales[[#This Row],[Qty]]*tblSales[[#This Row],[Unit Price   ]]</f>
        <v>59000</v>
      </c>
      <c r="V32">
        <f>tblSales[[#This Row],[Qty]]*tblSales[[#This Row],[Cost Price]]</f>
        <v>52850</v>
      </c>
      <c r="W32">
        <f>tblSales[[#This Row],[Net Revenue]]-tblSales[[#This Row],[COGS]]</f>
        <v>5650</v>
      </c>
      <c r="X32" s="14">
        <f>IF(tblSales[[#This Row],[Net Revenue]]=0, 0, tblSales[[#This Row],[Gross Profit]]/tblSales[[#This Row],[Net Revenue]])</f>
        <v>9.6581196581196585E-2</v>
      </c>
    </row>
    <row r="33" spans="1:24" x14ac:dyDescent="0.3">
      <c r="A33" s="2">
        <v>45714</v>
      </c>
      <c r="B33" t="s">
        <v>15</v>
      </c>
      <c r="C33" t="s">
        <v>11</v>
      </c>
      <c r="D33">
        <v>3</v>
      </c>
      <c r="E33">
        <v>6400</v>
      </c>
      <c r="F33">
        <v>500</v>
      </c>
      <c r="G33">
        <v>18700</v>
      </c>
      <c r="H33" t="s">
        <v>9</v>
      </c>
      <c r="I33" t="str">
        <f t="shared" si="0"/>
        <v>February</v>
      </c>
      <c r="J33" t="str">
        <f t="shared" si="1"/>
        <v>Revenue</v>
      </c>
      <c r="K33" t="str">
        <f>VLOOKUP(B33, 'Customer Table'!A:D, 2, FALSE)</f>
        <v>Customer K</v>
      </c>
      <c r="L33" t="str">
        <f>VLOOKUP(B33, 'Customer Table'!A:D, 3, FALSE)</f>
        <v>Kolkata</v>
      </c>
      <c r="M33" t="str">
        <f>VLOOKUP(B33, 'Customer Table'!$A:$D, 4, FALSE)</f>
        <v>New</v>
      </c>
      <c r="N33" t="str">
        <f>VLOOKUP(C33, 'Product Table'!A:E, 2, FALSE)</f>
        <v>Smartphone</v>
      </c>
      <c r="O33" t="str">
        <f>VLOOKUP(C33, 'Product Table'!A:E, 3, FALSE)</f>
        <v>Electronics</v>
      </c>
      <c r="P33">
        <f>VLOOKUP(C33, 'Product Table'!A:E, 4, FALSE)</f>
        <v>5612</v>
      </c>
      <c r="Q33">
        <f>VLOOKUP(A33, 'Date Table'!A:G, 2, FALSE)</f>
        <v>2</v>
      </c>
      <c r="R33">
        <f>VLOOKUP(A33, 'Date Table'!A:G, 3, FALSE)</f>
        <v>1</v>
      </c>
      <c r="S33">
        <f>VLOOKUP(A33, 'Date Table'!A:G, 4, FALSE)</f>
        <v>2025</v>
      </c>
      <c r="T33" t="str">
        <f>VLOOKUP(A33, 'Date Table'!A:G, 6, FALSE)</f>
        <v>Winter</v>
      </c>
      <c r="U33">
        <f>tblSales[[#This Row],[Qty]]*tblSales[[#This Row],[Unit Price   ]]</f>
        <v>19200</v>
      </c>
      <c r="V33">
        <f>tblSales[[#This Row],[Qty]]*tblSales[[#This Row],[Cost Price]]</f>
        <v>16836</v>
      </c>
      <c r="W33">
        <f>tblSales[[#This Row],[Net Revenue]]-tblSales[[#This Row],[COGS]]</f>
        <v>1864</v>
      </c>
      <c r="X33" s="14">
        <f>IF(tblSales[[#This Row],[Net Revenue]]=0, 0, tblSales[[#This Row],[Gross Profit]]/tblSales[[#This Row],[Net Revenue]])</f>
        <v>9.9679144385026744E-2</v>
      </c>
    </row>
    <row r="34" spans="1:24" x14ac:dyDescent="0.3">
      <c r="A34" s="2">
        <v>45710</v>
      </c>
      <c r="B34" t="s">
        <v>7</v>
      </c>
      <c r="C34" t="s">
        <v>8</v>
      </c>
      <c r="D34">
        <v>3</v>
      </c>
      <c r="E34">
        <v>32200</v>
      </c>
      <c r="F34">
        <v>100</v>
      </c>
      <c r="G34">
        <v>96500</v>
      </c>
      <c r="H34" t="s">
        <v>9</v>
      </c>
      <c r="I34" t="str">
        <f t="shared" si="0"/>
        <v>February</v>
      </c>
      <c r="J34" t="str">
        <f t="shared" si="1"/>
        <v>Revenue</v>
      </c>
      <c r="K34" t="str">
        <f>VLOOKUP(B34, 'Customer Table'!A:D, 2, FALSE)</f>
        <v>Customer D</v>
      </c>
      <c r="L34" t="str">
        <f>VLOOKUP(B34, 'Customer Table'!A:D, 3, FALSE)</f>
        <v>Chennai</v>
      </c>
      <c r="M34" t="str">
        <f>VLOOKUP(B34, 'Customer Table'!$A:$D, 4, FALSE)</f>
        <v>Returning</v>
      </c>
      <c r="N34" t="str">
        <f>VLOOKUP(C34, 'Product Table'!A:E, 2, FALSE)</f>
        <v>Laptop</v>
      </c>
      <c r="O34" t="str">
        <f>VLOOKUP(C34, 'Product Table'!A:E, 3, FALSE)</f>
        <v>Electronics</v>
      </c>
      <c r="P34">
        <f>VLOOKUP(C34, 'Product Table'!A:E, 4, FALSE)</f>
        <v>26897</v>
      </c>
      <c r="Q34">
        <f>VLOOKUP(A34, 'Date Table'!A:G, 2, FALSE)</f>
        <v>2</v>
      </c>
      <c r="R34">
        <f>VLOOKUP(A34, 'Date Table'!A:G, 3, FALSE)</f>
        <v>1</v>
      </c>
      <c r="S34">
        <f>VLOOKUP(A34, 'Date Table'!A:G, 4, FALSE)</f>
        <v>2025</v>
      </c>
      <c r="T34" t="str">
        <f>VLOOKUP(A34, 'Date Table'!A:G, 6, FALSE)</f>
        <v>Winter</v>
      </c>
      <c r="U34">
        <f>tblSales[[#This Row],[Qty]]*tblSales[[#This Row],[Unit Price   ]]</f>
        <v>96600</v>
      </c>
      <c r="V34">
        <f>tblSales[[#This Row],[Qty]]*tblSales[[#This Row],[Cost Price]]</f>
        <v>80691</v>
      </c>
      <c r="W34">
        <f>tblSales[[#This Row],[Net Revenue]]-tblSales[[#This Row],[COGS]]</f>
        <v>15809</v>
      </c>
      <c r="X34" s="14">
        <f>IF(tblSales[[#This Row],[Net Revenue]]=0, 0, tblSales[[#This Row],[Gross Profit]]/tblSales[[#This Row],[Net Revenue]])</f>
        <v>0.1638238341968912</v>
      </c>
    </row>
    <row r="35" spans="1:24" x14ac:dyDescent="0.3">
      <c r="A35" s="2">
        <v>45709</v>
      </c>
      <c r="B35" t="s">
        <v>19</v>
      </c>
      <c r="C35" t="s">
        <v>11</v>
      </c>
      <c r="D35">
        <v>2</v>
      </c>
      <c r="E35">
        <v>7200</v>
      </c>
      <c r="F35">
        <v>200</v>
      </c>
      <c r="G35">
        <v>-14200</v>
      </c>
      <c r="H35" t="s">
        <v>29</v>
      </c>
      <c r="I35" t="str">
        <f t="shared" si="0"/>
        <v>February</v>
      </c>
      <c r="J35" t="str">
        <f t="shared" si="1"/>
        <v>Return</v>
      </c>
      <c r="K35" t="str">
        <f>VLOOKUP(B35, 'Customer Table'!A:D, 2, FALSE)</f>
        <v>Customer L</v>
      </c>
      <c r="L35" t="str">
        <f>VLOOKUP(B35, 'Customer Table'!A:D, 3, FALSE)</f>
        <v>Bangalore</v>
      </c>
      <c r="M35" t="str">
        <f>VLOOKUP(B35, 'Customer Table'!$A:$D, 4, FALSE)</f>
        <v>Returning</v>
      </c>
      <c r="N35" t="str">
        <f>VLOOKUP(C35, 'Product Table'!A:E, 2, FALSE)</f>
        <v>Smartphone</v>
      </c>
      <c r="O35" t="str">
        <f>VLOOKUP(C35, 'Product Table'!A:E, 3, FALSE)</f>
        <v>Electronics</v>
      </c>
      <c r="P35">
        <f>VLOOKUP(C35, 'Product Table'!A:E, 4, FALSE)</f>
        <v>5612</v>
      </c>
      <c r="Q35">
        <f>VLOOKUP(A35, 'Date Table'!A:G, 2, FALSE)</f>
        <v>2</v>
      </c>
      <c r="R35">
        <f>VLOOKUP(A35, 'Date Table'!A:G, 3, FALSE)</f>
        <v>1</v>
      </c>
      <c r="S35">
        <f>VLOOKUP(A35, 'Date Table'!A:G, 4, FALSE)</f>
        <v>2025</v>
      </c>
      <c r="T35" t="str">
        <f>VLOOKUP(A35, 'Date Table'!A:G, 6, FALSE)</f>
        <v>Winter</v>
      </c>
      <c r="U35">
        <f>tblSales[[#This Row],[Qty]]*tblSales[[#This Row],[Unit Price   ]]</f>
        <v>14400</v>
      </c>
      <c r="V35">
        <f>tblSales[[#This Row],[Qty]]*tblSales[[#This Row],[Cost Price]]</f>
        <v>11224</v>
      </c>
      <c r="W35">
        <f>tblSales[[#This Row],[Net Revenue]]-tblSales[[#This Row],[COGS]]</f>
        <v>-25424</v>
      </c>
      <c r="X35" s="14">
        <f>IF(tblSales[[#This Row],[Net Revenue]]=0, 0, tblSales[[#This Row],[Gross Profit]]/tblSales[[#This Row],[Net Revenue]])</f>
        <v>1.7904225352112677</v>
      </c>
    </row>
    <row r="36" spans="1:24" x14ac:dyDescent="0.3">
      <c r="A36" s="2">
        <v>45708</v>
      </c>
      <c r="B36" t="s">
        <v>19</v>
      </c>
      <c r="C36" t="s">
        <v>20</v>
      </c>
      <c r="D36">
        <v>3</v>
      </c>
      <c r="E36">
        <v>32800</v>
      </c>
      <c r="F36">
        <v>200</v>
      </c>
      <c r="G36">
        <v>98200</v>
      </c>
      <c r="H36" t="s">
        <v>9</v>
      </c>
      <c r="I36" t="str">
        <f t="shared" si="0"/>
        <v>February</v>
      </c>
      <c r="J36" t="str">
        <f t="shared" si="1"/>
        <v>Revenue</v>
      </c>
      <c r="K36" t="str">
        <f>VLOOKUP(B36, 'Customer Table'!A:D, 2, FALSE)</f>
        <v>Customer L</v>
      </c>
      <c r="L36" t="str">
        <f>VLOOKUP(B36, 'Customer Table'!A:D, 3, FALSE)</f>
        <v>Bangalore</v>
      </c>
      <c r="M36" t="str">
        <f>VLOOKUP(B36, 'Customer Table'!$A:$D, 4, FALSE)</f>
        <v>Returning</v>
      </c>
      <c r="N36" t="str">
        <f>VLOOKUP(C36, 'Product Table'!A:E, 2, FALSE)</f>
        <v>Printer</v>
      </c>
      <c r="O36" t="str">
        <f>VLOOKUP(C36, 'Product Table'!A:E, 3, FALSE)</f>
        <v>Office</v>
      </c>
      <c r="P36">
        <f>VLOOKUP(C36, 'Product Table'!A:E, 4, FALSE)</f>
        <v>26425</v>
      </c>
      <c r="Q36">
        <f>VLOOKUP(A36, 'Date Table'!A:G, 2, FALSE)</f>
        <v>2</v>
      </c>
      <c r="R36">
        <f>VLOOKUP(A36, 'Date Table'!A:G, 3, FALSE)</f>
        <v>1</v>
      </c>
      <c r="S36">
        <f>VLOOKUP(A36, 'Date Table'!A:G, 4, FALSE)</f>
        <v>2025</v>
      </c>
      <c r="T36" t="str">
        <f>VLOOKUP(A36, 'Date Table'!A:G, 6, FALSE)</f>
        <v>Winter</v>
      </c>
      <c r="U36">
        <f>tblSales[[#This Row],[Qty]]*tblSales[[#This Row],[Unit Price   ]]</f>
        <v>98400</v>
      </c>
      <c r="V36">
        <f>tblSales[[#This Row],[Qty]]*tblSales[[#This Row],[Cost Price]]</f>
        <v>79275</v>
      </c>
      <c r="W36">
        <f>tblSales[[#This Row],[Net Revenue]]-tblSales[[#This Row],[COGS]]</f>
        <v>18925</v>
      </c>
      <c r="X36" s="14">
        <f>IF(tblSales[[#This Row],[Net Revenue]]=0, 0, tblSales[[#This Row],[Gross Profit]]/tblSales[[#This Row],[Net Revenue]])</f>
        <v>0.19271894093686354</v>
      </c>
    </row>
    <row r="37" spans="1:24" x14ac:dyDescent="0.3">
      <c r="A37" s="2">
        <v>45704</v>
      </c>
      <c r="B37" t="s">
        <v>15</v>
      </c>
      <c r="C37" t="s">
        <v>20</v>
      </c>
      <c r="D37">
        <v>4</v>
      </c>
      <c r="E37">
        <v>29800</v>
      </c>
      <c r="F37">
        <v>500</v>
      </c>
      <c r="G37">
        <v>118700</v>
      </c>
      <c r="H37" t="s">
        <v>9</v>
      </c>
      <c r="I37" t="str">
        <f t="shared" si="0"/>
        <v>February</v>
      </c>
      <c r="J37" t="str">
        <f t="shared" si="1"/>
        <v>Revenue</v>
      </c>
      <c r="K37" t="str">
        <f>VLOOKUP(B37, 'Customer Table'!A:D, 2, FALSE)</f>
        <v>Customer K</v>
      </c>
      <c r="L37" t="str">
        <f>VLOOKUP(B37, 'Customer Table'!A:D, 3, FALSE)</f>
        <v>Kolkata</v>
      </c>
      <c r="M37" t="str">
        <f>VLOOKUP(B37, 'Customer Table'!$A:$D, 4, FALSE)</f>
        <v>New</v>
      </c>
      <c r="N37" t="str">
        <f>VLOOKUP(C37, 'Product Table'!A:E, 2, FALSE)</f>
        <v>Printer</v>
      </c>
      <c r="O37" t="str">
        <f>VLOOKUP(C37, 'Product Table'!A:E, 3, FALSE)</f>
        <v>Office</v>
      </c>
      <c r="P37">
        <f>VLOOKUP(C37, 'Product Table'!A:E, 4, FALSE)</f>
        <v>26425</v>
      </c>
      <c r="Q37">
        <f>VLOOKUP(A37, 'Date Table'!A:G, 2, FALSE)</f>
        <v>2</v>
      </c>
      <c r="R37">
        <f>VLOOKUP(A37, 'Date Table'!A:G, 3, FALSE)</f>
        <v>1</v>
      </c>
      <c r="S37">
        <f>VLOOKUP(A37, 'Date Table'!A:G, 4, FALSE)</f>
        <v>2025</v>
      </c>
      <c r="T37" t="str">
        <f>VLOOKUP(A37, 'Date Table'!A:G, 6, FALSE)</f>
        <v>Winter</v>
      </c>
      <c r="U37">
        <f>tblSales[[#This Row],[Qty]]*tblSales[[#This Row],[Unit Price   ]]</f>
        <v>119200</v>
      </c>
      <c r="V37">
        <f>tblSales[[#This Row],[Qty]]*tblSales[[#This Row],[Cost Price]]</f>
        <v>105700</v>
      </c>
      <c r="W37">
        <f>tblSales[[#This Row],[Net Revenue]]-tblSales[[#This Row],[COGS]]</f>
        <v>13000</v>
      </c>
      <c r="X37" s="14">
        <f>IF(tblSales[[#This Row],[Net Revenue]]=0, 0, tblSales[[#This Row],[Gross Profit]]/tblSales[[#This Row],[Net Revenue]])</f>
        <v>0.10951979780960404</v>
      </c>
    </row>
    <row r="38" spans="1:24" x14ac:dyDescent="0.3">
      <c r="A38" s="2">
        <v>45703</v>
      </c>
      <c r="B38" t="s">
        <v>37</v>
      </c>
      <c r="C38" t="s">
        <v>22</v>
      </c>
      <c r="D38">
        <v>1</v>
      </c>
      <c r="E38">
        <v>25300</v>
      </c>
      <c r="F38">
        <v>100</v>
      </c>
      <c r="G38">
        <v>25200</v>
      </c>
      <c r="H38" t="s">
        <v>9</v>
      </c>
      <c r="I38" t="str">
        <f t="shared" si="0"/>
        <v>February</v>
      </c>
      <c r="J38" t="str">
        <f t="shared" si="1"/>
        <v>Revenue</v>
      </c>
      <c r="K38" t="str">
        <f>VLOOKUP(B38, 'Customer Table'!A:D, 2, FALSE)</f>
        <v>Customer P</v>
      </c>
      <c r="L38" t="str">
        <f>VLOOKUP(B38, 'Customer Table'!A:D, 3, FALSE)</f>
        <v>Mumbai</v>
      </c>
      <c r="M38" t="str">
        <f>VLOOKUP(B38, 'Customer Table'!$A:$D, 4, FALSE)</f>
        <v>Returning</v>
      </c>
      <c r="N38" t="str">
        <f>VLOOKUP(C38, 'Product Table'!A:E, 2, FALSE)</f>
        <v>Smartwatch</v>
      </c>
      <c r="O38" t="str">
        <f>VLOOKUP(C38, 'Product Table'!A:E, 3, FALSE)</f>
        <v>Wearable</v>
      </c>
      <c r="P38">
        <f>VLOOKUP(C38, 'Product Table'!A:E, 4, FALSE)</f>
        <v>18787</v>
      </c>
      <c r="Q38">
        <f>VLOOKUP(A38, 'Date Table'!A:G, 2, FALSE)</f>
        <v>2</v>
      </c>
      <c r="R38">
        <f>VLOOKUP(A38, 'Date Table'!A:G, 3, FALSE)</f>
        <v>1</v>
      </c>
      <c r="S38">
        <f>VLOOKUP(A38, 'Date Table'!A:G, 4, FALSE)</f>
        <v>2025</v>
      </c>
      <c r="T38" t="str">
        <f>VLOOKUP(A38, 'Date Table'!A:G, 6, FALSE)</f>
        <v>Winter</v>
      </c>
      <c r="U38">
        <f>tblSales[[#This Row],[Qty]]*tblSales[[#This Row],[Unit Price   ]]</f>
        <v>25300</v>
      </c>
      <c r="V38">
        <f>tblSales[[#This Row],[Qty]]*tblSales[[#This Row],[Cost Price]]</f>
        <v>18787</v>
      </c>
      <c r="W38">
        <f>tblSales[[#This Row],[Net Revenue]]-tblSales[[#This Row],[COGS]]</f>
        <v>6413</v>
      </c>
      <c r="X38" s="14">
        <f>IF(tblSales[[#This Row],[Net Revenue]]=0, 0, tblSales[[#This Row],[Gross Profit]]/tblSales[[#This Row],[Net Revenue]])</f>
        <v>0.25448412698412698</v>
      </c>
    </row>
    <row r="39" spans="1:24" x14ac:dyDescent="0.3">
      <c r="A39" s="2">
        <v>45702</v>
      </c>
      <c r="B39" t="s">
        <v>28</v>
      </c>
      <c r="C39" t="s">
        <v>25</v>
      </c>
      <c r="D39">
        <v>1</v>
      </c>
      <c r="E39">
        <v>36700</v>
      </c>
      <c r="F39">
        <v>100</v>
      </c>
      <c r="G39">
        <v>-36600</v>
      </c>
      <c r="H39" t="s">
        <v>29</v>
      </c>
      <c r="I39" t="str">
        <f t="shared" si="0"/>
        <v>February</v>
      </c>
      <c r="J39" t="str">
        <f t="shared" si="1"/>
        <v>Return</v>
      </c>
      <c r="K39" t="str">
        <f>VLOOKUP(B39, 'Customer Table'!A:D, 2, FALSE)</f>
        <v>Customer F</v>
      </c>
      <c r="L39" t="str">
        <f>VLOOKUP(B39, 'Customer Table'!A:D, 3, FALSE)</f>
        <v>Mumbai</v>
      </c>
      <c r="M39" t="str">
        <f>VLOOKUP(B39, 'Customer Table'!$A:$D, 4, FALSE)</f>
        <v>New</v>
      </c>
      <c r="N39" t="str">
        <f>VLOOKUP(C39, 'Product Table'!A:E, 2, FALSE)</f>
        <v>Tablet</v>
      </c>
      <c r="O39" t="str">
        <f>VLOOKUP(C39, 'Product Table'!A:E, 3, FALSE)</f>
        <v>Electronics</v>
      </c>
      <c r="P39">
        <f>VLOOKUP(C39, 'Product Table'!A:E, 4, FALSE)</f>
        <v>29054</v>
      </c>
      <c r="Q39">
        <f>VLOOKUP(A39, 'Date Table'!A:G, 2, FALSE)</f>
        <v>2</v>
      </c>
      <c r="R39">
        <f>VLOOKUP(A39, 'Date Table'!A:G, 3, FALSE)</f>
        <v>1</v>
      </c>
      <c r="S39">
        <f>VLOOKUP(A39, 'Date Table'!A:G, 4, FALSE)</f>
        <v>2025</v>
      </c>
      <c r="T39" t="str">
        <f>VLOOKUP(A39, 'Date Table'!A:G, 6, FALSE)</f>
        <v>Winter</v>
      </c>
      <c r="U39">
        <f>tblSales[[#This Row],[Qty]]*tblSales[[#This Row],[Unit Price   ]]</f>
        <v>36700</v>
      </c>
      <c r="V39">
        <f>tblSales[[#This Row],[Qty]]*tblSales[[#This Row],[Cost Price]]</f>
        <v>29054</v>
      </c>
      <c r="W39">
        <f>tblSales[[#This Row],[Net Revenue]]-tblSales[[#This Row],[COGS]]</f>
        <v>-65654</v>
      </c>
      <c r="X39" s="14">
        <f>IF(tblSales[[#This Row],[Net Revenue]]=0, 0, tblSales[[#This Row],[Gross Profit]]/tblSales[[#This Row],[Net Revenue]])</f>
        <v>1.7938251366120219</v>
      </c>
    </row>
    <row r="40" spans="1:24" x14ac:dyDescent="0.3">
      <c r="A40" s="2">
        <v>45701</v>
      </c>
      <c r="B40" t="s">
        <v>16</v>
      </c>
      <c r="C40" t="s">
        <v>22</v>
      </c>
      <c r="D40">
        <v>1</v>
      </c>
      <c r="E40">
        <v>25200</v>
      </c>
      <c r="F40">
        <v>200</v>
      </c>
      <c r="G40">
        <v>25000</v>
      </c>
      <c r="H40" t="s">
        <v>9</v>
      </c>
      <c r="I40" t="str">
        <f t="shared" si="0"/>
        <v>February</v>
      </c>
      <c r="J40" t="str">
        <f t="shared" si="1"/>
        <v>Revenue</v>
      </c>
      <c r="K40" t="str">
        <f>VLOOKUP(B40, 'Customer Table'!A:D, 2, FALSE)</f>
        <v>Customer T</v>
      </c>
      <c r="L40" t="str">
        <f>VLOOKUP(B40, 'Customer Table'!A:D, 3, FALSE)</f>
        <v>Kolkata</v>
      </c>
      <c r="M40" t="str">
        <f>VLOOKUP(B40, 'Customer Table'!$A:$D, 4, FALSE)</f>
        <v>New</v>
      </c>
      <c r="N40" t="str">
        <f>VLOOKUP(C40, 'Product Table'!A:E, 2, FALSE)</f>
        <v>Smartwatch</v>
      </c>
      <c r="O40" t="str">
        <f>VLOOKUP(C40, 'Product Table'!A:E, 3, FALSE)</f>
        <v>Wearable</v>
      </c>
      <c r="P40">
        <f>VLOOKUP(C40, 'Product Table'!A:E, 4, FALSE)</f>
        <v>18787</v>
      </c>
      <c r="Q40">
        <f>VLOOKUP(A40, 'Date Table'!A:G, 2, FALSE)</f>
        <v>2</v>
      </c>
      <c r="R40">
        <f>VLOOKUP(A40, 'Date Table'!A:G, 3, FALSE)</f>
        <v>1</v>
      </c>
      <c r="S40">
        <f>VLOOKUP(A40, 'Date Table'!A:G, 4, FALSE)</f>
        <v>2025</v>
      </c>
      <c r="T40" t="str">
        <f>VLOOKUP(A40, 'Date Table'!A:G, 6, FALSE)</f>
        <v>Winter</v>
      </c>
      <c r="U40">
        <f>tblSales[[#This Row],[Qty]]*tblSales[[#This Row],[Unit Price   ]]</f>
        <v>25200</v>
      </c>
      <c r="V40">
        <f>tblSales[[#This Row],[Qty]]*tblSales[[#This Row],[Cost Price]]</f>
        <v>18787</v>
      </c>
      <c r="W40">
        <f>tblSales[[#This Row],[Net Revenue]]-tblSales[[#This Row],[COGS]]</f>
        <v>6213</v>
      </c>
      <c r="X40" s="14">
        <f>IF(tblSales[[#This Row],[Net Revenue]]=0, 0, tblSales[[#This Row],[Gross Profit]]/tblSales[[#This Row],[Net Revenue]])</f>
        <v>0.24851999999999999</v>
      </c>
    </row>
    <row r="41" spans="1:24" x14ac:dyDescent="0.3">
      <c r="A41" s="2">
        <v>45700</v>
      </c>
      <c r="B41" t="s">
        <v>36</v>
      </c>
      <c r="C41" t="s">
        <v>13</v>
      </c>
      <c r="D41">
        <v>1</v>
      </c>
      <c r="E41">
        <v>29800</v>
      </c>
      <c r="F41">
        <v>100</v>
      </c>
      <c r="G41">
        <v>29700</v>
      </c>
      <c r="H41" t="s">
        <v>9</v>
      </c>
      <c r="I41" t="str">
        <f t="shared" si="0"/>
        <v>February</v>
      </c>
      <c r="J41" t="str">
        <f t="shared" si="1"/>
        <v>Revenue</v>
      </c>
      <c r="K41" t="str">
        <f>VLOOKUP(B41, 'Customer Table'!A:D, 2, FALSE)</f>
        <v>Customer B</v>
      </c>
      <c r="L41" t="str">
        <f>VLOOKUP(B41, 'Customer Table'!A:D, 3, FALSE)</f>
        <v>Chennai</v>
      </c>
      <c r="M41" t="str">
        <f>VLOOKUP(B41, 'Customer Table'!$A:$D, 4, FALSE)</f>
        <v>New</v>
      </c>
      <c r="N41" t="str">
        <f>VLOOKUP(C41, 'Product Table'!A:E, 2, FALSE)</f>
        <v>Speaker</v>
      </c>
      <c r="O41" t="str">
        <f>VLOOKUP(C41, 'Product Table'!A:E, 3, FALSE)</f>
        <v>Audio</v>
      </c>
      <c r="P41">
        <f>VLOOKUP(C41, 'Product Table'!A:E, 4, FALSE)</f>
        <v>20159</v>
      </c>
      <c r="Q41">
        <f>VLOOKUP(A41, 'Date Table'!A:G, 2, FALSE)</f>
        <v>2</v>
      </c>
      <c r="R41">
        <f>VLOOKUP(A41, 'Date Table'!A:G, 3, FALSE)</f>
        <v>1</v>
      </c>
      <c r="S41">
        <f>VLOOKUP(A41, 'Date Table'!A:G, 4, FALSE)</f>
        <v>2025</v>
      </c>
      <c r="T41" t="str">
        <f>VLOOKUP(A41, 'Date Table'!A:G, 6, FALSE)</f>
        <v>Winter</v>
      </c>
      <c r="U41">
        <f>tblSales[[#This Row],[Qty]]*tblSales[[#This Row],[Unit Price   ]]</f>
        <v>29800</v>
      </c>
      <c r="V41">
        <f>tblSales[[#This Row],[Qty]]*tblSales[[#This Row],[Cost Price]]</f>
        <v>20159</v>
      </c>
      <c r="W41">
        <f>tblSales[[#This Row],[Net Revenue]]-tblSales[[#This Row],[COGS]]</f>
        <v>9541</v>
      </c>
      <c r="X41" s="14">
        <f>IF(tblSales[[#This Row],[Net Revenue]]=0, 0, tblSales[[#This Row],[Gross Profit]]/tblSales[[#This Row],[Net Revenue]])</f>
        <v>0.32124579124579122</v>
      </c>
    </row>
    <row r="42" spans="1:24" x14ac:dyDescent="0.3">
      <c r="A42" s="2">
        <v>45700</v>
      </c>
      <c r="B42" t="s">
        <v>14</v>
      </c>
      <c r="C42" t="s">
        <v>20</v>
      </c>
      <c r="D42">
        <v>1</v>
      </c>
      <c r="E42">
        <v>38600</v>
      </c>
      <c r="F42">
        <v>0</v>
      </c>
      <c r="G42">
        <v>38600</v>
      </c>
      <c r="H42" t="s">
        <v>9</v>
      </c>
      <c r="I42" t="str">
        <f t="shared" si="0"/>
        <v>February</v>
      </c>
      <c r="J42" t="str">
        <f t="shared" si="1"/>
        <v>Revenue</v>
      </c>
      <c r="K42" t="str">
        <f>VLOOKUP(B42, 'Customer Table'!A:D, 2, FALSE)</f>
        <v>Customer I</v>
      </c>
      <c r="L42" t="str">
        <f>VLOOKUP(B42, 'Customer Table'!A:D, 3, FALSE)</f>
        <v>Bangalore</v>
      </c>
      <c r="M42" t="str">
        <f>VLOOKUP(B42, 'Customer Table'!$A:$D, 4, FALSE)</f>
        <v>New</v>
      </c>
      <c r="N42" t="str">
        <f>VLOOKUP(C42, 'Product Table'!A:E, 2, FALSE)</f>
        <v>Printer</v>
      </c>
      <c r="O42" t="str">
        <f>VLOOKUP(C42, 'Product Table'!A:E, 3, FALSE)</f>
        <v>Office</v>
      </c>
      <c r="P42">
        <f>VLOOKUP(C42, 'Product Table'!A:E, 4, FALSE)</f>
        <v>26425</v>
      </c>
      <c r="Q42">
        <f>VLOOKUP(A42, 'Date Table'!A:G, 2, FALSE)</f>
        <v>2</v>
      </c>
      <c r="R42">
        <f>VLOOKUP(A42, 'Date Table'!A:G, 3, FALSE)</f>
        <v>1</v>
      </c>
      <c r="S42">
        <f>VLOOKUP(A42, 'Date Table'!A:G, 4, FALSE)</f>
        <v>2025</v>
      </c>
      <c r="T42" t="str">
        <f>VLOOKUP(A42, 'Date Table'!A:G, 6, FALSE)</f>
        <v>Winter</v>
      </c>
      <c r="U42">
        <f>tblSales[[#This Row],[Qty]]*tblSales[[#This Row],[Unit Price   ]]</f>
        <v>38600</v>
      </c>
      <c r="V42">
        <f>tblSales[[#This Row],[Qty]]*tblSales[[#This Row],[Cost Price]]</f>
        <v>26425</v>
      </c>
      <c r="W42">
        <f>tblSales[[#This Row],[Net Revenue]]-tblSales[[#This Row],[COGS]]</f>
        <v>12175</v>
      </c>
      <c r="X42" s="14">
        <f>IF(tblSales[[#This Row],[Net Revenue]]=0, 0, tblSales[[#This Row],[Gross Profit]]/tblSales[[#This Row],[Net Revenue]])</f>
        <v>0.31541450777202074</v>
      </c>
    </row>
    <row r="43" spans="1:24" x14ac:dyDescent="0.3">
      <c r="A43" s="2">
        <v>45699</v>
      </c>
      <c r="B43" t="s">
        <v>33</v>
      </c>
      <c r="C43" t="s">
        <v>17</v>
      </c>
      <c r="D43">
        <v>1</v>
      </c>
      <c r="E43">
        <v>31700</v>
      </c>
      <c r="F43">
        <v>0</v>
      </c>
      <c r="G43">
        <v>31700</v>
      </c>
      <c r="H43" t="s">
        <v>9</v>
      </c>
      <c r="I43" t="str">
        <f t="shared" si="0"/>
        <v>February</v>
      </c>
      <c r="J43" t="str">
        <f t="shared" si="1"/>
        <v>Revenue</v>
      </c>
      <c r="K43" t="str">
        <f>VLOOKUP(B43, 'Customer Table'!A:D, 2, FALSE)</f>
        <v>Customer O</v>
      </c>
      <c r="L43" t="str">
        <f>VLOOKUP(B43, 'Customer Table'!A:D, 3, FALSE)</f>
        <v>Kolkata</v>
      </c>
      <c r="M43" t="str">
        <f>VLOOKUP(B43, 'Customer Table'!$A:$D, 4, FALSE)</f>
        <v>Returning</v>
      </c>
      <c r="N43" t="str">
        <f>VLOOKUP(C43, 'Product Table'!A:E, 2, FALSE)</f>
        <v>Mouse</v>
      </c>
      <c r="O43" t="str">
        <f>VLOOKUP(C43, 'Product Table'!A:E, 3, FALSE)</f>
        <v>Accessories</v>
      </c>
      <c r="P43">
        <f>VLOOKUP(C43, 'Product Table'!A:E, 4, FALSE)</f>
        <v>24870</v>
      </c>
      <c r="Q43">
        <f>VLOOKUP(A43, 'Date Table'!A:G, 2, FALSE)</f>
        <v>2</v>
      </c>
      <c r="R43">
        <f>VLOOKUP(A43, 'Date Table'!A:G, 3, FALSE)</f>
        <v>1</v>
      </c>
      <c r="S43">
        <f>VLOOKUP(A43, 'Date Table'!A:G, 4, FALSE)</f>
        <v>2025</v>
      </c>
      <c r="T43" t="str">
        <f>VLOOKUP(A43, 'Date Table'!A:G, 6, FALSE)</f>
        <v>Winter</v>
      </c>
      <c r="U43">
        <f>tblSales[[#This Row],[Qty]]*tblSales[[#This Row],[Unit Price   ]]</f>
        <v>31700</v>
      </c>
      <c r="V43">
        <f>tblSales[[#This Row],[Qty]]*tblSales[[#This Row],[Cost Price]]</f>
        <v>24870</v>
      </c>
      <c r="W43">
        <f>tblSales[[#This Row],[Net Revenue]]-tblSales[[#This Row],[COGS]]</f>
        <v>6830</v>
      </c>
      <c r="X43" s="14">
        <f>IF(tblSales[[#This Row],[Net Revenue]]=0, 0, tblSales[[#This Row],[Gross Profit]]/tblSales[[#This Row],[Net Revenue]])</f>
        <v>0.21545741324921136</v>
      </c>
    </row>
    <row r="44" spans="1:24" x14ac:dyDescent="0.3">
      <c r="A44" s="2">
        <v>45699</v>
      </c>
      <c r="B44" t="s">
        <v>38</v>
      </c>
      <c r="C44" t="s">
        <v>13</v>
      </c>
      <c r="D44">
        <v>4</v>
      </c>
      <c r="E44">
        <v>23400</v>
      </c>
      <c r="F44">
        <v>100</v>
      </c>
      <c r="G44">
        <v>93500</v>
      </c>
      <c r="H44" t="s">
        <v>9</v>
      </c>
      <c r="I44" t="str">
        <f t="shared" si="0"/>
        <v>February</v>
      </c>
      <c r="J44" t="str">
        <f t="shared" si="1"/>
        <v>Revenue</v>
      </c>
      <c r="K44" t="str">
        <f>VLOOKUP(B44, 'Customer Table'!A:D, 2, FALSE)</f>
        <v>Customer E</v>
      </c>
      <c r="L44" t="str">
        <f>VLOOKUP(B44, 'Customer Table'!A:D, 3, FALSE)</f>
        <v>Chennai</v>
      </c>
      <c r="M44" t="str">
        <f>VLOOKUP(B44, 'Customer Table'!$A:$D, 4, FALSE)</f>
        <v>New</v>
      </c>
      <c r="N44" t="str">
        <f>VLOOKUP(C44, 'Product Table'!A:E, 2, FALSE)</f>
        <v>Speaker</v>
      </c>
      <c r="O44" t="str">
        <f>VLOOKUP(C44, 'Product Table'!A:E, 3, FALSE)</f>
        <v>Audio</v>
      </c>
      <c r="P44">
        <f>VLOOKUP(C44, 'Product Table'!A:E, 4, FALSE)</f>
        <v>20159</v>
      </c>
      <c r="Q44">
        <f>VLOOKUP(A44, 'Date Table'!A:G, 2, FALSE)</f>
        <v>2</v>
      </c>
      <c r="R44">
        <f>VLOOKUP(A44, 'Date Table'!A:G, 3, FALSE)</f>
        <v>1</v>
      </c>
      <c r="S44">
        <f>VLOOKUP(A44, 'Date Table'!A:G, 4, FALSE)</f>
        <v>2025</v>
      </c>
      <c r="T44" t="str">
        <f>VLOOKUP(A44, 'Date Table'!A:G, 6, FALSE)</f>
        <v>Winter</v>
      </c>
      <c r="U44">
        <f>tblSales[[#This Row],[Qty]]*tblSales[[#This Row],[Unit Price   ]]</f>
        <v>93600</v>
      </c>
      <c r="V44">
        <f>tblSales[[#This Row],[Qty]]*tblSales[[#This Row],[Cost Price]]</f>
        <v>80636</v>
      </c>
      <c r="W44">
        <f>tblSales[[#This Row],[Net Revenue]]-tblSales[[#This Row],[COGS]]</f>
        <v>12864</v>
      </c>
      <c r="X44" s="14">
        <f>IF(tblSales[[#This Row],[Net Revenue]]=0, 0, tblSales[[#This Row],[Gross Profit]]/tblSales[[#This Row],[Net Revenue]])</f>
        <v>0.13758288770053476</v>
      </c>
    </row>
    <row r="45" spans="1:24" x14ac:dyDescent="0.3">
      <c r="A45" s="2">
        <v>45696</v>
      </c>
      <c r="B45" t="s">
        <v>37</v>
      </c>
      <c r="C45" t="s">
        <v>8</v>
      </c>
      <c r="D45">
        <v>2</v>
      </c>
      <c r="E45">
        <v>35200</v>
      </c>
      <c r="F45">
        <v>200</v>
      </c>
      <c r="G45">
        <v>-70200</v>
      </c>
      <c r="H45" t="s">
        <v>29</v>
      </c>
      <c r="I45" t="str">
        <f t="shared" si="0"/>
        <v>February</v>
      </c>
      <c r="J45" t="str">
        <f t="shared" si="1"/>
        <v>Return</v>
      </c>
      <c r="K45" t="str">
        <f>VLOOKUP(B45, 'Customer Table'!A:D, 2, FALSE)</f>
        <v>Customer P</v>
      </c>
      <c r="L45" t="str">
        <f>VLOOKUP(B45, 'Customer Table'!A:D, 3, FALSE)</f>
        <v>Mumbai</v>
      </c>
      <c r="M45" t="str">
        <f>VLOOKUP(B45, 'Customer Table'!$A:$D, 4, FALSE)</f>
        <v>Returning</v>
      </c>
      <c r="N45" t="str">
        <f>VLOOKUP(C45, 'Product Table'!A:E, 2, FALSE)</f>
        <v>Laptop</v>
      </c>
      <c r="O45" t="str">
        <f>VLOOKUP(C45, 'Product Table'!A:E, 3, FALSE)</f>
        <v>Electronics</v>
      </c>
      <c r="P45">
        <f>VLOOKUP(C45, 'Product Table'!A:E, 4, FALSE)</f>
        <v>26897</v>
      </c>
      <c r="Q45">
        <f>VLOOKUP(A45, 'Date Table'!A:G, 2, FALSE)</f>
        <v>2</v>
      </c>
      <c r="R45">
        <f>VLOOKUP(A45, 'Date Table'!A:G, 3, FALSE)</f>
        <v>1</v>
      </c>
      <c r="S45">
        <f>VLOOKUP(A45, 'Date Table'!A:G, 4, FALSE)</f>
        <v>2025</v>
      </c>
      <c r="T45" t="str">
        <f>VLOOKUP(A45, 'Date Table'!A:G, 6, FALSE)</f>
        <v>Winter</v>
      </c>
      <c r="U45">
        <f>tblSales[[#This Row],[Qty]]*tblSales[[#This Row],[Unit Price   ]]</f>
        <v>70400</v>
      </c>
      <c r="V45">
        <f>tblSales[[#This Row],[Qty]]*tblSales[[#This Row],[Cost Price]]</f>
        <v>53794</v>
      </c>
      <c r="W45">
        <f>tblSales[[#This Row],[Net Revenue]]-tblSales[[#This Row],[COGS]]</f>
        <v>-123994</v>
      </c>
      <c r="X45" s="14">
        <f>IF(tblSales[[#This Row],[Net Revenue]]=0, 0, tblSales[[#This Row],[Gross Profit]]/tblSales[[#This Row],[Net Revenue]])</f>
        <v>1.7662962962962963</v>
      </c>
    </row>
    <row r="46" spans="1:24" x14ac:dyDescent="0.3">
      <c r="A46" s="2">
        <v>45695</v>
      </c>
      <c r="B46" t="s">
        <v>18</v>
      </c>
      <c r="C46" t="s">
        <v>25</v>
      </c>
      <c r="D46">
        <v>2</v>
      </c>
      <c r="E46">
        <v>38200</v>
      </c>
      <c r="F46">
        <v>200</v>
      </c>
      <c r="G46">
        <v>-76200</v>
      </c>
      <c r="H46" t="s">
        <v>29</v>
      </c>
      <c r="I46" t="str">
        <f t="shared" si="0"/>
        <v>February</v>
      </c>
      <c r="J46" t="str">
        <f t="shared" si="1"/>
        <v>Return</v>
      </c>
      <c r="K46" t="str">
        <f>VLOOKUP(B46, 'Customer Table'!A:D, 2, FALSE)</f>
        <v>Customer J</v>
      </c>
      <c r="L46" t="str">
        <f>VLOOKUP(B46, 'Customer Table'!A:D, 3, FALSE)</f>
        <v>Chennai</v>
      </c>
      <c r="M46" t="str">
        <f>VLOOKUP(B46, 'Customer Table'!$A:$D, 4, FALSE)</f>
        <v>Returning</v>
      </c>
      <c r="N46" t="str">
        <f>VLOOKUP(C46, 'Product Table'!A:E, 2, FALSE)</f>
        <v>Tablet</v>
      </c>
      <c r="O46" t="str">
        <f>VLOOKUP(C46, 'Product Table'!A:E, 3, FALSE)</f>
        <v>Electronics</v>
      </c>
      <c r="P46">
        <f>VLOOKUP(C46, 'Product Table'!A:E, 4, FALSE)</f>
        <v>29054</v>
      </c>
      <c r="Q46">
        <f>VLOOKUP(A46, 'Date Table'!A:G, 2, FALSE)</f>
        <v>2</v>
      </c>
      <c r="R46">
        <f>VLOOKUP(A46, 'Date Table'!A:G, 3, FALSE)</f>
        <v>1</v>
      </c>
      <c r="S46">
        <f>VLOOKUP(A46, 'Date Table'!A:G, 4, FALSE)</f>
        <v>2025</v>
      </c>
      <c r="T46" t="str">
        <f>VLOOKUP(A46, 'Date Table'!A:G, 6, FALSE)</f>
        <v>Winter</v>
      </c>
      <c r="U46">
        <f>tblSales[[#This Row],[Qty]]*tblSales[[#This Row],[Unit Price   ]]</f>
        <v>76400</v>
      </c>
      <c r="V46">
        <f>tblSales[[#This Row],[Qty]]*tblSales[[#This Row],[Cost Price]]</f>
        <v>58108</v>
      </c>
      <c r="W46">
        <f>tblSales[[#This Row],[Net Revenue]]-tblSales[[#This Row],[COGS]]</f>
        <v>-134308</v>
      </c>
      <c r="X46" s="14">
        <f>IF(tblSales[[#This Row],[Net Revenue]]=0, 0, tblSales[[#This Row],[Gross Profit]]/tblSales[[#This Row],[Net Revenue]])</f>
        <v>1.7625721784776902</v>
      </c>
    </row>
    <row r="47" spans="1:24" x14ac:dyDescent="0.3">
      <c r="A47" s="2">
        <v>45693</v>
      </c>
      <c r="B47" t="s">
        <v>7</v>
      </c>
      <c r="C47" t="s">
        <v>20</v>
      </c>
      <c r="D47">
        <v>3</v>
      </c>
      <c r="E47">
        <v>30200</v>
      </c>
      <c r="F47">
        <v>0</v>
      </c>
      <c r="G47">
        <v>-90600</v>
      </c>
      <c r="H47" t="s">
        <v>29</v>
      </c>
      <c r="I47" t="str">
        <f t="shared" si="0"/>
        <v>February</v>
      </c>
      <c r="J47" t="str">
        <f t="shared" si="1"/>
        <v>Return</v>
      </c>
      <c r="K47" t="str">
        <f>VLOOKUP(B47, 'Customer Table'!A:D, 2, FALSE)</f>
        <v>Customer D</v>
      </c>
      <c r="L47" t="str">
        <f>VLOOKUP(B47, 'Customer Table'!A:D, 3, FALSE)</f>
        <v>Chennai</v>
      </c>
      <c r="M47" t="str">
        <f>VLOOKUP(B47, 'Customer Table'!$A:$D, 4, FALSE)</f>
        <v>Returning</v>
      </c>
      <c r="N47" t="str">
        <f>VLOOKUP(C47, 'Product Table'!A:E, 2, FALSE)</f>
        <v>Printer</v>
      </c>
      <c r="O47" t="str">
        <f>VLOOKUP(C47, 'Product Table'!A:E, 3, FALSE)</f>
        <v>Office</v>
      </c>
      <c r="P47">
        <f>VLOOKUP(C47, 'Product Table'!A:E, 4, FALSE)</f>
        <v>26425</v>
      </c>
      <c r="Q47">
        <f>VLOOKUP(A47, 'Date Table'!A:G, 2, FALSE)</f>
        <v>2</v>
      </c>
      <c r="R47">
        <f>VLOOKUP(A47, 'Date Table'!A:G, 3, FALSE)</f>
        <v>1</v>
      </c>
      <c r="S47">
        <f>VLOOKUP(A47, 'Date Table'!A:G, 4, FALSE)</f>
        <v>2025</v>
      </c>
      <c r="T47" t="str">
        <f>VLOOKUP(A47, 'Date Table'!A:G, 6, FALSE)</f>
        <v>Winter</v>
      </c>
      <c r="U47">
        <f>tblSales[[#This Row],[Qty]]*tblSales[[#This Row],[Unit Price   ]]</f>
        <v>90600</v>
      </c>
      <c r="V47">
        <f>tblSales[[#This Row],[Qty]]*tblSales[[#This Row],[Cost Price]]</f>
        <v>79275</v>
      </c>
      <c r="W47">
        <f>tblSales[[#This Row],[Net Revenue]]-tblSales[[#This Row],[COGS]]</f>
        <v>-169875</v>
      </c>
      <c r="X47" s="14">
        <f>IF(tblSales[[#This Row],[Net Revenue]]=0, 0, tblSales[[#This Row],[Gross Profit]]/tblSales[[#This Row],[Net Revenue]])</f>
        <v>1.875</v>
      </c>
    </row>
    <row r="48" spans="1:24" x14ac:dyDescent="0.3">
      <c r="A48" s="2">
        <v>45692</v>
      </c>
      <c r="B48" t="s">
        <v>14</v>
      </c>
      <c r="C48" t="s">
        <v>8</v>
      </c>
      <c r="D48">
        <v>4</v>
      </c>
      <c r="E48">
        <v>35400</v>
      </c>
      <c r="F48">
        <v>500</v>
      </c>
      <c r="G48">
        <v>141100</v>
      </c>
      <c r="H48" t="s">
        <v>9</v>
      </c>
      <c r="I48" t="str">
        <f t="shared" si="0"/>
        <v>February</v>
      </c>
      <c r="J48" t="str">
        <f t="shared" si="1"/>
        <v>Revenue</v>
      </c>
      <c r="K48" t="str">
        <f>VLOOKUP(B48, 'Customer Table'!A:D, 2, FALSE)</f>
        <v>Customer I</v>
      </c>
      <c r="L48" t="str">
        <f>VLOOKUP(B48, 'Customer Table'!A:D, 3, FALSE)</f>
        <v>Bangalore</v>
      </c>
      <c r="M48" t="str">
        <f>VLOOKUP(B48, 'Customer Table'!$A:$D, 4, FALSE)</f>
        <v>New</v>
      </c>
      <c r="N48" t="str">
        <f>VLOOKUP(C48, 'Product Table'!A:E, 2, FALSE)</f>
        <v>Laptop</v>
      </c>
      <c r="O48" t="str">
        <f>VLOOKUP(C48, 'Product Table'!A:E, 3, FALSE)</f>
        <v>Electronics</v>
      </c>
      <c r="P48">
        <f>VLOOKUP(C48, 'Product Table'!A:E, 4, FALSE)</f>
        <v>26897</v>
      </c>
      <c r="Q48">
        <f>VLOOKUP(A48, 'Date Table'!A:G, 2, FALSE)</f>
        <v>2</v>
      </c>
      <c r="R48">
        <f>VLOOKUP(A48, 'Date Table'!A:G, 3, FALSE)</f>
        <v>1</v>
      </c>
      <c r="S48">
        <f>VLOOKUP(A48, 'Date Table'!A:G, 4, FALSE)</f>
        <v>2025</v>
      </c>
      <c r="T48" t="str">
        <f>VLOOKUP(A48, 'Date Table'!A:G, 6, FALSE)</f>
        <v>Winter</v>
      </c>
      <c r="U48">
        <f>tblSales[[#This Row],[Qty]]*tblSales[[#This Row],[Unit Price   ]]</f>
        <v>141600</v>
      </c>
      <c r="V48">
        <f>tblSales[[#This Row],[Qty]]*tblSales[[#This Row],[Cost Price]]</f>
        <v>107588</v>
      </c>
      <c r="W48">
        <f>tblSales[[#This Row],[Net Revenue]]-tblSales[[#This Row],[COGS]]</f>
        <v>33512</v>
      </c>
      <c r="X48" s="14">
        <f>IF(tblSales[[#This Row],[Net Revenue]]=0, 0, tblSales[[#This Row],[Gross Profit]]/tblSales[[#This Row],[Net Revenue]])</f>
        <v>0.23750531537916372</v>
      </c>
    </row>
    <row r="49" spans="1:24" x14ac:dyDescent="0.3">
      <c r="A49" s="2">
        <v>45692</v>
      </c>
      <c r="B49" t="s">
        <v>31</v>
      </c>
      <c r="C49" t="s">
        <v>17</v>
      </c>
      <c r="D49">
        <v>2</v>
      </c>
      <c r="E49">
        <v>34200</v>
      </c>
      <c r="F49">
        <v>200</v>
      </c>
      <c r="G49">
        <v>68200</v>
      </c>
      <c r="H49" t="s">
        <v>9</v>
      </c>
      <c r="I49" t="str">
        <f t="shared" si="0"/>
        <v>February</v>
      </c>
      <c r="J49" t="str">
        <f t="shared" si="1"/>
        <v>Revenue</v>
      </c>
      <c r="K49" t="str">
        <f>VLOOKUP(B49, 'Customer Table'!A:D, 2, FALSE)</f>
        <v>Customer G</v>
      </c>
      <c r="L49" t="str">
        <f>VLOOKUP(B49, 'Customer Table'!A:D, 3, FALSE)</f>
        <v>Bangalore</v>
      </c>
      <c r="M49" t="str">
        <f>VLOOKUP(B49, 'Customer Table'!$A:$D, 4, FALSE)</f>
        <v>Returning</v>
      </c>
      <c r="N49" t="str">
        <f>VLOOKUP(C49, 'Product Table'!A:E, 2, FALSE)</f>
        <v>Mouse</v>
      </c>
      <c r="O49" t="str">
        <f>VLOOKUP(C49, 'Product Table'!A:E, 3, FALSE)</f>
        <v>Accessories</v>
      </c>
      <c r="P49">
        <f>VLOOKUP(C49, 'Product Table'!A:E, 4, FALSE)</f>
        <v>24870</v>
      </c>
      <c r="Q49">
        <f>VLOOKUP(A49, 'Date Table'!A:G, 2, FALSE)</f>
        <v>2</v>
      </c>
      <c r="R49">
        <f>VLOOKUP(A49, 'Date Table'!A:G, 3, FALSE)</f>
        <v>1</v>
      </c>
      <c r="S49">
        <f>VLOOKUP(A49, 'Date Table'!A:G, 4, FALSE)</f>
        <v>2025</v>
      </c>
      <c r="T49" t="str">
        <f>VLOOKUP(A49, 'Date Table'!A:G, 6, FALSE)</f>
        <v>Winter</v>
      </c>
      <c r="U49">
        <f>tblSales[[#This Row],[Qty]]*tblSales[[#This Row],[Unit Price   ]]</f>
        <v>68400</v>
      </c>
      <c r="V49">
        <f>tblSales[[#This Row],[Qty]]*tblSales[[#This Row],[Cost Price]]</f>
        <v>49740</v>
      </c>
      <c r="W49">
        <f>tblSales[[#This Row],[Net Revenue]]-tblSales[[#This Row],[COGS]]</f>
        <v>18460</v>
      </c>
      <c r="X49" s="14">
        <f>IF(tblSales[[#This Row],[Net Revenue]]=0, 0, tblSales[[#This Row],[Gross Profit]]/tblSales[[#This Row],[Net Revenue]])</f>
        <v>0.27067448680351908</v>
      </c>
    </row>
    <row r="50" spans="1:24" x14ac:dyDescent="0.3">
      <c r="A50" s="2">
        <v>45692</v>
      </c>
      <c r="B50" t="s">
        <v>26</v>
      </c>
      <c r="C50" t="s">
        <v>11</v>
      </c>
      <c r="D50">
        <v>1</v>
      </c>
      <c r="E50">
        <v>8100</v>
      </c>
      <c r="F50">
        <v>100</v>
      </c>
      <c r="G50">
        <v>8000</v>
      </c>
      <c r="H50" t="s">
        <v>9</v>
      </c>
      <c r="I50" t="str">
        <f t="shared" si="0"/>
        <v>February</v>
      </c>
      <c r="J50" t="str">
        <f t="shared" si="1"/>
        <v>Revenue</v>
      </c>
      <c r="K50" t="str">
        <f>VLOOKUP(B50, 'Customer Table'!A:D, 2, FALSE)</f>
        <v>Customer N</v>
      </c>
      <c r="L50" t="str">
        <f>VLOOKUP(B50, 'Customer Table'!A:D, 3, FALSE)</f>
        <v>Mumbai</v>
      </c>
      <c r="M50" t="str">
        <f>VLOOKUP(B50, 'Customer Table'!$A:$D, 4, FALSE)</f>
        <v>Returning</v>
      </c>
      <c r="N50" t="str">
        <f>VLOOKUP(C50, 'Product Table'!A:E, 2, FALSE)</f>
        <v>Smartphone</v>
      </c>
      <c r="O50" t="str">
        <f>VLOOKUP(C50, 'Product Table'!A:E, 3, FALSE)</f>
        <v>Electronics</v>
      </c>
      <c r="P50">
        <f>VLOOKUP(C50, 'Product Table'!A:E, 4, FALSE)</f>
        <v>5612</v>
      </c>
      <c r="Q50">
        <f>VLOOKUP(A50, 'Date Table'!A:G, 2, FALSE)</f>
        <v>2</v>
      </c>
      <c r="R50">
        <f>VLOOKUP(A50, 'Date Table'!A:G, 3, FALSE)</f>
        <v>1</v>
      </c>
      <c r="S50">
        <f>VLOOKUP(A50, 'Date Table'!A:G, 4, FALSE)</f>
        <v>2025</v>
      </c>
      <c r="T50" t="str">
        <f>VLOOKUP(A50, 'Date Table'!A:G, 6, FALSE)</f>
        <v>Winter</v>
      </c>
      <c r="U50">
        <f>tblSales[[#This Row],[Qty]]*tblSales[[#This Row],[Unit Price   ]]</f>
        <v>8100</v>
      </c>
      <c r="V50">
        <f>tblSales[[#This Row],[Qty]]*tblSales[[#This Row],[Cost Price]]</f>
        <v>5612</v>
      </c>
      <c r="W50">
        <f>tblSales[[#This Row],[Net Revenue]]-tblSales[[#This Row],[COGS]]</f>
        <v>2388</v>
      </c>
      <c r="X50" s="14">
        <f>IF(tblSales[[#This Row],[Net Revenue]]=0, 0, tblSales[[#This Row],[Gross Profit]]/tblSales[[#This Row],[Net Revenue]])</f>
        <v>0.29849999999999999</v>
      </c>
    </row>
    <row r="51" spans="1:24" x14ac:dyDescent="0.3">
      <c r="A51" s="2">
        <v>45689</v>
      </c>
      <c r="B51" t="s">
        <v>12</v>
      </c>
      <c r="C51" t="s">
        <v>20</v>
      </c>
      <c r="D51">
        <v>1</v>
      </c>
      <c r="E51">
        <v>32000</v>
      </c>
      <c r="F51">
        <v>500</v>
      </c>
      <c r="G51">
        <v>31500</v>
      </c>
      <c r="H51" t="s">
        <v>9</v>
      </c>
      <c r="I51" t="str">
        <f t="shared" si="0"/>
        <v>February</v>
      </c>
      <c r="J51" t="str">
        <f t="shared" si="1"/>
        <v>Revenue</v>
      </c>
      <c r="K51" t="str">
        <f>VLOOKUP(B51, 'Customer Table'!A:D, 2, FALSE)</f>
        <v>Customer Q</v>
      </c>
      <c r="L51" t="str">
        <f>VLOOKUP(B51, 'Customer Table'!A:D, 3, FALSE)</f>
        <v>Kolkata</v>
      </c>
      <c r="M51" t="str">
        <f>VLOOKUP(B51, 'Customer Table'!$A:$D, 4, FALSE)</f>
        <v>New</v>
      </c>
      <c r="N51" t="str">
        <f>VLOOKUP(C51, 'Product Table'!A:E, 2, FALSE)</f>
        <v>Printer</v>
      </c>
      <c r="O51" t="str">
        <f>VLOOKUP(C51, 'Product Table'!A:E, 3, FALSE)</f>
        <v>Office</v>
      </c>
      <c r="P51">
        <f>VLOOKUP(C51, 'Product Table'!A:E, 4, FALSE)</f>
        <v>26425</v>
      </c>
      <c r="Q51">
        <f>VLOOKUP(A51, 'Date Table'!A:G, 2, FALSE)</f>
        <v>2</v>
      </c>
      <c r="R51">
        <f>VLOOKUP(A51, 'Date Table'!A:G, 3, FALSE)</f>
        <v>1</v>
      </c>
      <c r="S51">
        <f>VLOOKUP(A51, 'Date Table'!A:G, 4, FALSE)</f>
        <v>2025</v>
      </c>
      <c r="T51" t="str">
        <f>VLOOKUP(A51, 'Date Table'!A:G, 6, FALSE)</f>
        <v>Winter</v>
      </c>
      <c r="U51">
        <f>tblSales[[#This Row],[Qty]]*tblSales[[#This Row],[Unit Price   ]]</f>
        <v>32000</v>
      </c>
      <c r="V51">
        <f>tblSales[[#This Row],[Qty]]*tblSales[[#This Row],[Cost Price]]</f>
        <v>26425</v>
      </c>
      <c r="W51">
        <f>tblSales[[#This Row],[Net Revenue]]-tblSales[[#This Row],[COGS]]</f>
        <v>5075</v>
      </c>
      <c r="X51" s="14">
        <f>IF(tblSales[[#This Row],[Net Revenue]]=0, 0, tblSales[[#This Row],[Gross Profit]]/tblSales[[#This Row],[Net Revenue]])</f>
        <v>0.16111111111111112</v>
      </c>
    </row>
    <row r="52" spans="1:24" x14ac:dyDescent="0.3">
      <c r="A52" s="2">
        <v>45688</v>
      </c>
      <c r="B52" t="s">
        <v>26</v>
      </c>
      <c r="C52" t="s">
        <v>17</v>
      </c>
      <c r="D52">
        <v>3</v>
      </c>
      <c r="E52">
        <v>31700</v>
      </c>
      <c r="F52">
        <v>0</v>
      </c>
      <c r="G52">
        <v>95100</v>
      </c>
      <c r="H52" t="s">
        <v>9</v>
      </c>
      <c r="I52" t="str">
        <f t="shared" si="0"/>
        <v>January</v>
      </c>
      <c r="J52" t="str">
        <f t="shared" si="1"/>
        <v>Revenue</v>
      </c>
      <c r="K52" t="str">
        <f>VLOOKUP(B52, 'Customer Table'!A:D, 2, FALSE)</f>
        <v>Customer N</v>
      </c>
      <c r="L52" t="str">
        <f>VLOOKUP(B52, 'Customer Table'!A:D, 3, FALSE)</f>
        <v>Mumbai</v>
      </c>
      <c r="M52" t="str">
        <f>VLOOKUP(B52, 'Customer Table'!$A:$D, 4, FALSE)</f>
        <v>Returning</v>
      </c>
      <c r="N52" t="str">
        <f>VLOOKUP(C52, 'Product Table'!A:E, 2, FALSE)</f>
        <v>Mouse</v>
      </c>
      <c r="O52" t="str">
        <f>VLOOKUP(C52, 'Product Table'!A:E, 3, FALSE)</f>
        <v>Accessories</v>
      </c>
      <c r="P52">
        <f>VLOOKUP(C52, 'Product Table'!A:E, 4, FALSE)</f>
        <v>24870</v>
      </c>
      <c r="Q52">
        <f>VLOOKUP(A52, 'Date Table'!A:G, 2, FALSE)</f>
        <v>1</v>
      </c>
      <c r="R52">
        <f>VLOOKUP(A52, 'Date Table'!A:G, 3, FALSE)</f>
        <v>1</v>
      </c>
      <c r="S52">
        <f>VLOOKUP(A52, 'Date Table'!A:G, 4, FALSE)</f>
        <v>2025</v>
      </c>
      <c r="T52" t="str">
        <f>VLOOKUP(A52, 'Date Table'!A:G, 6, FALSE)</f>
        <v>Winter</v>
      </c>
      <c r="U52">
        <f>tblSales[[#This Row],[Qty]]*tblSales[[#This Row],[Unit Price   ]]</f>
        <v>95100</v>
      </c>
      <c r="V52">
        <f>tblSales[[#This Row],[Qty]]*tblSales[[#This Row],[Cost Price]]</f>
        <v>74610</v>
      </c>
      <c r="W52">
        <f>tblSales[[#This Row],[Net Revenue]]-tblSales[[#This Row],[COGS]]</f>
        <v>20490</v>
      </c>
      <c r="X52" s="14">
        <f>IF(tblSales[[#This Row],[Net Revenue]]=0, 0, tblSales[[#This Row],[Gross Profit]]/tblSales[[#This Row],[Net Revenue]])</f>
        <v>0.21545741324921136</v>
      </c>
    </row>
    <row r="53" spans="1:24" x14ac:dyDescent="0.3">
      <c r="A53" s="2">
        <v>45688</v>
      </c>
      <c r="B53" t="s">
        <v>14</v>
      </c>
      <c r="C53" t="s">
        <v>22</v>
      </c>
      <c r="D53">
        <v>1</v>
      </c>
      <c r="E53">
        <v>24500</v>
      </c>
      <c r="F53">
        <v>100</v>
      </c>
      <c r="G53">
        <v>24400</v>
      </c>
      <c r="H53" t="s">
        <v>9</v>
      </c>
      <c r="I53" t="str">
        <f t="shared" si="0"/>
        <v>January</v>
      </c>
      <c r="J53" t="str">
        <f t="shared" si="1"/>
        <v>Revenue</v>
      </c>
      <c r="K53" t="str">
        <f>VLOOKUP(B53, 'Customer Table'!A:D, 2, FALSE)</f>
        <v>Customer I</v>
      </c>
      <c r="L53" t="str">
        <f>VLOOKUP(B53, 'Customer Table'!A:D, 3, FALSE)</f>
        <v>Bangalore</v>
      </c>
      <c r="M53" t="str">
        <f>VLOOKUP(B53, 'Customer Table'!$A:$D, 4, FALSE)</f>
        <v>New</v>
      </c>
      <c r="N53" t="str">
        <f>VLOOKUP(C53, 'Product Table'!A:E, 2, FALSE)</f>
        <v>Smartwatch</v>
      </c>
      <c r="O53" t="str">
        <f>VLOOKUP(C53, 'Product Table'!A:E, 3, FALSE)</f>
        <v>Wearable</v>
      </c>
      <c r="P53">
        <f>VLOOKUP(C53, 'Product Table'!A:E, 4, FALSE)</f>
        <v>18787</v>
      </c>
      <c r="Q53">
        <f>VLOOKUP(A53, 'Date Table'!A:G, 2, FALSE)</f>
        <v>1</v>
      </c>
      <c r="R53">
        <f>VLOOKUP(A53, 'Date Table'!A:G, 3, FALSE)</f>
        <v>1</v>
      </c>
      <c r="S53">
        <f>VLOOKUP(A53, 'Date Table'!A:G, 4, FALSE)</f>
        <v>2025</v>
      </c>
      <c r="T53" t="str">
        <f>VLOOKUP(A53, 'Date Table'!A:G, 6, FALSE)</f>
        <v>Winter</v>
      </c>
      <c r="U53">
        <f>tblSales[[#This Row],[Qty]]*tblSales[[#This Row],[Unit Price   ]]</f>
        <v>24500</v>
      </c>
      <c r="V53">
        <f>tblSales[[#This Row],[Qty]]*tblSales[[#This Row],[Cost Price]]</f>
        <v>18787</v>
      </c>
      <c r="W53">
        <f>tblSales[[#This Row],[Net Revenue]]-tblSales[[#This Row],[COGS]]</f>
        <v>5613</v>
      </c>
      <c r="X53" s="14">
        <f>IF(tblSales[[#This Row],[Net Revenue]]=0, 0, tblSales[[#This Row],[Gross Profit]]/tblSales[[#This Row],[Net Revenue]])</f>
        <v>0.23004098360655736</v>
      </c>
    </row>
    <row r="54" spans="1:24" x14ac:dyDescent="0.3">
      <c r="A54" s="2">
        <v>45686</v>
      </c>
      <c r="B54" t="s">
        <v>14</v>
      </c>
      <c r="C54" t="s">
        <v>17</v>
      </c>
      <c r="D54">
        <v>2</v>
      </c>
      <c r="E54">
        <v>35600</v>
      </c>
      <c r="F54">
        <v>0</v>
      </c>
      <c r="G54">
        <v>71200</v>
      </c>
      <c r="H54" t="s">
        <v>9</v>
      </c>
      <c r="I54" t="str">
        <f t="shared" si="0"/>
        <v>January</v>
      </c>
      <c r="J54" t="str">
        <f t="shared" si="1"/>
        <v>Revenue</v>
      </c>
      <c r="K54" t="str">
        <f>VLOOKUP(B54, 'Customer Table'!A:D, 2, FALSE)</f>
        <v>Customer I</v>
      </c>
      <c r="L54" t="str">
        <f>VLOOKUP(B54, 'Customer Table'!A:D, 3, FALSE)</f>
        <v>Bangalore</v>
      </c>
      <c r="M54" t="str">
        <f>VLOOKUP(B54, 'Customer Table'!$A:$D, 4, FALSE)</f>
        <v>New</v>
      </c>
      <c r="N54" t="str">
        <f>VLOOKUP(C54, 'Product Table'!A:E, 2, FALSE)</f>
        <v>Mouse</v>
      </c>
      <c r="O54" t="str">
        <f>VLOOKUP(C54, 'Product Table'!A:E, 3, FALSE)</f>
        <v>Accessories</v>
      </c>
      <c r="P54">
        <f>VLOOKUP(C54, 'Product Table'!A:E, 4, FALSE)</f>
        <v>24870</v>
      </c>
      <c r="Q54">
        <f>VLOOKUP(A54, 'Date Table'!A:G, 2, FALSE)</f>
        <v>1</v>
      </c>
      <c r="R54">
        <f>VLOOKUP(A54, 'Date Table'!A:G, 3, FALSE)</f>
        <v>1</v>
      </c>
      <c r="S54">
        <f>VLOOKUP(A54, 'Date Table'!A:G, 4, FALSE)</f>
        <v>2025</v>
      </c>
      <c r="T54" t="str">
        <f>VLOOKUP(A54, 'Date Table'!A:G, 6, FALSE)</f>
        <v>Winter</v>
      </c>
      <c r="U54">
        <f>tblSales[[#This Row],[Qty]]*tblSales[[#This Row],[Unit Price   ]]</f>
        <v>71200</v>
      </c>
      <c r="V54">
        <f>tblSales[[#This Row],[Qty]]*tblSales[[#This Row],[Cost Price]]</f>
        <v>49740</v>
      </c>
      <c r="W54">
        <f>tblSales[[#This Row],[Net Revenue]]-tblSales[[#This Row],[COGS]]</f>
        <v>21460</v>
      </c>
      <c r="X54" s="14">
        <f>IF(tblSales[[#This Row],[Net Revenue]]=0, 0, tblSales[[#This Row],[Gross Profit]]/tblSales[[#This Row],[Net Revenue]])</f>
        <v>0.30140449438202249</v>
      </c>
    </row>
    <row r="55" spans="1:24" x14ac:dyDescent="0.3">
      <c r="A55" s="2">
        <v>45685</v>
      </c>
      <c r="B55" t="s">
        <v>15</v>
      </c>
      <c r="C55" t="s">
        <v>11</v>
      </c>
      <c r="D55">
        <v>4</v>
      </c>
      <c r="E55">
        <v>6400</v>
      </c>
      <c r="F55">
        <v>500</v>
      </c>
      <c r="G55">
        <v>25100</v>
      </c>
      <c r="H55" t="s">
        <v>9</v>
      </c>
      <c r="I55" t="str">
        <f t="shared" si="0"/>
        <v>January</v>
      </c>
      <c r="J55" t="str">
        <f t="shared" si="1"/>
        <v>Revenue</v>
      </c>
      <c r="K55" t="str">
        <f>VLOOKUP(B55, 'Customer Table'!A:D, 2, FALSE)</f>
        <v>Customer K</v>
      </c>
      <c r="L55" t="str">
        <f>VLOOKUP(B55, 'Customer Table'!A:D, 3, FALSE)</f>
        <v>Kolkata</v>
      </c>
      <c r="M55" t="str">
        <f>VLOOKUP(B55, 'Customer Table'!$A:$D, 4, FALSE)</f>
        <v>New</v>
      </c>
      <c r="N55" t="str">
        <f>VLOOKUP(C55, 'Product Table'!A:E, 2, FALSE)</f>
        <v>Smartphone</v>
      </c>
      <c r="O55" t="str">
        <f>VLOOKUP(C55, 'Product Table'!A:E, 3, FALSE)</f>
        <v>Electronics</v>
      </c>
      <c r="P55">
        <f>VLOOKUP(C55, 'Product Table'!A:E, 4, FALSE)</f>
        <v>5612</v>
      </c>
      <c r="Q55">
        <f>VLOOKUP(A55, 'Date Table'!A:G, 2, FALSE)</f>
        <v>1</v>
      </c>
      <c r="R55">
        <f>VLOOKUP(A55, 'Date Table'!A:G, 3, FALSE)</f>
        <v>1</v>
      </c>
      <c r="S55">
        <f>VLOOKUP(A55, 'Date Table'!A:G, 4, FALSE)</f>
        <v>2025</v>
      </c>
      <c r="T55" t="str">
        <f>VLOOKUP(A55, 'Date Table'!A:G, 6, FALSE)</f>
        <v>Winter</v>
      </c>
      <c r="U55">
        <f>tblSales[[#This Row],[Qty]]*tblSales[[#This Row],[Unit Price   ]]</f>
        <v>25600</v>
      </c>
      <c r="V55">
        <f>tblSales[[#This Row],[Qty]]*tblSales[[#This Row],[Cost Price]]</f>
        <v>22448</v>
      </c>
      <c r="W55">
        <f>tblSales[[#This Row],[Net Revenue]]-tblSales[[#This Row],[COGS]]</f>
        <v>2652</v>
      </c>
      <c r="X55" s="14">
        <f>IF(tblSales[[#This Row],[Net Revenue]]=0, 0, tblSales[[#This Row],[Gross Profit]]/tblSales[[#This Row],[Net Revenue]])</f>
        <v>0.10565737051792828</v>
      </c>
    </row>
    <row r="56" spans="1:24" x14ac:dyDescent="0.3">
      <c r="A56" s="2">
        <v>45684</v>
      </c>
      <c r="B56" t="s">
        <v>14</v>
      </c>
      <c r="C56" t="s">
        <v>8</v>
      </c>
      <c r="D56">
        <v>2</v>
      </c>
      <c r="E56">
        <v>37100</v>
      </c>
      <c r="F56">
        <v>200</v>
      </c>
      <c r="G56">
        <v>74000</v>
      </c>
      <c r="H56" t="s">
        <v>9</v>
      </c>
      <c r="I56" t="str">
        <f t="shared" si="0"/>
        <v>January</v>
      </c>
      <c r="J56" t="str">
        <f t="shared" si="1"/>
        <v>Revenue</v>
      </c>
      <c r="K56" t="str">
        <f>VLOOKUP(B56, 'Customer Table'!A:D, 2, FALSE)</f>
        <v>Customer I</v>
      </c>
      <c r="L56" t="str">
        <f>VLOOKUP(B56, 'Customer Table'!A:D, 3, FALSE)</f>
        <v>Bangalore</v>
      </c>
      <c r="M56" t="str">
        <f>VLOOKUP(B56, 'Customer Table'!$A:$D, 4, FALSE)</f>
        <v>New</v>
      </c>
      <c r="N56" t="str">
        <f>VLOOKUP(C56, 'Product Table'!A:E, 2, FALSE)</f>
        <v>Laptop</v>
      </c>
      <c r="O56" t="str">
        <f>VLOOKUP(C56, 'Product Table'!A:E, 3, FALSE)</f>
        <v>Electronics</v>
      </c>
      <c r="P56">
        <f>VLOOKUP(C56, 'Product Table'!A:E, 4, FALSE)</f>
        <v>26897</v>
      </c>
      <c r="Q56">
        <f>VLOOKUP(A56, 'Date Table'!A:G, 2, FALSE)</f>
        <v>1</v>
      </c>
      <c r="R56">
        <f>VLOOKUP(A56, 'Date Table'!A:G, 3, FALSE)</f>
        <v>1</v>
      </c>
      <c r="S56">
        <f>VLOOKUP(A56, 'Date Table'!A:G, 4, FALSE)</f>
        <v>2025</v>
      </c>
      <c r="T56" t="str">
        <f>VLOOKUP(A56, 'Date Table'!A:G, 6, FALSE)</f>
        <v>Winter</v>
      </c>
      <c r="U56">
        <f>tblSales[[#This Row],[Qty]]*tblSales[[#This Row],[Unit Price   ]]</f>
        <v>74200</v>
      </c>
      <c r="V56">
        <f>tblSales[[#This Row],[Qty]]*tblSales[[#This Row],[Cost Price]]</f>
        <v>53794</v>
      </c>
      <c r="W56">
        <f>tblSales[[#This Row],[Net Revenue]]-tblSales[[#This Row],[COGS]]</f>
        <v>20206</v>
      </c>
      <c r="X56" s="14">
        <f>IF(tblSales[[#This Row],[Net Revenue]]=0, 0, tblSales[[#This Row],[Gross Profit]]/tblSales[[#This Row],[Net Revenue]])</f>
        <v>0.27305405405405403</v>
      </c>
    </row>
    <row r="57" spans="1:24" x14ac:dyDescent="0.3">
      <c r="A57" s="2">
        <v>45684</v>
      </c>
      <c r="B57" t="s">
        <v>24</v>
      </c>
      <c r="C57" t="s">
        <v>22</v>
      </c>
      <c r="D57">
        <v>1</v>
      </c>
      <c r="E57">
        <v>23600</v>
      </c>
      <c r="F57">
        <v>200</v>
      </c>
      <c r="G57">
        <v>23400</v>
      </c>
      <c r="H57" t="s">
        <v>9</v>
      </c>
      <c r="I57" t="str">
        <f t="shared" si="0"/>
        <v>January</v>
      </c>
      <c r="J57" t="str">
        <f t="shared" si="1"/>
        <v>Revenue</v>
      </c>
      <c r="K57" t="str">
        <f>VLOOKUP(B57, 'Customer Table'!A:D, 2, FALSE)</f>
        <v>Customer M</v>
      </c>
      <c r="L57" t="str">
        <f>VLOOKUP(B57, 'Customer Table'!A:D, 3, FALSE)</f>
        <v>Chennai</v>
      </c>
      <c r="M57" t="str">
        <f>VLOOKUP(B57, 'Customer Table'!$A:$D, 4, FALSE)</f>
        <v>Returning</v>
      </c>
      <c r="N57" t="str">
        <f>VLOOKUP(C57, 'Product Table'!A:E, 2, FALSE)</f>
        <v>Smartwatch</v>
      </c>
      <c r="O57" t="str">
        <f>VLOOKUP(C57, 'Product Table'!A:E, 3, FALSE)</f>
        <v>Wearable</v>
      </c>
      <c r="P57">
        <f>VLOOKUP(C57, 'Product Table'!A:E, 4, FALSE)</f>
        <v>18787</v>
      </c>
      <c r="Q57">
        <f>VLOOKUP(A57, 'Date Table'!A:G, 2, FALSE)</f>
        <v>1</v>
      </c>
      <c r="R57">
        <f>VLOOKUP(A57, 'Date Table'!A:G, 3, FALSE)</f>
        <v>1</v>
      </c>
      <c r="S57">
        <f>VLOOKUP(A57, 'Date Table'!A:G, 4, FALSE)</f>
        <v>2025</v>
      </c>
      <c r="T57" t="str">
        <f>VLOOKUP(A57, 'Date Table'!A:G, 6, FALSE)</f>
        <v>Winter</v>
      </c>
      <c r="U57">
        <f>tblSales[[#This Row],[Qty]]*tblSales[[#This Row],[Unit Price   ]]</f>
        <v>23600</v>
      </c>
      <c r="V57">
        <f>tblSales[[#This Row],[Qty]]*tblSales[[#This Row],[Cost Price]]</f>
        <v>18787</v>
      </c>
      <c r="W57">
        <f>tblSales[[#This Row],[Net Revenue]]-tblSales[[#This Row],[COGS]]</f>
        <v>4613</v>
      </c>
      <c r="X57" s="14">
        <f>IF(tblSales[[#This Row],[Net Revenue]]=0, 0, tblSales[[#This Row],[Gross Profit]]/tblSales[[#This Row],[Net Revenue]])</f>
        <v>0.19713675213675214</v>
      </c>
    </row>
    <row r="58" spans="1:24" x14ac:dyDescent="0.3">
      <c r="A58" s="2">
        <v>45682</v>
      </c>
      <c r="B58" t="s">
        <v>27</v>
      </c>
      <c r="C58" t="s">
        <v>13</v>
      </c>
      <c r="D58">
        <v>4</v>
      </c>
      <c r="E58">
        <v>26000</v>
      </c>
      <c r="F58">
        <v>200</v>
      </c>
      <c r="G58">
        <v>103800</v>
      </c>
      <c r="H58" t="s">
        <v>9</v>
      </c>
      <c r="I58" t="str">
        <f t="shared" si="0"/>
        <v>January</v>
      </c>
      <c r="J58" t="str">
        <f t="shared" si="1"/>
        <v>Revenue</v>
      </c>
      <c r="K58" t="str">
        <f>VLOOKUP(B58, 'Customer Table'!A:D, 2, FALSE)</f>
        <v>Customer A</v>
      </c>
      <c r="L58" t="str">
        <f>VLOOKUP(B58, 'Customer Table'!A:D, 3, FALSE)</f>
        <v>Kolkata</v>
      </c>
      <c r="M58" t="str">
        <f>VLOOKUP(B58, 'Customer Table'!$A:$D, 4, FALSE)</f>
        <v>Returning</v>
      </c>
      <c r="N58" t="str">
        <f>VLOOKUP(C58, 'Product Table'!A:E, 2, FALSE)</f>
        <v>Speaker</v>
      </c>
      <c r="O58" t="str">
        <f>VLOOKUP(C58, 'Product Table'!A:E, 3, FALSE)</f>
        <v>Audio</v>
      </c>
      <c r="P58">
        <f>VLOOKUP(C58, 'Product Table'!A:E, 4, FALSE)</f>
        <v>20159</v>
      </c>
      <c r="Q58">
        <f>VLOOKUP(A58, 'Date Table'!A:G, 2, FALSE)</f>
        <v>1</v>
      </c>
      <c r="R58">
        <f>VLOOKUP(A58, 'Date Table'!A:G, 3, FALSE)</f>
        <v>1</v>
      </c>
      <c r="S58">
        <f>VLOOKUP(A58, 'Date Table'!A:G, 4, FALSE)</f>
        <v>2025</v>
      </c>
      <c r="T58" t="str">
        <f>VLOOKUP(A58, 'Date Table'!A:G, 6, FALSE)</f>
        <v>Winter</v>
      </c>
      <c r="U58">
        <f>tblSales[[#This Row],[Qty]]*tblSales[[#This Row],[Unit Price   ]]</f>
        <v>104000</v>
      </c>
      <c r="V58">
        <f>tblSales[[#This Row],[Qty]]*tblSales[[#This Row],[Cost Price]]</f>
        <v>80636</v>
      </c>
      <c r="W58">
        <f>tblSales[[#This Row],[Net Revenue]]-tblSales[[#This Row],[COGS]]</f>
        <v>23164</v>
      </c>
      <c r="X58" s="14">
        <f>IF(tblSales[[#This Row],[Net Revenue]]=0, 0, tblSales[[#This Row],[Gross Profit]]/tblSales[[#This Row],[Net Revenue]])</f>
        <v>0.22315992292870906</v>
      </c>
    </row>
    <row r="59" spans="1:24" x14ac:dyDescent="0.3">
      <c r="A59" s="2">
        <v>45682</v>
      </c>
      <c r="B59" t="s">
        <v>10</v>
      </c>
      <c r="C59" t="s">
        <v>17</v>
      </c>
      <c r="D59">
        <v>4</v>
      </c>
      <c r="E59">
        <v>37300</v>
      </c>
      <c r="F59">
        <v>200</v>
      </c>
      <c r="G59">
        <v>149000</v>
      </c>
      <c r="H59" t="s">
        <v>9</v>
      </c>
      <c r="I59" t="str">
        <f t="shared" si="0"/>
        <v>January</v>
      </c>
      <c r="J59" t="str">
        <f t="shared" si="1"/>
        <v>Revenue</v>
      </c>
      <c r="K59" t="str">
        <f>VLOOKUP(B59, 'Customer Table'!A:D, 2, FALSE)</f>
        <v>Customer R</v>
      </c>
      <c r="L59" t="str">
        <f>VLOOKUP(B59, 'Customer Table'!A:D, 3, FALSE)</f>
        <v>Chennai</v>
      </c>
      <c r="M59" t="str">
        <f>VLOOKUP(B59, 'Customer Table'!$A:$D, 4, FALSE)</f>
        <v>Returning</v>
      </c>
      <c r="N59" t="str">
        <f>VLOOKUP(C59, 'Product Table'!A:E, 2, FALSE)</f>
        <v>Mouse</v>
      </c>
      <c r="O59" t="str">
        <f>VLOOKUP(C59, 'Product Table'!A:E, 3, FALSE)</f>
        <v>Accessories</v>
      </c>
      <c r="P59">
        <f>VLOOKUP(C59, 'Product Table'!A:E, 4, FALSE)</f>
        <v>24870</v>
      </c>
      <c r="Q59">
        <f>VLOOKUP(A59, 'Date Table'!A:G, 2, FALSE)</f>
        <v>1</v>
      </c>
      <c r="R59">
        <f>VLOOKUP(A59, 'Date Table'!A:G, 3, FALSE)</f>
        <v>1</v>
      </c>
      <c r="S59">
        <f>VLOOKUP(A59, 'Date Table'!A:G, 4, FALSE)</f>
        <v>2025</v>
      </c>
      <c r="T59" t="str">
        <f>VLOOKUP(A59, 'Date Table'!A:G, 6, FALSE)</f>
        <v>Winter</v>
      </c>
      <c r="U59">
        <f>tblSales[[#This Row],[Qty]]*tblSales[[#This Row],[Unit Price   ]]</f>
        <v>149200</v>
      </c>
      <c r="V59">
        <f>tblSales[[#This Row],[Qty]]*tblSales[[#This Row],[Cost Price]]</f>
        <v>99480</v>
      </c>
      <c r="W59">
        <f>tblSales[[#This Row],[Net Revenue]]-tblSales[[#This Row],[COGS]]</f>
        <v>49520</v>
      </c>
      <c r="X59" s="14">
        <f>IF(tblSales[[#This Row],[Net Revenue]]=0, 0, tblSales[[#This Row],[Gross Profit]]/tblSales[[#This Row],[Net Revenue]])</f>
        <v>0.33234899328859058</v>
      </c>
    </row>
    <row r="60" spans="1:24" x14ac:dyDescent="0.3">
      <c r="A60" s="2">
        <v>45681</v>
      </c>
      <c r="B60" t="s">
        <v>18</v>
      </c>
      <c r="C60" t="s">
        <v>8</v>
      </c>
      <c r="D60">
        <v>5</v>
      </c>
      <c r="E60">
        <v>34700</v>
      </c>
      <c r="F60">
        <v>100</v>
      </c>
      <c r="G60">
        <v>173400</v>
      </c>
      <c r="H60" t="s">
        <v>9</v>
      </c>
      <c r="I60" t="str">
        <f t="shared" si="0"/>
        <v>January</v>
      </c>
      <c r="J60" t="str">
        <f t="shared" si="1"/>
        <v>Revenue</v>
      </c>
      <c r="K60" t="str">
        <f>VLOOKUP(B60, 'Customer Table'!A:D, 2, FALSE)</f>
        <v>Customer J</v>
      </c>
      <c r="L60" t="str">
        <f>VLOOKUP(B60, 'Customer Table'!A:D, 3, FALSE)</f>
        <v>Chennai</v>
      </c>
      <c r="M60" t="str">
        <f>VLOOKUP(B60, 'Customer Table'!$A:$D, 4, FALSE)</f>
        <v>Returning</v>
      </c>
      <c r="N60" t="str">
        <f>VLOOKUP(C60, 'Product Table'!A:E, 2, FALSE)</f>
        <v>Laptop</v>
      </c>
      <c r="O60" t="str">
        <f>VLOOKUP(C60, 'Product Table'!A:E, 3, FALSE)</f>
        <v>Electronics</v>
      </c>
      <c r="P60">
        <f>VLOOKUP(C60, 'Product Table'!A:E, 4, FALSE)</f>
        <v>26897</v>
      </c>
      <c r="Q60">
        <f>VLOOKUP(A60, 'Date Table'!A:G, 2, FALSE)</f>
        <v>1</v>
      </c>
      <c r="R60">
        <f>VLOOKUP(A60, 'Date Table'!A:G, 3, FALSE)</f>
        <v>1</v>
      </c>
      <c r="S60">
        <f>VLOOKUP(A60, 'Date Table'!A:G, 4, FALSE)</f>
        <v>2025</v>
      </c>
      <c r="T60" t="str">
        <f>VLOOKUP(A60, 'Date Table'!A:G, 6, FALSE)</f>
        <v>Winter</v>
      </c>
      <c r="U60">
        <f>tblSales[[#This Row],[Qty]]*tblSales[[#This Row],[Unit Price   ]]</f>
        <v>173500</v>
      </c>
      <c r="V60">
        <f>tblSales[[#This Row],[Qty]]*tblSales[[#This Row],[Cost Price]]</f>
        <v>134485</v>
      </c>
      <c r="W60">
        <f>tblSales[[#This Row],[Net Revenue]]-tblSales[[#This Row],[COGS]]</f>
        <v>38915</v>
      </c>
      <c r="X60" s="14">
        <f>IF(tblSales[[#This Row],[Net Revenue]]=0, 0, tblSales[[#This Row],[Gross Profit]]/tblSales[[#This Row],[Net Revenue]])</f>
        <v>0.22442329873125721</v>
      </c>
    </row>
    <row r="61" spans="1:24" x14ac:dyDescent="0.3">
      <c r="A61" s="2">
        <v>45681</v>
      </c>
      <c r="B61" t="s">
        <v>37</v>
      </c>
      <c r="C61" t="s">
        <v>20</v>
      </c>
      <c r="D61">
        <v>5</v>
      </c>
      <c r="E61">
        <v>35700</v>
      </c>
      <c r="F61">
        <v>500</v>
      </c>
      <c r="G61">
        <v>178000</v>
      </c>
      <c r="H61" t="s">
        <v>9</v>
      </c>
      <c r="I61" t="str">
        <f t="shared" si="0"/>
        <v>January</v>
      </c>
      <c r="J61" t="str">
        <f t="shared" si="1"/>
        <v>Revenue</v>
      </c>
      <c r="K61" t="str">
        <f>VLOOKUP(B61, 'Customer Table'!A:D, 2, FALSE)</f>
        <v>Customer P</v>
      </c>
      <c r="L61" t="str">
        <f>VLOOKUP(B61, 'Customer Table'!A:D, 3, FALSE)</f>
        <v>Mumbai</v>
      </c>
      <c r="M61" t="str">
        <f>VLOOKUP(B61, 'Customer Table'!$A:$D, 4, FALSE)</f>
        <v>Returning</v>
      </c>
      <c r="N61" t="str">
        <f>VLOOKUP(C61, 'Product Table'!A:E, 2, FALSE)</f>
        <v>Printer</v>
      </c>
      <c r="O61" t="str">
        <f>VLOOKUP(C61, 'Product Table'!A:E, 3, FALSE)</f>
        <v>Office</v>
      </c>
      <c r="P61">
        <f>VLOOKUP(C61, 'Product Table'!A:E, 4, FALSE)</f>
        <v>26425</v>
      </c>
      <c r="Q61">
        <f>VLOOKUP(A61, 'Date Table'!A:G, 2, FALSE)</f>
        <v>1</v>
      </c>
      <c r="R61">
        <f>VLOOKUP(A61, 'Date Table'!A:G, 3, FALSE)</f>
        <v>1</v>
      </c>
      <c r="S61">
        <f>VLOOKUP(A61, 'Date Table'!A:G, 4, FALSE)</f>
        <v>2025</v>
      </c>
      <c r="T61" t="str">
        <f>VLOOKUP(A61, 'Date Table'!A:G, 6, FALSE)</f>
        <v>Winter</v>
      </c>
      <c r="U61">
        <f>tblSales[[#This Row],[Qty]]*tblSales[[#This Row],[Unit Price   ]]</f>
        <v>178500</v>
      </c>
      <c r="V61">
        <f>tblSales[[#This Row],[Qty]]*tblSales[[#This Row],[Cost Price]]</f>
        <v>132125</v>
      </c>
      <c r="W61">
        <f>tblSales[[#This Row],[Net Revenue]]-tblSales[[#This Row],[COGS]]</f>
        <v>45875</v>
      </c>
      <c r="X61" s="14">
        <f>IF(tblSales[[#This Row],[Net Revenue]]=0, 0, tblSales[[#This Row],[Gross Profit]]/tblSales[[#This Row],[Net Revenue]])</f>
        <v>0.2577247191011236</v>
      </c>
    </row>
    <row r="62" spans="1:24" x14ac:dyDescent="0.3">
      <c r="A62" s="2">
        <v>45680</v>
      </c>
      <c r="B62" t="s">
        <v>19</v>
      </c>
      <c r="C62" t="s">
        <v>25</v>
      </c>
      <c r="D62">
        <v>5</v>
      </c>
      <c r="E62">
        <v>38100</v>
      </c>
      <c r="F62">
        <v>500</v>
      </c>
      <c r="G62">
        <v>-190000</v>
      </c>
      <c r="H62" t="s">
        <v>29</v>
      </c>
      <c r="I62" t="str">
        <f t="shared" si="0"/>
        <v>January</v>
      </c>
      <c r="J62" t="str">
        <f t="shared" si="1"/>
        <v>Return</v>
      </c>
      <c r="K62" t="str">
        <f>VLOOKUP(B62, 'Customer Table'!A:D, 2, FALSE)</f>
        <v>Customer L</v>
      </c>
      <c r="L62" t="str">
        <f>VLOOKUP(B62, 'Customer Table'!A:D, 3, FALSE)</f>
        <v>Bangalore</v>
      </c>
      <c r="M62" t="str">
        <f>VLOOKUP(B62, 'Customer Table'!$A:$D, 4, FALSE)</f>
        <v>Returning</v>
      </c>
      <c r="N62" t="str">
        <f>VLOOKUP(C62, 'Product Table'!A:E, 2, FALSE)</f>
        <v>Tablet</v>
      </c>
      <c r="O62" t="str">
        <f>VLOOKUP(C62, 'Product Table'!A:E, 3, FALSE)</f>
        <v>Electronics</v>
      </c>
      <c r="P62">
        <f>VLOOKUP(C62, 'Product Table'!A:E, 4, FALSE)</f>
        <v>29054</v>
      </c>
      <c r="Q62">
        <f>VLOOKUP(A62, 'Date Table'!A:G, 2, FALSE)</f>
        <v>1</v>
      </c>
      <c r="R62">
        <f>VLOOKUP(A62, 'Date Table'!A:G, 3, FALSE)</f>
        <v>1</v>
      </c>
      <c r="S62">
        <f>VLOOKUP(A62, 'Date Table'!A:G, 4, FALSE)</f>
        <v>2025</v>
      </c>
      <c r="T62" t="str">
        <f>VLOOKUP(A62, 'Date Table'!A:G, 6, FALSE)</f>
        <v>Winter</v>
      </c>
      <c r="U62">
        <f>tblSales[[#This Row],[Qty]]*tblSales[[#This Row],[Unit Price   ]]</f>
        <v>190500</v>
      </c>
      <c r="V62">
        <f>tblSales[[#This Row],[Qty]]*tblSales[[#This Row],[Cost Price]]</f>
        <v>145270</v>
      </c>
      <c r="W62">
        <f>tblSales[[#This Row],[Net Revenue]]-tblSales[[#This Row],[COGS]]</f>
        <v>-335270</v>
      </c>
      <c r="X62" s="14">
        <f>IF(tblSales[[#This Row],[Net Revenue]]=0, 0, tblSales[[#This Row],[Gross Profit]]/tblSales[[#This Row],[Net Revenue]])</f>
        <v>1.764578947368421</v>
      </c>
    </row>
    <row r="63" spans="1:24" x14ac:dyDescent="0.3">
      <c r="A63" s="2">
        <v>45680</v>
      </c>
      <c r="B63" t="s">
        <v>38</v>
      </c>
      <c r="C63" t="s">
        <v>20</v>
      </c>
      <c r="D63">
        <v>5</v>
      </c>
      <c r="E63">
        <v>36700</v>
      </c>
      <c r="F63">
        <v>200</v>
      </c>
      <c r="G63">
        <v>183300</v>
      </c>
      <c r="H63" t="s">
        <v>9</v>
      </c>
      <c r="I63" t="str">
        <f t="shared" si="0"/>
        <v>January</v>
      </c>
      <c r="J63" t="str">
        <f t="shared" si="1"/>
        <v>Revenue</v>
      </c>
      <c r="K63" t="str">
        <f>VLOOKUP(B63, 'Customer Table'!A:D, 2, FALSE)</f>
        <v>Customer E</v>
      </c>
      <c r="L63" t="str">
        <f>VLOOKUP(B63, 'Customer Table'!A:D, 3, FALSE)</f>
        <v>Chennai</v>
      </c>
      <c r="M63" t="str">
        <f>VLOOKUP(B63, 'Customer Table'!$A:$D, 4, FALSE)</f>
        <v>New</v>
      </c>
      <c r="N63" t="str">
        <f>VLOOKUP(C63, 'Product Table'!A:E, 2, FALSE)</f>
        <v>Printer</v>
      </c>
      <c r="O63" t="str">
        <f>VLOOKUP(C63, 'Product Table'!A:E, 3, FALSE)</f>
        <v>Office</v>
      </c>
      <c r="P63">
        <f>VLOOKUP(C63, 'Product Table'!A:E, 4, FALSE)</f>
        <v>26425</v>
      </c>
      <c r="Q63">
        <f>VLOOKUP(A63, 'Date Table'!A:G, 2, FALSE)</f>
        <v>1</v>
      </c>
      <c r="R63">
        <f>VLOOKUP(A63, 'Date Table'!A:G, 3, FALSE)</f>
        <v>1</v>
      </c>
      <c r="S63">
        <f>VLOOKUP(A63, 'Date Table'!A:G, 4, FALSE)</f>
        <v>2025</v>
      </c>
      <c r="T63" t="str">
        <f>VLOOKUP(A63, 'Date Table'!A:G, 6, FALSE)</f>
        <v>Winter</v>
      </c>
      <c r="U63">
        <f>tblSales[[#This Row],[Qty]]*tblSales[[#This Row],[Unit Price   ]]</f>
        <v>183500</v>
      </c>
      <c r="V63">
        <f>tblSales[[#This Row],[Qty]]*tblSales[[#This Row],[Cost Price]]</f>
        <v>132125</v>
      </c>
      <c r="W63">
        <f>tblSales[[#This Row],[Net Revenue]]-tblSales[[#This Row],[COGS]]</f>
        <v>51175</v>
      </c>
      <c r="X63" s="14">
        <f>IF(tblSales[[#This Row],[Net Revenue]]=0, 0, tblSales[[#This Row],[Gross Profit]]/tblSales[[#This Row],[Net Revenue]])</f>
        <v>0.27918712493180581</v>
      </c>
    </row>
    <row r="64" spans="1:24" x14ac:dyDescent="0.3">
      <c r="A64" s="2">
        <v>45679</v>
      </c>
      <c r="B64" t="s">
        <v>10</v>
      </c>
      <c r="C64" t="s">
        <v>8</v>
      </c>
      <c r="D64">
        <v>3</v>
      </c>
      <c r="E64">
        <v>30200</v>
      </c>
      <c r="F64">
        <v>500</v>
      </c>
      <c r="G64">
        <v>90100</v>
      </c>
      <c r="H64" t="s">
        <v>9</v>
      </c>
      <c r="I64" t="str">
        <f t="shared" si="0"/>
        <v>January</v>
      </c>
      <c r="J64" t="str">
        <f t="shared" si="1"/>
        <v>Revenue</v>
      </c>
      <c r="K64" t="str">
        <f>VLOOKUP(B64, 'Customer Table'!A:D, 2, FALSE)</f>
        <v>Customer R</v>
      </c>
      <c r="L64" t="str">
        <f>VLOOKUP(B64, 'Customer Table'!A:D, 3, FALSE)</f>
        <v>Chennai</v>
      </c>
      <c r="M64" t="str">
        <f>VLOOKUP(B64, 'Customer Table'!$A:$D, 4, FALSE)</f>
        <v>Returning</v>
      </c>
      <c r="N64" t="str">
        <f>VLOOKUP(C64, 'Product Table'!A:E, 2, FALSE)</f>
        <v>Laptop</v>
      </c>
      <c r="O64" t="str">
        <f>VLOOKUP(C64, 'Product Table'!A:E, 3, FALSE)</f>
        <v>Electronics</v>
      </c>
      <c r="P64">
        <f>VLOOKUP(C64, 'Product Table'!A:E, 4, FALSE)</f>
        <v>26897</v>
      </c>
      <c r="Q64">
        <f>VLOOKUP(A64, 'Date Table'!A:G, 2, FALSE)</f>
        <v>1</v>
      </c>
      <c r="R64">
        <f>VLOOKUP(A64, 'Date Table'!A:G, 3, FALSE)</f>
        <v>1</v>
      </c>
      <c r="S64">
        <f>VLOOKUP(A64, 'Date Table'!A:G, 4, FALSE)</f>
        <v>2025</v>
      </c>
      <c r="T64" t="str">
        <f>VLOOKUP(A64, 'Date Table'!A:G, 6, FALSE)</f>
        <v>Winter</v>
      </c>
      <c r="U64">
        <f>tblSales[[#This Row],[Qty]]*tblSales[[#This Row],[Unit Price   ]]</f>
        <v>90600</v>
      </c>
      <c r="V64">
        <f>tblSales[[#This Row],[Qty]]*tblSales[[#This Row],[Cost Price]]</f>
        <v>80691</v>
      </c>
      <c r="W64">
        <f>tblSales[[#This Row],[Net Revenue]]-tblSales[[#This Row],[COGS]]</f>
        <v>9409</v>
      </c>
      <c r="X64" s="14">
        <f>IF(tblSales[[#This Row],[Net Revenue]]=0, 0, tblSales[[#This Row],[Gross Profit]]/tblSales[[#This Row],[Net Revenue]])</f>
        <v>0.10442841287458379</v>
      </c>
    </row>
    <row r="65" spans="1:24" x14ac:dyDescent="0.3">
      <c r="A65" s="2">
        <v>45678</v>
      </c>
      <c r="B65" t="s">
        <v>31</v>
      </c>
      <c r="C65" t="s">
        <v>32</v>
      </c>
      <c r="D65">
        <v>1</v>
      </c>
      <c r="E65">
        <v>35400</v>
      </c>
      <c r="F65">
        <v>0</v>
      </c>
      <c r="G65">
        <v>35400</v>
      </c>
      <c r="H65" t="s">
        <v>9</v>
      </c>
      <c r="I65" t="str">
        <f t="shared" si="0"/>
        <v>January</v>
      </c>
      <c r="J65" t="str">
        <f t="shared" si="1"/>
        <v>Revenue</v>
      </c>
      <c r="K65" t="str">
        <f>VLOOKUP(B65, 'Customer Table'!A:D, 2, FALSE)</f>
        <v>Customer G</v>
      </c>
      <c r="L65" t="str">
        <f>VLOOKUP(B65, 'Customer Table'!A:D, 3, FALSE)</f>
        <v>Bangalore</v>
      </c>
      <c r="M65" t="str">
        <f>VLOOKUP(B65, 'Customer Table'!$A:$D, 4, FALSE)</f>
        <v>Returning</v>
      </c>
      <c r="N65" t="str">
        <f>VLOOKUP(C65, 'Product Table'!A:E, 2, FALSE)</f>
        <v>Keyboard</v>
      </c>
      <c r="O65" t="str">
        <f>VLOOKUP(C65, 'Product Table'!A:E, 3, FALSE)</f>
        <v>Accessories</v>
      </c>
      <c r="P65">
        <f>VLOOKUP(C65, 'Product Table'!A:E, 4, FALSE)</f>
        <v>25619</v>
      </c>
      <c r="Q65">
        <f>VLOOKUP(A65, 'Date Table'!A:G, 2, FALSE)</f>
        <v>1</v>
      </c>
      <c r="R65">
        <f>VLOOKUP(A65, 'Date Table'!A:G, 3, FALSE)</f>
        <v>1</v>
      </c>
      <c r="S65">
        <f>VLOOKUP(A65, 'Date Table'!A:G, 4, FALSE)</f>
        <v>2025</v>
      </c>
      <c r="T65" t="str">
        <f>VLOOKUP(A65, 'Date Table'!A:G, 6, FALSE)</f>
        <v>Winter</v>
      </c>
      <c r="U65">
        <f>tblSales[[#This Row],[Qty]]*tblSales[[#This Row],[Unit Price   ]]</f>
        <v>35400</v>
      </c>
      <c r="V65">
        <f>tblSales[[#This Row],[Qty]]*tblSales[[#This Row],[Cost Price]]</f>
        <v>25619</v>
      </c>
      <c r="W65">
        <f>tblSales[[#This Row],[Net Revenue]]-tblSales[[#This Row],[COGS]]</f>
        <v>9781</v>
      </c>
      <c r="X65" s="14">
        <f>IF(tblSales[[#This Row],[Net Revenue]]=0, 0, tblSales[[#This Row],[Gross Profit]]/tblSales[[#This Row],[Net Revenue]])</f>
        <v>0.27629943502824861</v>
      </c>
    </row>
    <row r="66" spans="1:24" x14ac:dyDescent="0.3">
      <c r="A66" s="2">
        <v>45678</v>
      </c>
      <c r="B66" t="s">
        <v>36</v>
      </c>
      <c r="C66" t="s">
        <v>20</v>
      </c>
      <c r="D66">
        <v>2</v>
      </c>
      <c r="E66">
        <v>37600</v>
      </c>
      <c r="F66">
        <v>200</v>
      </c>
      <c r="G66">
        <v>75000</v>
      </c>
      <c r="H66" t="s">
        <v>9</v>
      </c>
      <c r="I66" t="str">
        <f t="shared" si="0"/>
        <v>January</v>
      </c>
      <c r="J66" t="str">
        <f t="shared" si="1"/>
        <v>Revenue</v>
      </c>
      <c r="K66" t="str">
        <f>VLOOKUP(B66, 'Customer Table'!A:D, 2, FALSE)</f>
        <v>Customer B</v>
      </c>
      <c r="L66" t="str">
        <f>VLOOKUP(B66, 'Customer Table'!A:D, 3, FALSE)</f>
        <v>Chennai</v>
      </c>
      <c r="M66" t="str">
        <f>VLOOKUP(B66, 'Customer Table'!$A:$D, 4, FALSE)</f>
        <v>New</v>
      </c>
      <c r="N66" t="str">
        <f>VLOOKUP(C66, 'Product Table'!A:E, 2, FALSE)</f>
        <v>Printer</v>
      </c>
      <c r="O66" t="str">
        <f>VLOOKUP(C66, 'Product Table'!A:E, 3, FALSE)</f>
        <v>Office</v>
      </c>
      <c r="P66">
        <f>VLOOKUP(C66, 'Product Table'!A:E, 4, FALSE)</f>
        <v>26425</v>
      </c>
      <c r="Q66">
        <f>VLOOKUP(A66, 'Date Table'!A:G, 2, FALSE)</f>
        <v>1</v>
      </c>
      <c r="R66">
        <f>VLOOKUP(A66, 'Date Table'!A:G, 3, FALSE)</f>
        <v>1</v>
      </c>
      <c r="S66">
        <f>VLOOKUP(A66, 'Date Table'!A:G, 4, FALSE)</f>
        <v>2025</v>
      </c>
      <c r="T66" t="str">
        <f>VLOOKUP(A66, 'Date Table'!A:G, 6, FALSE)</f>
        <v>Winter</v>
      </c>
      <c r="U66">
        <f>tblSales[[#This Row],[Qty]]*tblSales[[#This Row],[Unit Price   ]]</f>
        <v>75200</v>
      </c>
      <c r="V66">
        <f>tblSales[[#This Row],[Qty]]*tblSales[[#This Row],[Cost Price]]</f>
        <v>52850</v>
      </c>
      <c r="W66">
        <f>tblSales[[#This Row],[Net Revenue]]-tblSales[[#This Row],[COGS]]</f>
        <v>22150</v>
      </c>
      <c r="X66" s="14">
        <f>IF(tblSales[[#This Row],[Net Revenue]]=0, 0, tblSales[[#This Row],[Gross Profit]]/tblSales[[#This Row],[Net Revenue]])</f>
        <v>0.29533333333333334</v>
      </c>
    </row>
    <row r="67" spans="1:24" x14ac:dyDescent="0.3">
      <c r="A67" s="2">
        <v>45677</v>
      </c>
      <c r="B67" t="s">
        <v>24</v>
      </c>
      <c r="C67" t="s">
        <v>23</v>
      </c>
      <c r="D67">
        <v>2</v>
      </c>
      <c r="E67">
        <v>29900</v>
      </c>
      <c r="F67">
        <v>100</v>
      </c>
      <c r="G67">
        <v>59700</v>
      </c>
      <c r="H67" t="s">
        <v>9</v>
      </c>
      <c r="I67" t="str">
        <f t="shared" ref="I67:I130" si="2">TEXT(A67,"mmmm")</f>
        <v>January</v>
      </c>
      <c r="J67" t="str">
        <f t="shared" ref="J67:J130" si="3">IF(H67="Sales", "Revenue", "Return")</f>
        <v>Revenue</v>
      </c>
      <c r="K67" t="str">
        <f>VLOOKUP(B67, 'Customer Table'!A:D, 2, FALSE)</f>
        <v>Customer M</v>
      </c>
      <c r="L67" t="str">
        <f>VLOOKUP(B67, 'Customer Table'!A:D, 3, FALSE)</f>
        <v>Chennai</v>
      </c>
      <c r="M67" t="str">
        <f>VLOOKUP(B67, 'Customer Table'!$A:$D, 4, FALSE)</f>
        <v>Returning</v>
      </c>
      <c r="N67" t="str">
        <f>VLOOKUP(C67, 'Product Table'!A:E, 2, FALSE)</f>
        <v>Router</v>
      </c>
      <c r="O67" t="str">
        <f>VLOOKUP(C67, 'Product Table'!A:E, 3, FALSE)</f>
        <v>Networking</v>
      </c>
      <c r="P67">
        <f>VLOOKUP(C67, 'Product Table'!A:E, 4, FALSE)</f>
        <v>26483</v>
      </c>
      <c r="Q67">
        <f>VLOOKUP(A67, 'Date Table'!A:G, 2, FALSE)</f>
        <v>1</v>
      </c>
      <c r="R67">
        <f>VLOOKUP(A67, 'Date Table'!A:G, 3, FALSE)</f>
        <v>1</v>
      </c>
      <c r="S67">
        <f>VLOOKUP(A67, 'Date Table'!A:G, 4, FALSE)</f>
        <v>2025</v>
      </c>
      <c r="T67" t="str">
        <f>VLOOKUP(A67, 'Date Table'!A:G, 6, FALSE)</f>
        <v>Winter</v>
      </c>
      <c r="U67">
        <f>tblSales[[#This Row],[Qty]]*tblSales[[#This Row],[Unit Price   ]]</f>
        <v>59800</v>
      </c>
      <c r="V67">
        <f>tblSales[[#This Row],[Qty]]*tblSales[[#This Row],[Cost Price]]</f>
        <v>52966</v>
      </c>
      <c r="W67">
        <f>tblSales[[#This Row],[Net Revenue]]-tblSales[[#This Row],[COGS]]</f>
        <v>6734</v>
      </c>
      <c r="X67" s="14">
        <f>IF(tblSales[[#This Row],[Net Revenue]]=0, 0, tblSales[[#This Row],[Gross Profit]]/tblSales[[#This Row],[Net Revenue]])</f>
        <v>0.11279731993299832</v>
      </c>
    </row>
    <row r="68" spans="1:24" x14ac:dyDescent="0.3">
      <c r="A68" s="2">
        <v>45676</v>
      </c>
      <c r="B68" t="s">
        <v>10</v>
      </c>
      <c r="C68" t="s">
        <v>23</v>
      </c>
      <c r="D68">
        <v>4</v>
      </c>
      <c r="E68">
        <v>37800</v>
      </c>
      <c r="F68">
        <v>100</v>
      </c>
      <c r="G68">
        <v>151100</v>
      </c>
      <c r="H68" t="s">
        <v>9</v>
      </c>
      <c r="I68" t="str">
        <f t="shared" si="2"/>
        <v>January</v>
      </c>
      <c r="J68" t="str">
        <f t="shared" si="3"/>
        <v>Revenue</v>
      </c>
      <c r="K68" t="str">
        <f>VLOOKUP(B68, 'Customer Table'!A:D, 2, FALSE)</f>
        <v>Customer R</v>
      </c>
      <c r="L68" t="str">
        <f>VLOOKUP(B68, 'Customer Table'!A:D, 3, FALSE)</f>
        <v>Chennai</v>
      </c>
      <c r="M68" t="str">
        <f>VLOOKUP(B68, 'Customer Table'!$A:$D, 4, FALSE)</f>
        <v>Returning</v>
      </c>
      <c r="N68" t="str">
        <f>VLOOKUP(C68, 'Product Table'!A:E, 2, FALSE)</f>
        <v>Router</v>
      </c>
      <c r="O68" t="str">
        <f>VLOOKUP(C68, 'Product Table'!A:E, 3, FALSE)</f>
        <v>Networking</v>
      </c>
      <c r="P68">
        <f>VLOOKUP(C68, 'Product Table'!A:E, 4, FALSE)</f>
        <v>26483</v>
      </c>
      <c r="Q68">
        <f>VLOOKUP(A68, 'Date Table'!A:G, 2, FALSE)</f>
        <v>1</v>
      </c>
      <c r="R68">
        <f>VLOOKUP(A68, 'Date Table'!A:G, 3, FALSE)</f>
        <v>1</v>
      </c>
      <c r="S68">
        <f>VLOOKUP(A68, 'Date Table'!A:G, 4, FALSE)</f>
        <v>2025</v>
      </c>
      <c r="T68" t="str">
        <f>VLOOKUP(A68, 'Date Table'!A:G, 6, FALSE)</f>
        <v>Winter</v>
      </c>
      <c r="U68">
        <f>tblSales[[#This Row],[Qty]]*tblSales[[#This Row],[Unit Price   ]]</f>
        <v>151200</v>
      </c>
      <c r="V68">
        <f>tblSales[[#This Row],[Qty]]*tblSales[[#This Row],[Cost Price]]</f>
        <v>105932</v>
      </c>
      <c r="W68">
        <f>tblSales[[#This Row],[Net Revenue]]-tblSales[[#This Row],[COGS]]</f>
        <v>45168</v>
      </c>
      <c r="X68" s="14">
        <f>IF(tblSales[[#This Row],[Net Revenue]]=0, 0, tblSales[[#This Row],[Gross Profit]]/tblSales[[#This Row],[Net Revenue]])</f>
        <v>0.29892786234281932</v>
      </c>
    </row>
    <row r="69" spans="1:24" x14ac:dyDescent="0.3">
      <c r="A69" s="2">
        <v>45675</v>
      </c>
      <c r="B69" t="s">
        <v>31</v>
      </c>
      <c r="C69" t="s">
        <v>17</v>
      </c>
      <c r="D69">
        <v>5</v>
      </c>
      <c r="E69">
        <v>32100</v>
      </c>
      <c r="F69">
        <v>100</v>
      </c>
      <c r="G69">
        <v>-160400</v>
      </c>
      <c r="H69" t="s">
        <v>29</v>
      </c>
      <c r="I69" t="str">
        <f t="shared" si="2"/>
        <v>January</v>
      </c>
      <c r="J69" t="str">
        <f t="shared" si="3"/>
        <v>Return</v>
      </c>
      <c r="K69" t="str">
        <f>VLOOKUP(B69, 'Customer Table'!A:D, 2, FALSE)</f>
        <v>Customer G</v>
      </c>
      <c r="L69" t="str">
        <f>VLOOKUP(B69, 'Customer Table'!A:D, 3, FALSE)</f>
        <v>Bangalore</v>
      </c>
      <c r="M69" t="str">
        <f>VLOOKUP(B69, 'Customer Table'!$A:$D, 4, FALSE)</f>
        <v>Returning</v>
      </c>
      <c r="N69" t="str">
        <f>VLOOKUP(C69, 'Product Table'!A:E, 2, FALSE)</f>
        <v>Mouse</v>
      </c>
      <c r="O69" t="str">
        <f>VLOOKUP(C69, 'Product Table'!A:E, 3, FALSE)</f>
        <v>Accessories</v>
      </c>
      <c r="P69">
        <f>VLOOKUP(C69, 'Product Table'!A:E, 4, FALSE)</f>
        <v>24870</v>
      </c>
      <c r="Q69">
        <f>VLOOKUP(A69, 'Date Table'!A:G, 2, FALSE)</f>
        <v>1</v>
      </c>
      <c r="R69">
        <f>VLOOKUP(A69, 'Date Table'!A:G, 3, FALSE)</f>
        <v>1</v>
      </c>
      <c r="S69">
        <f>VLOOKUP(A69, 'Date Table'!A:G, 4, FALSE)</f>
        <v>2025</v>
      </c>
      <c r="T69" t="str">
        <f>VLOOKUP(A69, 'Date Table'!A:G, 6, FALSE)</f>
        <v>Winter</v>
      </c>
      <c r="U69">
        <f>tblSales[[#This Row],[Qty]]*tblSales[[#This Row],[Unit Price   ]]</f>
        <v>160500</v>
      </c>
      <c r="V69">
        <f>tblSales[[#This Row],[Qty]]*tblSales[[#This Row],[Cost Price]]</f>
        <v>124350</v>
      </c>
      <c r="W69">
        <f>tblSales[[#This Row],[Net Revenue]]-tblSales[[#This Row],[COGS]]</f>
        <v>-284750</v>
      </c>
      <c r="X69" s="14">
        <f>IF(tblSales[[#This Row],[Net Revenue]]=0, 0, tblSales[[#This Row],[Gross Profit]]/tblSales[[#This Row],[Net Revenue]])</f>
        <v>1.7752493765586035</v>
      </c>
    </row>
    <row r="70" spans="1:24" x14ac:dyDescent="0.3">
      <c r="A70" s="2">
        <v>45675</v>
      </c>
      <c r="B70" t="s">
        <v>26</v>
      </c>
      <c r="C70" t="s">
        <v>13</v>
      </c>
      <c r="D70">
        <v>1</v>
      </c>
      <c r="E70">
        <v>26200</v>
      </c>
      <c r="F70">
        <v>200</v>
      </c>
      <c r="G70">
        <v>26000</v>
      </c>
      <c r="H70" t="s">
        <v>9</v>
      </c>
      <c r="I70" t="str">
        <f t="shared" si="2"/>
        <v>January</v>
      </c>
      <c r="J70" t="str">
        <f t="shared" si="3"/>
        <v>Revenue</v>
      </c>
      <c r="K70" t="str">
        <f>VLOOKUP(B70, 'Customer Table'!A:D, 2, FALSE)</f>
        <v>Customer N</v>
      </c>
      <c r="L70" t="str">
        <f>VLOOKUP(B70, 'Customer Table'!A:D, 3, FALSE)</f>
        <v>Mumbai</v>
      </c>
      <c r="M70" t="str">
        <f>VLOOKUP(B70, 'Customer Table'!$A:$D, 4, FALSE)</f>
        <v>Returning</v>
      </c>
      <c r="N70" t="str">
        <f>VLOOKUP(C70, 'Product Table'!A:E, 2, FALSE)</f>
        <v>Speaker</v>
      </c>
      <c r="O70" t="str">
        <f>VLOOKUP(C70, 'Product Table'!A:E, 3, FALSE)</f>
        <v>Audio</v>
      </c>
      <c r="P70">
        <f>VLOOKUP(C70, 'Product Table'!A:E, 4, FALSE)</f>
        <v>20159</v>
      </c>
      <c r="Q70">
        <f>VLOOKUP(A70, 'Date Table'!A:G, 2, FALSE)</f>
        <v>1</v>
      </c>
      <c r="R70">
        <f>VLOOKUP(A70, 'Date Table'!A:G, 3, FALSE)</f>
        <v>1</v>
      </c>
      <c r="S70">
        <f>VLOOKUP(A70, 'Date Table'!A:G, 4, FALSE)</f>
        <v>2025</v>
      </c>
      <c r="T70" t="str">
        <f>VLOOKUP(A70, 'Date Table'!A:G, 6, FALSE)</f>
        <v>Winter</v>
      </c>
      <c r="U70">
        <f>tblSales[[#This Row],[Qty]]*tblSales[[#This Row],[Unit Price   ]]</f>
        <v>26200</v>
      </c>
      <c r="V70">
        <f>tblSales[[#This Row],[Qty]]*tblSales[[#This Row],[Cost Price]]</f>
        <v>20159</v>
      </c>
      <c r="W70">
        <f>tblSales[[#This Row],[Net Revenue]]-tblSales[[#This Row],[COGS]]</f>
        <v>5841</v>
      </c>
      <c r="X70" s="14">
        <f>IF(tblSales[[#This Row],[Net Revenue]]=0, 0, tblSales[[#This Row],[Gross Profit]]/tblSales[[#This Row],[Net Revenue]])</f>
        <v>0.22465384615384615</v>
      </c>
    </row>
    <row r="71" spans="1:24" x14ac:dyDescent="0.3">
      <c r="A71" s="2">
        <v>45673</v>
      </c>
      <c r="B71" t="s">
        <v>16</v>
      </c>
      <c r="C71" t="s">
        <v>11</v>
      </c>
      <c r="D71">
        <v>1</v>
      </c>
      <c r="E71">
        <v>6500</v>
      </c>
      <c r="F71">
        <v>0</v>
      </c>
      <c r="G71">
        <v>6500</v>
      </c>
      <c r="H71" t="s">
        <v>9</v>
      </c>
      <c r="I71" t="str">
        <f t="shared" si="2"/>
        <v>January</v>
      </c>
      <c r="J71" t="str">
        <f t="shared" si="3"/>
        <v>Revenue</v>
      </c>
      <c r="K71" t="str">
        <f>VLOOKUP(B71, 'Customer Table'!A:D, 2, FALSE)</f>
        <v>Customer T</v>
      </c>
      <c r="L71" t="str">
        <f>VLOOKUP(B71, 'Customer Table'!A:D, 3, FALSE)</f>
        <v>Kolkata</v>
      </c>
      <c r="M71" t="str">
        <f>VLOOKUP(B71, 'Customer Table'!$A:$D, 4, FALSE)</f>
        <v>New</v>
      </c>
      <c r="N71" t="str">
        <f>VLOOKUP(C71, 'Product Table'!A:E, 2, FALSE)</f>
        <v>Smartphone</v>
      </c>
      <c r="O71" t="str">
        <f>VLOOKUP(C71, 'Product Table'!A:E, 3, FALSE)</f>
        <v>Electronics</v>
      </c>
      <c r="P71">
        <f>VLOOKUP(C71, 'Product Table'!A:E, 4, FALSE)</f>
        <v>5612</v>
      </c>
      <c r="Q71">
        <f>VLOOKUP(A71, 'Date Table'!A:G, 2, FALSE)</f>
        <v>1</v>
      </c>
      <c r="R71">
        <f>VLOOKUP(A71, 'Date Table'!A:G, 3, FALSE)</f>
        <v>1</v>
      </c>
      <c r="S71">
        <f>VLOOKUP(A71, 'Date Table'!A:G, 4, FALSE)</f>
        <v>2025</v>
      </c>
      <c r="T71" t="str">
        <f>VLOOKUP(A71, 'Date Table'!A:G, 6, FALSE)</f>
        <v>Winter</v>
      </c>
      <c r="U71">
        <f>tblSales[[#This Row],[Qty]]*tblSales[[#This Row],[Unit Price   ]]</f>
        <v>6500</v>
      </c>
      <c r="V71">
        <f>tblSales[[#This Row],[Qty]]*tblSales[[#This Row],[Cost Price]]</f>
        <v>5612</v>
      </c>
      <c r="W71">
        <f>tblSales[[#This Row],[Net Revenue]]-tblSales[[#This Row],[COGS]]</f>
        <v>888</v>
      </c>
      <c r="X71" s="14">
        <f>IF(tblSales[[#This Row],[Net Revenue]]=0, 0, tblSales[[#This Row],[Gross Profit]]/tblSales[[#This Row],[Net Revenue]])</f>
        <v>0.13661538461538461</v>
      </c>
    </row>
    <row r="72" spans="1:24" x14ac:dyDescent="0.3">
      <c r="A72" s="2">
        <v>45671</v>
      </c>
      <c r="B72" t="s">
        <v>35</v>
      </c>
      <c r="C72" t="s">
        <v>25</v>
      </c>
      <c r="D72">
        <v>5</v>
      </c>
      <c r="E72">
        <v>39400</v>
      </c>
      <c r="F72">
        <v>200</v>
      </c>
      <c r="G72">
        <v>196800</v>
      </c>
      <c r="H72" t="s">
        <v>9</v>
      </c>
      <c r="I72" t="str">
        <f t="shared" si="2"/>
        <v>January</v>
      </c>
      <c r="J72" t="str">
        <f t="shared" si="3"/>
        <v>Revenue</v>
      </c>
      <c r="K72" t="str">
        <f>VLOOKUP(B72, 'Customer Table'!A:D, 2, FALSE)</f>
        <v>Customer S</v>
      </c>
      <c r="L72" t="str">
        <f>VLOOKUP(B72, 'Customer Table'!A:D, 3, FALSE)</f>
        <v>Delhi</v>
      </c>
      <c r="M72" t="str">
        <f>VLOOKUP(B72, 'Customer Table'!$A:$D, 4, FALSE)</f>
        <v>Returning</v>
      </c>
      <c r="N72" t="str">
        <f>VLOOKUP(C72, 'Product Table'!A:E, 2, FALSE)</f>
        <v>Tablet</v>
      </c>
      <c r="O72" t="str">
        <f>VLOOKUP(C72, 'Product Table'!A:E, 3, FALSE)</f>
        <v>Electronics</v>
      </c>
      <c r="P72">
        <f>VLOOKUP(C72, 'Product Table'!A:E, 4, FALSE)</f>
        <v>29054</v>
      </c>
      <c r="Q72">
        <f>VLOOKUP(A72, 'Date Table'!A:G, 2, FALSE)</f>
        <v>1</v>
      </c>
      <c r="R72">
        <f>VLOOKUP(A72, 'Date Table'!A:G, 3, FALSE)</f>
        <v>1</v>
      </c>
      <c r="S72">
        <f>VLOOKUP(A72, 'Date Table'!A:G, 4, FALSE)</f>
        <v>2025</v>
      </c>
      <c r="T72" t="str">
        <f>VLOOKUP(A72, 'Date Table'!A:G, 6, FALSE)</f>
        <v>Winter</v>
      </c>
      <c r="U72">
        <f>tblSales[[#This Row],[Qty]]*tblSales[[#This Row],[Unit Price   ]]</f>
        <v>197000</v>
      </c>
      <c r="V72">
        <f>tblSales[[#This Row],[Qty]]*tblSales[[#This Row],[Cost Price]]</f>
        <v>145270</v>
      </c>
      <c r="W72">
        <f>tblSales[[#This Row],[Net Revenue]]-tblSales[[#This Row],[COGS]]</f>
        <v>51530</v>
      </c>
      <c r="X72" s="14">
        <f>IF(tblSales[[#This Row],[Net Revenue]]=0, 0, tblSales[[#This Row],[Gross Profit]]/tblSales[[#This Row],[Net Revenue]])</f>
        <v>0.26183943089430894</v>
      </c>
    </row>
    <row r="73" spans="1:24" x14ac:dyDescent="0.3">
      <c r="A73" s="2">
        <v>45671</v>
      </c>
      <c r="B73" t="s">
        <v>36</v>
      </c>
      <c r="C73" t="s">
        <v>8</v>
      </c>
      <c r="D73">
        <v>1</v>
      </c>
      <c r="E73">
        <v>30100</v>
      </c>
      <c r="F73">
        <v>200</v>
      </c>
      <c r="G73">
        <v>29900</v>
      </c>
      <c r="H73" t="s">
        <v>9</v>
      </c>
      <c r="I73" t="str">
        <f t="shared" si="2"/>
        <v>January</v>
      </c>
      <c r="J73" t="str">
        <f t="shared" si="3"/>
        <v>Revenue</v>
      </c>
      <c r="K73" t="str">
        <f>VLOOKUP(B73, 'Customer Table'!A:D, 2, FALSE)</f>
        <v>Customer B</v>
      </c>
      <c r="L73" t="str">
        <f>VLOOKUP(B73, 'Customer Table'!A:D, 3, FALSE)</f>
        <v>Chennai</v>
      </c>
      <c r="M73" t="str">
        <f>VLOOKUP(B73, 'Customer Table'!$A:$D, 4, FALSE)</f>
        <v>New</v>
      </c>
      <c r="N73" t="str">
        <f>VLOOKUP(C73, 'Product Table'!A:E, 2, FALSE)</f>
        <v>Laptop</v>
      </c>
      <c r="O73" t="str">
        <f>VLOOKUP(C73, 'Product Table'!A:E, 3, FALSE)</f>
        <v>Electronics</v>
      </c>
      <c r="P73">
        <f>VLOOKUP(C73, 'Product Table'!A:E, 4, FALSE)</f>
        <v>26897</v>
      </c>
      <c r="Q73">
        <f>VLOOKUP(A73, 'Date Table'!A:G, 2, FALSE)</f>
        <v>1</v>
      </c>
      <c r="R73">
        <f>VLOOKUP(A73, 'Date Table'!A:G, 3, FALSE)</f>
        <v>1</v>
      </c>
      <c r="S73">
        <f>VLOOKUP(A73, 'Date Table'!A:G, 4, FALSE)</f>
        <v>2025</v>
      </c>
      <c r="T73" t="str">
        <f>VLOOKUP(A73, 'Date Table'!A:G, 6, FALSE)</f>
        <v>Winter</v>
      </c>
      <c r="U73">
        <f>tblSales[[#This Row],[Qty]]*tblSales[[#This Row],[Unit Price   ]]</f>
        <v>30100</v>
      </c>
      <c r="V73">
        <f>tblSales[[#This Row],[Qty]]*tblSales[[#This Row],[Cost Price]]</f>
        <v>26897</v>
      </c>
      <c r="W73">
        <f>tblSales[[#This Row],[Net Revenue]]-tblSales[[#This Row],[COGS]]</f>
        <v>3003</v>
      </c>
      <c r="X73" s="14">
        <f>IF(tblSales[[#This Row],[Net Revenue]]=0, 0, tblSales[[#This Row],[Gross Profit]]/tblSales[[#This Row],[Net Revenue]])</f>
        <v>0.10043478260869565</v>
      </c>
    </row>
    <row r="74" spans="1:24" x14ac:dyDescent="0.3">
      <c r="A74" s="2">
        <v>45667</v>
      </c>
      <c r="B74" t="s">
        <v>36</v>
      </c>
      <c r="C74" t="s">
        <v>13</v>
      </c>
      <c r="D74">
        <v>5</v>
      </c>
      <c r="E74">
        <v>26700</v>
      </c>
      <c r="F74">
        <v>0</v>
      </c>
      <c r="G74">
        <v>133500</v>
      </c>
      <c r="H74" t="s">
        <v>9</v>
      </c>
      <c r="I74" t="str">
        <f t="shared" si="2"/>
        <v>January</v>
      </c>
      <c r="J74" t="str">
        <f t="shared" si="3"/>
        <v>Revenue</v>
      </c>
      <c r="K74" t="str">
        <f>VLOOKUP(B74, 'Customer Table'!A:D, 2, FALSE)</f>
        <v>Customer B</v>
      </c>
      <c r="L74" t="str">
        <f>VLOOKUP(B74, 'Customer Table'!A:D, 3, FALSE)</f>
        <v>Chennai</v>
      </c>
      <c r="M74" t="str">
        <f>VLOOKUP(B74, 'Customer Table'!$A:$D, 4, FALSE)</f>
        <v>New</v>
      </c>
      <c r="N74" t="str">
        <f>VLOOKUP(C74, 'Product Table'!A:E, 2, FALSE)</f>
        <v>Speaker</v>
      </c>
      <c r="O74" t="str">
        <f>VLOOKUP(C74, 'Product Table'!A:E, 3, FALSE)</f>
        <v>Audio</v>
      </c>
      <c r="P74">
        <f>VLOOKUP(C74, 'Product Table'!A:E, 4, FALSE)</f>
        <v>20159</v>
      </c>
      <c r="Q74">
        <f>VLOOKUP(A74, 'Date Table'!A:G, 2, FALSE)</f>
        <v>1</v>
      </c>
      <c r="R74">
        <f>VLOOKUP(A74, 'Date Table'!A:G, 3, FALSE)</f>
        <v>1</v>
      </c>
      <c r="S74">
        <f>VLOOKUP(A74, 'Date Table'!A:G, 4, FALSE)</f>
        <v>2025</v>
      </c>
      <c r="T74" t="str">
        <f>VLOOKUP(A74, 'Date Table'!A:G, 6, FALSE)</f>
        <v>Winter</v>
      </c>
      <c r="U74">
        <f>tblSales[[#This Row],[Qty]]*tblSales[[#This Row],[Unit Price   ]]</f>
        <v>133500</v>
      </c>
      <c r="V74">
        <f>tblSales[[#This Row],[Qty]]*tblSales[[#This Row],[Cost Price]]</f>
        <v>100795</v>
      </c>
      <c r="W74">
        <f>tblSales[[#This Row],[Net Revenue]]-tblSales[[#This Row],[COGS]]</f>
        <v>32705</v>
      </c>
      <c r="X74" s="14">
        <f>IF(tblSales[[#This Row],[Net Revenue]]=0, 0, tblSales[[#This Row],[Gross Profit]]/tblSales[[#This Row],[Net Revenue]])</f>
        <v>0.24498127340823969</v>
      </c>
    </row>
    <row r="75" spans="1:24" x14ac:dyDescent="0.3">
      <c r="A75" s="2">
        <v>45667</v>
      </c>
      <c r="B75" t="s">
        <v>19</v>
      </c>
      <c r="C75" t="s">
        <v>11</v>
      </c>
      <c r="D75">
        <v>3</v>
      </c>
      <c r="E75">
        <v>7500</v>
      </c>
      <c r="F75">
        <v>500</v>
      </c>
      <c r="G75">
        <v>22000</v>
      </c>
      <c r="H75" t="s">
        <v>9</v>
      </c>
      <c r="I75" t="str">
        <f t="shared" si="2"/>
        <v>January</v>
      </c>
      <c r="J75" t="str">
        <f t="shared" si="3"/>
        <v>Revenue</v>
      </c>
      <c r="K75" t="str">
        <f>VLOOKUP(B75, 'Customer Table'!A:D, 2, FALSE)</f>
        <v>Customer L</v>
      </c>
      <c r="L75" t="str">
        <f>VLOOKUP(B75, 'Customer Table'!A:D, 3, FALSE)</f>
        <v>Bangalore</v>
      </c>
      <c r="M75" t="str">
        <f>VLOOKUP(B75, 'Customer Table'!$A:$D, 4, FALSE)</f>
        <v>Returning</v>
      </c>
      <c r="N75" t="str">
        <f>VLOOKUP(C75, 'Product Table'!A:E, 2, FALSE)</f>
        <v>Smartphone</v>
      </c>
      <c r="O75" t="str">
        <f>VLOOKUP(C75, 'Product Table'!A:E, 3, FALSE)</f>
        <v>Electronics</v>
      </c>
      <c r="P75">
        <f>VLOOKUP(C75, 'Product Table'!A:E, 4, FALSE)</f>
        <v>5612</v>
      </c>
      <c r="Q75">
        <f>VLOOKUP(A75, 'Date Table'!A:G, 2, FALSE)</f>
        <v>1</v>
      </c>
      <c r="R75">
        <f>VLOOKUP(A75, 'Date Table'!A:G, 3, FALSE)</f>
        <v>1</v>
      </c>
      <c r="S75">
        <f>VLOOKUP(A75, 'Date Table'!A:G, 4, FALSE)</f>
        <v>2025</v>
      </c>
      <c r="T75" t="str">
        <f>VLOOKUP(A75, 'Date Table'!A:G, 6, FALSE)</f>
        <v>Winter</v>
      </c>
      <c r="U75">
        <f>tblSales[[#This Row],[Qty]]*tblSales[[#This Row],[Unit Price   ]]</f>
        <v>22500</v>
      </c>
      <c r="V75">
        <f>tblSales[[#This Row],[Qty]]*tblSales[[#This Row],[Cost Price]]</f>
        <v>16836</v>
      </c>
      <c r="W75">
        <f>tblSales[[#This Row],[Net Revenue]]-tblSales[[#This Row],[COGS]]</f>
        <v>5164</v>
      </c>
      <c r="X75" s="14">
        <f>IF(tblSales[[#This Row],[Net Revenue]]=0, 0, tblSales[[#This Row],[Gross Profit]]/tblSales[[#This Row],[Net Revenue]])</f>
        <v>0.23472727272727273</v>
      </c>
    </row>
    <row r="76" spans="1:24" x14ac:dyDescent="0.3">
      <c r="A76" s="2">
        <v>45666</v>
      </c>
      <c r="B76" t="s">
        <v>27</v>
      </c>
      <c r="C76" t="s">
        <v>11</v>
      </c>
      <c r="D76">
        <v>5</v>
      </c>
      <c r="E76">
        <v>7900</v>
      </c>
      <c r="F76">
        <v>200</v>
      </c>
      <c r="G76">
        <v>39300</v>
      </c>
      <c r="H76" t="s">
        <v>9</v>
      </c>
      <c r="I76" t="str">
        <f t="shared" si="2"/>
        <v>January</v>
      </c>
      <c r="J76" t="str">
        <f t="shared" si="3"/>
        <v>Revenue</v>
      </c>
      <c r="K76" t="str">
        <f>VLOOKUP(B76, 'Customer Table'!A:D, 2, FALSE)</f>
        <v>Customer A</v>
      </c>
      <c r="L76" t="str">
        <f>VLOOKUP(B76, 'Customer Table'!A:D, 3, FALSE)</f>
        <v>Kolkata</v>
      </c>
      <c r="M76" t="str">
        <f>VLOOKUP(B76, 'Customer Table'!$A:$D, 4, FALSE)</f>
        <v>Returning</v>
      </c>
      <c r="N76" t="str">
        <f>VLOOKUP(C76, 'Product Table'!A:E, 2, FALSE)</f>
        <v>Smartphone</v>
      </c>
      <c r="O76" t="str">
        <f>VLOOKUP(C76, 'Product Table'!A:E, 3, FALSE)</f>
        <v>Electronics</v>
      </c>
      <c r="P76">
        <f>VLOOKUP(C76, 'Product Table'!A:E, 4, FALSE)</f>
        <v>5612</v>
      </c>
      <c r="Q76">
        <f>VLOOKUP(A76, 'Date Table'!A:G, 2, FALSE)</f>
        <v>1</v>
      </c>
      <c r="R76">
        <f>VLOOKUP(A76, 'Date Table'!A:G, 3, FALSE)</f>
        <v>1</v>
      </c>
      <c r="S76">
        <f>VLOOKUP(A76, 'Date Table'!A:G, 4, FALSE)</f>
        <v>2025</v>
      </c>
      <c r="T76" t="str">
        <f>VLOOKUP(A76, 'Date Table'!A:G, 6, FALSE)</f>
        <v>Winter</v>
      </c>
      <c r="U76">
        <f>tblSales[[#This Row],[Qty]]*tblSales[[#This Row],[Unit Price   ]]</f>
        <v>39500</v>
      </c>
      <c r="V76">
        <f>tblSales[[#This Row],[Qty]]*tblSales[[#This Row],[Cost Price]]</f>
        <v>28060</v>
      </c>
      <c r="W76">
        <f>tblSales[[#This Row],[Net Revenue]]-tblSales[[#This Row],[COGS]]</f>
        <v>11240</v>
      </c>
      <c r="X76" s="14">
        <f>IF(tblSales[[#This Row],[Net Revenue]]=0, 0, tblSales[[#This Row],[Gross Profit]]/tblSales[[#This Row],[Net Revenue]])</f>
        <v>0.28600508905852418</v>
      </c>
    </row>
    <row r="77" spans="1:24" x14ac:dyDescent="0.3">
      <c r="A77" s="2">
        <v>45666</v>
      </c>
      <c r="B77" t="s">
        <v>34</v>
      </c>
      <c r="C77" t="s">
        <v>13</v>
      </c>
      <c r="D77">
        <v>2</v>
      </c>
      <c r="E77">
        <v>22200</v>
      </c>
      <c r="F77">
        <v>0</v>
      </c>
      <c r="G77">
        <v>44400</v>
      </c>
      <c r="H77" t="s">
        <v>9</v>
      </c>
      <c r="I77" t="str">
        <f t="shared" si="2"/>
        <v>January</v>
      </c>
      <c r="J77" t="str">
        <f t="shared" si="3"/>
        <v>Revenue</v>
      </c>
      <c r="K77" t="str">
        <f>VLOOKUP(B77, 'Customer Table'!A:D, 2, FALSE)</f>
        <v>Customer H</v>
      </c>
      <c r="L77" t="str">
        <f>VLOOKUP(B77, 'Customer Table'!A:D, 3, FALSE)</f>
        <v>Bangalore</v>
      </c>
      <c r="M77" t="str">
        <f>VLOOKUP(B77, 'Customer Table'!$A:$D, 4, FALSE)</f>
        <v>New</v>
      </c>
      <c r="N77" t="str">
        <f>VLOOKUP(C77, 'Product Table'!A:E, 2, FALSE)</f>
        <v>Speaker</v>
      </c>
      <c r="O77" t="str">
        <f>VLOOKUP(C77, 'Product Table'!A:E, 3, FALSE)</f>
        <v>Audio</v>
      </c>
      <c r="P77">
        <f>VLOOKUP(C77, 'Product Table'!A:E, 4, FALSE)</f>
        <v>20159</v>
      </c>
      <c r="Q77">
        <f>VLOOKUP(A77, 'Date Table'!A:G, 2, FALSE)</f>
        <v>1</v>
      </c>
      <c r="R77">
        <f>VLOOKUP(A77, 'Date Table'!A:G, 3, FALSE)</f>
        <v>1</v>
      </c>
      <c r="S77">
        <f>VLOOKUP(A77, 'Date Table'!A:G, 4, FALSE)</f>
        <v>2025</v>
      </c>
      <c r="T77" t="str">
        <f>VLOOKUP(A77, 'Date Table'!A:G, 6, FALSE)</f>
        <v>Winter</v>
      </c>
      <c r="U77">
        <f>tblSales[[#This Row],[Qty]]*tblSales[[#This Row],[Unit Price   ]]</f>
        <v>44400</v>
      </c>
      <c r="V77">
        <f>tblSales[[#This Row],[Qty]]*tblSales[[#This Row],[Cost Price]]</f>
        <v>40318</v>
      </c>
      <c r="W77">
        <f>tblSales[[#This Row],[Net Revenue]]-tblSales[[#This Row],[COGS]]</f>
        <v>4082</v>
      </c>
      <c r="X77" s="14">
        <f>IF(tblSales[[#This Row],[Net Revenue]]=0, 0, tblSales[[#This Row],[Gross Profit]]/tblSales[[#This Row],[Net Revenue]])</f>
        <v>9.1936936936936942E-2</v>
      </c>
    </row>
    <row r="78" spans="1:24" x14ac:dyDescent="0.3">
      <c r="A78" s="2">
        <v>45665</v>
      </c>
      <c r="B78" t="s">
        <v>38</v>
      </c>
      <c r="C78" t="s">
        <v>13</v>
      </c>
      <c r="D78">
        <v>1</v>
      </c>
      <c r="E78">
        <v>22700</v>
      </c>
      <c r="F78">
        <v>500</v>
      </c>
      <c r="G78">
        <v>-22200</v>
      </c>
      <c r="H78" t="s">
        <v>29</v>
      </c>
      <c r="I78" t="str">
        <f t="shared" si="2"/>
        <v>January</v>
      </c>
      <c r="J78" t="str">
        <f t="shared" si="3"/>
        <v>Return</v>
      </c>
      <c r="K78" t="str">
        <f>VLOOKUP(B78, 'Customer Table'!A:D, 2, FALSE)</f>
        <v>Customer E</v>
      </c>
      <c r="L78" t="str">
        <f>VLOOKUP(B78, 'Customer Table'!A:D, 3, FALSE)</f>
        <v>Chennai</v>
      </c>
      <c r="M78" t="str">
        <f>VLOOKUP(B78, 'Customer Table'!$A:$D, 4, FALSE)</f>
        <v>New</v>
      </c>
      <c r="N78" t="str">
        <f>VLOOKUP(C78, 'Product Table'!A:E, 2, FALSE)</f>
        <v>Speaker</v>
      </c>
      <c r="O78" t="str">
        <f>VLOOKUP(C78, 'Product Table'!A:E, 3, FALSE)</f>
        <v>Audio</v>
      </c>
      <c r="P78">
        <f>VLOOKUP(C78, 'Product Table'!A:E, 4, FALSE)</f>
        <v>20159</v>
      </c>
      <c r="Q78">
        <f>VLOOKUP(A78, 'Date Table'!A:G, 2, FALSE)</f>
        <v>1</v>
      </c>
      <c r="R78">
        <f>VLOOKUP(A78, 'Date Table'!A:G, 3, FALSE)</f>
        <v>1</v>
      </c>
      <c r="S78">
        <f>VLOOKUP(A78, 'Date Table'!A:G, 4, FALSE)</f>
        <v>2025</v>
      </c>
      <c r="T78" t="str">
        <f>VLOOKUP(A78, 'Date Table'!A:G, 6, FALSE)</f>
        <v>Winter</v>
      </c>
      <c r="U78">
        <f>tblSales[[#This Row],[Qty]]*tblSales[[#This Row],[Unit Price   ]]</f>
        <v>22700</v>
      </c>
      <c r="V78">
        <f>tblSales[[#This Row],[Qty]]*tblSales[[#This Row],[Cost Price]]</f>
        <v>20159</v>
      </c>
      <c r="W78">
        <f>tblSales[[#This Row],[Net Revenue]]-tblSales[[#This Row],[COGS]]</f>
        <v>-42359</v>
      </c>
      <c r="X78" s="14">
        <f>IF(tblSales[[#This Row],[Net Revenue]]=0, 0, tblSales[[#This Row],[Gross Profit]]/tblSales[[#This Row],[Net Revenue]])</f>
        <v>1.9080630630630631</v>
      </c>
    </row>
    <row r="79" spans="1:24" x14ac:dyDescent="0.3">
      <c r="A79" s="2">
        <v>45665</v>
      </c>
      <c r="B79" t="s">
        <v>35</v>
      </c>
      <c r="C79" t="s">
        <v>20</v>
      </c>
      <c r="D79">
        <v>2</v>
      </c>
      <c r="E79">
        <v>33600</v>
      </c>
      <c r="F79">
        <v>0</v>
      </c>
      <c r="G79">
        <v>67200</v>
      </c>
      <c r="H79" t="s">
        <v>9</v>
      </c>
      <c r="I79" t="str">
        <f t="shared" si="2"/>
        <v>January</v>
      </c>
      <c r="J79" t="str">
        <f t="shared" si="3"/>
        <v>Revenue</v>
      </c>
      <c r="K79" t="str">
        <f>VLOOKUP(B79, 'Customer Table'!A:D, 2, FALSE)</f>
        <v>Customer S</v>
      </c>
      <c r="L79" t="str">
        <f>VLOOKUP(B79, 'Customer Table'!A:D, 3, FALSE)</f>
        <v>Delhi</v>
      </c>
      <c r="M79" t="str">
        <f>VLOOKUP(B79, 'Customer Table'!$A:$D, 4, FALSE)</f>
        <v>Returning</v>
      </c>
      <c r="N79" t="str">
        <f>VLOOKUP(C79, 'Product Table'!A:E, 2, FALSE)</f>
        <v>Printer</v>
      </c>
      <c r="O79" t="str">
        <f>VLOOKUP(C79, 'Product Table'!A:E, 3, FALSE)</f>
        <v>Office</v>
      </c>
      <c r="P79">
        <f>VLOOKUP(C79, 'Product Table'!A:E, 4, FALSE)</f>
        <v>26425</v>
      </c>
      <c r="Q79">
        <f>VLOOKUP(A79, 'Date Table'!A:G, 2, FALSE)</f>
        <v>1</v>
      </c>
      <c r="R79">
        <f>VLOOKUP(A79, 'Date Table'!A:G, 3, FALSE)</f>
        <v>1</v>
      </c>
      <c r="S79">
        <f>VLOOKUP(A79, 'Date Table'!A:G, 4, FALSE)</f>
        <v>2025</v>
      </c>
      <c r="T79" t="str">
        <f>VLOOKUP(A79, 'Date Table'!A:G, 6, FALSE)</f>
        <v>Winter</v>
      </c>
      <c r="U79">
        <f>tblSales[[#This Row],[Qty]]*tblSales[[#This Row],[Unit Price   ]]</f>
        <v>67200</v>
      </c>
      <c r="V79">
        <f>tblSales[[#This Row],[Qty]]*tblSales[[#This Row],[Cost Price]]</f>
        <v>52850</v>
      </c>
      <c r="W79">
        <f>tblSales[[#This Row],[Net Revenue]]-tblSales[[#This Row],[COGS]]</f>
        <v>14350</v>
      </c>
      <c r="X79" s="14">
        <f>IF(tblSales[[#This Row],[Net Revenue]]=0, 0, tblSales[[#This Row],[Gross Profit]]/tblSales[[#This Row],[Net Revenue]])</f>
        <v>0.21354166666666666</v>
      </c>
    </row>
    <row r="80" spans="1:24" x14ac:dyDescent="0.3">
      <c r="A80" s="2">
        <v>45664</v>
      </c>
      <c r="B80" t="s">
        <v>15</v>
      </c>
      <c r="C80" t="s">
        <v>17</v>
      </c>
      <c r="D80">
        <v>4</v>
      </c>
      <c r="E80">
        <v>30100</v>
      </c>
      <c r="F80">
        <v>200</v>
      </c>
      <c r="G80">
        <v>120200</v>
      </c>
      <c r="H80" t="s">
        <v>9</v>
      </c>
      <c r="I80" t="str">
        <f t="shared" si="2"/>
        <v>January</v>
      </c>
      <c r="J80" t="str">
        <f t="shared" si="3"/>
        <v>Revenue</v>
      </c>
      <c r="K80" t="str">
        <f>VLOOKUP(B80, 'Customer Table'!A:D, 2, FALSE)</f>
        <v>Customer K</v>
      </c>
      <c r="L80" t="str">
        <f>VLOOKUP(B80, 'Customer Table'!A:D, 3, FALSE)</f>
        <v>Kolkata</v>
      </c>
      <c r="M80" t="str">
        <f>VLOOKUP(B80, 'Customer Table'!$A:$D, 4, FALSE)</f>
        <v>New</v>
      </c>
      <c r="N80" t="str">
        <f>VLOOKUP(C80, 'Product Table'!A:E, 2, FALSE)</f>
        <v>Mouse</v>
      </c>
      <c r="O80" t="str">
        <f>VLOOKUP(C80, 'Product Table'!A:E, 3, FALSE)</f>
        <v>Accessories</v>
      </c>
      <c r="P80">
        <f>VLOOKUP(C80, 'Product Table'!A:E, 4, FALSE)</f>
        <v>24870</v>
      </c>
      <c r="Q80">
        <f>VLOOKUP(A80, 'Date Table'!A:G, 2, FALSE)</f>
        <v>1</v>
      </c>
      <c r="R80">
        <f>VLOOKUP(A80, 'Date Table'!A:G, 3, FALSE)</f>
        <v>1</v>
      </c>
      <c r="S80">
        <f>VLOOKUP(A80, 'Date Table'!A:G, 4, FALSE)</f>
        <v>2025</v>
      </c>
      <c r="T80" t="str">
        <f>VLOOKUP(A80, 'Date Table'!A:G, 6, FALSE)</f>
        <v>Winter</v>
      </c>
      <c r="U80">
        <f>tblSales[[#This Row],[Qty]]*tblSales[[#This Row],[Unit Price   ]]</f>
        <v>120400</v>
      </c>
      <c r="V80">
        <f>tblSales[[#This Row],[Qty]]*tblSales[[#This Row],[Cost Price]]</f>
        <v>99480</v>
      </c>
      <c r="W80">
        <f>tblSales[[#This Row],[Net Revenue]]-tblSales[[#This Row],[COGS]]</f>
        <v>20720</v>
      </c>
      <c r="X80" s="14">
        <f>IF(tblSales[[#This Row],[Net Revenue]]=0, 0, tblSales[[#This Row],[Gross Profit]]/tblSales[[#This Row],[Net Revenue]])</f>
        <v>0.17237936772046589</v>
      </c>
    </row>
    <row r="81" spans="1:24" x14ac:dyDescent="0.3">
      <c r="A81" s="2">
        <v>45661</v>
      </c>
      <c r="B81" t="s">
        <v>34</v>
      </c>
      <c r="C81" t="s">
        <v>20</v>
      </c>
      <c r="D81">
        <v>3</v>
      </c>
      <c r="E81">
        <v>37800</v>
      </c>
      <c r="F81">
        <v>0</v>
      </c>
      <c r="G81">
        <v>113400</v>
      </c>
      <c r="H81" t="s">
        <v>9</v>
      </c>
      <c r="I81" t="str">
        <f t="shared" si="2"/>
        <v>January</v>
      </c>
      <c r="J81" t="str">
        <f t="shared" si="3"/>
        <v>Revenue</v>
      </c>
      <c r="K81" t="str">
        <f>VLOOKUP(B81, 'Customer Table'!A:D, 2, FALSE)</f>
        <v>Customer H</v>
      </c>
      <c r="L81" t="str">
        <f>VLOOKUP(B81, 'Customer Table'!A:D, 3, FALSE)</f>
        <v>Bangalore</v>
      </c>
      <c r="M81" t="str">
        <f>VLOOKUP(B81, 'Customer Table'!$A:$D, 4, FALSE)</f>
        <v>New</v>
      </c>
      <c r="N81" t="str">
        <f>VLOOKUP(C81, 'Product Table'!A:E, 2, FALSE)</f>
        <v>Printer</v>
      </c>
      <c r="O81" t="str">
        <f>VLOOKUP(C81, 'Product Table'!A:E, 3, FALSE)</f>
        <v>Office</v>
      </c>
      <c r="P81">
        <f>VLOOKUP(C81, 'Product Table'!A:E, 4, FALSE)</f>
        <v>26425</v>
      </c>
      <c r="Q81">
        <f>VLOOKUP(A81, 'Date Table'!A:G, 2, FALSE)</f>
        <v>1</v>
      </c>
      <c r="R81">
        <f>VLOOKUP(A81, 'Date Table'!A:G, 3, FALSE)</f>
        <v>1</v>
      </c>
      <c r="S81">
        <f>VLOOKUP(A81, 'Date Table'!A:G, 4, FALSE)</f>
        <v>2025</v>
      </c>
      <c r="T81" t="str">
        <f>VLOOKUP(A81, 'Date Table'!A:G, 6, FALSE)</f>
        <v>Winter</v>
      </c>
      <c r="U81">
        <f>tblSales[[#This Row],[Qty]]*tblSales[[#This Row],[Unit Price   ]]</f>
        <v>113400</v>
      </c>
      <c r="V81">
        <f>tblSales[[#This Row],[Qty]]*tblSales[[#This Row],[Cost Price]]</f>
        <v>79275</v>
      </c>
      <c r="W81">
        <f>tblSales[[#This Row],[Net Revenue]]-tblSales[[#This Row],[COGS]]</f>
        <v>34125</v>
      </c>
      <c r="X81" s="14">
        <f>IF(tblSales[[#This Row],[Net Revenue]]=0, 0, tblSales[[#This Row],[Gross Profit]]/tblSales[[#This Row],[Net Revenue]])</f>
        <v>0.30092592592592593</v>
      </c>
    </row>
    <row r="82" spans="1:24" x14ac:dyDescent="0.3">
      <c r="A82" s="2">
        <v>45661</v>
      </c>
      <c r="B82" t="s">
        <v>37</v>
      </c>
      <c r="C82" t="s">
        <v>32</v>
      </c>
      <c r="D82">
        <v>1</v>
      </c>
      <c r="E82">
        <v>35900</v>
      </c>
      <c r="F82">
        <v>100</v>
      </c>
      <c r="G82">
        <v>35800</v>
      </c>
      <c r="H82" t="s">
        <v>9</v>
      </c>
      <c r="I82" t="str">
        <f t="shared" si="2"/>
        <v>January</v>
      </c>
      <c r="J82" t="str">
        <f t="shared" si="3"/>
        <v>Revenue</v>
      </c>
      <c r="K82" t="str">
        <f>VLOOKUP(B82, 'Customer Table'!A:D, 2, FALSE)</f>
        <v>Customer P</v>
      </c>
      <c r="L82" t="str">
        <f>VLOOKUP(B82, 'Customer Table'!A:D, 3, FALSE)</f>
        <v>Mumbai</v>
      </c>
      <c r="M82" t="str">
        <f>VLOOKUP(B82, 'Customer Table'!$A:$D, 4, FALSE)</f>
        <v>Returning</v>
      </c>
      <c r="N82" t="str">
        <f>VLOOKUP(C82, 'Product Table'!A:E, 2, FALSE)</f>
        <v>Keyboard</v>
      </c>
      <c r="O82" t="str">
        <f>VLOOKUP(C82, 'Product Table'!A:E, 3, FALSE)</f>
        <v>Accessories</v>
      </c>
      <c r="P82">
        <f>VLOOKUP(C82, 'Product Table'!A:E, 4, FALSE)</f>
        <v>25619</v>
      </c>
      <c r="Q82">
        <f>VLOOKUP(A82, 'Date Table'!A:G, 2, FALSE)</f>
        <v>1</v>
      </c>
      <c r="R82">
        <f>VLOOKUP(A82, 'Date Table'!A:G, 3, FALSE)</f>
        <v>1</v>
      </c>
      <c r="S82">
        <f>VLOOKUP(A82, 'Date Table'!A:G, 4, FALSE)</f>
        <v>2025</v>
      </c>
      <c r="T82" t="str">
        <f>VLOOKUP(A82, 'Date Table'!A:G, 6, FALSE)</f>
        <v>Winter</v>
      </c>
      <c r="U82">
        <f>tblSales[[#This Row],[Qty]]*tblSales[[#This Row],[Unit Price   ]]</f>
        <v>35900</v>
      </c>
      <c r="V82">
        <f>tblSales[[#This Row],[Qty]]*tblSales[[#This Row],[Cost Price]]</f>
        <v>25619</v>
      </c>
      <c r="W82">
        <f>tblSales[[#This Row],[Net Revenue]]-tblSales[[#This Row],[COGS]]</f>
        <v>10181</v>
      </c>
      <c r="X82" s="14">
        <f>IF(tblSales[[#This Row],[Net Revenue]]=0, 0, tblSales[[#This Row],[Gross Profit]]/tblSales[[#This Row],[Net Revenue]])</f>
        <v>0.28438547486033522</v>
      </c>
    </row>
    <row r="83" spans="1:24" x14ac:dyDescent="0.3">
      <c r="A83" s="2">
        <v>45659</v>
      </c>
      <c r="B83" t="s">
        <v>36</v>
      </c>
      <c r="C83" t="s">
        <v>17</v>
      </c>
      <c r="D83">
        <v>2</v>
      </c>
      <c r="E83">
        <v>33800</v>
      </c>
      <c r="F83">
        <v>0</v>
      </c>
      <c r="G83">
        <v>67600</v>
      </c>
      <c r="H83" t="s">
        <v>9</v>
      </c>
      <c r="I83" t="str">
        <f t="shared" si="2"/>
        <v>January</v>
      </c>
      <c r="J83" t="str">
        <f t="shared" si="3"/>
        <v>Revenue</v>
      </c>
      <c r="K83" t="str">
        <f>VLOOKUP(B83, 'Customer Table'!A:D, 2, FALSE)</f>
        <v>Customer B</v>
      </c>
      <c r="L83" t="str">
        <f>VLOOKUP(B83, 'Customer Table'!A:D, 3, FALSE)</f>
        <v>Chennai</v>
      </c>
      <c r="M83" t="str">
        <f>VLOOKUP(B83, 'Customer Table'!$A:$D, 4, FALSE)</f>
        <v>New</v>
      </c>
      <c r="N83" t="str">
        <f>VLOOKUP(C83, 'Product Table'!A:E, 2, FALSE)</f>
        <v>Mouse</v>
      </c>
      <c r="O83" t="str">
        <f>VLOOKUP(C83, 'Product Table'!A:E, 3, FALSE)</f>
        <v>Accessories</v>
      </c>
      <c r="P83">
        <f>VLOOKUP(C83, 'Product Table'!A:E, 4, FALSE)</f>
        <v>24870</v>
      </c>
      <c r="Q83">
        <f>VLOOKUP(A83, 'Date Table'!A:G, 2, FALSE)</f>
        <v>1</v>
      </c>
      <c r="R83">
        <f>VLOOKUP(A83, 'Date Table'!A:G, 3, FALSE)</f>
        <v>1</v>
      </c>
      <c r="S83">
        <f>VLOOKUP(A83, 'Date Table'!A:G, 4, FALSE)</f>
        <v>2025</v>
      </c>
      <c r="T83" t="str">
        <f>VLOOKUP(A83, 'Date Table'!A:G, 6, FALSE)</f>
        <v>Winter</v>
      </c>
      <c r="U83">
        <f>tblSales[[#This Row],[Qty]]*tblSales[[#This Row],[Unit Price   ]]</f>
        <v>67600</v>
      </c>
      <c r="V83">
        <f>tblSales[[#This Row],[Qty]]*tblSales[[#This Row],[Cost Price]]</f>
        <v>49740</v>
      </c>
      <c r="W83">
        <f>tblSales[[#This Row],[Net Revenue]]-tblSales[[#This Row],[COGS]]</f>
        <v>17860</v>
      </c>
      <c r="X83" s="14">
        <f>IF(tblSales[[#This Row],[Net Revenue]]=0, 0, tblSales[[#This Row],[Gross Profit]]/tblSales[[#This Row],[Net Revenue]])</f>
        <v>0.26420118343195265</v>
      </c>
    </row>
    <row r="84" spans="1:24" x14ac:dyDescent="0.3">
      <c r="A84" s="2">
        <v>45659</v>
      </c>
      <c r="B84" t="s">
        <v>14</v>
      </c>
      <c r="C84" t="s">
        <v>20</v>
      </c>
      <c r="D84">
        <v>1</v>
      </c>
      <c r="E84">
        <v>36100</v>
      </c>
      <c r="F84">
        <v>0</v>
      </c>
      <c r="G84">
        <v>36100</v>
      </c>
      <c r="H84" t="s">
        <v>9</v>
      </c>
      <c r="I84" t="str">
        <f t="shared" si="2"/>
        <v>January</v>
      </c>
      <c r="J84" t="str">
        <f t="shared" si="3"/>
        <v>Revenue</v>
      </c>
      <c r="K84" t="str">
        <f>VLOOKUP(B84, 'Customer Table'!A:D, 2, FALSE)</f>
        <v>Customer I</v>
      </c>
      <c r="L84" t="str">
        <f>VLOOKUP(B84, 'Customer Table'!A:D, 3, FALSE)</f>
        <v>Bangalore</v>
      </c>
      <c r="M84" t="str">
        <f>VLOOKUP(B84, 'Customer Table'!$A:$D, 4, FALSE)</f>
        <v>New</v>
      </c>
      <c r="N84" t="str">
        <f>VLOOKUP(C84, 'Product Table'!A:E, 2, FALSE)</f>
        <v>Printer</v>
      </c>
      <c r="O84" t="str">
        <f>VLOOKUP(C84, 'Product Table'!A:E, 3, FALSE)</f>
        <v>Office</v>
      </c>
      <c r="P84">
        <f>VLOOKUP(C84, 'Product Table'!A:E, 4, FALSE)</f>
        <v>26425</v>
      </c>
      <c r="Q84">
        <f>VLOOKUP(A84, 'Date Table'!A:G, 2, FALSE)</f>
        <v>1</v>
      </c>
      <c r="R84">
        <f>VLOOKUP(A84, 'Date Table'!A:G, 3, FALSE)</f>
        <v>1</v>
      </c>
      <c r="S84">
        <f>VLOOKUP(A84, 'Date Table'!A:G, 4, FALSE)</f>
        <v>2025</v>
      </c>
      <c r="T84" t="str">
        <f>VLOOKUP(A84, 'Date Table'!A:G, 6, FALSE)</f>
        <v>Winter</v>
      </c>
      <c r="U84">
        <f>tblSales[[#This Row],[Qty]]*tblSales[[#This Row],[Unit Price   ]]</f>
        <v>36100</v>
      </c>
      <c r="V84">
        <f>tblSales[[#This Row],[Qty]]*tblSales[[#This Row],[Cost Price]]</f>
        <v>26425</v>
      </c>
      <c r="W84">
        <f>tblSales[[#This Row],[Net Revenue]]-tblSales[[#This Row],[COGS]]</f>
        <v>9675</v>
      </c>
      <c r="X84" s="14">
        <f>IF(tblSales[[#This Row],[Net Revenue]]=0, 0, tblSales[[#This Row],[Gross Profit]]/tblSales[[#This Row],[Net Revenue]])</f>
        <v>0.26800554016620498</v>
      </c>
    </row>
    <row r="85" spans="1:24" x14ac:dyDescent="0.3">
      <c r="A85" s="2">
        <v>45658</v>
      </c>
      <c r="B85" t="s">
        <v>14</v>
      </c>
      <c r="C85" t="s">
        <v>13</v>
      </c>
      <c r="D85">
        <v>4</v>
      </c>
      <c r="E85">
        <v>29400</v>
      </c>
      <c r="F85">
        <v>500</v>
      </c>
      <c r="G85">
        <v>117100</v>
      </c>
      <c r="H85" t="s">
        <v>9</v>
      </c>
      <c r="I85" t="str">
        <f t="shared" si="2"/>
        <v>January</v>
      </c>
      <c r="J85" t="str">
        <f t="shared" si="3"/>
        <v>Revenue</v>
      </c>
      <c r="K85" t="str">
        <f>VLOOKUP(B85, 'Customer Table'!A:D, 2, FALSE)</f>
        <v>Customer I</v>
      </c>
      <c r="L85" t="str">
        <f>VLOOKUP(B85, 'Customer Table'!A:D, 3, FALSE)</f>
        <v>Bangalore</v>
      </c>
      <c r="M85" t="str">
        <f>VLOOKUP(B85, 'Customer Table'!$A:$D, 4, FALSE)</f>
        <v>New</v>
      </c>
      <c r="N85" t="str">
        <f>VLOOKUP(C85, 'Product Table'!A:E, 2, FALSE)</f>
        <v>Speaker</v>
      </c>
      <c r="O85" t="str">
        <f>VLOOKUP(C85, 'Product Table'!A:E, 3, FALSE)</f>
        <v>Audio</v>
      </c>
      <c r="P85">
        <f>VLOOKUP(C85, 'Product Table'!A:E, 4, FALSE)</f>
        <v>20159</v>
      </c>
      <c r="Q85">
        <f>VLOOKUP(A85, 'Date Table'!A:G, 2, FALSE)</f>
        <v>1</v>
      </c>
      <c r="R85">
        <f>VLOOKUP(A85, 'Date Table'!A:G, 3, FALSE)</f>
        <v>1</v>
      </c>
      <c r="S85">
        <f>VLOOKUP(A85, 'Date Table'!A:G, 4, FALSE)</f>
        <v>2025</v>
      </c>
      <c r="T85" t="str">
        <f>VLOOKUP(A85, 'Date Table'!A:G, 6, FALSE)</f>
        <v>Winter</v>
      </c>
      <c r="U85">
        <f>tblSales[[#This Row],[Qty]]*tblSales[[#This Row],[Unit Price   ]]</f>
        <v>117600</v>
      </c>
      <c r="V85">
        <f>tblSales[[#This Row],[Qty]]*tblSales[[#This Row],[Cost Price]]</f>
        <v>80636</v>
      </c>
      <c r="W85">
        <f>tblSales[[#This Row],[Net Revenue]]-tblSales[[#This Row],[COGS]]</f>
        <v>36464</v>
      </c>
      <c r="X85" s="14">
        <f>IF(tblSales[[#This Row],[Net Revenue]]=0, 0, tblSales[[#This Row],[Gross Profit]]/tblSales[[#This Row],[Net Revenue]])</f>
        <v>0.31139197267292912</v>
      </c>
    </row>
    <row r="86" spans="1:24" x14ac:dyDescent="0.3">
      <c r="A86" s="2">
        <v>45658</v>
      </c>
      <c r="B86" t="s">
        <v>31</v>
      </c>
      <c r="C86" t="s">
        <v>17</v>
      </c>
      <c r="D86">
        <v>4</v>
      </c>
      <c r="E86">
        <v>28100</v>
      </c>
      <c r="F86">
        <v>200</v>
      </c>
      <c r="G86">
        <v>112200</v>
      </c>
      <c r="H86" t="s">
        <v>9</v>
      </c>
      <c r="I86" t="str">
        <f t="shared" si="2"/>
        <v>January</v>
      </c>
      <c r="J86" t="str">
        <f t="shared" si="3"/>
        <v>Revenue</v>
      </c>
      <c r="K86" t="str">
        <f>VLOOKUP(B86, 'Customer Table'!A:D, 2, FALSE)</f>
        <v>Customer G</v>
      </c>
      <c r="L86" t="str">
        <f>VLOOKUP(B86, 'Customer Table'!A:D, 3, FALSE)</f>
        <v>Bangalore</v>
      </c>
      <c r="M86" t="str">
        <f>VLOOKUP(B86, 'Customer Table'!$A:$D, 4, FALSE)</f>
        <v>Returning</v>
      </c>
      <c r="N86" t="str">
        <f>VLOOKUP(C86, 'Product Table'!A:E, 2, FALSE)</f>
        <v>Mouse</v>
      </c>
      <c r="O86" t="str">
        <f>VLOOKUP(C86, 'Product Table'!A:E, 3, FALSE)</f>
        <v>Accessories</v>
      </c>
      <c r="P86">
        <f>VLOOKUP(C86, 'Product Table'!A:E, 4, FALSE)</f>
        <v>24870</v>
      </c>
      <c r="Q86">
        <f>VLOOKUP(A86, 'Date Table'!A:G, 2, FALSE)</f>
        <v>1</v>
      </c>
      <c r="R86">
        <f>VLOOKUP(A86, 'Date Table'!A:G, 3, FALSE)</f>
        <v>1</v>
      </c>
      <c r="S86">
        <f>VLOOKUP(A86, 'Date Table'!A:G, 4, FALSE)</f>
        <v>2025</v>
      </c>
      <c r="T86" t="str">
        <f>VLOOKUP(A86, 'Date Table'!A:G, 6, FALSE)</f>
        <v>Winter</v>
      </c>
      <c r="U86">
        <f>tblSales[[#This Row],[Qty]]*tblSales[[#This Row],[Unit Price   ]]</f>
        <v>112400</v>
      </c>
      <c r="V86">
        <f>tblSales[[#This Row],[Qty]]*tblSales[[#This Row],[Cost Price]]</f>
        <v>99480</v>
      </c>
      <c r="W86">
        <f>tblSales[[#This Row],[Net Revenue]]-tblSales[[#This Row],[COGS]]</f>
        <v>12720</v>
      </c>
      <c r="X86" s="14">
        <f>IF(tblSales[[#This Row],[Net Revenue]]=0, 0, tblSales[[#This Row],[Gross Profit]]/tblSales[[#This Row],[Net Revenue]])</f>
        <v>0.11336898395721925</v>
      </c>
    </row>
    <row r="87" spans="1:24" x14ac:dyDescent="0.3">
      <c r="A87" s="2">
        <v>45658</v>
      </c>
      <c r="B87" t="s">
        <v>14</v>
      </c>
      <c r="C87" t="s">
        <v>22</v>
      </c>
      <c r="D87">
        <v>3</v>
      </c>
      <c r="E87">
        <v>21700</v>
      </c>
      <c r="F87">
        <v>100</v>
      </c>
      <c r="G87">
        <v>65000</v>
      </c>
      <c r="H87" t="s">
        <v>9</v>
      </c>
      <c r="I87" t="str">
        <f t="shared" si="2"/>
        <v>January</v>
      </c>
      <c r="J87" t="str">
        <f t="shared" si="3"/>
        <v>Revenue</v>
      </c>
      <c r="K87" t="str">
        <f>VLOOKUP(B87, 'Customer Table'!A:D, 2, FALSE)</f>
        <v>Customer I</v>
      </c>
      <c r="L87" t="str">
        <f>VLOOKUP(B87, 'Customer Table'!A:D, 3, FALSE)</f>
        <v>Bangalore</v>
      </c>
      <c r="M87" t="str">
        <f>VLOOKUP(B87, 'Customer Table'!$A:$D, 4, FALSE)</f>
        <v>New</v>
      </c>
      <c r="N87" t="str">
        <f>VLOOKUP(C87, 'Product Table'!A:E, 2, FALSE)</f>
        <v>Smartwatch</v>
      </c>
      <c r="O87" t="str">
        <f>VLOOKUP(C87, 'Product Table'!A:E, 3, FALSE)</f>
        <v>Wearable</v>
      </c>
      <c r="P87">
        <f>VLOOKUP(C87, 'Product Table'!A:E, 4, FALSE)</f>
        <v>18787</v>
      </c>
      <c r="Q87">
        <f>VLOOKUP(A87, 'Date Table'!A:G, 2, FALSE)</f>
        <v>1</v>
      </c>
      <c r="R87">
        <f>VLOOKUP(A87, 'Date Table'!A:G, 3, FALSE)</f>
        <v>1</v>
      </c>
      <c r="S87">
        <f>VLOOKUP(A87, 'Date Table'!A:G, 4, FALSE)</f>
        <v>2025</v>
      </c>
      <c r="T87" t="str">
        <f>VLOOKUP(A87, 'Date Table'!A:G, 6, FALSE)</f>
        <v>Winter</v>
      </c>
      <c r="U87">
        <f>tblSales[[#This Row],[Qty]]*tblSales[[#This Row],[Unit Price   ]]</f>
        <v>65100</v>
      </c>
      <c r="V87">
        <f>tblSales[[#This Row],[Qty]]*tblSales[[#This Row],[Cost Price]]</f>
        <v>56361</v>
      </c>
      <c r="W87">
        <f>tblSales[[#This Row],[Net Revenue]]-tblSales[[#This Row],[COGS]]</f>
        <v>8639</v>
      </c>
      <c r="X87" s="14">
        <f>IF(tblSales[[#This Row],[Net Revenue]]=0, 0, tblSales[[#This Row],[Gross Profit]]/tblSales[[#This Row],[Net Revenue]])</f>
        <v>0.13290769230769231</v>
      </c>
    </row>
    <row r="88" spans="1:24" x14ac:dyDescent="0.3">
      <c r="A88" s="2">
        <v>45657</v>
      </c>
      <c r="B88" t="s">
        <v>7</v>
      </c>
      <c r="C88" t="s">
        <v>25</v>
      </c>
      <c r="D88">
        <v>3</v>
      </c>
      <c r="E88">
        <v>39800</v>
      </c>
      <c r="F88">
        <v>200</v>
      </c>
      <c r="G88">
        <v>119200</v>
      </c>
      <c r="H88" t="s">
        <v>9</v>
      </c>
      <c r="I88" t="str">
        <f t="shared" si="2"/>
        <v>December</v>
      </c>
      <c r="J88" t="str">
        <f t="shared" si="3"/>
        <v>Revenue</v>
      </c>
      <c r="K88" t="str">
        <f>VLOOKUP(B88, 'Customer Table'!A:D, 2, FALSE)</f>
        <v>Customer D</v>
      </c>
      <c r="L88" t="str">
        <f>VLOOKUP(B88, 'Customer Table'!A:D, 3, FALSE)</f>
        <v>Chennai</v>
      </c>
      <c r="M88" t="str">
        <f>VLOOKUP(B88, 'Customer Table'!$A:$D, 4, FALSE)</f>
        <v>Returning</v>
      </c>
      <c r="N88" t="str">
        <f>VLOOKUP(C88, 'Product Table'!A:E, 2, FALSE)</f>
        <v>Tablet</v>
      </c>
      <c r="O88" t="str">
        <f>VLOOKUP(C88, 'Product Table'!A:E, 3, FALSE)</f>
        <v>Electronics</v>
      </c>
      <c r="P88">
        <f>VLOOKUP(C88, 'Product Table'!A:E, 4, FALSE)</f>
        <v>29054</v>
      </c>
      <c r="Q88">
        <f>VLOOKUP(A88, 'Date Table'!A:G, 2, FALSE)</f>
        <v>12</v>
      </c>
      <c r="R88">
        <f>VLOOKUP(A88, 'Date Table'!A:G, 3, FALSE)</f>
        <v>4</v>
      </c>
      <c r="S88">
        <f>VLOOKUP(A88, 'Date Table'!A:G, 4, FALSE)</f>
        <v>2024</v>
      </c>
      <c r="T88" t="str">
        <f>VLOOKUP(A88, 'Date Table'!A:G, 6, FALSE)</f>
        <v>Winter</v>
      </c>
      <c r="U88">
        <f>tblSales[[#This Row],[Qty]]*tblSales[[#This Row],[Unit Price   ]]</f>
        <v>119400</v>
      </c>
      <c r="V88">
        <f>tblSales[[#This Row],[Qty]]*tblSales[[#This Row],[Cost Price]]</f>
        <v>87162</v>
      </c>
      <c r="W88">
        <f>tblSales[[#This Row],[Net Revenue]]-tblSales[[#This Row],[COGS]]</f>
        <v>32038</v>
      </c>
      <c r="X88" s="14">
        <f>IF(tblSales[[#This Row],[Net Revenue]]=0, 0, tblSales[[#This Row],[Gross Profit]]/tblSales[[#This Row],[Net Revenue]])</f>
        <v>0.26877516778523491</v>
      </c>
    </row>
    <row r="89" spans="1:24" x14ac:dyDescent="0.3">
      <c r="A89" s="2">
        <v>45654</v>
      </c>
      <c r="B89" t="s">
        <v>28</v>
      </c>
      <c r="C89" t="s">
        <v>8</v>
      </c>
      <c r="D89">
        <v>5</v>
      </c>
      <c r="E89">
        <v>30400</v>
      </c>
      <c r="F89">
        <v>100</v>
      </c>
      <c r="G89">
        <v>151900</v>
      </c>
      <c r="H89" t="s">
        <v>9</v>
      </c>
      <c r="I89" t="str">
        <f t="shared" si="2"/>
        <v>December</v>
      </c>
      <c r="J89" t="str">
        <f t="shared" si="3"/>
        <v>Revenue</v>
      </c>
      <c r="K89" t="str">
        <f>VLOOKUP(B89, 'Customer Table'!A:D, 2, FALSE)</f>
        <v>Customer F</v>
      </c>
      <c r="L89" t="str">
        <f>VLOOKUP(B89, 'Customer Table'!A:D, 3, FALSE)</f>
        <v>Mumbai</v>
      </c>
      <c r="M89" t="str">
        <f>VLOOKUP(B89, 'Customer Table'!$A:$D, 4, FALSE)</f>
        <v>New</v>
      </c>
      <c r="N89" t="str">
        <f>VLOOKUP(C89, 'Product Table'!A:E, 2, FALSE)</f>
        <v>Laptop</v>
      </c>
      <c r="O89" t="str">
        <f>VLOOKUP(C89, 'Product Table'!A:E, 3, FALSE)</f>
        <v>Electronics</v>
      </c>
      <c r="P89">
        <f>VLOOKUP(C89, 'Product Table'!A:E, 4, FALSE)</f>
        <v>26897</v>
      </c>
      <c r="Q89">
        <f>VLOOKUP(A89, 'Date Table'!A:G, 2, FALSE)</f>
        <v>12</v>
      </c>
      <c r="R89">
        <f>VLOOKUP(A89, 'Date Table'!A:G, 3, FALSE)</f>
        <v>4</v>
      </c>
      <c r="S89">
        <f>VLOOKUP(A89, 'Date Table'!A:G, 4, FALSE)</f>
        <v>2024</v>
      </c>
      <c r="T89" t="str">
        <f>VLOOKUP(A89, 'Date Table'!A:G, 6, FALSE)</f>
        <v>Winter</v>
      </c>
      <c r="U89">
        <f>tblSales[[#This Row],[Qty]]*tblSales[[#This Row],[Unit Price   ]]</f>
        <v>152000</v>
      </c>
      <c r="V89">
        <f>tblSales[[#This Row],[Qty]]*tblSales[[#This Row],[Cost Price]]</f>
        <v>134485</v>
      </c>
      <c r="W89">
        <f>tblSales[[#This Row],[Net Revenue]]-tblSales[[#This Row],[COGS]]</f>
        <v>17415</v>
      </c>
      <c r="X89" s="14">
        <f>IF(tblSales[[#This Row],[Net Revenue]]=0, 0, tblSales[[#This Row],[Gross Profit]]/tblSales[[#This Row],[Net Revenue]])</f>
        <v>0.11464779460171165</v>
      </c>
    </row>
    <row r="90" spans="1:24" x14ac:dyDescent="0.3">
      <c r="A90" s="2">
        <v>45654</v>
      </c>
      <c r="B90" t="s">
        <v>19</v>
      </c>
      <c r="C90" t="s">
        <v>23</v>
      </c>
      <c r="D90">
        <v>3</v>
      </c>
      <c r="E90">
        <v>36000</v>
      </c>
      <c r="F90">
        <v>100</v>
      </c>
      <c r="G90">
        <v>-107900</v>
      </c>
      <c r="H90" t="s">
        <v>29</v>
      </c>
      <c r="I90" t="str">
        <f t="shared" si="2"/>
        <v>December</v>
      </c>
      <c r="J90" t="str">
        <f t="shared" si="3"/>
        <v>Return</v>
      </c>
      <c r="K90" t="str">
        <f>VLOOKUP(B90, 'Customer Table'!A:D, 2, FALSE)</f>
        <v>Customer L</v>
      </c>
      <c r="L90" t="str">
        <f>VLOOKUP(B90, 'Customer Table'!A:D, 3, FALSE)</f>
        <v>Bangalore</v>
      </c>
      <c r="M90" t="str">
        <f>VLOOKUP(B90, 'Customer Table'!$A:$D, 4, FALSE)</f>
        <v>Returning</v>
      </c>
      <c r="N90" t="str">
        <f>VLOOKUP(C90, 'Product Table'!A:E, 2, FALSE)</f>
        <v>Router</v>
      </c>
      <c r="O90" t="str">
        <f>VLOOKUP(C90, 'Product Table'!A:E, 3, FALSE)</f>
        <v>Networking</v>
      </c>
      <c r="P90">
        <f>VLOOKUP(C90, 'Product Table'!A:E, 4, FALSE)</f>
        <v>26483</v>
      </c>
      <c r="Q90">
        <f>VLOOKUP(A90, 'Date Table'!A:G, 2, FALSE)</f>
        <v>12</v>
      </c>
      <c r="R90">
        <f>VLOOKUP(A90, 'Date Table'!A:G, 3, FALSE)</f>
        <v>4</v>
      </c>
      <c r="S90">
        <f>VLOOKUP(A90, 'Date Table'!A:G, 4, FALSE)</f>
        <v>2024</v>
      </c>
      <c r="T90" t="str">
        <f>VLOOKUP(A90, 'Date Table'!A:G, 6, FALSE)</f>
        <v>Winter</v>
      </c>
      <c r="U90">
        <f>tblSales[[#This Row],[Qty]]*tblSales[[#This Row],[Unit Price   ]]</f>
        <v>108000</v>
      </c>
      <c r="V90">
        <f>tblSales[[#This Row],[Qty]]*tblSales[[#This Row],[Cost Price]]</f>
        <v>79449</v>
      </c>
      <c r="W90">
        <f>tblSales[[#This Row],[Net Revenue]]-tblSales[[#This Row],[COGS]]</f>
        <v>-187349</v>
      </c>
      <c r="X90" s="14">
        <f>IF(tblSales[[#This Row],[Net Revenue]]=0, 0, tblSales[[#This Row],[Gross Profit]]/tblSales[[#This Row],[Net Revenue]])</f>
        <v>1.7363206672845226</v>
      </c>
    </row>
    <row r="91" spans="1:24" x14ac:dyDescent="0.3">
      <c r="A91" s="2">
        <v>45648</v>
      </c>
      <c r="B91" t="s">
        <v>14</v>
      </c>
      <c r="C91" t="s">
        <v>11</v>
      </c>
      <c r="D91">
        <v>4</v>
      </c>
      <c r="E91">
        <v>6400</v>
      </c>
      <c r="F91">
        <v>100</v>
      </c>
      <c r="G91">
        <v>25500</v>
      </c>
      <c r="H91" t="s">
        <v>9</v>
      </c>
      <c r="I91" t="str">
        <f t="shared" si="2"/>
        <v>December</v>
      </c>
      <c r="J91" t="str">
        <f t="shared" si="3"/>
        <v>Revenue</v>
      </c>
      <c r="K91" t="str">
        <f>VLOOKUP(B91, 'Customer Table'!A:D, 2, FALSE)</f>
        <v>Customer I</v>
      </c>
      <c r="L91" t="str">
        <f>VLOOKUP(B91, 'Customer Table'!A:D, 3, FALSE)</f>
        <v>Bangalore</v>
      </c>
      <c r="M91" t="str">
        <f>VLOOKUP(B91, 'Customer Table'!$A:$D, 4, FALSE)</f>
        <v>New</v>
      </c>
      <c r="N91" t="str">
        <f>VLOOKUP(C91, 'Product Table'!A:E, 2, FALSE)</f>
        <v>Smartphone</v>
      </c>
      <c r="O91" t="str">
        <f>VLOOKUP(C91, 'Product Table'!A:E, 3, FALSE)</f>
        <v>Electronics</v>
      </c>
      <c r="P91">
        <f>VLOOKUP(C91, 'Product Table'!A:E, 4, FALSE)</f>
        <v>5612</v>
      </c>
      <c r="Q91">
        <f>VLOOKUP(A91, 'Date Table'!A:G, 2, FALSE)</f>
        <v>12</v>
      </c>
      <c r="R91">
        <f>VLOOKUP(A91, 'Date Table'!A:G, 3, FALSE)</f>
        <v>4</v>
      </c>
      <c r="S91">
        <f>VLOOKUP(A91, 'Date Table'!A:G, 4, FALSE)</f>
        <v>2024</v>
      </c>
      <c r="T91" t="str">
        <f>VLOOKUP(A91, 'Date Table'!A:G, 6, FALSE)</f>
        <v>Winter</v>
      </c>
      <c r="U91">
        <f>tblSales[[#This Row],[Qty]]*tblSales[[#This Row],[Unit Price   ]]</f>
        <v>25600</v>
      </c>
      <c r="V91">
        <f>tblSales[[#This Row],[Qty]]*tblSales[[#This Row],[Cost Price]]</f>
        <v>22448</v>
      </c>
      <c r="W91">
        <f>tblSales[[#This Row],[Net Revenue]]-tblSales[[#This Row],[COGS]]</f>
        <v>3052</v>
      </c>
      <c r="X91" s="14">
        <f>IF(tblSales[[#This Row],[Net Revenue]]=0, 0, tblSales[[#This Row],[Gross Profit]]/tblSales[[#This Row],[Net Revenue]])</f>
        <v>0.11968627450980392</v>
      </c>
    </row>
    <row r="92" spans="1:24" x14ac:dyDescent="0.3">
      <c r="A92" s="2">
        <v>45648</v>
      </c>
      <c r="B92" t="s">
        <v>38</v>
      </c>
      <c r="C92" t="s">
        <v>32</v>
      </c>
      <c r="D92">
        <v>2</v>
      </c>
      <c r="E92">
        <v>29800</v>
      </c>
      <c r="F92">
        <v>100</v>
      </c>
      <c r="G92">
        <v>59500</v>
      </c>
      <c r="H92" t="s">
        <v>9</v>
      </c>
      <c r="I92" t="str">
        <f t="shared" si="2"/>
        <v>December</v>
      </c>
      <c r="J92" t="str">
        <f t="shared" si="3"/>
        <v>Revenue</v>
      </c>
      <c r="K92" t="str">
        <f>VLOOKUP(B92, 'Customer Table'!A:D, 2, FALSE)</f>
        <v>Customer E</v>
      </c>
      <c r="L92" t="str">
        <f>VLOOKUP(B92, 'Customer Table'!A:D, 3, FALSE)</f>
        <v>Chennai</v>
      </c>
      <c r="M92" t="str">
        <f>VLOOKUP(B92, 'Customer Table'!$A:$D, 4, FALSE)</f>
        <v>New</v>
      </c>
      <c r="N92" t="str">
        <f>VLOOKUP(C92, 'Product Table'!A:E, 2, FALSE)</f>
        <v>Keyboard</v>
      </c>
      <c r="O92" t="str">
        <f>VLOOKUP(C92, 'Product Table'!A:E, 3, FALSE)</f>
        <v>Accessories</v>
      </c>
      <c r="P92">
        <f>VLOOKUP(C92, 'Product Table'!A:E, 4, FALSE)</f>
        <v>25619</v>
      </c>
      <c r="Q92">
        <f>VLOOKUP(A92, 'Date Table'!A:G, 2, FALSE)</f>
        <v>12</v>
      </c>
      <c r="R92">
        <f>VLOOKUP(A92, 'Date Table'!A:G, 3, FALSE)</f>
        <v>4</v>
      </c>
      <c r="S92">
        <f>VLOOKUP(A92, 'Date Table'!A:G, 4, FALSE)</f>
        <v>2024</v>
      </c>
      <c r="T92" t="str">
        <f>VLOOKUP(A92, 'Date Table'!A:G, 6, FALSE)</f>
        <v>Winter</v>
      </c>
      <c r="U92">
        <f>tblSales[[#This Row],[Qty]]*tblSales[[#This Row],[Unit Price   ]]</f>
        <v>59600</v>
      </c>
      <c r="V92">
        <f>tblSales[[#This Row],[Qty]]*tblSales[[#This Row],[Cost Price]]</f>
        <v>51238</v>
      </c>
      <c r="W92">
        <f>tblSales[[#This Row],[Net Revenue]]-tblSales[[#This Row],[COGS]]</f>
        <v>8262</v>
      </c>
      <c r="X92" s="14">
        <f>IF(tblSales[[#This Row],[Net Revenue]]=0, 0, tblSales[[#This Row],[Gross Profit]]/tblSales[[#This Row],[Net Revenue]])</f>
        <v>0.13885714285714285</v>
      </c>
    </row>
    <row r="93" spans="1:24" x14ac:dyDescent="0.3">
      <c r="A93" s="2">
        <v>45648</v>
      </c>
      <c r="B93" t="s">
        <v>18</v>
      </c>
      <c r="C93" t="s">
        <v>11</v>
      </c>
      <c r="D93">
        <v>3</v>
      </c>
      <c r="E93">
        <v>6600</v>
      </c>
      <c r="F93">
        <v>200</v>
      </c>
      <c r="G93">
        <v>19600</v>
      </c>
      <c r="H93" t="s">
        <v>9</v>
      </c>
      <c r="I93" t="str">
        <f t="shared" si="2"/>
        <v>December</v>
      </c>
      <c r="J93" t="str">
        <f t="shared" si="3"/>
        <v>Revenue</v>
      </c>
      <c r="K93" t="str">
        <f>VLOOKUP(B93, 'Customer Table'!A:D, 2, FALSE)</f>
        <v>Customer J</v>
      </c>
      <c r="L93" t="str">
        <f>VLOOKUP(B93, 'Customer Table'!A:D, 3, FALSE)</f>
        <v>Chennai</v>
      </c>
      <c r="M93" t="str">
        <f>VLOOKUP(B93, 'Customer Table'!$A:$D, 4, FALSE)</f>
        <v>Returning</v>
      </c>
      <c r="N93" t="str">
        <f>VLOOKUP(C93, 'Product Table'!A:E, 2, FALSE)</f>
        <v>Smartphone</v>
      </c>
      <c r="O93" t="str">
        <f>VLOOKUP(C93, 'Product Table'!A:E, 3, FALSE)</f>
        <v>Electronics</v>
      </c>
      <c r="P93">
        <f>VLOOKUP(C93, 'Product Table'!A:E, 4, FALSE)</f>
        <v>5612</v>
      </c>
      <c r="Q93">
        <f>VLOOKUP(A93, 'Date Table'!A:G, 2, FALSE)</f>
        <v>12</v>
      </c>
      <c r="R93">
        <f>VLOOKUP(A93, 'Date Table'!A:G, 3, FALSE)</f>
        <v>4</v>
      </c>
      <c r="S93">
        <f>VLOOKUP(A93, 'Date Table'!A:G, 4, FALSE)</f>
        <v>2024</v>
      </c>
      <c r="T93" t="str">
        <f>VLOOKUP(A93, 'Date Table'!A:G, 6, FALSE)</f>
        <v>Winter</v>
      </c>
      <c r="U93">
        <f>tblSales[[#This Row],[Qty]]*tblSales[[#This Row],[Unit Price   ]]</f>
        <v>19800</v>
      </c>
      <c r="V93">
        <f>tblSales[[#This Row],[Qty]]*tblSales[[#This Row],[Cost Price]]</f>
        <v>16836</v>
      </c>
      <c r="W93">
        <f>tblSales[[#This Row],[Net Revenue]]-tblSales[[#This Row],[COGS]]</f>
        <v>2764</v>
      </c>
      <c r="X93" s="14">
        <f>IF(tblSales[[#This Row],[Net Revenue]]=0, 0, tblSales[[#This Row],[Gross Profit]]/tblSales[[#This Row],[Net Revenue]])</f>
        <v>0.1410204081632653</v>
      </c>
    </row>
    <row r="94" spans="1:24" x14ac:dyDescent="0.3">
      <c r="A94" s="2">
        <v>45647</v>
      </c>
      <c r="B94" t="s">
        <v>33</v>
      </c>
      <c r="C94" t="s">
        <v>11</v>
      </c>
      <c r="D94">
        <v>2</v>
      </c>
      <c r="E94">
        <v>6700</v>
      </c>
      <c r="F94">
        <v>200</v>
      </c>
      <c r="G94">
        <v>13200</v>
      </c>
      <c r="H94" t="s">
        <v>9</v>
      </c>
      <c r="I94" t="str">
        <f t="shared" si="2"/>
        <v>December</v>
      </c>
      <c r="J94" t="str">
        <f t="shared" si="3"/>
        <v>Revenue</v>
      </c>
      <c r="K94" t="str">
        <f>VLOOKUP(B94, 'Customer Table'!A:D, 2, FALSE)</f>
        <v>Customer O</v>
      </c>
      <c r="L94" t="str">
        <f>VLOOKUP(B94, 'Customer Table'!A:D, 3, FALSE)</f>
        <v>Kolkata</v>
      </c>
      <c r="M94" t="str">
        <f>VLOOKUP(B94, 'Customer Table'!$A:$D, 4, FALSE)</f>
        <v>Returning</v>
      </c>
      <c r="N94" t="str">
        <f>VLOOKUP(C94, 'Product Table'!A:E, 2, FALSE)</f>
        <v>Smartphone</v>
      </c>
      <c r="O94" t="str">
        <f>VLOOKUP(C94, 'Product Table'!A:E, 3, FALSE)</f>
        <v>Electronics</v>
      </c>
      <c r="P94">
        <f>VLOOKUP(C94, 'Product Table'!A:E, 4, FALSE)</f>
        <v>5612</v>
      </c>
      <c r="Q94">
        <f>VLOOKUP(A94, 'Date Table'!A:G, 2, FALSE)</f>
        <v>12</v>
      </c>
      <c r="R94">
        <f>VLOOKUP(A94, 'Date Table'!A:G, 3, FALSE)</f>
        <v>4</v>
      </c>
      <c r="S94">
        <f>VLOOKUP(A94, 'Date Table'!A:G, 4, FALSE)</f>
        <v>2024</v>
      </c>
      <c r="T94" t="str">
        <f>VLOOKUP(A94, 'Date Table'!A:G, 6, FALSE)</f>
        <v>Winter</v>
      </c>
      <c r="U94">
        <f>tblSales[[#This Row],[Qty]]*tblSales[[#This Row],[Unit Price   ]]</f>
        <v>13400</v>
      </c>
      <c r="V94">
        <f>tblSales[[#This Row],[Qty]]*tblSales[[#This Row],[Cost Price]]</f>
        <v>11224</v>
      </c>
      <c r="W94">
        <f>tblSales[[#This Row],[Net Revenue]]-tblSales[[#This Row],[COGS]]</f>
        <v>1976</v>
      </c>
      <c r="X94" s="14">
        <f>IF(tblSales[[#This Row],[Net Revenue]]=0, 0, tblSales[[#This Row],[Gross Profit]]/tblSales[[#This Row],[Net Revenue]])</f>
        <v>0.14969696969696969</v>
      </c>
    </row>
    <row r="95" spans="1:24" x14ac:dyDescent="0.3">
      <c r="A95" s="2">
        <v>45647</v>
      </c>
      <c r="B95" t="s">
        <v>7</v>
      </c>
      <c r="C95" t="s">
        <v>32</v>
      </c>
      <c r="D95">
        <v>1</v>
      </c>
      <c r="E95">
        <v>36000</v>
      </c>
      <c r="F95">
        <v>200</v>
      </c>
      <c r="G95">
        <v>35800</v>
      </c>
      <c r="H95" t="s">
        <v>9</v>
      </c>
      <c r="I95" t="str">
        <f t="shared" si="2"/>
        <v>December</v>
      </c>
      <c r="J95" t="str">
        <f t="shared" si="3"/>
        <v>Revenue</v>
      </c>
      <c r="K95" t="str">
        <f>VLOOKUP(B95, 'Customer Table'!A:D, 2, FALSE)</f>
        <v>Customer D</v>
      </c>
      <c r="L95" t="str">
        <f>VLOOKUP(B95, 'Customer Table'!A:D, 3, FALSE)</f>
        <v>Chennai</v>
      </c>
      <c r="M95" t="str">
        <f>VLOOKUP(B95, 'Customer Table'!$A:$D, 4, FALSE)</f>
        <v>Returning</v>
      </c>
      <c r="N95" t="str">
        <f>VLOOKUP(C95, 'Product Table'!A:E, 2, FALSE)</f>
        <v>Keyboard</v>
      </c>
      <c r="O95" t="str">
        <f>VLOOKUP(C95, 'Product Table'!A:E, 3, FALSE)</f>
        <v>Accessories</v>
      </c>
      <c r="P95">
        <f>VLOOKUP(C95, 'Product Table'!A:E, 4, FALSE)</f>
        <v>25619</v>
      </c>
      <c r="Q95">
        <f>VLOOKUP(A95, 'Date Table'!A:G, 2, FALSE)</f>
        <v>12</v>
      </c>
      <c r="R95">
        <f>VLOOKUP(A95, 'Date Table'!A:G, 3, FALSE)</f>
        <v>4</v>
      </c>
      <c r="S95">
        <f>VLOOKUP(A95, 'Date Table'!A:G, 4, FALSE)</f>
        <v>2024</v>
      </c>
      <c r="T95" t="str">
        <f>VLOOKUP(A95, 'Date Table'!A:G, 6, FALSE)</f>
        <v>Winter</v>
      </c>
      <c r="U95">
        <f>tblSales[[#This Row],[Qty]]*tblSales[[#This Row],[Unit Price   ]]</f>
        <v>36000</v>
      </c>
      <c r="V95">
        <f>tblSales[[#This Row],[Qty]]*tblSales[[#This Row],[Cost Price]]</f>
        <v>25619</v>
      </c>
      <c r="W95">
        <f>tblSales[[#This Row],[Net Revenue]]-tblSales[[#This Row],[COGS]]</f>
        <v>10181</v>
      </c>
      <c r="X95" s="14">
        <f>IF(tblSales[[#This Row],[Net Revenue]]=0, 0, tblSales[[#This Row],[Gross Profit]]/tblSales[[#This Row],[Net Revenue]])</f>
        <v>0.28438547486033522</v>
      </c>
    </row>
    <row r="96" spans="1:24" x14ac:dyDescent="0.3">
      <c r="A96" s="2">
        <v>45646</v>
      </c>
      <c r="B96" t="s">
        <v>33</v>
      </c>
      <c r="C96" t="s">
        <v>25</v>
      </c>
      <c r="D96">
        <v>3</v>
      </c>
      <c r="E96">
        <v>37700</v>
      </c>
      <c r="F96">
        <v>0</v>
      </c>
      <c r="G96">
        <v>-113100</v>
      </c>
      <c r="H96" t="s">
        <v>29</v>
      </c>
      <c r="I96" t="str">
        <f t="shared" si="2"/>
        <v>December</v>
      </c>
      <c r="J96" t="str">
        <f t="shared" si="3"/>
        <v>Return</v>
      </c>
      <c r="K96" t="str">
        <f>VLOOKUP(B96, 'Customer Table'!A:D, 2, FALSE)</f>
        <v>Customer O</v>
      </c>
      <c r="L96" t="str">
        <f>VLOOKUP(B96, 'Customer Table'!A:D, 3, FALSE)</f>
        <v>Kolkata</v>
      </c>
      <c r="M96" t="str">
        <f>VLOOKUP(B96, 'Customer Table'!$A:$D, 4, FALSE)</f>
        <v>Returning</v>
      </c>
      <c r="N96" t="str">
        <f>VLOOKUP(C96, 'Product Table'!A:E, 2, FALSE)</f>
        <v>Tablet</v>
      </c>
      <c r="O96" t="str">
        <f>VLOOKUP(C96, 'Product Table'!A:E, 3, FALSE)</f>
        <v>Electronics</v>
      </c>
      <c r="P96">
        <f>VLOOKUP(C96, 'Product Table'!A:E, 4, FALSE)</f>
        <v>29054</v>
      </c>
      <c r="Q96">
        <f>VLOOKUP(A96, 'Date Table'!A:G, 2, FALSE)</f>
        <v>12</v>
      </c>
      <c r="R96">
        <f>VLOOKUP(A96, 'Date Table'!A:G, 3, FALSE)</f>
        <v>4</v>
      </c>
      <c r="S96">
        <f>VLOOKUP(A96, 'Date Table'!A:G, 4, FALSE)</f>
        <v>2024</v>
      </c>
      <c r="T96" t="str">
        <f>VLOOKUP(A96, 'Date Table'!A:G, 6, FALSE)</f>
        <v>Winter</v>
      </c>
      <c r="U96">
        <f>tblSales[[#This Row],[Qty]]*tblSales[[#This Row],[Unit Price   ]]</f>
        <v>113100</v>
      </c>
      <c r="V96">
        <f>tblSales[[#This Row],[Qty]]*tblSales[[#This Row],[Cost Price]]</f>
        <v>87162</v>
      </c>
      <c r="W96">
        <f>tblSales[[#This Row],[Net Revenue]]-tblSales[[#This Row],[COGS]]</f>
        <v>-200262</v>
      </c>
      <c r="X96" s="14">
        <f>IF(tblSales[[#This Row],[Net Revenue]]=0, 0, tblSales[[#This Row],[Gross Profit]]/tblSales[[#This Row],[Net Revenue]])</f>
        <v>1.7706631299734747</v>
      </c>
    </row>
    <row r="97" spans="1:24" x14ac:dyDescent="0.3">
      <c r="A97" s="2">
        <v>45646</v>
      </c>
      <c r="B97" t="s">
        <v>38</v>
      </c>
      <c r="C97" t="s">
        <v>17</v>
      </c>
      <c r="D97">
        <v>5</v>
      </c>
      <c r="E97">
        <v>30500</v>
      </c>
      <c r="F97">
        <v>500</v>
      </c>
      <c r="G97">
        <v>-152000</v>
      </c>
      <c r="H97" t="s">
        <v>29</v>
      </c>
      <c r="I97" t="str">
        <f t="shared" si="2"/>
        <v>December</v>
      </c>
      <c r="J97" t="str">
        <f t="shared" si="3"/>
        <v>Return</v>
      </c>
      <c r="K97" t="str">
        <f>VLOOKUP(B97, 'Customer Table'!A:D, 2, FALSE)</f>
        <v>Customer E</v>
      </c>
      <c r="L97" t="str">
        <f>VLOOKUP(B97, 'Customer Table'!A:D, 3, FALSE)</f>
        <v>Chennai</v>
      </c>
      <c r="M97" t="str">
        <f>VLOOKUP(B97, 'Customer Table'!$A:$D, 4, FALSE)</f>
        <v>New</v>
      </c>
      <c r="N97" t="str">
        <f>VLOOKUP(C97, 'Product Table'!A:E, 2, FALSE)</f>
        <v>Mouse</v>
      </c>
      <c r="O97" t="str">
        <f>VLOOKUP(C97, 'Product Table'!A:E, 3, FALSE)</f>
        <v>Accessories</v>
      </c>
      <c r="P97">
        <f>VLOOKUP(C97, 'Product Table'!A:E, 4, FALSE)</f>
        <v>24870</v>
      </c>
      <c r="Q97">
        <f>VLOOKUP(A97, 'Date Table'!A:G, 2, FALSE)</f>
        <v>12</v>
      </c>
      <c r="R97">
        <f>VLOOKUP(A97, 'Date Table'!A:G, 3, FALSE)</f>
        <v>4</v>
      </c>
      <c r="S97">
        <f>VLOOKUP(A97, 'Date Table'!A:G, 4, FALSE)</f>
        <v>2024</v>
      </c>
      <c r="T97" t="str">
        <f>VLOOKUP(A97, 'Date Table'!A:G, 6, FALSE)</f>
        <v>Winter</v>
      </c>
      <c r="U97">
        <f>tblSales[[#This Row],[Qty]]*tblSales[[#This Row],[Unit Price   ]]</f>
        <v>152500</v>
      </c>
      <c r="V97">
        <f>tblSales[[#This Row],[Qty]]*tblSales[[#This Row],[Cost Price]]</f>
        <v>124350</v>
      </c>
      <c r="W97">
        <f>tblSales[[#This Row],[Net Revenue]]-tblSales[[#This Row],[COGS]]</f>
        <v>-276350</v>
      </c>
      <c r="X97" s="14">
        <f>IF(tblSales[[#This Row],[Net Revenue]]=0, 0, tblSales[[#This Row],[Gross Profit]]/tblSales[[#This Row],[Net Revenue]])</f>
        <v>1.8180921052631578</v>
      </c>
    </row>
    <row r="98" spans="1:24" x14ac:dyDescent="0.3">
      <c r="A98" s="2">
        <v>45645</v>
      </c>
      <c r="B98" t="s">
        <v>7</v>
      </c>
      <c r="C98" t="s">
        <v>17</v>
      </c>
      <c r="D98">
        <v>4</v>
      </c>
      <c r="E98">
        <v>28500</v>
      </c>
      <c r="F98">
        <v>500</v>
      </c>
      <c r="G98">
        <v>113500</v>
      </c>
      <c r="H98" t="s">
        <v>9</v>
      </c>
      <c r="I98" t="str">
        <f t="shared" si="2"/>
        <v>December</v>
      </c>
      <c r="J98" t="str">
        <f t="shared" si="3"/>
        <v>Revenue</v>
      </c>
      <c r="K98" t="str">
        <f>VLOOKUP(B98, 'Customer Table'!A:D, 2, FALSE)</f>
        <v>Customer D</v>
      </c>
      <c r="L98" t="str">
        <f>VLOOKUP(B98, 'Customer Table'!A:D, 3, FALSE)</f>
        <v>Chennai</v>
      </c>
      <c r="M98" t="str">
        <f>VLOOKUP(B98, 'Customer Table'!$A:$D, 4, FALSE)</f>
        <v>Returning</v>
      </c>
      <c r="N98" t="str">
        <f>VLOOKUP(C98, 'Product Table'!A:E, 2, FALSE)</f>
        <v>Mouse</v>
      </c>
      <c r="O98" t="str">
        <f>VLOOKUP(C98, 'Product Table'!A:E, 3, FALSE)</f>
        <v>Accessories</v>
      </c>
      <c r="P98">
        <f>VLOOKUP(C98, 'Product Table'!A:E, 4, FALSE)</f>
        <v>24870</v>
      </c>
      <c r="Q98">
        <f>VLOOKUP(A98, 'Date Table'!A:G, 2, FALSE)</f>
        <v>12</v>
      </c>
      <c r="R98">
        <f>VLOOKUP(A98, 'Date Table'!A:G, 3, FALSE)</f>
        <v>4</v>
      </c>
      <c r="S98">
        <f>VLOOKUP(A98, 'Date Table'!A:G, 4, FALSE)</f>
        <v>2024</v>
      </c>
      <c r="T98" t="str">
        <f>VLOOKUP(A98, 'Date Table'!A:G, 6, FALSE)</f>
        <v>Winter</v>
      </c>
      <c r="U98">
        <f>tblSales[[#This Row],[Qty]]*tblSales[[#This Row],[Unit Price   ]]</f>
        <v>114000</v>
      </c>
      <c r="V98">
        <f>tblSales[[#This Row],[Qty]]*tblSales[[#This Row],[Cost Price]]</f>
        <v>99480</v>
      </c>
      <c r="W98">
        <f>tblSales[[#This Row],[Net Revenue]]-tblSales[[#This Row],[COGS]]</f>
        <v>14020</v>
      </c>
      <c r="X98" s="14">
        <f>IF(tblSales[[#This Row],[Net Revenue]]=0, 0, tblSales[[#This Row],[Gross Profit]]/tblSales[[#This Row],[Net Revenue]])</f>
        <v>0.12352422907488987</v>
      </c>
    </row>
    <row r="99" spans="1:24" x14ac:dyDescent="0.3">
      <c r="A99" s="2">
        <v>45645</v>
      </c>
      <c r="B99" t="s">
        <v>38</v>
      </c>
      <c r="C99" t="s">
        <v>23</v>
      </c>
      <c r="D99">
        <v>1</v>
      </c>
      <c r="E99">
        <v>39200</v>
      </c>
      <c r="F99">
        <v>100</v>
      </c>
      <c r="G99">
        <v>39100</v>
      </c>
      <c r="H99" t="s">
        <v>9</v>
      </c>
      <c r="I99" t="str">
        <f t="shared" si="2"/>
        <v>December</v>
      </c>
      <c r="J99" t="str">
        <f t="shared" si="3"/>
        <v>Revenue</v>
      </c>
      <c r="K99" t="str">
        <f>VLOOKUP(B99, 'Customer Table'!A:D, 2, FALSE)</f>
        <v>Customer E</v>
      </c>
      <c r="L99" t="str">
        <f>VLOOKUP(B99, 'Customer Table'!A:D, 3, FALSE)</f>
        <v>Chennai</v>
      </c>
      <c r="M99" t="str">
        <f>VLOOKUP(B99, 'Customer Table'!$A:$D, 4, FALSE)</f>
        <v>New</v>
      </c>
      <c r="N99" t="str">
        <f>VLOOKUP(C99, 'Product Table'!A:E, 2, FALSE)</f>
        <v>Router</v>
      </c>
      <c r="O99" t="str">
        <f>VLOOKUP(C99, 'Product Table'!A:E, 3, FALSE)</f>
        <v>Networking</v>
      </c>
      <c r="P99">
        <f>VLOOKUP(C99, 'Product Table'!A:E, 4, FALSE)</f>
        <v>26483</v>
      </c>
      <c r="Q99">
        <f>VLOOKUP(A99, 'Date Table'!A:G, 2, FALSE)</f>
        <v>12</v>
      </c>
      <c r="R99">
        <f>VLOOKUP(A99, 'Date Table'!A:G, 3, FALSE)</f>
        <v>4</v>
      </c>
      <c r="S99">
        <f>VLOOKUP(A99, 'Date Table'!A:G, 4, FALSE)</f>
        <v>2024</v>
      </c>
      <c r="T99" t="str">
        <f>VLOOKUP(A99, 'Date Table'!A:G, 6, FALSE)</f>
        <v>Winter</v>
      </c>
      <c r="U99">
        <f>tblSales[[#This Row],[Qty]]*tblSales[[#This Row],[Unit Price   ]]</f>
        <v>39200</v>
      </c>
      <c r="V99">
        <f>tblSales[[#This Row],[Qty]]*tblSales[[#This Row],[Cost Price]]</f>
        <v>26483</v>
      </c>
      <c r="W99">
        <f>tblSales[[#This Row],[Net Revenue]]-tblSales[[#This Row],[COGS]]</f>
        <v>12617</v>
      </c>
      <c r="X99" s="14">
        <f>IF(tblSales[[#This Row],[Net Revenue]]=0, 0, tblSales[[#This Row],[Gross Profit]]/tblSales[[#This Row],[Net Revenue]])</f>
        <v>0.32268542199488492</v>
      </c>
    </row>
    <row r="100" spans="1:24" x14ac:dyDescent="0.3">
      <c r="A100" s="2">
        <v>45642</v>
      </c>
      <c r="B100" t="s">
        <v>14</v>
      </c>
      <c r="C100" t="s">
        <v>8</v>
      </c>
      <c r="D100">
        <v>3</v>
      </c>
      <c r="E100">
        <v>37400</v>
      </c>
      <c r="F100">
        <v>500</v>
      </c>
      <c r="G100">
        <v>111700</v>
      </c>
      <c r="H100" t="s">
        <v>9</v>
      </c>
      <c r="I100" t="str">
        <f t="shared" si="2"/>
        <v>December</v>
      </c>
      <c r="J100" t="str">
        <f t="shared" si="3"/>
        <v>Revenue</v>
      </c>
      <c r="K100" t="str">
        <f>VLOOKUP(B100, 'Customer Table'!A:D, 2, FALSE)</f>
        <v>Customer I</v>
      </c>
      <c r="L100" t="str">
        <f>VLOOKUP(B100, 'Customer Table'!A:D, 3, FALSE)</f>
        <v>Bangalore</v>
      </c>
      <c r="M100" t="str">
        <f>VLOOKUP(B100, 'Customer Table'!$A:$D, 4, FALSE)</f>
        <v>New</v>
      </c>
      <c r="N100" t="str">
        <f>VLOOKUP(C100, 'Product Table'!A:E, 2, FALSE)</f>
        <v>Laptop</v>
      </c>
      <c r="O100" t="str">
        <f>VLOOKUP(C100, 'Product Table'!A:E, 3, FALSE)</f>
        <v>Electronics</v>
      </c>
      <c r="P100">
        <f>VLOOKUP(C100, 'Product Table'!A:E, 4, FALSE)</f>
        <v>26897</v>
      </c>
      <c r="Q100">
        <f>VLOOKUP(A100, 'Date Table'!A:G, 2, FALSE)</f>
        <v>12</v>
      </c>
      <c r="R100">
        <f>VLOOKUP(A100, 'Date Table'!A:G, 3, FALSE)</f>
        <v>4</v>
      </c>
      <c r="S100">
        <f>VLOOKUP(A100, 'Date Table'!A:G, 4, FALSE)</f>
        <v>2024</v>
      </c>
      <c r="T100" t="str">
        <f>VLOOKUP(A100, 'Date Table'!A:G, 6, FALSE)</f>
        <v>Winter</v>
      </c>
      <c r="U100">
        <f>tblSales[[#This Row],[Qty]]*tblSales[[#This Row],[Unit Price   ]]</f>
        <v>112200</v>
      </c>
      <c r="V100">
        <f>tblSales[[#This Row],[Qty]]*tblSales[[#This Row],[Cost Price]]</f>
        <v>80691</v>
      </c>
      <c r="W100">
        <f>tblSales[[#This Row],[Net Revenue]]-tblSales[[#This Row],[COGS]]</f>
        <v>31009</v>
      </c>
      <c r="X100" s="14">
        <f>IF(tblSales[[#This Row],[Net Revenue]]=0, 0, tblSales[[#This Row],[Gross Profit]]/tblSales[[#This Row],[Net Revenue]])</f>
        <v>0.27760966875559534</v>
      </c>
    </row>
    <row r="101" spans="1:24" x14ac:dyDescent="0.3">
      <c r="A101" s="2">
        <v>45642</v>
      </c>
      <c r="B101" t="s">
        <v>31</v>
      </c>
      <c r="C101" t="s">
        <v>20</v>
      </c>
      <c r="D101">
        <v>4</v>
      </c>
      <c r="E101">
        <v>31400</v>
      </c>
      <c r="F101">
        <v>0</v>
      </c>
      <c r="G101">
        <v>125600</v>
      </c>
      <c r="H101" t="s">
        <v>9</v>
      </c>
      <c r="I101" t="str">
        <f t="shared" si="2"/>
        <v>December</v>
      </c>
      <c r="J101" t="str">
        <f t="shared" si="3"/>
        <v>Revenue</v>
      </c>
      <c r="K101" t="str">
        <f>VLOOKUP(B101, 'Customer Table'!A:D, 2, FALSE)</f>
        <v>Customer G</v>
      </c>
      <c r="L101" t="str">
        <f>VLOOKUP(B101, 'Customer Table'!A:D, 3, FALSE)</f>
        <v>Bangalore</v>
      </c>
      <c r="M101" t="str">
        <f>VLOOKUP(B101, 'Customer Table'!$A:$D, 4, FALSE)</f>
        <v>Returning</v>
      </c>
      <c r="N101" t="str">
        <f>VLOOKUP(C101, 'Product Table'!A:E, 2, FALSE)</f>
        <v>Printer</v>
      </c>
      <c r="O101" t="str">
        <f>VLOOKUP(C101, 'Product Table'!A:E, 3, FALSE)</f>
        <v>Office</v>
      </c>
      <c r="P101">
        <f>VLOOKUP(C101, 'Product Table'!A:E, 4, FALSE)</f>
        <v>26425</v>
      </c>
      <c r="Q101">
        <f>VLOOKUP(A101, 'Date Table'!A:G, 2, FALSE)</f>
        <v>12</v>
      </c>
      <c r="R101">
        <f>VLOOKUP(A101, 'Date Table'!A:G, 3, FALSE)</f>
        <v>4</v>
      </c>
      <c r="S101">
        <f>VLOOKUP(A101, 'Date Table'!A:G, 4, FALSE)</f>
        <v>2024</v>
      </c>
      <c r="T101" t="str">
        <f>VLOOKUP(A101, 'Date Table'!A:G, 6, FALSE)</f>
        <v>Winter</v>
      </c>
      <c r="U101">
        <f>tblSales[[#This Row],[Qty]]*tblSales[[#This Row],[Unit Price   ]]</f>
        <v>125600</v>
      </c>
      <c r="V101">
        <f>tblSales[[#This Row],[Qty]]*tblSales[[#This Row],[Cost Price]]</f>
        <v>105700</v>
      </c>
      <c r="W101">
        <f>tblSales[[#This Row],[Net Revenue]]-tblSales[[#This Row],[COGS]]</f>
        <v>19900</v>
      </c>
      <c r="X101" s="14">
        <f>IF(tblSales[[#This Row],[Net Revenue]]=0, 0, tblSales[[#This Row],[Gross Profit]]/tblSales[[#This Row],[Net Revenue]])</f>
        <v>0.15843949044585987</v>
      </c>
    </row>
    <row r="102" spans="1:24" x14ac:dyDescent="0.3">
      <c r="A102" s="2">
        <v>45642</v>
      </c>
      <c r="B102" t="s">
        <v>24</v>
      </c>
      <c r="C102" t="s">
        <v>25</v>
      </c>
      <c r="D102">
        <v>5</v>
      </c>
      <c r="E102">
        <v>38400</v>
      </c>
      <c r="F102">
        <v>0</v>
      </c>
      <c r="G102">
        <v>192000</v>
      </c>
      <c r="H102" t="s">
        <v>9</v>
      </c>
      <c r="I102" t="str">
        <f t="shared" si="2"/>
        <v>December</v>
      </c>
      <c r="J102" t="str">
        <f t="shared" si="3"/>
        <v>Revenue</v>
      </c>
      <c r="K102" t="str">
        <f>VLOOKUP(B102, 'Customer Table'!A:D, 2, FALSE)</f>
        <v>Customer M</v>
      </c>
      <c r="L102" t="str">
        <f>VLOOKUP(B102, 'Customer Table'!A:D, 3, FALSE)</f>
        <v>Chennai</v>
      </c>
      <c r="M102" t="str">
        <f>VLOOKUP(B102, 'Customer Table'!$A:$D, 4, FALSE)</f>
        <v>Returning</v>
      </c>
      <c r="N102" t="str">
        <f>VLOOKUP(C102, 'Product Table'!A:E, 2, FALSE)</f>
        <v>Tablet</v>
      </c>
      <c r="O102" t="str">
        <f>VLOOKUP(C102, 'Product Table'!A:E, 3, FALSE)</f>
        <v>Electronics</v>
      </c>
      <c r="P102">
        <f>VLOOKUP(C102, 'Product Table'!A:E, 4, FALSE)</f>
        <v>29054</v>
      </c>
      <c r="Q102">
        <f>VLOOKUP(A102, 'Date Table'!A:G, 2, FALSE)</f>
        <v>12</v>
      </c>
      <c r="R102">
        <f>VLOOKUP(A102, 'Date Table'!A:G, 3, FALSE)</f>
        <v>4</v>
      </c>
      <c r="S102">
        <f>VLOOKUP(A102, 'Date Table'!A:G, 4, FALSE)</f>
        <v>2024</v>
      </c>
      <c r="T102" t="str">
        <f>VLOOKUP(A102, 'Date Table'!A:G, 6, FALSE)</f>
        <v>Winter</v>
      </c>
      <c r="U102">
        <f>tblSales[[#This Row],[Qty]]*tblSales[[#This Row],[Unit Price   ]]</f>
        <v>192000</v>
      </c>
      <c r="V102">
        <f>tblSales[[#This Row],[Qty]]*tblSales[[#This Row],[Cost Price]]</f>
        <v>145270</v>
      </c>
      <c r="W102">
        <f>tblSales[[#This Row],[Net Revenue]]-tblSales[[#This Row],[COGS]]</f>
        <v>46730</v>
      </c>
      <c r="X102" s="14">
        <f>IF(tblSales[[#This Row],[Net Revenue]]=0, 0, tblSales[[#This Row],[Gross Profit]]/tblSales[[#This Row],[Net Revenue]])</f>
        <v>0.24338541666666666</v>
      </c>
    </row>
    <row r="103" spans="1:24" x14ac:dyDescent="0.3">
      <c r="A103" s="2">
        <v>45641</v>
      </c>
      <c r="B103" t="s">
        <v>26</v>
      </c>
      <c r="C103" t="s">
        <v>22</v>
      </c>
      <c r="D103">
        <v>4</v>
      </c>
      <c r="E103">
        <v>27400</v>
      </c>
      <c r="F103">
        <v>500</v>
      </c>
      <c r="G103">
        <v>109100</v>
      </c>
      <c r="H103" t="s">
        <v>9</v>
      </c>
      <c r="I103" t="str">
        <f t="shared" si="2"/>
        <v>December</v>
      </c>
      <c r="J103" t="str">
        <f t="shared" si="3"/>
        <v>Revenue</v>
      </c>
      <c r="K103" t="str">
        <f>VLOOKUP(B103, 'Customer Table'!A:D, 2, FALSE)</f>
        <v>Customer N</v>
      </c>
      <c r="L103" t="str">
        <f>VLOOKUP(B103, 'Customer Table'!A:D, 3, FALSE)</f>
        <v>Mumbai</v>
      </c>
      <c r="M103" t="str">
        <f>VLOOKUP(B103, 'Customer Table'!$A:$D, 4, FALSE)</f>
        <v>Returning</v>
      </c>
      <c r="N103" t="str">
        <f>VLOOKUP(C103, 'Product Table'!A:E, 2, FALSE)</f>
        <v>Smartwatch</v>
      </c>
      <c r="O103" t="str">
        <f>VLOOKUP(C103, 'Product Table'!A:E, 3, FALSE)</f>
        <v>Wearable</v>
      </c>
      <c r="P103">
        <f>VLOOKUP(C103, 'Product Table'!A:E, 4, FALSE)</f>
        <v>18787</v>
      </c>
      <c r="Q103">
        <f>VLOOKUP(A103, 'Date Table'!A:G, 2, FALSE)</f>
        <v>12</v>
      </c>
      <c r="R103">
        <f>VLOOKUP(A103, 'Date Table'!A:G, 3, FALSE)</f>
        <v>4</v>
      </c>
      <c r="S103">
        <f>VLOOKUP(A103, 'Date Table'!A:G, 4, FALSE)</f>
        <v>2024</v>
      </c>
      <c r="T103" t="str">
        <f>VLOOKUP(A103, 'Date Table'!A:G, 6, FALSE)</f>
        <v>Winter</v>
      </c>
      <c r="U103">
        <f>tblSales[[#This Row],[Qty]]*tblSales[[#This Row],[Unit Price   ]]</f>
        <v>109600</v>
      </c>
      <c r="V103">
        <f>tblSales[[#This Row],[Qty]]*tblSales[[#This Row],[Cost Price]]</f>
        <v>75148</v>
      </c>
      <c r="W103">
        <f>tblSales[[#This Row],[Net Revenue]]-tblSales[[#This Row],[COGS]]</f>
        <v>33952</v>
      </c>
      <c r="X103" s="14">
        <f>IF(tblSales[[#This Row],[Net Revenue]]=0, 0, tblSales[[#This Row],[Gross Profit]]/tblSales[[#This Row],[Net Revenue]])</f>
        <v>0.3112007332722273</v>
      </c>
    </row>
    <row r="104" spans="1:24" x14ac:dyDescent="0.3">
      <c r="A104" s="2">
        <v>45641</v>
      </c>
      <c r="B104" t="s">
        <v>33</v>
      </c>
      <c r="C104" t="s">
        <v>30</v>
      </c>
      <c r="D104">
        <v>2</v>
      </c>
      <c r="E104">
        <v>38600</v>
      </c>
      <c r="F104">
        <v>0</v>
      </c>
      <c r="G104">
        <v>77200</v>
      </c>
      <c r="H104" t="s">
        <v>9</v>
      </c>
      <c r="I104" t="str">
        <f t="shared" si="2"/>
        <v>December</v>
      </c>
      <c r="J104" t="str">
        <f t="shared" si="3"/>
        <v>Revenue</v>
      </c>
      <c r="K104" t="str">
        <f>VLOOKUP(B104, 'Customer Table'!A:D, 2, FALSE)</f>
        <v>Customer O</v>
      </c>
      <c r="L104" t="str">
        <f>VLOOKUP(B104, 'Customer Table'!A:D, 3, FALSE)</f>
        <v>Kolkata</v>
      </c>
      <c r="M104" t="str">
        <f>VLOOKUP(B104, 'Customer Table'!$A:$D, 4, FALSE)</f>
        <v>Returning</v>
      </c>
      <c r="N104" t="str">
        <f>VLOOKUP(C104, 'Product Table'!A:E, 2, FALSE)</f>
        <v>Monitor</v>
      </c>
      <c r="O104" t="str">
        <f>VLOOKUP(C104, 'Product Table'!A:E, 3, FALSE)</f>
        <v>Electronics</v>
      </c>
      <c r="P104">
        <f>VLOOKUP(C104, 'Product Table'!A:E, 4, FALSE)</f>
        <v>28939</v>
      </c>
      <c r="Q104">
        <f>VLOOKUP(A104, 'Date Table'!A:G, 2, FALSE)</f>
        <v>12</v>
      </c>
      <c r="R104">
        <f>VLOOKUP(A104, 'Date Table'!A:G, 3, FALSE)</f>
        <v>4</v>
      </c>
      <c r="S104">
        <f>VLOOKUP(A104, 'Date Table'!A:G, 4, FALSE)</f>
        <v>2024</v>
      </c>
      <c r="T104" t="str">
        <f>VLOOKUP(A104, 'Date Table'!A:G, 6, FALSE)</f>
        <v>Winter</v>
      </c>
      <c r="U104">
        <f>tblSales[[#This Row],[Qty]]*tblSales[[#This Row],[Unit Price   ]]</f>
        <v>77200</v>
      </c>
      <c r="V104">
        <f>tblSales[[#This Row],[Qty]]*tblSales[[#This Row],[Cost Price]]</f>
        <v>57878</v>
      </c>
      <c r="W104">
        <f>tblSales[[#This Row],[Net Revenue]]-tblSales[[#This Row],[COGS]]</f>
        <v>19322</v>
      </c>
      <c r="X104" s="14">
        <f>IF(tblSales[[#This Row],[Net Revenue]]=0, 0, tblSales[[#This Row],[Gross Profit]]/tblSales[[#This Row],[Net Revenue]])</f>
        <v>0.25028497409326422</v>
      </c>
    </row>
    <row r="105" spans="1:24" x14ac:dyDescent="0.3">
      <c r="A105" s="2">
        <v>45638</v>
      </c>
      <c r="B105" t="s">
        <v>24</v>
      </c>
      <c r="C105" t="s">
        <v>25</v>
      </c>
      <c r="D105">
        <v>2</v>
      </c>
      <c r="E105">
        <v>35000</v>
      </c>
      <c r="F105">
        <v>100</v>
      </c>
      <c r="G105">
        <v>69900</v>
      </c>
      <c r="H105" t="s">
        <v>9</v>
      </c>
      <c r="I105" t="str">
        <f t="shared" si="2"/>
        <v>December</v>
      </c>
      <c r="J105" t="str">
        <f t="shared" si="3"/>
        <v>Revenue</v>
      </c>
      <c r="K105" t="str">
        <f>VLOOKUP(B105, 'Customer Table'!A:D, 2, FALSE)</f>
        <v>Customer M</v>
      </c>
      <c r="L105" t="str">
        <f>VLOOKUP(B105, 'Customer Table'!A:D, 3, FALSE)</f>
        <v>Chennai</v>
      </c>
      <c r="M105" t="str">
        <f>VLOOKUP(B105, 'Customer Table'!$A:$D, 4, FALSE)</f>
        <v>Returning</v>
      </c>
      <c r="N105" t="str">
        <f>VLOOKUP(C105, 'Product Table'!A:E, 2, FALSE)</f>
        <v>Tablet</v>
      </c>
      <c r="O105" t="str">
        <f>VLOOKUP(C105, 'Product Table'!A:E, 3, FALSE)</f>
        <v>Electronics</v>
      </c>
      <c r="P105">
        <f>VLOOKUP(C105, 'Product Table'!A:E, 4, FALSE)</f>
        <v>29054</v>
      </c>
      <c r="Q105">
        <f>VLOOKUP(A105, 'Date Table'!A:G, 2, FALSE)</f>
        <v>12</v>
      </c>
      <c r="R105">
        <f>VLOOKUP(A105, 'Date Table'!A:G, 3, FALSE)</f>
        <v>4</v>
      </c>
      <c r="S105">
        <f>VLOOKUP(A105, 'Date Table'!A:G, 4, FALSE)</f>
        <v>2024</v>
      </c>
      <c r="T105" t="str">
        <f>VLOOKUP(A105, 'Date Table'!A:G, 6, FALSE)</f>
        <v>Winter</v>
      </c>
      <c r="U105">
        <f>tblSales[[#This Row],[Qty]]*tblSales[[#This Row],[Unit Price   ]]</f>
        <v>70000</v>
      </c>
      <c r="V105">
        <f>tblSales[[#This Row],[Qty]]*tblSales[[#This Row],[Cost Price]]</f>
        <v>58108</v>
      </c>
      <c r="W105">
        <f>tblSales[[#This Row],[Net Revenue]]-tblSales[[#This Row],[COGS]]</f>
        <v>11792</v>
      </c>
      <c r="X105" s="14">
        <f>IF(tblSales[[#This Row],[Net Revenue]]=0, 0, tblSales[[#This Row],[Gross Profit]]/tblSales[[#This Row],[Net Revenue]])</f>
        <v>0.16869814020028612</v>
      </c>
    </row>
    <row r="106" spans="1:24" x14ac:dyDescent="0.3">
      <c r="A106" s="2">
        <v>45638</v>
      </c>
      <c r="B106" t="s">
        <v>16</v>
      </c>
      <c r="C106" t="s">
        <v>22</v>
      </c>
      <c r="D106">
        <v>1</v>
      </c>
      <c r="E106">
        <v>25400</v>
      </c>
      <c r="F106">
        <v>100</v>
      </c>
      <c r="G106">
        <v>25300</v>
      </c>
      <c r="H106" t="s">
        <v>9</v>
      </c>
      <c r="I106" t="str">
        <f t="shared" si="2"/>
        <v>December</v>
      </c>
      <c r="J106" t="str">
        <f t="shared" si="3"/>
        <v>Revenue</v>
      </c>
      <c r="K106" t="str">
        <f>VLOOKUP(B106, 'Customer Table'!A:D, 2, FALSE)</f>
        <v>Customer T</v>
      </c>
      <c r="L106" t="str">
        <f>VLOOKUP(B106, 'Customer Table'!A:D, 3, FALSE)</f>
        <v>Kolkata</v>
      </c>
      <c r="M106" t="str">
        <f>VLOOKUP(B106, 'Customer Table'!$A:$D, 4, FALSE)</f>
        <v>New</v>
      </c>
      <c r="N106" t="str">
        <f>VLOOKUP(C106, 'Product Table'!A:E, 2, FALSE)</f>
        <v>Smartwatch</v>
      </c>
      <c r="O106" t="str">
        <f>VLOOKUP(C106, 'Product Table'!A:E, 3, FALSE)</f>
        <v>Wearable</v>
      </c>
      <c r="P106">
        <f>VLOOKUP(C106, 'Product Table'!A:E, 4, FALSE)</f>
        <v>18787</v>
      </c>
      <c r="Q106">
        <f>VLOOKUP(A106, 'Date Table'!A:G, 2, FALSE)</f>
        <v>12</v>
      </c>
      <c r="R106">
        <f>VLOOKUP(A106, 'Date Table'!A:G, 3, FALSE)</f>
        <v>4</v>
      </c>
      <c r="S106">
        <f>VLOOKUP(A106, 'Date Table'!A:G, 4, FALSE)</f>
        <v>2024</v>
      </c>
      <c r="T106" t="str">
        <f>VLOOKUP(A106, 'Date Table'!A:G, 6, FALSE)</f>
        <v>Winter</v>
      </c>
      <c r="U106">
        <f>tblSales[[#This Row],[Qty]]*tblSales[[#This Row],[Unit Price   ]]</f>
        <v>25400</v>
      </c>
      <c r="V106">
        <f>tblSales[[#This Row],[Qty]]*tblSales[[#This Row],[Cost Price]]</f>
        <v>18787</v>
      </c>
      <c r="W106">
        <f>tblSales[[#This Row],[Net Revenue]]-tblSales[[#This Row],[COGS]]</f>
        <v>6513</v>
      </c>
      <c r="X106" s="14">
        <f>IF(tblSales[[#This Row],[Net Revenue]]=0, 0, tblSales[[#This Row],[Gross Profit]]/tblSales[[#This Row],[Net Revenue]])</f>
        <v>0.25743083003952572</v>
      </c>
    </row>
    <row r="107" spans="1:24" x14ac:dyDescent="0.3">
      <c r="A107" s="2">
        <v>45637</v>
      </c>
      <c r="B107" t="s">
        <v>18</v>
      </c>
      <c r="C107" t="s">
        <v>30</v>
      </c>
      <c r="D107">
        <v>5</v>
      </c>
      <c r="E107">
        <v>41100</v>
      </c>
      <c r="F107">
        <v>100</v>
      </c>
      <c r="G107">
        <v>205400</v>
      </c>
      <c r="H107" t="s">
        <v>9</v>
      </c>
      <c r="I107" t="str">
        <f t="shared" si="2"/>
        <v>December</v>
      </c>
      <c r="J107" t="str">
        <f t="shared" si="3"/>
        <v>Revenue</v>
      </c>
      <c r="K107" t="str">
        <f>VLOOKUP(B107, 'Customer Table'!A:D, 2, FALSE)</f>
        <v>Customer J</v>
      </c>
      <c r="L107" t="str">
        <f>VLOOKUP(B107, 'Customer Table'!A:D, 3, FALSE)</f>
        <v>Chennai</v>
      </c>
      <c r="M107" t="str">
        <f>VLOOKUP(B107, 'Customer Table'!$A:$D, 4, FALSE)</f>
        <v>Returning</v>
      </c>
      <c r="N107" t="str">
        <f>VLOOKUP(C107, 'Product Table'!A:E, 2, FALSE)</f>
        <v>Monitor</v>
      </c>
      <c r="O107" t="str">
        <f>VLOOKUP(C107, 'Product Table'!A:E, 3, FALSE)</f>
        <v>Electronics</v>
      </c>
      <c r="P107">
        <f>VLOOKUP(C107, 'Product Table'!A:E, 4, FALSE)</f>
        <v>28939</v>
      </c>
      <c r="Q107">
        <f>VLOOKUP(A107, 'Date Table'!A:G, 2, FALSE)</f>
        <v>12</v>
      </c>
      <c r="R107">
        <f>VLOOKUP(A107, 'Date Table'!A:G, 3, FALSE)</f>
        <v>4</v>
      </c>
      <c r="S107">
        <f>VLOOKUP(A107, 'Date Table'!A:G, 4, FALSE)</f>
        <v>2024</v>
      </c>
      <c r="T107" t="str">
        <f>VLOOKUP(A107, 'Date Table'!A:G, 6, FALSE)</f>
        <v>Winter</v>
      </c>
      <c r="U107">
        <f>tblSales[[#This Row],[Qty]]*tblSales[[#This Row],[Unit Price   ]]</f>
        <v>205500</v>
      </c>
      <c r="V107">
        <f>tblSales[[#This Row],[Qty]]*tblSales[[#This Row],[Cost Price]]</f>
        <v>144695</v>
      </c>
      <c r="W107">
        <f>tblSales[[#This Row],[Net Revenue]]-tblSales[[#This Row],[COGS]]</f>
        <v>60705</v>
      </c>
      <c r="X107" s="14">
        <f>IF(tblSales[[#This Row],[Net Revenue]]=0, 0, tblSales[[#This Row],[Gross Profit]]/tblSales[[#This Row],[Net Revenue]])</f>
        <v>0.29554527750730281</v>
      </c>
    </row>
    <row r="108" spans="1:24" x14ac:dyDescent="0.3">
      <c r="A108" s="2">
        <v>45636</v>
      </c>
      <c r="B108" t="s">
        <v>15</v>
      </c>
      <c r="C108" t="s">
        <v>20</v>
      </c>
      <c r="D108">
        <v>4</v>
      </c>
      <c r="E108">
        <v>31300</v>
      </c>
      <c r="F108">
        <v>200</v>
      </c>
      <c r="G108">
        <v>125000</v>
      </c>
      <c r="H108" t="s">
        <v>9</v>
      </c>
      <c r="I108" t="str">
        <f t="shared" si="2"/>
        <v>December</v>
      </c>
      <c r="J108" t="str">
        <f t="shared" si="3"/>
        <v>Revenue</v>
      </c>
      <c r="K108" t="str">
        <f>VLOOKUP(B108, 'Customer Table'!A:D, 2, FALSE)</f>
        <v>Customer K</v>
      </c>
      <c r="L108" t="str">
        <f>VLOOKUP(B108, 'Customer Table'!A:D, 3, FALSE)</f>
        <v>Kolkata</v>
      </c>
      <c r="M108" t="str">
        <f>VLOOKUP(B108, 'Customer Table'!$A:$D, 4, FALSE)</f>
        <v>New</v>
      </c>
      <c r="N108" t="str">
        <f>VLOOKUP(C108, 'Product Table'!A:E, 2, FALSE)</f>
        <v>Printer</v>
      </c>
      <c r="O108" t="str">
        <f>VLOOKUP(C108, 'Product Table'!A:E, 3, FALSE)</f>
        <v>Office</v>
      </c>
      <c r="P108">
        <f>VLOOKUP(C108, 'Product Table'!A:E, 4, FALSE)</f>
        <v>26425</v>
      </c>
      <c r="Q108">
        <f>VLOOKUP(A108, 'Date Table'!A:G, 2, FALSE)</f>
        <v>12</v>
      </c>
      <c r="R108">
        <f>VLOOKUP(A108, 'Date Table'!A:G, 3, FALSE)</f>
        <v>4</v>
      </c>
      <c r="S108">
        <f>VLOOKUP(A108, 'Date Table'!A:G, 4, FALSE)</f>
        <v>2024</v>
      </c>
      <c r="T108" t="str">
        <f>VLOOKUP(A108, 'Date Table'!A:G, 6, FALSE)</f>
        <v>Winter</v>
      </c>
      <c r="U108">
        <f>tblSales[[#This Row],[Qty]]*tblSales[[#This Row],[Unit Price   ]]</f>
        <v>125200</v>
      </c>
      <c r="V108">
        <f>tblSales[[#This Row],[Qty]]*tblSales[[#This Row],[Cost Price]]</f>
        <v>105700</v>
      </c>
      <c r="W108">
        <f>tblSales[[#This Row],[Net Revenue]]-tblSales[[#This Row],[COGS]]</f>
        <v>19300</v>
      </c>
      <c r="X108" s="14">
        <f>IF(tblSales[[#This Row],[Net Revenue]]=0, 0, tblSales[[#This Row],[Gross Profit]]/tblSales[[#This Row],[Net Revenue]])</f>
        <v>0.15440000000000001</v>
      </c>
    </row>
    <row r="109" spans="1:24" x14ac:dyDescent="0.3">
      <c r="A109" s="2">
        <v>45636</v>
      </c>
      <c r="B109" t="s">
        <v>16</v>
      </c>
      <c r="C109" t="s">
        <v>25</v>
      </c>
      <c r="D109">
        <v>3</v>
      </c>
      <c r="E109">
        <v>38200</v>
      </c>
      <c r="F109">
        <v>0</v>
      </c>
      <c r="G109">
        <v>114600</v>
      </c>
      <c r="H109" t="s">
        <v>9</v>
      </c>
      <c r="I109" t="str">
        <f t="shared" si="2"/>
        <v>December</v>
      </c>
      <c r="J109" t="str">
        <f t="shared" si="3"/>
        <v>Revenue</v>
      </c>
      <c r="K109" t="str">
        <f>VLOOKUP(B109, 'Customer Table'!A:D, 2, FALSE)</f>
        <v>Customer T</v>
      </c>
      <c r="L109" t="str">
        <f>VLOOKUP(B109, 'Customer Table'!A:D, 3, FALSE)</f>
        <v>Kolkata</v>
      </c>
      <c r="M109" t="str">
        <f>VLOOKUP(B109, 'Customer Table'!$A:$D, 4, FALSE)</f>
        <v>New</v>
      </c>
      <c r="N109" t="str">
        <f>VLOOKUP(C109, 'Product Table'!A:E, 2, FALSE)</f>
        <v>Tablet</v>
      </c>
      <c r="O109" t="str">
        <f>VLOOKUP(C109, 'Product Table'!A:E, 3, FALSE)</f>
        <v>Electronics</v>
      </c>
      <c r="P109">
        <f>VLOOKUP(C109, 'Product Table'!A:E, 4, FALSE)</f>
        <v>29054</v>
      </c>
      <c r="Q109">
        <f>VLOOKUP(A109, 'Date Table'!A:G, 2, FALSE)</f>
        <v>12</v>
      </c>
      <c r="R109">
        <f>VLOOKUP(A109, 'Date Table'!A:G, 3, FALSE)</f>
        <v>4</v>
      </c>
      <c r="S109">
        <f>VLOOKUP(A109, 'Date Table'!A:G, 4, FALSE)</f>
        <v>2024</v>
      </c>
      <c r="T109" t="str">
        <f>VLOOKUP(A109, 'Date Table'!A:G, 6, FALSE)</f>
        <v>Winter</v>
      </c>
      <c r="U109">
        <f>tblSales[[#This Row],[Qty]]*tblSales[[#This Row],[Unit Price   ]]</f>
        <v>114600</v>
      </c>
      <c r="V109">
        <f>tblSales[[#This Row],[Qty]]*tblSales[[#This Row],[Cost Price]]</f>
        <v>87162</v>
      </c>
      <c r="W109">
        <f>tblSales[[#This Row],[Net Revenue]]-tblSales[[#This Row],[COGS]]</f>
        <v>27438</v>
      </c>
      <c r="X109" s="14">
        <f>IF(tblSales[[#This Row],[Net Revenue]]=0, 0, tblSales[[#This Row],[Gross Profit]]/tblSales[[#This Row],[Net Revenue]])</f>
        <v>0.23942408376963351</v>
      </c>
    </row>
    <row r="110" spans="1:24" x14ac:dyDescent="0.3">
      <c r="A110" s="2">
        <v>45633</v>
      </c>
      <c r="B110" t="s">
        <v>7</v>
      </c>
      <c r="C110" t="s">
        <v>23</v>
      </c>
      <c r="D110">
        <v>3</v>
      </c>
      <c r="E110">
        <v>35900</v>
      </c>
      <c r="F110">
        <v>500</v>
      </c>
      <c r="G110">
        <v>107200</v>
      </c>
      <c r="H110" t="s">
        <v>9</v>
      </c>
      <c r="I110" t="str">
        <f t="shared" si="2"/>
        <v>December</v>
      </c>
      <c r="J110" t="str">
        <f t="shared" si="3"/>
        <v>Revenue</v>
      </c>
      <c r="K110" t="str">
        <f>VLOOKUP(B110, 'Customer Table'!A:D, 2, FALSE)</f>
        <v>Customer D</v>
      </c>
      <c r="L110" t="str">
        <f>VLOOKUP(B110, 'Customer Table'!A:D, 3, FALSE)</f>
        <v>Chennai</v>
      </c>
      <c r="M110" t="str">
        <f>VLOOKUP(B110, 'Customer Table'!$A:$D, 4, FALSE)</f>
        <v>Returning</v>
      </c>
      <c r="N110" t="str">
        <f>VLOOKUP(C110, 'Product Table'!A:E, 2, FALSE)</f>
        <v>Router</v>
      </c>
      <c r="O110" t="str">
        <f>VLOOKUP(C110, 'Product Table'!A:E, 3, FALSE)</f>
        <v>Networking</v>
      </c>
      <c r="P110">
        <f>VLOOKUP(C110, 'Product Table'!A:E, 4, FALSE)</f>
        <v>26483</v>
      </c>
      <c r="Q110">
        <f>VLOOKUP(A110, 'Date Table'!A:G, 2, FALSE)</f>
        <v>12</v>
      </c>
      <c r="R110">
        <f>VLOOKUP(A110, 'Date Table'!A:G, 3, FALSE)</f>
        <v>4</v>
      </c>
      <c r="S110">
        <f>VLOOKUP(A110, 'Date Table'!A:G, 4, FALSE)</f>
        <v>2024</v>
      </c>
      <c r="T110" t="str">
        <f>VLOOKUP(A110, 'Date Table'!A:G, 6, FALSE)</f>
        <v>Winter</v>
      </c>
      <c r="U110">
        <f>tblSales[[#This Row],[Qty]]*tblSales[[#This Row],[Unit Price   ]]</f>
        <v>107700</v>
      </c>
      <c r="V110">
        <f>tblSales[[#This Row],[Qty]]*tblSales[[#This Row],[Cost Price]]</f>
        <v>79449</v>
      </c>
      <c r="W110">
        <f>tblSales[[#This Row],[Net Revenue]]-tblSales[[#This Row],[COGS]]</f>
        <v>27751</v>
      </c>
      <c r="X110" s="14">
        <f>IF(tblSales[[#This Row],[Net Revenue]]=0, 0, tblSales[[#This Row],[Gross Profit]]/tblSales[[#This Row],[Net Revenue]])</f>
        <v>0.25887126865671639</v>
      </c>
    </row>
    <row r="111" spans="1:24" x14ac:dyDescent="0.3">
      <c r="A111" s="2">
        <v>45631</v>
      </c>
      <c r="B111" t="s">
        <v>21</v>
      </c>
      <c r="C111" t="s">
        <v>22</v>
      </c>
      <c r="D111">
        <v>2</v>
      </c>
      <c r="E111">
        <v>21600</v>
      </c>
      <c r="F111">
        <v>500</v>
      </c>
      <c r="G111">
        <v>-42700</v>
      </c>
      <c r="H111" t="s">
        <v>29</v>
      </c>
      <c r="I111" t="str">
        <f t="shared" si="2"/>
        <v>December</v>
      </c>
      <c r="J111" t="str">
        <f t="shared" si="3"/>
        <v>Return</v>
      </c>
      <c r="K111" t="str">
        <f>VLOOKUP(B111, 'Customer Table'!A:D, 2, FALSE)</f>
        <v>Customer C</v>
      </c>
      <c r="L111" t="str">
        <f>VLOOKUP(B111, 'Customer Table'!A:D, 3, FALSE)</f>
        <v>Bangalore</v>
      </c>
      <c r="M111" t="str">
        <f>VLOOKUP(B111, 'Customer Table'!$A:$D, 4, FALSE)</f>
        <v>New</v>
      </c>
      <c r="N111" t="str">
        <f>VLOOKUP(C111, 'Product Table'!A:E, 2, FALSE)</f>
        <v>Smartwatch</v>
      </c>
      <c r="O111" t="str">
        <f>VLOOKUP(C111, 'Product Table'!A:E, 3, FALSE)</f>
        <v>Wearable</v>
      </c>
      <c r="P111">
        <f>VLOOKUP(C111, 'Product Table'!A:E, 4, FALSE)</f>
        <v>18787</v>
      </c>
      <c r="Q111">
        <f>VLOOKUP(A111, 'Date Table'!A:G, 2, FALSE)</f>
        <v>12</v>
      </c>
      <c r="R111">
        <f>VLOOKUP(A111, 'Date Table'!A:G, 3, FALSE)</f>
        <v>4</v>
      </c>
      <c r="S111">
        <f>VLOOKUP(A111, 'Date Table'!A:G, 4, FALSE)</f>
        <v>2024</v>
      </c>
      <c r="T111" t="str">
        <f>VLOOKUP(A111, 'Date Table'!A:G, 6, FALSE)</f>
        <v>Winter</v>
      </c>
      <c r="U111">
        <f>tblSales[[#This Row],[Qty]]*tblSales[[#This Row],[Unit Price   ]]</f>
        <v>43200</v>
      </c>
      <c r="V111">
        <f>tblSales[[#This Row],[Qty]]*tblSales[[#This Row],[Cost Price]]</f>
        <v>37574</v>
      </c>
      <c r="W111">
        <f>tblSales[[#This Row],[Net Revenue]]-tblSales[[#This Row],[COGS]]</f>
        <v>-80274</v>
      </c>
      <c r="X111" s="14">
        <f>IF(tblSales[[#This Row],[Net Revenue]]=0, 0, tblSales[[#This Row],[Gross Profit]]/tblSales[[#This Row],[Net Revenue]])</f>
        <v>1.8799531615925058</v>
      </c>
    </row>
    <row r="112" spans="1:24" x14ac:dyDescent="0.3">
      <c r="A112" s="2">
        <v>45631</v>
      </c>
      <c r="B112" t="s">
        <v>31</v>
      </c>
      <c r="C112" t="s">
        <v>30</v>
      </c>
      <c r="D112">
        <v>2</v>
      </c>
      <c r="E112">
        <v>33600</v>
      </c>
      <c r="F112">
        <v>200</v>
      </c>
      <c r="G112">
        <v>67000</v>
      </c>
      <c r="H112" t="s">
        <v>9</v>
      </c>
      <c r="I112" t="str">
        <f t="shared" si="2"/>
        <v>December</v>
      </c>
      <c r="J112" t="str">
        <f t="shared" si="3"/>
        <v>Revenue</v>
      </c>
      <c r="K112" t="str">
        <f>VLOOKUP(B112, 'Customer Table'!A:D, 2, FALSE)</f>
        <v>Customer G</v>
      </c>
      <c r="L112" t="str">
        <f>VLOOKUP(B112, 'Customer Table'!A:D, 3, FALSE)</f>
        <v>Bangalore</v>
      </c>
      <c r="M112" t="str">
        <f>VLOOKUP(B112, 'Customer Table'!$A:$D, 4, FALSE)</f>
        <v>Returning</v>
      </c>
      <c r="N112" t="str">
        <f>VLOOKUP(C112, 'Product Table'!A:E, 2, FALSE)</f>
        <v>Monitor</v>
      </c>
      <c r="O112" t="str">
        <f>VLOOKUP(C112, 'Product Table'!A:E, 3, FALSE)</f>
        <v>Electronics</v>
      </c>
      <c r="P112">
        <f>VLOOKUP(C112, 'Product Table'!A:E, 4, FALSE)</f>
        <v>28939</v>
      </c>
      <c r="Q112">
        <f>VLOOKUP(A112, 'Date Table'!A:G, 2, FALSE)</f>
        <v>12</v>
      </c>
      <c r="R112">
        <f>VLOOKUP(A112, 'Date Table'!A:G, 3, FALSE)</f>
        <v>4</v>
      </c>
      <c r="S112">
        <f>VLOOKUP(A112, 'Date Table'!A:G, 4, FALSE)</f>
        <v>2024</v>
      </c>
      <c r="T112" t="str">
        <f>VLOOKUP(A112, 'Date Table'!A:G, 6, FALSE)</f>
        <v>Winter</v>
      </c>
      <c r="U112">
        <f>tblSales[[#This Row],[Qty]]*tblSales[[#This Row],[Unit Price   ]]</f>
        <v>67200</v>
      </c>
      <c r="V112">
        <f>tblSales[[#This Row],[Qty]]*tblSales[[#This Row],[Cost Price]]</f>
        <v>57878</v>
      </c>
      <c r="W112">
        <f>tblSales[[#This Row],[Net Revenue]]-tblSales[[#This Row],[COGS]]</f>
        <v>9122</v>
      </c>
      <c r="X112" s="14">
        <f>IF(tblSales[[#This Row],[Net Revenue]]=0, 0, tblSales[[#This Row],[Gross Profit]]/tblSales[[#This Row],[Net Revenue]])</f>
        <v>0.13614925373134329</v>
      </c>
    </row>
    <row r="113" spans="1:24" x14ac:dyDescent="0.3">
      <c r="A113" s="2">
        <v>45630</v>
      </c>
      <c r="B113" t="s">
        <v>14</v>
      </c>
      <c r="C113" t="s">
        <v>13</v>
      </c>
      <c r="D113">
        <v>5</v>
      </c>
      <c r="E113">
        <v>27000</v>
      </c>
      <c r="F113">
        <v>0</v>
      </c>
      <c r="G113">
        <v>135000</v>
      </c>
      <c r="H113" t="s">
        <v>9</v>
      </c>
      <c r="I113" t="str">
        <f t="shared" si="2"/>
        <v>December</v>
      </c>
      <c r="J113" t="str">
        <f t="shared" si="3"/>
        <v>Revenue</v>
      </c>
      <c r="K113" t="str">
        <f>VLOOKUP(B113, 'Customer Table'!A:D, 2, FALSE)</f>
        <v>Customer I</v>
      </c>
      <c r="L113" t="str">
        <f>VLOOKUP(B113, 'Customer Table'!A:D, 3, FALSE)</f>
        <v>Bangalore</v>
      </c>
      <c r="M113" t="str">
        <f>VLOOKUP(B113, 'Customer Table'!$A:$D, 4, FALSE)</f>
        <v>New</v>
      </c>
      <c r="N113" t="str">
        <f>VLOOKUP(C113, 'Product Table'!A:E, 2, FALSE)</f>
        <v>Speaker</v>
      </c>
      <c r="O113" t="str">
        <f>VLOOKUP(C113, 'Product Table'!A:E, 3, FALSE)</f>
        <v>Audio</v>
      </c>
      <c r="P113">
        <f>VLOOKUP(C113, 'Product Table'!A:E, 4, FALSE)</f>
        <v>20159</v>
      </c>
      <c r="Q113">
        <f>VLOOKUP(A113, 'Date Table'!A:G, 2, FALSE)</f>
        <v>12</v>
      </c>
      <c r="R113">
        <f>VLOOKUP(A113, 'Date Table'!A:G, 3, FALSE)</f>
        <v>4</v>
      </c>
      <c r="S113">
        <f>VLOOKUP(A113, 'Date Table'!A:G, 4, FALSE)</f>
        <v>2024</v>
      </c>
      <c r="T113" t="str">
        <f>VLOOKUP(A113, 'Date Table'!A:G, 6, FALSE)</f>
        <v>Winter</v>
      </c>
      <c r="U113">
        <f>tblSales[[#This Row],[Qty]]*tblSales[[#This Row],[Unit Price   ]]</f>
        <v>135000</v>
      </c>
      <c r="V113">
        <f>tblSales[[#This Row],[Qty]]*tblSales[[#This Row],[Cost Price]]</f>
        <v>100795</v>
      </c>
      <c r="W113">
        <f>tblSales[[#This Row],[Net Revenue]]-tblSales[[#This Row],[COGS]]</f>
        <v>34205</v>
      </c>
      <c r="X113" s="14">
        <f>IF(tblSales[[#This Row],[Net Revenue]]=0, 0, tblSales[[#This Row],[Gross Profit]]/tblSales[[#This Row],[Net Revenue]])</f>
        <v>0.25337037037037036</v>
      </c>
    </row>
    <row r="114" spans="1:24" x14ac:dyDescent="0.3">
      <c r="A114" s="2">
        <v>45630</v>
      </c>
      <c r="B114" t="s">
        <v>7</v>
      </c>
      <c r="C114" t="s">
        <v>30</v>
      </c>
      <c r="D114">
        <v>4</v>
      </c>
      <c r="E114">
        <v>38500</v>
      </c>
      <c r="F114">
        <v>200</v>
      </c>
      <c r="G114">
        <v>-153800</v>
      </c>
      <c r="H114" t="s">
        <v>29</v>
      </c>
      <c r="I114" t="str">
        <f t="shared" si="2"/>
        <v>December</v>
      </c>
      <c r="J114" t="str">
        <f t="shared" si="3"/>
        <v>Return</v>
      </c>
      <c r="K114" t="str">
        <f>VLOOKUP(B114, 'Customer Table'!A:D, 2, FALSE)</f>
        <v>Customer D</v>
      </c>
      <c r="L114" t="str">
        <f>VLOOKUP(B114, 'Customer Table'!A:D, 3, FALSE)</f>
        <v>Chennai</v>
      </c>
      <c r="M114" t="str">
        <f>VLOOKUP(B114, 'Customer Table'!$A:$D, 4, FALSE)</f>
        <v>Returning</v>
      </c>
      <c r="N114" t="str">
        <f>VLOOKUP(C114, 'Product Table'!A:E, 2, FALSE)</f>
        <v>Monitor</v>
      </c>
      <c r="O114" t="str">
        <f>VLOOKUP(C114, 'Product Table'!A:E, 3, FALSE)</f>
        <v>Electronics</v>
      </c>
      <c r="P114">
        <f>VLOOKUP(C114, 'Product Table'!A:E, 4, FALSE)</f>
        <v>28939</v>
      </c>
      <c r="Q114">
        <f>VLOOKUP(A114, 'Date Table'!A:G, 2, FALSE)</f>
        <v>12</v>
      </c>
      <c r="R114">
        <f>VLOOKUP(A114, 'Date Table'!A:G, 3, FALSE)</f>
        <v>4</v>
      </c>
      <c r="S114">
        <f>VLOOKUP(A114, 'Date Table'!A:G, 4, FALSE)</f>
        <v>2024</v>
      </c>
      <c r="T114" t="str">
        <f>VLOOKUP(A114, 'Date Table'!A:G, 6, FALSE)</f>
        <v>Winter</v>
      </c>
      <c r="U114">
        <f>tblSales[[#This Row],[Qty]]*tblSales[[#This Row],[Unit Price   ]]</f>
        <v>154000</v>
      </c>
      <c r="V114">
        <f>tblSales[[#This Row],[Qty]]*tblSales[[#This Row],[Cost Price]]</f>
        <v>115756</v>
      </c>
      <c r="W114">
        <f>tblSales[[#This Row],[Net Revenue]]-tblSales[[#This Row],[COGS]]</f>
        <v>-269556</v>
      </c>
      <c r="X114" s="14">
        <f>IF(tblSales[[#This Row],[Net Revenue]]=0, 0, tblSales[[#This Row],[Gross Profit]]/tblSales[[#This Row],[Net Revenue]])</f>
        <v>1.7526397919375813</v>
      </c>
    </row>
    <row r="115" spans="1:24" x14ac:dyDescent="0.3">
      <c r="A115" s="2">
        <v>45628</v>
      </c>
      <c r="B115" t="s">
        <v>24</v>
      </c>
      <c r="C115" t="s">
        <v>23</v>
      </c>
      <c r="D115">
        <v>1</v>
      </c>
      <c r="E115">
        <v>34300</v>
      </c>
      <c r="F115">
        <v>500</v>
      </c>
      <c r="G115">
        <v>33800</v>
      </c>
      <c r="H115" t="s">
        <v>9</v>
      </c>
      <c r="I115" t="str">
        <f t="shared" si="2"/>
        <v>December</v>
      </c>
      <c r="J115" t="str">
        <f t="shared" si="3"/>
        <v>Revenue</v>
      </c>
      <c r="K115" t="str">
        <f>VLOOKUP(B115, 'Customer Table'!A:D, 2, FALSE)</f>
        <v>Customer M</v>
      </c>
      <c r="L115" t="str">
        <f>VLOOKUP(B115, 'Customer Table'!A:D, 3, FALSE)</f>
        <v>Chennai</v>
      </c>
      <c r="M115" t="str">
        <f>VLOOKUP(B115, 'Customer Table'!$A:$D, 4, FALSE)</f>
        <v>Returning</v>
      </c>
      <c r="N115" t="str">
        <f>VLOOKUP(C115, 'Product Table'!A:E, 2, FALSE)</f>
        <v>Router</v>
      </c>
      <c r="O115" t="str">
        <f>VLOOKUP(C115, 'Product Table'!A:E, 3, FALSE)</f>
        <v>Networking</v>
      </c>
      <c r="P115">
        <f>VLOOKUP(C115, 'Product Table'!A:E, 4, FALSE)</f>
        <v>26483</v>
      </c>
      <c r="Q115">
        <f>VLOOKUP(A115, 'Date Table'!A:G, 2, FALSE)</f>
        <v>12</v>
      </c>
      <c r="R115">
        <f>VLOOKUP(A115, 'Date Table'!A:G, 3, FALSE)</f>
        <v>4</v>
      </c>
      <c r="S115">
        <f>VLOOKUP(A115, 'Date Table'!A:G, 4, FALSE)</f>
        <v>2024</v>
      </c>
      <c r="T115" t="str">
        <f>VLOOKUP(A115, 'Date Table'!A:G, 6, FALSE)</f>
        <v>Winter</v>
      </c>
      <c r="U115">
        <f>tblSales[[#This Row],[Qty]]*tblSales[[#This Row],[Unit Price   ]]</f>
        <v>34300</v>
      </c>
      <c r="V115">
        <f>tblSales[[#This Row],[Qty]]*tblSales[[#This Row],[Cost Price]]</f>
        <v>26483</v>
      </c>
      <c r="W115">
        <f>tblSales[[#This Row],[Net Revenue]]-tblSales[[#This Row],[COGS]]</f>
        <v>7317</v>
      </c>
      <c r="X115" s="14">
        <f>IF(tblSales[[#This Row],[Net Revenue]]=0, 0, tblSales[[#This Row],[Gross Profit]]/tblSales[[#This Row],[Net Revenue]])</f>
        <v>0.21647928994082841</v>
      </c>
    </row>
    <row r="116" spans="1:24" x14ac:dyDescent="0.3">
      <c r="A116" s="2">
        <v>45628</v>
      </c>
      <c r="B116" t="s">
        <v>28</v>
      </c>
      <c r="C116" t="s">
        <v>20</v>
      </c>
      <c r="D116">
        <v>1</v>
      </c>
      <c r="E116">
        <v>36600</v>
      </c>
      <c r="F116">
        <v>500</v>
      </c>
      <c r="G116">
        <v>36100</v>
      </c>
      <c r="H116" t="s">
        <v>9</v>
      </c>
      <c r="I116" t="str">
        <f t="shared" si="2"/>
        <v>December</v>
      </c>
      <c r="J116" t="str">
        <f t="shared" si="3"/>
        <v>Revenue</v>
      </c>
      <c r="K116" t="str">
        <f>VLOOKUP(B116, 'Customer Table'!A:D, 2, FALSE)</f>
        <v>Customer F</v>
      </c>
      <c r="L116" t="str">
        <f>VLOOKUP(B116, 'Customer Table'!A:D, 3, FALSE)</f>
        <v>Mumbai</v>
      </c>
      <c r="M116" t="str">
        <f>VLOOKUP(B116, 'Customer Table'!$A:$D, 4, FALSE)</f>
        <v>New</v>
      </c>
      <c r="N116" t="str">
        <f>VLOOKUP(C116, 'Product Table'!A:E, 2, FALSE)</f>
        <v>Printer</v>
      </c>
      <c r="O116" t="str">
        <f>VLOOKUP(C116, 'Product Table'!A:E, 3, FALSE)</f>
        <v>Office</v>
      </c>
      <c r="P116">
        <f>VLOOKUP(C116, 'Product Table'!A:E, 4, FALSE)</f>
        <v>26425</v>
      </c>
      <c r="Q116">
        <f>VLOOKUP(A116, 'Date Table'!A:G, 2, FALSE)</f>
        <v>12</v>
      </c>
      <c r="R116">
        <f>VLOOKUP(A116, 'Date Table'!A:G, 3, FALSE)</f>
        <v>4</v>
      </c>
      <c r="S116">
        <f>VLOOKUP(A116, 'Date Table'!A:G, 4, FALSE)</f>
        <v>2024</v>
      </c>
      <c r="T116" t="str">
        <f>VLOOKUP(A116, 'Date Table'!A:G, 6, FALSE)</f>
        <v>Winter</v>
      </c>
      <c r="U116">
        <f>tblSales[[#This Row],[Qty]]*tblSales[[#This Row],[Unit Price   ]]</f>
        <v>36600</v>
      </c>
      <c r="V116">
        <f>tblSales[[#This Row],[Qty]]*tblSales[[#This Row],[Cost Price]]</f>
        <v>26425</v>
      </c>
      <c r="W116">
        <f>tblSales[[#This Row],[Net Revenue]]-tblSales[[#This Row],[COGS]]</f>
        <v>9675</v>
      </c>
      <c r="X116" s="14">
        <f>IF(tblSales[[#This Row],[Net Revenue]]=0, 0, tblSales[[#This Row],[Gross Profit]]/tblSales[[#This Row],[Net Revenue]])</f>
        <v>0.26800554016620498</v>
      </c>
    </row>
    <row r="117" spans="1:24" x14ac:dyDescent="0.3">
      <c r="A117" s="2">
        <v>45628</v>
      </c>
      <c r="B117" t="s">
        <v>12</v>
      </c>
      <c r="C117" t="s">
        <v>23</v>
      </c>
      <c r="D117">
        <v>4</v>
      </c>
      <c r="E117">
        <v>37900</v>
      </c>
      <c r="F117">
        <v>0</v>
      </c>
      <c r="G117">
        <v>151600</v>
      </c>
      <c r="H117" t="s">
        <v>9</v>
      </c>
      <c r="I117" t="str">
        <f t="shared" si="2"/>
        <v>December</v>
      </c>
      <c r="J117" t="str">
        <f t="shared" si="3"/>
        <v>Revenue</v>
      </c>
      <c r="K117" t="str">
        <f>VLOOKUP(B117, 'Customer Table'!A:D, 2, FALSE)</f>
        <v>Customer Q</v>
      </c>
      <c r="L117" t="str">
        <f>VLOOKUP(B117, 'Customer Table'!A:D, 3, FALSE)</f>
        <v>Kolkata</v>
      </c>
      <c r="M117" t="str">
        <f>VLOOKUP(B117, 'Customer Table'!$A:$D, 4, FALSE)</f>
        <v>New</v>
      </c>
      <c r="N117" t="str">
        <f>VLOOKUP(C117, 'Product Table'!A:E, 2, FALSE)</f>
        <v>Router</v>
      </c>
      <c r="O117" t="str">
        <f>VLOOKUP(C117, 'Product Table'!A:E, 3, FALSE)</f>
        <v>Networking</v>
      </c>
      <c r="P117">
        <f>VLOOKUP(C117, 'Product Table'!A:E, 4, FALSE)</f>
        <v>26483</v>
      </c>
      <c r="Q117">
        <f>VLOOKUP(A117, 'Date Table'!A:G, 2, FALSE)</f>
        <v>12</v>
      </c>
      <c r="R117">
        <f>VLOOKUP(A117, 'Date Table'!A:G, 3, FALSE)</f>
        <v>4</v>
      </c>
      <c r="S117">
        <f>VLOOKUP(A117, 'Date Table'!A:G, 4, FALSE)</f>
        <v>2024</v>
      </c>
      <c r="T117" t="str">
        <f>VLOOKUP(A117, 'Date Table'!A:G, 6, FALSE)</f>
        <v>Winter</v>
      </c>
      <c r="U117">
        <f>tblSales[[#This Row],[Qty]]*tblSales[[#This Row],[Unit Price   ]]</f>
        <v>151600</v>
      </c>
      <c r="V117">
        <f>tblSales[[#This Row],[Qty]]*tblSales[[#This Row],[Cost Price]]</f>
        <v>105932</v>
      </c>
      <c r="W117">
        <f>tblSales[[#This Row],[Net Revenue]]-tblSales[[#This Row],[COGS]]</f>
        <v>45668</v>
      </c>
      <c r="X117" s="14">
        <f>IF(tblSales[[#This Row],[Net Revenue]]=0, 0, tblSales[[#This Row],[Gross Profit]]/tblSales[[#This Row],[Net Revenue]])</f>
        <v>0.30124010554089709</v>
      </c>
    </row>
    <row r="118" spans="1:24" x14ac:dyDescent="0.3">
      <c r="A118" s="2">
        <v>45627</v>
      </c>
      <c r="B118" t="s">
        <v>12</v>
      </c>
      <c r="C118" t="s">
        <v>23</v>
      </c>
      <c r="D118">
        <v>3</v>
      </c>
      <c r="E118">
        <v>39300</v>
      </c>
      <c r="F118">
        <v>500</v>
      </c>
      <c r="G118">
        <v>-117400</v>
      </c>
      <c r="H118" t="s">
        <v>29</v>
      </c>
      <c r="I118" t="str">
        <f t="shared" si="2"/>
        <v>December</v>
      </c>
      <c r="J118" t="str">
        <f t="shared" si="3"/>
        <v>Return</v>
      </c>
      <c r="K118" t="str">
        <f>VLOOKUP(B118, 'Customer Table'!A:D, 2, FALSE)</f>
        <v>Customer Q</v>
      </c>
      <c r="L118" t="str">
        <f>VLOOKUP(B118, 'Customer Table'!A:D, 3, FALSE)</f>
        <v>Kolkata</v>
      </c>
      <c r="M118" t="str">
        <f>VLOOKUP(B118, 'Customer Table'!$A:$D, 4, FALSE)</f>
        <v>New</v>
      </c>
      <c r="N118" t="str">
        <f>VLOOKUP(C118, 'Product Table'!A:E, 2, FALSE)</f>
        <v>Router</v>
      </c>
      <c r="O118" t="str">
        <f>VLOOKUP(C118, 'Product Table'!A:E, 3, FALSE)</f>
        <v>Networking</v>
      </c>
      <c r="P118">
        <f>VLOOKUP(C118, 'Product Table'!A:E, 4, FALSE)</f>
        <v>26483</v>
      </c>
      <c r="Q118">
        <f>VLOOKUP(A118, 'Date Table'!A:G, 2, FALSE)</f>
        <v>12</v>
      </c>
      <c r="R118">
        <f>VLOOKUP(A118, 'Date Table'!A:G, 3, FALSE)</f>
        <v>4</v>
      </c>
      <c r="S118">
        <f>VLOOKUP(A118, 'Date Table'!A:G, 4, FALSE)</f>
        <v>2024</v>
      </c>
      <c r="T118" t="str">
        <f>VLOOKUP(A118, 'Date Table'!A:G, 6, FALSE)</f>
        <v>Winter</v>
      </c>
      <c r="U118">
        <f>tblSales[[#This Row],[Qty]]*tblSales[[#This Row],[Unit Price   ]]</f>
        <v>117900</v>
      </c>
      <c r="V118">
        <f>tblSales[[#This Row],[Qty]]*tblSales[[#This Row],[Cost Price]]</f>
        <v>79449</v>
      </c>
      <c r="W118">
        <f>tblSales[[#This Row],[Net Revenue]]-tblSales[[#This Row],[COGS]]</f>
        <v>-196849</v>
      </c>
      <c r="X118" s="14">
        <f>IF(tblSales[[#This Row],[Net Revenue]]=0, 0, tblSales[[#This Row],[Gross Profit]]/tblSales[[#This Row],[Net Revenue]])</f>
        <v>1.6767376490630324</v>
      </c>
    </row>
    <row r="119" spans="1:24" x14ac:dyDescent="0.3">
      <c r="A119" s="2">
        <v>45626</v>
      </c>
      <c r="B119" t="s">
        <v>37</v>
      </c>
      <c r="C119" t="s">
        <v>30</v>
      </c>
      <c r="D119">
        <v>3</v>
      </c>
      <c r="E119">
        <v>35600</v>
      </c>
      <c r="F119">
        <v>0</v>
      </c>
      <c r="G119">
        <v>-106800</v>
      </c>
      <c r="H119" t="s">
        <v>29</v>
      </c>
      <c r="I119" t="str">
        <f t="shared" si="2"/>
        <v>November</v>
      </c>
      <c r="J119" t="str">
        <f t="shared" si="3"/>
        <v>Return</v>
      </c>
      <c r="K119" t="str">
        <f>VLOOKUP(B119, 'Customer Table'!A:D, 2, FALSE)</f>
        <v>Customer P</v>
      </c>
      <c r="L119" t="str">
        <f>VLOOKUP(B119, 'Customer Table'!A:D, 3, FALSE)</f>
        <v>Mumbai</v>
      </c>
      <c r="M119" t="str">
        <f>VLOOKUP(B119, 'Customer Table'!$A:$D, 4, FALSE)</f>
        <v>Returning</v>
      </c>
      <c r="N119" t="str">
        <f>VLOOKUP(C119, 'Product Table'!A:E, 2, FALSE)</f>
        <v>Monitor</v>
      </c>
      <c r="O119" t="str">
        <f>VLOOKUP(C119, 'Product Table'!A:E, 3, FALSE)</f>
        <v>Electronics</v>
      </c>
      <c r="P119">
        <f>VLOOKUP(C119, 'Product Table'!A:E, 4, FALSE)</f>
        <v>28939</v>
      </c>
      <c r="Q119">
        <f>VLOOKUP(A119, 'Date Table'!A:G, 2, FALSE)</f>
        <v>11</v>
      </c>
      <c r="R119">
        <f>VLOOKUP(A119, 'Date Table'!A:G, 3, FALSE)</f>
        <v>4</v>
      </c>
      <c r="S119">
        <f>VLOOKUP(A119, 'Date Table'!A:G, 4, FALSE)</f>
        <v>2024</v>
      </c>
      <c r="T119" t="str">
        <f>VLOOKUP(A119, 'Date Table'!A:G, 6, FALSE)</f>
        <v>Winter</v>
      </c>
      <c r="U119">
        <f>tblSales[[#This Row],[Qty]]*tblSales[[#This Row],[Unit Price   ]]</f>
        <v>106800</v>
      </c>
      <c r="V119">
        <f>tblSales[[#This Row],[Qty]]*tblSales[[#This Row],[Cost Price]]</f>
        <v>86817</v>
      </c>
      <c r="W119">
        <f>tblSales[[#This Row],[Net Revenue]]-tblSales[[#This Row],[COGS]]</f>
        <v>-193617</v>
      </c>
      <c r="X119" s="14">
        <f>IF(tblSales[[#This Row],[Net Revenue]]=0, 0, tblSales[[#This Row],[Gross Profit]]/tblSales[[#This Row],[Net Revenue]])</f>
        <v>1.8128932584269664</v>
      </c>
    </row>
    <row r="120" spans="1:24" x14ac:dyDescent="0.3">
      <c r="A120" s="2">
        <v>45625</v>
      </c>
      <c r="B120" t="s">
        <v>24</v>
      </c>
      <c r="C120" t="s">
        <v>23</v>
      </c>
      <c r="D120">
        <v>2</v>
      </c>
      <c r="E120">
        <v>34400</v>
      </c>
      <c r="F120">
        <v>0</v>
      </c>
      <c r="G120">
        <v>68800</v>
      </c>
      <c r="H120" t="s">
        <v>9</v>
      </c>
      <c r="I120" t="str">
        <f t="shared" si="2"/>
        <v>November</v>
      </c>
      <c r="J120" t="str">
        <f t="shared" si="3"/>
        <v>Revenue</v>
      </c>
      <c r="K120" t="str">
        <f>VLOOKUP(B120, 'Customer Table'!A:D, 2, FALSE)</f>
        <v>Customer M</v>
      </c>
      <c r="L120" t="str">
        <f>VLOOKUP(B120, 'Customer Table'!A:D, 3, FALSE)</f>
        <v>Chennai</v>
      </c>
      <c r="M120" t="str">
        <f>VLOOKUP(B120, 'Customer Table'!$A:$D, 4, FALSE)</f>
        <v>Returning</v>
      </c>
      <c r="N120" t="str">
        <f>VLOOKUP(C120, 'Product Table'!A:E, 2, FALSE)</f>
        <v>Router</v>
      </c>
      <c r="O120" t="str">
        <f>VLOOKUP(C120, 'Product Table'!A:E, 3, FALSE)</f>
        <v>Networking</v>
      </c>
      <c r="P120">
        <f>VLOOKUP(C120, 'Product Table'!A:E, 4, FALSE)</f>
        <v>26483</v>
      </c>
      <c r="Q120">
        <f>VLOOKUP(A120, 'Date Table'!A:G, 2, FALSE)</f>
        <v>11</v>
      </c>
      <c r="R120">
        <f>VLOOKUP(A120, 'Date Table'!A:G, 3, FALSE)</f>
        <v>4</v>
      </c>
      <c r="S120">
        <f>VLOOKUP(A120, 'Date Table'!A:G, 4, FALSE)</f>
        <v>2024</v>
      </c>
      <c r="T120" t="str">
        <f>VLOOKUP(A120, 'Date Table'!A:G, 6, FALSE)</f>
        <v>Winter</v>
      </c>
      <c r="U120">
        <f>tblSales[[#This Row],[Qty]]*tblSales[[#This Row],[Unit Price   ]]</f>
        <v>68800</v>
      </c>
      <c r="V120">
        <f>tblSales[[#This Row],[Qty]]*tblSales[[#This Row],[Cost Price]]</f>
        <v>52966</v>
      </c>
      <c r="W120">
        <f>tblSales[[#This Row],[Net Revenue]]-tblSales[[#This Row],[COGS]]</f>
        <v>15834</v>
      </c>
      <c r="X120" s="14">
        <f>IF(tblSales[[#This Row],[Net Revenue]]=0, 0, tblSales[[#This Row],[Gross Profit]]/tblSales[[#This Row],[Net Revenue]])</f>
        <v>0.2301453488372093</v>
      </c>
    </row>
    <row r="121" spans="1:24" x14ac:dyDescent="0.3">
      <c r="A121" s="2">
        <v>45624</v>
      </c>
      <c r="B121" t="s">
        <v>7</v>
      </c>
      <c r="C121" t="s">
        <v>20</v>
      </c>
      <c r="D121">
        <v>1</v>
      </c>
      <c r="E121">
        <v>39300</v>
      </c>
      <c r="F121">
        <v>100</v>
      </c>
      <c r="G121">
        <v>39200</v>
      </c>
      <c r="H121" t="s">
        <v>9</v>
      </c>
      <c r="I121" t="str">
        <f t="shared" si="2"/>
        <v>November</v>
      </c>
      <c r="J121" t="str">
        <f t="shared" si="3"/>
        <v>Revenue</v>
      </c>
      <c r="K121" t="str">
        <f>VLOOKUP(B121, 'Customer Table'!A:D, 2, FALSE)</f>
        <v>Customer D</v>
      </c>
      <c r="L121" t="str">
        <f>VLOOKUP(B121, 'Customer Table'!A:D, 3, FALSE)</f>
        <v>Chennai</v>
      </c>
      <c r="M121" t="str">
        <f>VLOOKUP(B121, 'Customer Table'!$A:$D, 4, FALSE)</f>
        <v>Returning</v>
      </c>
      <c r="N121" t="str">
        <f>VLOOKUP(C121, 'Product Table'!A:E, 2, FALSE)</f>
        <v>Printer</v>
      </c>
      <c r="O121" t="str">
        <f>VLOOKUP(C121, 'Product Table'!A:E, 3, FALSE)</f>
        <v>Office</v>
      </c>
      <c r="P121">
        <f>VLOOKUP(C121, 'Product Table'!A:E, 4, FALSE)</f>
        <v>26425</v>
      </c>
      <c r="Q121">
        <f>VLOOKUP(A121, 'Date Table'!A:G, 2, FALSE)</f>
        <v>11</v>
      </c>
      <c r="R121">
        <f>VLOOKUP(A121, 'Date Table'!A:G, 3, FALSE)</f>
        <v>4</v>
      </c>
      <c r="S121">
        <f>VLOOKUP(A121, 'Date Table'!A:G, 4, FALSE)</f>
        <v>2024</v>
      </c>
      <c r="T121" t="str">
        <f>VLOOKUP(A121, 'Date Table'!A:G, 6, FALSE)</f>
        <v>Winter</v>
      </c>
      <c r="U121">
        <f>tblSales[[#This Row],[Qty]]*tblSales[[#This Row],[Unit Price   ]]</f>
        <v>39300</v>
      </c>
      <c r="V121">
        <f>tblSales[[#This Row],[Qty]]*tblSales[[#This Row],[Cost Price]]</f>
        <v>26425</v>
      </c>
      <c r="W121">
        <f>tblSales[[#This Row],[Net Revenue]]-tblSales[[#This Row],[COGS]]</f>
        <v>12775</v>
      </c>
      <c r="X121" s="14">
        <f>IF(tblSales[[#This Row],[Net Revenue]]=0, 0, tblSales[[#This Row],[Gross Profit]]/tblSales[[#This Row],[Net Revenue]])</f>
        <v>0.32589285714285715</v>
      </c>
    </row>
    <row r="122" spans="1:24" x14ac:dyDescent="0.3">
      <c r="A122" s="2">
        <v>45623</v>
      </c>
      <c r="B122" t="s">
        <v>31</v>
      </c>
      <c r="C122" t="s">
        <v>17</v>
      </c>
      <c r="D122">
        <v>5</v>
      </c>
      <c r="E122">
        <v>37200</v>
      </c>
      <c r="F122">
        <v>500</v>
      </c>
      <c r="G122">
        <v>185500</v>
      </c>
      <c r="H122" t="s">
        <v>9</v>
      </c>
      <c r="I122" t="str">
        <f t="shared" si="2"/>
        <v>November</v>
      </c>
      <c r="J122" t="str">
        <f t="shared" si="3"/>
        <v>Revenue</v>
      </c>
      <c r="K122" t="str">
        <f>VLOOKUP(B122, 'Customer Table'!A:D, 2, FALSE)</f>
        <v>Customer G</v>
      </c>
      <c r="L122" t="str">
        <f>VLOOKUP(B122, 'Customer Table'!A:D, 3, FALSE)</f>
        <v>Bangalore</v>
      </c>
      <c r="M122" t="str">
        <f>VLOOKUP(B122, 'Customer Table'!$A:$D, 4, FALSE)</f>
        <v>Returning</v>
      </c>
      <c r="N122" t="str">
        <f>VLOOKUP(C122, 'Product Table'!A:E, 2, FALSE)</f>
        <v>Mouse</v>
      </c>
      <c r="O122" t="str">
        <f>VLOOKUP(C122, 'Product Table'!A:E, 3, FALSE)</f>
        <v>Accessories</v>
      </c>
      <c r="P122">
        <f>VLOOKUP(C122, 'Product Table'!A:E, 4, FALSE)</f>
        <v>24870</v>
      </c>
      <c r="Q122">
        <f>VLOOKUP(A122, 'Date Table'!A:G, 2, FALSE)</f>
        <v>11</v>
      </c>
      <c r="R122">
        <f>VLOOKUP(A122, 'Date Table'!A:G, 3, FALSE)</f>
        <v>4</v>
      </c>
      <c r="S122">
        <f>VLOOKUP(A122, 'Date Table'!A:G, 4, FALSE)</f>
        <v>2024</v>
      </c>
      <c r="T122" t="str">
        <f>VLOOKUP(A122, 'Date Table'!A:G, 6, FALSE)</f>
        <v>Winter</v>
      </c>
      <c r="U122">
        <f>tblSales[[#This Row],[Qty]]*tblSales[[#This Row],[Unit Price   ]]</f>
        <v>186000</v>
      </c>
      <c r="V122">
        <f>tblSales[[#This Row],[Qty]]*tblSales[[#This Row],[Cost Price]]</f>
        <v>124350</v>
      </c>
      <c r="W122">
        <f>tblSales[[#This Row],[Net Revenue]]-tblSales[[#This Row],[COGS]]</f>
        <v>61150</v>
      </c>
      <c r="X122" s="14">
        <f>IF(tblSales[[#This Row],[Net Revenue]]=0, 0, tblSales[[#This Row],[Gross Profit]]/tblSales[[#This Row],[Net Revenue]])</f>
        <v>0.32964959568733154</v>
      </c>
    </row>
    <row r="123" spans="1:24" x14ac:dyDescent="0.3">
      <c r="A123" s="2">
        <v>45623</v>
      </c>
      <c r="B123" t="s">
        <v>36</v>
      </c>
      <c r="C123" t="s">
        <v>23</v>
      </c>
      <c r="D123">
        <v>3</v>
      </c>
      <c r="E123">
        <v>31800</v>
      </c>
      <c r="F123">
        <v>0</v>
      </c>
      <c r="G123">
        <v>95400</v>
      </c>
      <c r="H123" t="s">
        <v>9</v>
      </c>
      <c r="I123" t="str">
        <f t="shared" si="2"/>
        <v>November</v>
      </c>
      <c r="J123" t="str">
        <f t="shared" si="3"/>
        <v>Revenue</v>
      </c>
      <c r="K123" t="str">
        <f>VLOOKUP(B123, 'Customer Table'!A:D, 2, FALSE)</f>
        <v>Customer B</v>
      </c>
      <c r="L123" t="str">
        <f>VLOOKUP(B123, 'Customer Table'!A:D, 3, FALSE)</f>
        <v>Chennai</v>
      </c>
      <c r="M123" t="str">
        <f>VLOOKUP(B123, 'Customer Table'!$A:$D, 4, FALSE)</f>
        <v>New</v>
      </c>
      <c r="N123" t="str">
        <f>VLOOKUP(C123, 'Product Table'!A:E, 2, FALSE)</f>
        <v>Router</v>
      </c>
      <c r="O123" t="str">
        <f>VLOOKUP(C123, 'Product Table'!A:E, 3, FALSE)</f>
        <v>Networking</v>
      </c>
      <c r="P123">
        <f>VLOOKUP(C123, 'Product Table'!A:E, 4, FALSE)</f>
        <v>26483</v>
      </c>
      <c r="Q123">
        <f>VLOOKUP(A123, 'Date Table'!A:G, 2, FALSE)</f>
        <v>11</v>
      </c>
      <c r="R123">
        <f>VLOOKUP(A123, 'Date Table'!A:G, 3, FALSE)</f>
        <v>4</v>
      </c>
      <c r="S123">
        <f>VLOOKUP(A123, 'Date Table'!A:G, 4, FALSE)</f>
        <v>2024</v>
      </c>
      <c r="T123" t="str">
        <f>VLOOKUP(A123, 'Date Table'!A:G, 6, FALSE)</f>
        <v>Winter</v>
      </c>
      <c r="U123">
        <f>tblSales[[#This Row],[Qty]]*tblSales[[#This Row],[Unit Price   ]]</f>
        <v>95400</v>
      </c>
      <c r="V123">
        <f>tblSales[[#This Row],[Qty]]*tblSales[[#This Row],[Cost Price]]</f>
        <v>79449</v>
      </c>
      <c r="W123">
        <f>tblSales[[#This Row],[Net Revenue]]-tblSales[[#This Row],[COGS]]</f>
        <v>15951</v>
      </c>
      <c r="X123" s="14">
        <f>IF(tblSales[[#This Row],[Net Revenue]]=0, 0, tblSales[[#This Row],[Gross Profit]]/tblSales[[#This Row],[Net Revenue]])</f>
        <v>0.16720125786163523</v>
      </c>
    </row>
    <row r="124" spans="1:24" x14ac:dyDescent="0.3">
      <c r="A124" s="2">
        <v>45622</v>
      </c>
      <c r="B124" t="s">
        <v>38</v>
      </c>
      <c r="C124" t="s">
        <v>13</v>
      </c>
      <c r="D124">
        <v>5</v>
      </c>
      <c r="E124">
        <v>22400</v>
      </c>
      <c r="F124">
        <v>500</v>
      </c>
      <c r="G124">
        <v>111500</v>
      </c>
      <c r="H124" t="s">
        <v>9</v>
      </c>
      <c r="I124" t="str">
        <f t="shared" si="2"/>
        <v>November</v>
      </c>
      <c r="J124" t="str">
        <f t="shared" si="3"/>
        <v>Revenue</v>
      </c>
      <c r="K124" t="str">
        <f>VLOOKUP(B124, 'Customer Table'!A:D, 2, FALSE)</f>
        <v>Customer E</v>
      </c>
      <c r="L124" t="str">
        <f>VLOOKUP(B124, 'Customer Table'!A:D, 3, FALSE)</f>
        <v>Chennai</v>
      </c>
      <c r="M124" t="str">
        <f>VLOOKUP(B124, 'Customer Table'!$A:$D, 4, FALSE)</f>
        <v>New</v>
      </c>
      <c r="N124" t="str">
        <f>VLOOKUP(C124, 'Product Table'!A:E, 2, FALSE)</f>
        <v>Speaker</v>
      </c>
      <c r="O124" t="str">
        <f>VLOOKUP(C124, 'Product Table'!A:E, 3, FALSE)</f>
        <v>Audio</v>
      </c>
      <c r="P124">
        <f>VLOOKUP(C124, 'Product Table'!A:E, 4, FALSE)</f>
        <v>20159</v>
      </c>
      <c r="Q124">
        <f>VLOOKUP(A124, 'Date Table'!A:G, 2, FALSE)</f>
        <v>11</v>
      </c>
      <c r="R124">
        <f>VLOOKUP(A124, 'Date Table'!A:G, 3, FALSE)</f>
        <v>4</v>
      </c>
      <c r="S124">
        <f>VLOOKUP(A124, 'Date Table'!A:G, 4, FALSE)</f>
        <v>2024</v>
      </c>
      <c r="T124" t="str">
        <f>VLOOKUP(A124, 'Date Table'!A:G, 6, FALSE)</f>
        <v>Winter</v>
      </c>
      <c r="U124">
        <f>tblSales[[#This Row],[Qty]]*tblSales[[#This Row],[Unit Price   ]]</f>
        <v>112000</v>
      </c>
      <c r="V124">
        <f>tblSales[[#This Row],[Qty]]*tblSales[[#This Row],[Cost Price]]</f>
        <v>100795</v>
      </c>
      <c r="W124">
        <f>tblSales[[#This Row],[Net Revenue]]-tblSales[[#This Row],[COGS]]</f>
        <v>10705</v>
      </c>
      <c r="X124" s="14">
        <f>IF(tblSales[[#This Row],[Net Revenue]]=0, 0, tblSales[[#This Row],[Gross Profit]]/tblSales[[#This Row],[Net Revenue]])</f>
        <v>9.6008968609865478E-2</v>
      </c>
    </row>
    <row r="125" spans="1:24" x14ac:dyDescent="0.3">
      <c r="A125" s="2">
        <v>45622</v>
      </c>
      <c r="B125" t="s">
        <v>14</v>
      </c>
      <c r="C125" t="s">
        <v>30</v>
      </c>
      <c r="D125">
        <v>1</v>
      </c>
      <c r="E125">
        <v>35700</v>
      </c>
      <c r="F125">
        <v>500</v>
      </c>
      <c r="G125">
        <v>35200</v>
      </c>
      <c r="H125" t="s">
        <v>9</v>
      </c>
      <c r="I125" t="str">
        <f t="shared" si="2"/>
        <v>November</v>
      </c>
      <c r="J125" t="str">
        <f t="shared" si="3"/>
        <v>Revenue</v>
      </c>
      <c r="K125" t="str">
        <f>VLOOKUP(B125, 'Customer Table'!A:D, 2, FALSE)</f>
        <v>Customer I</v>
      </c>
      <c r="L125" t="str">
        <f>VLOOKUP(B125, 'Customer Table'!A:D, 3, FALSE)</f>
        <v>Bangalore</v>
      </c>
      <c r="M125" t="str">
        <f>VLOOKUP(B125, 'Customer Table'!$A:$D, 4, FALSE)</f>
        <v>New</v>
      </c>
      <c r="N125" t="str">
        <f>VLOOKUP(C125, 'Product Table'!A:E, 2, FALSE)</f>
        <v>Monitor</v>
      </c>
      <c r="O125" t="str">
        <f>VLOOKUP(C125, 'Product Table'!A:E, 3, FALSE)</f>
        <v>Electronics</v>
      </c>
      <c r="P125">
        <f>VLOOKUP(C125, 'Product Table'!A:E, 4, FALSE)</f>
        <v>28939</v>
      </c>
      <c r="Q125">
        <f>VLOOKUP(A125, 'Date Table'!A:G, 2, FALSE)</f>
        <v>11</v>
      </c>
      <c r="R125">
        <f>VLOOKUP(A125, 'Date Table'!A:G, 3, FALSE)</f>
        <v>4</v>
      </c>
      <c r="S125">
        <f>VLOOKUP(A125, 'Date Table'!A:G, 4, FALSE)</f>
        <v>2024</v>
      </c>
      <c r="T125" t="str">
        <f>VLOOKUP(A125, 'Date Table'!A:G, 6, FALSE)</f>
        <v>Winter</v>
      </c>
      <c r="U125">
        <f>tblSales[[#This Row],[Qty]]*tblSales[[#This Row],[Unit Price   ]]</f>
        <v>35700</v>
      </c>
      <c r="V125">
        <f>tblSales[[#This Row],[Qty]]*tblSales[[#This Row],[Cost Price]]</f>
        <v>28939</v>
      </c>
      <c r="W125">
        <f>tblSales[[#This Row],[Net Revenue]]-tblSales[[#This Row],[COGS]]</f>
        <v>6261</v>
      </c>
      <c r="X125" s="14">
        <f>IF(tblSales[[#This Row],[Net Revenue]]=0, 0, tblSales[[#This Row],[Gross Profit]]/tblSales[[#This Row],[Net Revenue]])</f>
        <v>0.17786931818181817</v>
      </c>
    </row>
    <row r="126" spans="1:24" x14ac:dyDescent="0.3">
      <c r="A126" s="2">
        <v>45621</v>
      </c>
      <c r="B126" t="s">
        <v>26</v>
      </c>
      <c r="C126" t="s">
        <v>8</v>
      </c>
      <c r="D126">
        <v>2</v>
      </c>
      <c r="E126">
        <v>38500</v>
      </c>
      <c r="F126">
        <v>500</v>
      </c>
      <c r="G126">
        <v>-76500</v>
      </c>
      <c r="H126" t="s">
        <v>29</v>
      </c>
      <c r="I126" t="str">
        <f t="shared" si="2"/>
        <v>November</v>
      </c>
      <c r="J126" t="str">
        <f t="shared" si="3"/>
        <v>Return</v>
      </c>
      <c r="K126" t="str">
        <f>VLOOKUP(B126, 'Customer Table'!A:D, 2, FALSE)</f>
        <v>Customer N</v>
      </c>
      <c r="L126" t="str">
        <f>VLOOKUP(B126, 'Customer Table'!A:D, 3, FALSE)</f>
        <v>Mumbai</v>
      </c>
      <c r="M126" t="str">
        <f>VLOOKUP(B126, 'Customer Table'!$A:$D, 4, FALSE)</f>
        <v>Returning</v>
      </c>
      <c r="N126" t="str">
        <f>VLOOKUP(C126, 'Product Table'!A:E, 2, FALSE)</f>
        <v>Laptop</v>
      </c>
      <c r="O126" t="str">
        <f>VLOOKUP(C126, 'Product Table'!A:E, 3, FALSE)</f>
        <v>Electronics</v>
      </c>
      <c r="P126">
        <f>VLOOKUP(C126, 'Product Table'!A:E, 4, FALSE)</f>
        <v>26897</v>
      </c>
      <c r="Q126">
        <f>VLOOKUP(A126, 'Date Table'!A:G, 2, FALSE)</f>
        <v>11</v>
      </c>
      <c r="R126">
        <f>VLOOKUP(A126, 'Date Table'!A:G, 3, FALSE)</f>
        <v>4</v>
      </c>
      <c r="S126">
        <f>VLOOKUP(A126, 'Date Table'!A:G, 4, FALSE)</f>
        <v>2024</v>
      </c>
      <c r="T126" t="str">
        <f>VLOOKUP(A126, 'Date Table'!A:G, 6, FALSE)</f>
        <v>Winter</v>
      </c>
      <c r="U126">
        <f>tblSales[[#This Row],[Qty]]*tblSales[[#This Row],[Unit Price   ]]</f>
        <v>77000</v>
      </c>
      <c r="V126">
        <f>tblSales[[#This Row],[Qty]]*tblSales[[#This Row],[Cost Price]]</f>
        <v>53794</v>
      </c>
      <c r="W126">
        <f>tblSales[[#This Row],[Net Revenue]]-tblSales[[#This Row],[COGS]]</f>
        <v>-130294</v>
      </c>
      <c r="X126" s="14">
        <f>IF(tblSales[[#This Row],[Net Revenue]]=0, 0, tblSales[[#This Row],[Gross Profit]]/tblSales[[#This Row],[Net Revenue]])</f>
        <v>1.7031895424836601</v>
      </c>
    </row>
    <row r="127" spans="1:24" x14ac:dyDescent="0.3">
      <c r="A127" s="2">
        <v>45621</v>
      </c>
      <c r="B127" t="s">
        <v>18</v>
      </c>
      <c r="C127" t="s">
        <v>22</v>
      </c>
      <c r="D127">
        <v>2</v>
      </c>
      <c r="E127">
        <v>21200</v>
      </c>
      <c r="F127">
        <v>200</v>
      </c>
      <c r="G127">
        <v>-42200</v>
      </c>
      <c r="H127" t="s">
        <v>29</v>
      </c>
      <c r="I127" t="str">
        <f t="shared" si="2"/>
        <v>November</v>
      </c>
      <c r="J127" t="str">
        <f t="shared" si="3"/>
        <v>Return</v>
      </c>
      <c r="K127" t="str">
        <f>VLOOKUP(B127, 'Customer Table'!A:D, 2, FALSE)</f>
        <v>Customer J</v>
      </c>
      <c r="L127" t="str">
        <f>VLOOKUP(B127, 'Customer Table'!A:D, 3, FALSE)</f>
        <v>Chennai</v>
      </c>
      <c r="M127" t="str">
        <f>VLOOKUP(B127, 'Customer Table'!$A:$D, 4, FALSE)</f>
        <v>Returning</v>
      </c>
      <c r="N127" t="str">
        <f>VLOOKUP(C127, 'Product Table'!A:E, 2, FALSE)</f>
        <v>Smartwatch</v>
      </c>
      <c r="O127" t="str">
        <f>VLOOKUP(C127, 'Product Table'!A:E, 3, FALSE)</f>
        <v>Wearable</v>
      </c>
      <c r="P127">
        <f>VLOOKUP(C127, 'Product Table'!A:E, 4, FALSE)</f>
        <v>18787</v>
      </c>
      <c r="Q127">
        <f>VLOOKUP(A127, 'Date Table'!A:G, 2, FALSE)</f>
        <v>11</v>
      </c>
      <c r="R127">
        <f>VLOOKUP(A127, 'Date Table'!A:G, 3, FALSE)</f>
        <v>4</v>
      </c>
      <c r="S127">
        <f>VLOOKUP(A127, 'Date Table'!A:G, 4, FALSE)</f>
        <v>2024</v>
      </c>
      <c r="T127" t="str">
        <f>VLOOKUP(A127, 'Date Table'!A:G, 6, FALSE)</f>
        <v>Winter</v>
      </c>
      <c r="U127">
        <f>tblSales[[#This Row],[Qty]]*tblSales[[#This Row],[Unit Price   ]]</f>
        <v>42400</v>
      </c>
      <c r="V127">
        <f>tblSales[[#This Row],[Qty]]*tblSales[[#This Row],[Cost Price]]</f>
        <v>37574</v>
      </c>
      <c r="W127">
        <f>tblSales[[#This Row],[Net Revenue]]-tblSales[[#This Row],[COGS]]</f>
        <v>-79774</v>
      </c>
      <c r="X127" s="14">
        <f>IF(tblSales[[#This Row],[Net Revenue]]=0, 0, tblSales[[#This Row],[Gross Profit]]/tblSales[[#This Row],[Net Revenue]])</f>
        <v>1.8903791469194313</v>
      </c>
    </row>
    <row r="128" spans="1:24" x14ac:dyDescent="0.3">
      <c r="A128" s="2">
        <v>45620</v>
      </c>
      <c r="B128" t="s">
        <v>12</v>
      </c>
      <c r="C128" t="s">
        <v>22</v>
      </c>
      <c r="D128">
        <v>5</v>
      </c>
      <c r="E128">
        <v>23100</v>
      </c>
      <c r="F128">
        <v>500</v>
      </c>
      <c r="G128">
        <v>115000</v>
      </c>
      <c r="H128" t="s">
        <v>9</v>
      </c>
      <c r="I128" t="str">
        <f t="shared" si="2"/>
        <v>November</v>
      </c>
      <c r="J128" t="str">
        <f t="shared" si="3"/>
        <v>Revenue</v>
      </c>
      <c r="K128" t="str">
        <f>VLOOKUP(B128, 'Customer Table'!A:D, 2, FALSE)</f>
        <v>Customer Q</v>
      </c>
      <c r="L128" t="str">
        <f>VLOOKUP(B128, 'Customer Table'!A:D, 3, FALSE)</f>
        <v>Kolkata</v>
      </c>
      <c r="M128" t="str">
        <f>VLOOKUP(B128, 'Customer Table'!$A:$D, 4, FALSE)</f>
        <v>New</v>
      </c>
      <c r="N128" t="str">
        <f>VLOOKUP(C128, 'Product Table'!A:E, 2, FALSE)</f>
        <v>Smartwatch</v>
      </c>
      <c r="O128" t="str">
        <f>VLOOKUP(C128, 'Product Table'!A:E, 3, FALSE)</f>
        <v>Wearable</v>
      </c>
      <c r="P128">
        <f>VLOOKUP(C128, 'Product Table'!A:E, 4, FALSE)</f>
        <v>18787</v>
      </c>
      <c r="Q128">
        <f>VLOOKUP(A128, 'Date Table'!A:G, 2, FALSE)</f>
        <v>11</v>
      </c>
      <c r="R128">
        <f>VLOOKUP(A128, 'Date Table'!A:G, 3, FALSE)</f>
        <v>4</v>
      </c>
      <c r="S128">
        <f>VLOOKUP(A128, 'Date Table'!A:G, 4, FALSE)</f>
        <v>2024</v>
      </c>
      <c r="T128" t="str">
        <f>VLOOKUP(A128, 'Date Table'!A:G, 6, FALSE)</f>
        <v>Winter</v>
      </c>
      <c r="U128">
        <f>tblSales[[#This Row],[Qty]]*tblSales[[#This Row],[Unit Price   ]]</f>
        <v>115500</v>
      </c>
      <c r="V128">
        <f>tblSales[[#This Row],[Qty]]*tblSales[[#This Row],[Cost Price]]</f>
        <v>93935</v>
      </c>
      <c r="W128">
        <f>tblSales[[#This Row],[Net Revenue]]-tblSales[[#This Row],[COGS]]</f>
        <v>21065</v>
      </c>
      <c r="X128" s="14">
        <f>IF(tblSales[[#This Row],[Net Revenue]]=0, 0, tblSales[[#This Row],[Gross Profit]]/tblSales[[#This Row],[Net Revenue]])</f>
        <v>0.18317391304347827</v>
      </c>
    </row>
    <row r="129" spans="1:24" x14ac:dyDescent="0.3">
      <c r="A129" s="2">
        <v>45618</v>
      </c>
      <c r="B129" t="s">
        <v>21</v>
      </c>
      <c r="C129" t="s">
        <v>17</v>
      </c>
      <c r="D129">
        <v>5</v>
      </c>
      <c r="E129">
        <v>31600</v>
      </c>
      <c r="F129">
        <v>500</v>
      </c>
      <c r="G129">
        <v>157500</v>
      </c>
      <c r="H129" t="s">
        <v>9</v>
      </c>
      <c r="I129" t="str">
        <f t="shared" si="2"/>
        <v>November</v>
      </c>
      <c r="J129" t="str">
        <f t="shared" si="3"/>
        <v>Revenue</v>
      </c>
      <c r="K129" t="str">
        <f>VLOOKUP(B129, 'Customer Table'!A:D, 2, FALSE)</f>
        <v>Customer C</v>
      </c>
      <c r="L129" t="str">
        <f>VLOOKUP(B129, 'Customer Table'!A:D, 3, FALSE)</f>
        <v>Bangalore</v>
      </c>
      <c r="M129" t="str">
        <f>VLOOKUP(B129, 'Customer Table'!$A:$D, 4, FALSE)</f>
        <v>New</v>
      </c>
      <c r="N129" t="str">
        <f>VLOOKUP(C129, 'Product Table'!A:E, 2, FALSE)</f>
        <v>Mouse</v>
      </c>
      <c r="O129" t="str">
        <f>VLOOKUP(C129, 'Product Table'!A:E, 3, FALSE)</f>
        <v>Accessories</v>
      </c>
      <c r="P129">
        <f>VLOOKUP(C129, 'Product Table'!A:E, 4, FALSE)</f>
        <v>24870</v>
      </c>
      <c r="Q129">
        <f>VLOOKUP(A129, 'Date Table'!A:G, 2, FALSE)</f>
        <v>11</v>
      </c>
      <c r="R129">
        <f>VLOOKUP(A129, 'Date Table'!A:G, 3, FALSE)</f>
        <v>4</v>
      </c>
      <c r="S129">
        <f>VLOOKUP(A129, 'Date Table'!A:G, 4, FALSE)</f>
        <v>2024</v>
      </c>
      <c r="T129" t="str">
        <f>VLOOKUP(A129, 'Date Table'!A:G, 6, FALSE)</f>
        <v>Winter</v>
      </c>
      <c r="U129">
        <f>tblSales[[#This Row],[Qty]]*tblSales[[#This Row],[Unit Price   ]]</f>
        <v>158000</v>
      </c>
      <c r="V129">
        <f>tblSales[[#This Row],[Qty]]*tblSales[[#This Row],[Cost Price]]</f>
        <v>124350</v>
      </c>
      <c r="W129">
        <f>tblSales[[#This Row],[Net Revenue]]-tblSales[[#This Row],[COGS]]</f>
        <v>33150</v>
      </c>
      <c r="X129" s="14">
        <f>IF(tblSales[[#This Row],[Net Revenue]]=0, 0, tblSales[[#This Row],[Gross Profit]]/tblSales[[#This Row],[Net Revenue]])</f>
        <v>0.21047619047619048</v>
      </c>
    </row>
    <row r="130" spans="1:24" x14ac:dyDescent="0.3">
      <c r="A130" s="2">
        <v>45615</v>
      </c>
      <c r="B130" t="s">
        <v>15</v>
      </c>
      <c r="C130" t="s">
        <v>20</v>
      </c>
      <c r="D130">
        <v>3</v>
      </c>
      <c r="E130">
        <v>32400</v>
      </c>
      <c r="F130">
        <v>200</v>
      </c>
      <c r="G130">
        <v>97000</v>
      </c>
      <c r="H130" t="s">
        <v>9</v>
      </c>
      <c r="I130" t="str">
        <f t="shared" si="2"/>
        <v>November</v>
      </c>
      <c r="J130" t="str">
        <f t="shared" si="3"/>
        <v>Revenue</v>
      </c>
      <c r="K130" t="str">
        <f>VLOOKUP(B130, 'Customer Table'!A:D, 2, FALSE)</f>
        <v>Customer K</v>
      </c>
      <c r="L130" t="str">
        <f>VLOOKUP(B130, 'Customer Table'!A:D, 3, FALSE)</f>
        <v>Kolkata</v>
      </c>
      <c r="M130" t="str">
        <f>VLOOKUP(B130, 'Customer Table'!$A:$D, 4, FALSE)</f>
        <v>New</v>
      </c>
      <c r="N130" t="str">
        <f>VLOOKUP(C130, 'Product Table'!A:E, 2, FALSE)</f>
        <v>Printer</v>
      </c>
      <c r="O130" t="str">
        <f>VLOOKUP(C130, 'Product Table'!A:E, 3, FALSE)</f>
        <v>Office</v>
      </c>
      <c r="P130">
        <f>VLOOKUP(C130, 'Product Table'!A:E, 4, FALSE)</f>
        <v>26425</v>
      </c>
      <c r="Q130">
        <f>VLOOKUP(A130, 'Date Table'!A:G, 2, FALSE)</f>
        <v>11</v>
      </c>
      <c r="R130">
        <f>VLOOKUP(A130, 'Date Table'!A:G, 3, FALSE)</f>
        <v>4</v>
      </c>
      <c r="S130">
        <f>VLOOKUP(A130, 'Date Table'!A:G, 4, FALSE)</f>
        <v>2024</v>
      </c>
      <c r="T130" t="str">
        <f>VLOOKUP(A130, 'Date Table'!A:G, 6, FALSE)</f>
        <v>Winter</v>
      </c>
      <c r="U130">
        <f>tblSales[[#This Row],[Qty]]*tblSales[[#This Row],[Unit Price   ]]</f>
        <v>97200</v>
      </c>
      <c r="V130">
        <f>tblSales[[#This Row],[Qty]]*tblSales[[#This Row],[Cost Price]]</f>
        <v>79275</v>
      </c>
      <c r="W130">
        <f>tblSales[[#This Row],[Net Revenue]]-tblSales[[#This Row],[COGS]]</f>
        <v>17725</v>
      </c>
      <c r="X130" s="14">
        <f>IF(tblSales[[#This Row],[Net Revenue]]=0, 0, tblSales[[#This Row],[Gross Profit]]/tblSales[[#This Row],[Net Revenue]])</f>
        <v>0.18273195876288659</v>
      </c>
    </row>
    <row r="131" spans="1:24" x14ac:dyDescent="0.3">
      <c r="A131" s="2">
        <v>45613</v>
      </c>
      <c r="B131" t="s">
        <v>34</v>
      </c>
      <c r="C131" t="s">
        <v>25</v>
      </c>
      <c r="D131">
        <v>5</v>
      </c>
      <c r="E131">
        <v>39100</v>
      </c>
      <c r="F131">
        <v>500</v>
      </c>
      <c r="G131">
        <v>195000</v>
      </c>
      <c r="H131" t="s">
        <v>9</v>
      </c>
      <c r="I131" t="str">
        <f t="shared" ref="I131:I194" si="4">TEXT(A131,"mmmm")</f>
        <v>November</v>
      </c>
      <c r="J131" t="str">
        <f t="shared" ref="J131:J194" si="5">IF(H131="Sales", "Revenue", "Return")</f>
        <v>Revenue</v>
      </c>
      <c r="K131" t="str">
        <f>VLOOKUP(B131, 'Customer Table'!A:D, 2, FALSE)</f>
        <v>Customer H</v>
      </c>
      <c r="L131" t="str">
        <f>VLOOKUP(B131, 'Customer Table'!A:D, 3, FALSE)</f>
        <v>Bangalore</v>
      </c>
      <c r="M131" t="str">
        <f>VLOOKUP(B131, 'Customer Table'!$A:$D, 4, FALSE)</f>
        <v>New</v>
      </c>
      <c r="N131" t="str">
        <f>VLOOKUP(C131, 'Product Table'!A:E, 2, FALSE)</f>
        <v>Tablet</v>
      </c>
      <c r="O131" t="str">
        <f>VLOOKUP(C131, 'Product Table'!A:E, 3, FALSE)</f>
        <v>Electronics</v>
      </c>
      <c r="P131">
        <f>VLOOKUP(C131, 'Product Table'!A:E, 4, FALSE)</f>
        <v>29054</v>
      </c>
      <c r="Q131">
        <f>VLOOKUP(A131, 'Date Table'!A:G, 2, FALSE)</f>
        <v>11</v>
      </c>
      <c r="R131">
        <f>VLOOKUP(A131, 'Date Table'!A:G, 3, FALSE)</f>
        <v>4</v>
      </c>
      <c r="S131">
        <f>VLOOKUP(A131, 'Date Table'!A:G, 4, FALSE)</f>
        <v>2024</v>
      </c>
      <c r="T131" t="str">
        <f>VLOOKUP(A131, 'Date Table'!A:G, 6, FALSE)</f>
        <v>Winter</v>
      </c>
      <c r="U131">
        <f>tblSales[[#This Row],[Qty]]*tblSales[[#This Row],[Unit Price   ]]</f>
        <v>195500</v>
      </c>
      <c r="V131">
        <f>tblSales[[#This Row],[Qty]]*tblSales[[#This Row],[Cost Price]]</f>
        <v>145270</v>
      </c>
      <c r="W131">
        <f>tblSales[[#This Row],[Net Revenue]]-tblSales[[#This Row],[COGS]]</f>
        <v>49730</v>
      </c>
      <c r="X131" s="14">
        <f>IF(tblSales[[#This Row],[Net Revenue]]=0, 0, tblSales[[#This Row],[Gross Profit]]/tblSales[[#This Row],[Net Revenue]])</f>
        <v>0.25502564102564101</v>
      </c>
    </row>
    <row r="132" spans="1:24" x14ac:dyDescent="0.3">
      <c r="A132" s="2">
        <v>45613</v>
      </c>
      <c r="B132" t="s">
        <v>7</v>
      </c>
      <c r="C132" t="s">
        <v>17</v>
      </c>
      <c r="D132">
        <v>1</v>
      </c>
      <c r="E132">
        <v>32400</v>
      </c>
      <c r="F132">
        <v>100</v>
      </c>
      <c r="G132">
        <v>32300</v>
      </c>
      <c r="H132" t="s">
        <v>9</v>
      </c>
      <c r="I132" t="str">
        <f t="shared" si="4"/>
        <v>November</v>
      </c>
      <c r="J132" t="str">
        <f t="shared" si="5"/>
        <v>Revenue</v>
      </c>
      <c r="K132" t="str">
        <f>VLOOKUP(B132, 'Customer Table'!A:D, 2, FALSE)</f>
        <v>Customer D</v>
      </c>
      <c r="L132" t="str">
        <f>VLOOKUP(B132, 'Customer Table'!A:D, 3, FALSE)</f>
        <v>Chennai</v>
      </c>
      <c r="M132" t="str">
        <f>VLOOKUP(B132, 'Customer Table'!$A:$D, 4, FALSE)</f>
        <v>Returning</v>
      </c>
      <c r="N132" t="str">
        <f>VLOOKUP(C132, 'Product Table'!A:E, 2, FALSE)</f>
        <v>Mouse</v>
      </c>
      <c r="O132" t="str">
        <f>VLOOKUP(C132, 'Product Table'!A:E, 3, FALSE)</f>
        <v>Accessories</v>
      </c>
      <c r="P132">
        <f>VLOOKUP(C132, 'Product Table'!A:E, 4, FALSE)</f>
        <v>24870</v>
      </c>
      <c r="Q132">
        <f>VLOOKUP(A132, 'Date Table'!A:G, 2, FALSE)</f>
        <v>11</v>
      </c>
      <c r="R132">
        <f>VLOOKUP(A132, 'Date Table'!A:G, 3, FALSE)</f>
        <v>4</v>
      </c>
      <c r="S132">
        <f>VLOOKUP(A132, 'Date Table'!A:G, 4, FALSE)</f>
        <v>2024</v>
      </c>
      <c r="T132" t="str">
        <f>VLOOKUP(A132, 'Date Table'!A:G, 6, FALSE)</f>
        <v>Winter</v>
      </c>
      <c r="U132">
        <f>tblSales[[#This Row],[Qty]]*tblSales[[#This Row],[Unit Price   ]]</f>
        <v>32400</v>
      </c>
      <c r="V132">
        <f>tblSales[[#This Row],[Qty]]*tblSales[[#This Row],[Cost Price]]</f>
        <v>24870</v>
      </c>
      <c r="W132">
        <f>tblSales[[#This Row],[Net Revenue]]-tblSales[[#This Row],[COGS]]</f>
        <v>7430</v>
      </c>
      <c r="X132" s="14">
        <f>IF(tblSales[[#This Row],[Net Revenue]]=0, 0, tblSales[[#This Row],[Gross Profit]]/tblSales[[#This Row],[Net Revenue]])</f>
        <v>0.23003095975232199</v>
      </c>
    </row>
    <row r="133" spans="1:24" x14ac:dyDescent="0.3">
      <c r="A133" s="2">
        <v>45611</v>
      </c>
      <c r="B133" t="s">
        <v>10</v>
      </c>
      <c r="C133" t="s">
        <v>25</v>
      </c>
      <c r="D133">
        <v>3</v>
      </c>
      <c r="E133">
        <v>35800</v>
      </c>
      <c r="F133">
        <v>500</v>
      </c>
      <c r="G133">
        <v>106900</v>
      </c>
      <c r="H133" t="s">
        <v>9</v>
      </c>
      <c r="I133" t="str">
        <f t="shared" si="4"/>
        <v>November</v>
      </c>
      <c r="J133" t="str">
        <f t="shared" si="5"/>
        <v>Revenue</v>
      </c>
      <c r="K133" t="str">
        <f>VLOOKUP(B133, 'Customer Table'!A:D, 2, FALSE)</f>
        <v>Customer R</v>
      </c>
      <c r="L133" t="str">
        <f>VLOOKUP(B133, 'Customer Table'!A:D, 3, FALSE)</f>
        <v>Chennai</v>
      </c>
      <c r="M133" t="str">
        <f>VLOOKUP(B133, 'Customer Table'!$A:$D, 4, FALSE)</f>
        <v>Returning</v>
      </c>
      <c r="N133" t="str">
        <f>VLOOKUP(C133, 'Product Table'!A:E, 2, FALSE)</f>
        <v>Tablet</v>
      </c>
      <c r="O133" t="str">
        <f>VLOOKUP(C133, 'Product Table'!A:E, 3, FALSE)</f>
        <v>Electronics</v>
      </c>
      <c r="P133">
        <f>VLOOKUP(C133, 'Product Table'!A:E, 4, FALSE)</f>
        <v>29054</v>
      </c>
      <c r="Q133">
        <f>VLOOKUP(A133, 'Date Table'!A:G, 2, FALSE)</f>
        <v>11</v>
      </c>
      <c r="R133">
        <f>VLOOKUP(A133, 'Date Table'!A:G, 3, FALSE)</f>
        <v>4</v>
      </c>
      <c r="S133">
        <f>VLOOKUP(A133, 'Date Table'!A:G, 4, FALSE)</f>
        <v>2024</v>
      </c>
      <c r="T133" t="str">
        <f>VLOOKUP(A133, 'Date Table'!A:G, 6, FALSE)</f>
        <v>Winter</v>
      </c>
      <c r="U133">
        <f>tblSales[[#This Row],[Qty]]*tblSales[[#This Row],[Unit Price   ]]</f>
        <v>107400</v>
      </c>
      <c r="V133">
        <f>tblSales[[#This Row],[Qty]]*tblSales[[#This Row],[Cost Price]]</f>
        <v>87162</v>
      </c>
      <c r="W133">
        <f>tblSales[[#This Row],[Net Revenue]]-tblSales[[#This Row],[COGS]]</f>
        <v>19738</v>
      </c>
      <c r="X133" s="14">
        <f>IF(tblSales[[#This Row],[Net Revenue]]=0, 0, tblSales[[#This Row],[Gross Profit]]/tblSales[[#This Row],[Net Revenue]])</f>
        <v>0.18463985032740879</v>
      </c>
    </row>
    <row r="134" spans="1:24" x14ac:dyDescent="0.3">
      <c r="A134" s="2">
        <v>45608</v>
      </c>
      <c r="B134" t="s">
        <v>36</v>
      </c>
      <c r="C134" t="s">
        <v>13</v>
      </c>
      <c r="D134">
        <v>3</v>
      </c>
      <c r="E134">
        <v>28100</v>
      </c>
      <c r="F134">
        <v>0</v>
      </c>
      <c r="G134">
        <v>-84300</v>
      </c>
      <c r="H134" t="s">
        <v>29</v>
      </c>
      <c r="I134" t="str">
        <f t="shared" si="4"/>
        <v>November</v>
      </c>
      <c r="J134" t="str">
        <f t="shared" si="5"/>
        <v>Return</v>
      </c>
      <c r="K134" t="str">
        <f>VLOOKUP(B134, 'Customer Table'!A:D, 2, FALSE)</f>
        <v>Customer B</v>
      </c>
      <c r="L134" t="str">
        <f>VLOOKUP(B134, 'Customer Table'!A:D, 3, FALSE)</f>
        <v>Chennai</v>
      </c>
      <c r="M134" t="str">
        <f>VLOOKUP(B134, 'Customer Table'!$A:$D, 4, FALSE)</f>
        <v>New</v>
      </c>
      <c r="N134" t="str">
        <f>VLOOKUP(C134, 'Product Table'!A:E, 2, FALSE)</f>
        <v>Speaker</v>
      </c>
      <c r="O134" t="str">
        <f>VLOOKUP(C134, 'Product Table'!A:E, 3, FALSE)</f>
        <v>Audio</v>
      </c>
      <c r="P134">
        <f>VLOOKUP(C134, 'Product Table'!A:E, 4, FALSE)</f>
        <v>20159</v>
      </c>
      <c r="Q134">
        <f>VLOOKUP(A134, 'Date Table'!A:G, 2, FALSE)</f>
        <v>11</v>
      </c>
      <c r="R134">
        <f>VLOOKUP(A134, 'Date Table'!A:G, 3, FALSE)</f>
        <v>4</v>
      </c>
      <c r="S134">
        <f>VLOOKUP(A134, 'Date Table'!A:G, 4, FALSE)</f>
        <v>2024</v>
      </c>
      <c r="T134" t="str">
        <f>VLOOKUP(A134, 'Date Table'!A:G, 6, FALSE)</f>
        <v>Winter</v>
      </c>
      <c r="U134">
        <f>tblSales[[#This Row],[Qty]]*tblSales[[#This Row],[Unit Price   ]]</f>
        <v>84300</v>
      </c>
      <c r="V134">
        <f>tblSales[[#This Row],[Qty]]*tblSales[[#This Row],[Cost Price]]</f>
        <v>60477</v>
      </c>
      <c r="W134">
        <f>tblSales[[#This Row],[Net Revenue]]-tblSales[[#This Row],[COGS]]</f>
        <v>-144777</v>
      </c>
      <c r="X134" s="14">
        <f>IF(tblSales[[#This Row],[Net Revenue]]=0, 0, tblSales[[#This Row],[Gross Profit]]/tblSales[[#This Row],[Net Revenue]])</f>
        <v>1.7174021352313167</v>
      </c>
    </row>
    <row r="135" spans="1:24" x14ac:dyDescent="0.3">
      <c r="A135" s="2">
        <v>45608</v>
      </c>
      <c r="B135" t="s">
        <v>24</v>
      </c>
      <c r="C135" t="s">
        <v>17</v>
      </c>
      <c r="D135">
        <v>2</v>
      </c>
      <c r="E135">
        <v>32300</v>
      </c>
      <c r="F135">
        <v>500</v>
      </c>
      <c r="G135">
        <v>64100</v>
      </c>
      <c r="H135" t="s">
        <v>9</v>
      </c>
      <c r="I135" t="str">
        <f t="shared" si="4"/>
        <v>November</v>
      </c>
      <c r="J135" t="str">
        <f t="shared" si="5"/>
        <v>Revenue</v>
      </c>
      <c r="K135" t="str">
        <f>VLOOKUP(B135, 'Customer Table'!A:D, 2, FALSE)</f>
        <v>Customer M</v>
      </c>
      <c r="L135" t="str">
        <f>VLOOKUP(B135, 'Customer Table'!A:D, 3, FALSE)</f>
        <v>Chennai</v>
      </c>
      <c r="M135" t="str">
        <f>VLOOKUP(B135, 'Customer Table'!$A:$D, 4, FALSE)</f>
        <v>Returning</v>
      </c>
      <c r="N135" t="str">
        <f>VLOOKUP(C135, 'Product Table'!A:E, 2, FALSE)</f>
        <v>Mouse</v>
      </c>
      <c r="O135" t="str">
        <f>VLOOKUP(C135, 'Product Table'!A:E, 3, FALSE)</f>
        <v>Accessories</v>
      </c>
      <c r="P135">
        <f>VLOOKUP(C135, 'Product Table'!A:E, 4, FALSE)</f>
        <v>24870</v>
      </c>
      <c r="Q135">
        <f>VLOOKUP(A135, 'Date Table'!A:G, 2, FALSE)</f>
        <v>11</v>
      </c>
      <c r="R135">
        <f>VLOOKUP(A135, 'Date Table'!A:G, 3, FALSE)</f>
        <v>4</v>
      </c>
      <c r="S135">
        <f>VLOOKUP(A135, 'Date Table'!A:G, 4, FALSE)</f>
        <v>2024</v>
      </c>
      <c r="T135" t="str">
        <f>VLOOKUP(A135, 'Date Table'!A:G, 6, FALSE)</f>
        <v>Winter</v>
      </c>
      <c r="U135">
        <f>tblSales[[#This Row],[Qty]]*tblSales[[#This Row],[Unit Price   ]]</f>
        <v>64600</v>
      </c>
      <c r="V135">
        <f>tblSales[[#This Row],[Qty]]*tblSales[[#This Row],[Cost Price]]</f>
        <v>49740</v>
      </c>
      <c r="W135">
        <f>tblSales[[#This Row],[Net Revenue]]-tblSales[[#This Row],[COGS]]</f>
        <v>14360</v>
      </c>
      <c r="X135" s="14">
        <f>IF(tblSales[[#This Row],[Net Revenue]]=0, 0, tblSales[[#This Row],[Gross Profit]]/tblSales[[#This Row],[Net Revenue]])</f>
        <v>0.22402496099843994</v>
      </c>
    </row>
    <row r="136" spans="1:24" x14ac:dyDescent="0.3">
      <c r="A136" s="2">
        <v>45608</v>
      </c>
      <c r="B136" t="s">
        <v>15</v>
      </c>
      <c r="C136" t="s">
        <v>23</v>
      </c>
      <c r="D136">
        <v>2</v>
      </c>
      <c r="E136">
        <v>33500</v>
      </c>
      <c r="F136">
        <v>100</v>
      </c>
      <c r="G136">
        <v>66900</v>
      </c>
      <c r="H136" t="s">
        <v>9</v>
      </c>
      <c r="I136" t="str">
        <f t="shared" si="4"/>
        <v>November</v>
      </c>
      <c r="J136" t="str">
        <f t="shared" si="5"/>
        <v>Revenue</v>
      </c>
      <c r="K136" t="str">
        <f>VLOOKUP(B136, 'Customer Table'!A:D, 2, FALSE)</f>
        <v>Customer K</v>
      </c>
      <c r="L136" t="str">
        <f>VLOOKUP(B136, 'Customer Table'!A:D, 3, FALSE)</f>
        <v>Kolkata</v>
      </c>
      <c r="M136" t="str">
        <f>VLOOKUP(B136, 'Customer Table'!$A:$D, 4, FALSE)</f>
        <v>New</v>
      </c>
      <c r="N136" t="str">
        <f>VLOOKUP(C136, 'Product Table'!A:E, 2, FALSE)</f>
        <v>Router</v>
      </c>
      <c r="O136" t="str">
        <f>VLOOKUP(C136, 'Product Table'!A:E, 3, FALSE)</f>
        <v>Networking</v>
      </c>
      <c r="P136">
        <f>VLOOKUP(C136, 'Product Table'!A:E, 4, FALSE)</f>
        <v>26483</v>
      </c>
      <c r="Q136">
        <f>VLOOKUP(A136, 'Date Table'!A:G, 2, FALSE)</f>
        <v>11</v>
      </c>
      <c r="R136">
        <f>VLOOKUP(A136, 'Date Table'!A:G, 3, FALSE)</f>
        <v>4</v>
      </c>
      <c r="S136">
        <f>VLOOKUP(A136, 'Date Table'!A:G, 4, FALSE)</f>
        <v>2024</v>
      </c>
      <c r="T136" t="str">
        <f>VLOOKUP(A136, 'Date Table'!A:G, 6, FALSE)</f>
        <v>Winter</v>
      </c>
      <c r="U136">
        <f>tblSales[[#This Row],[Qty]]*tblSales[[#This Row],[Unit Price   ]]</f>
        <v>67000</v>
      </c>
      <c r="V136">
        <f>tblSales[[#This Row],[Qty]]*tblSales[[#This Row],[Cost Price]]</f>
        <v>52966</v>
      </c>
      <c r="W136">
        <f>tblSales[[#This Row],[Net Revenue]]-tblSales[[#This Row],[COGS]]</f>
        <v>13934</v>
      </c>
      <c r="X136" s="14">
        <f>IF(tblSales[[#This Row],[Net Revenue]]=0, 0, tblSales[[#This Row],[Gross Profit]]/tblSales[[#This Row],[Net Revenue]])</f>
        <v>0.20828101644245142</v>
      </c>
    </row>
    <row r="137" spans="1:24" x14ac:dyDescent="0.3">
      <c r="A137" s="2">
        <v>45606</v>
      </c>
      <c r="B137" t="s">
        <v>37</v>
      </c>
      <c r="C137" t="s">
        <v>11</v>
      </c>
      <c r="D137">
        <v>4</v>
      </c>
      <c r="E137">
        <v>7000</v>
      </c>
      <c r="F137">
        <v>200</v>
      </c>
      <c r="G137">
        <v>27800</v>
      </c>
      <c r="H137" t="s">
        <v>9</v>
      </c>
      <c r="I137" t="str">
        <f t="shared" si="4"/>
        <v>November</v>
      </c>
      <c r="J137" t="str">
        <f t="shared" si="5"/>
        <v>Revenue</v>
      </c>
      <c r="K137" t="str">
        <f>VLOOKUP(B137, 'Customer Table'!A:D, 2, FALSE)</f>
        <v>Customer P</v>
      </c>
      <c r="L137" t="str">
        <f>VLOOKUP(B137, 'Customer Table'!A:D, 3, FALSE)</f>
        <v>Mumbai</v>
      </c>
      <c r="M137" t="str">
        <f>VLOOKUP(B137, 'Customer Table'!$A:$D, 4, FALSE)</f>
        <v>Returning</v>
      </c>
      <c r="N137" t="str">
        <f>VLOOKUP(C137, 'Product Table'!A:E, 2, FALSE)</f>
        <v>Smartphone</v>
      </c>
      <c r="O137" t="str">
        <f>VLOOKUP(C137, 'Product Table'!A:E, 3, FALSE)</f>
        <v>Electronics</v>
      </c>
      <c r="P137">
        <f>VLOOKUP(C137, 'Product Table'!A:E, 4, FALSE)</f>
        <v>5612</v>
      </c>
      <c r="Q137">
        <f>VLOOKUP(A137, 'Date Table'!A:G, 2, FALSE)</f>
        <v>11</v>
      </c>
      <c r="R137">
        <f>VLOOKUP(A137, 'Date Table'!A:G, 3, FALSE)</f>
        <v>4</v>
      </c>
      <c r="S137">
        <f>VLOOKUP(A137, 'Date Table'!A:G, 4, FALSE)</f>
        <v>2024</v>
      </c>
      <c r="T137" t="str">
        <f>VLOOKUP(A137, 'Date Table'!A:G, 6, FALSE)</f>
        <v>Winter</v>
      </c>
      <c r="U137">
        <f>tblSales[[#This Row],[Qty]]*tblSales[[#This Row],[Unit Price   ]]</f>
        <v>28000</v>
      </c>
      <c r="V137">
        <f>tblSales[[#This Row],[Qty]]*tblSales[[#This Row],[Cost Price]]</f>
        <v>22448</v>
      </c>
      <c r="W137">
        <f>tblSales[[#This Row],[Net Revenue]]-tblSales[[#This Row],[COGS]]</f>
        <v>5352</v>
      </c>
      <c r="X137" s="14">
        <f>IF(tblSales[[#This Row],[Net Revenue]]=0, 0, tblSales[[#This Row],[Gross Profit]]/tblSales[[#This Row],[Net Revenue]])</f>
        <v>0.19251798561151079</v>
      </c>
    </row>
    <row r="138" spans="1:24" x14ac:dyDescent="0.3">
      <c r="A138" s="2">
        <v>45605</v>
      </c>
      <c r="B138" t="s">
        <v>28</v>
      </c>
      <c r="C138" t="s">
        <v>25</v>
      </c>
      <c r="D138">
        <v>1</v>
      </c>
      <c r="E138">
        <v>43000</v>
      </c>
      <c r="F138">
        <v>200</v>
      </c>
      <c r="G138">
        <v>-42800</v>
      </c>
      <c r="H138" t="s">
        <v>29</v>
      </c>
      <c r="I138" t="str">
        <f t="shared" si="4"/>
        <v>November</v>
      </c>
      <c r="J138" t="str">
        <f t="shared" si="5"/>
        <v>Return</v>
      </c>
      <c r="K138" t="str">
        <f>VLOOKUP(B138, 'Customer Table'!A:D, 2, FALSE)</f>
        <v>Customer F</v>
      </c>
      <c r="L138" t="str">
        <f>VLOOKUP(B138, 'Customer Table'!A:D, 3, FALSE)</f>
        <v>Mumbai</v>
      </c>
      <c r="M138" t="str">
        <f>VLOOKUP(B138, 'Customer Table'!$A:$D, 4, FALSE)</f>
        <v>New</v>
      </c>
      <c r="N138" t="str">
        <f>VLOOKUP(C138, 'Product Table'!A:E, 2, FALSE)</f>
        <v>Tablet</v>
      </c>
      <c r="O138" t="str">
        <f>VLOOKUP(C138, 'Product Table'!A:E, 3, FALSE)</f>
        <v>Electronics</v>
      </c>
      <c r="P138">
        <f>VLOOKUP(C138, 'Product Table'!A:E, 4, FALSE)</f>
        <v>29054</v>
      </c>
      <c r="Q138">
        <f>VLOOKUP(A138, 'Date Table'!A:G, 2, FALSE)</f>
        <v>11</v>
      </c>
      <c r="R138">
        <f>VLOOKUP(A138, 'Date Table'!A:G, 3, FALSE)</f>
        <v>4</v>
      </c>
      <c r="S138">
        <f>VLOOKUP(A138, 'Date Table'!A:G, 4, FALSE)</f>
        <v>2024</v>
      </c>
      <c r="T138" t="str">
        <f>VLOOKUP(A138, 'Date Table'!A:G, 6, FALSE)</f>
        <v>Winter</v>
      </c>
      <c r="U138">
        <f>tblSales[[#This Row],[Qty]]*tblSales[[#This Row],[Unit Price   ]]</f>
        <v>43000</v>
      </c>
      <c r="V138">
        <f>tblSales[[#This Row],[Qty]]*tblSales[[#This Row],[Cost Price]]</f>
        <v>29054</v>
      </c>
      <c r="W138">
        <f>tblSales[[#This Row],[Net Revenue]]-tblSales[[#This Row],[COGS]]</f>
        <v>-71854</v>
      </c>
      <c r="X138" s="14">
        <f>IF(tblSales[[#This Row],[Net Revenue]]=0, 0, tblSales[[#This Row],[Gross Profit]]/tblSales[[#This Row],[Net Revenue]])</f>
        <v>1.6788317757009346</v>
      </c>
    </row>
    <row r="139" spans="1:24" x14ac:dyDescent="0.3">
      <c r="A139" s="2">
        <v>45605</v>
      </c>
      <c r="B139" t="s">
        <v>28</v>
      </c>
      <c r="C139" t="s">
        <v>22</v>
      </c>
      <c r="D139">
        <v>3</v>
      </c>
      <c r="E139">
        <v>25300</v>
      </c>
      <c r="F139">
        <v>500</v>
      </c>
      <c r="G139">
        <v>75400</v>
      </c>
      <c r="H139" t="s">
        <v>9</v>
      </c>
      <c r="I139" t="str">
        <f t="shared" si="4"/>
        <v>November</v>
      </c>
      <c r="J139" t="str">
        <f t="shared" si="5"/>
        <v>Revenue</v>
      </c>
      <c r="K139" t="str">
        <f>VLOOKUP(B139, 'Customer Table'!A:D, 2, FALSE)</f>
        <v>Customer F</v>
      </c>
      <c r="L139" t="str">
        <f>VLOOKUP(B139, 'Customer Table'!A:D, 3, FALSE)</f>
        <v>Mumbai</v>
      </c>
      <c r="M139" t="str">
        <f>VLOOKUP(B139, 'Customer Table'!$A:$D, 4, FALSE)</f>
        <v>New</v>
      </c>
      <c r="N139" t="str">
        <f>VLOOKUP(C139, 'Product Table'!A:E, 2, FALSE)</f>
        <v>Smartwatch</v>
      </c>
      <c r="O139" t="str">
        <f>VLOOKUP(C139, 'Product Table'!A:E, 3, FALSE)</f>
        <v>Wearable</v>
      </c>
      <c r="P139">
        <f>VLOOKUP(C139, 'Product Table'!A:E, 4, FALSE)</f>
        <v>18787</v>
      </c>
      <c r="Q139">
        <f>VLOOKUP(A139, 'Date Table'!A:G, 2, FALSE)</f>
        <v>11</v>
      </c>
      <c r="R139">
        <f>VLOOKUP(A139, 'Date Table'!A:G, 3, FALSE)</f>
        <v>4</v>
      </c>
      <c r="S139">
        <f>VLOOKUP(A139, 'Date Table'!A:G, 4, FALSE)</f>
        <v>2024</v>
      </c>
      <c r="T139" t="str">
        <f>VLOOKUP(A139, 'Date Table'!A:G, 6, FALSE)</f>
        <v>Winter</v>
      </c>
      <c r="U139">
        <f>tblSales[[#This Row],[Qty]]*tblSales[[#This Row],[Unit Price   ]]</f>
        <v>75900</v>
      </c>
      <c r="V139">
        <f>tblSales[[#This Row],[Qty]]*tblSales[[#This Row],[Cost Price]]</f>
        <v>56361</v>
      </c>
      <c r="W139">
        <f>tblSales[[#This Row],[Net Revenue]]-tblSales[[#This Row],[COGS]]</f>
        <v>19039</v>
      </c>
      <c r="X139" s="14">
        <f>IF(tblSales[[#This Row],[Net Revenue]]=0, 0, tblSales[[#This Row],[Gross Profit]]/tblSales[[#This Row],[Net Revenue]])</f>
        <v>0.25250663129973477</v>
      </c>
    </row>
    <row r="140" spans="1:24" x14ac:dyDescent="0.3">
      <c r="A140" s="2">
        <v>45605</v>
      </c>
      <c r="B140" t="s">
        <v>14</v>
      </c>
      <c r="C140" t="s">
        <v>8</v>
      </c>
      <c r="D140">
        <v>1</v>
      </c>
      <c r="E140">
        <v>36800</v>
      </c>
      <c r="F140">
        <v>500</v>
      </c>
      <c r="G140">
        <v>36300</v>
      </c>
      <c r="H140" t="s">
        <v>9</v>
      </c>
      <c r="I140" t="str">
        <f t="shared" si="4"/>
        <v>November</v>
      </c>
      <c r="J140" t="str">
        <f t="shared" si="5"/>
        <v>Revenue</v>
      </c>
      <c r="K140" t="str">
        <f>VLOOKUP(B140, 'Customer Table'!A:D, 2, FALSE)</f>
        <v>Customer I</v>
      </c>
      <c r="L140" t="str">
        <f>VLOOKUP(B140, 'Customer Table'!A:D, 3, FALSE)</f>
        <v>Bangalore</v>
      </c>
      <c r="M140" t="str">
        <f>VLOOKUP(B140, 'Customer Table'!$A:$D, 4, FALSE)</f>
        <v>New</v>
      </c>
      <c r="N140" t="str">
        <f>VLOOKUP(C140, 'Product Table'!A:E, 2, FALSE)</f>
        <v>Laptop</v>
      </c>
      <c r="O140" t="str">
        <f>VLOOKUP(C140, 'Product Table'!A:E, 3, FALSE)</f>
        <v>Electronics</v>
      </c>
      <c r="P140">
        <f>VLOOKUP(C140, 'Product Table'!A:E, 4, FALSE)</f>
        <v>26897</v>
      </c>
      <c r="Q140">
        <f>VLOOKUP(A140, 'Date Table'!A:G, 2, FALSE)</f>
        <v>11</v>
      </c>
      <c r="R140">
        <f>VLOOKUP(A140, 'Date Table'!A:G, 3, FALSE)</f>
        <v>4</v>
      </c>
      <c r="S140">
        <f>VLOOKUP(A140, 'Date Table'!A:G, 4, FALSE)</f>
        <v>2024</v>
      </c>
      <c r="T140" t="str">
        <f>VLOOKUP(A140, 'Date Table'!A:G, 6, FALSE)</f>
        <v>Winter</v>
      </c>
      <c r="U140">
        <f>tblSales[[#This Row],[Qty]]*tblSales[[#This Row],[Unit Price   ]]</f>
        <v>36800</v>
      </c>
      <c r="V140">
        <f>tblSales[[#This Row],[Qty]]*tblSales[[#This Row],[Cost Price]]</f>
        <v>26897</v>
      </c>
      <c r="W140">
        <f>tblSales[[#This Row],[Net Revenue]]-tblSales[[#This Row],[COGS]]</f>
        <v>9403</v>
      </c>
      <c r="X140" s="14">
        <f>IF(tblSales[[#This Row],[Net Revenue]]=0, 0, tblSales[[#This Row],[Gross Profit]]/tblSales[[#This Row],[Net Revenue]])</f>
        <v>0.25903581267217629</v>
      </c>
    </row>
    <row r="141" spans="1:24" x14ac:dyDescent="0.3">
      <c r="A141" s="2">
        <v>45603</v>
      </c>
      <c r="B141" t="s">
        <v>28</v>
      </c>
      <c r="C141" t="s">
        <v>20</v>
      </c>
      <c r="D141">
        <v>4</v>
      </c>
      <c r="E141">
        <v>34700</v>
      </c>
      <c r="F141">
        <v>100</v>
      </c>
      <c r="G141">
        <v>138700</v>
      </c>
      <c r="H141" t="s">
        <v>9</v>
      </c>
      <c r="I141" t="str">
        <f t="shared" si="4"/>
        <v>November</v>
      </c>
      <c r="J141" t="str">
        <f t="shared" si="5"/>
        <v>Revenue</v>
      </c>
      <c r="K141" t="str">
        <f>VLOOKUP(B141, 'Customer Table'!A:D, 2, FALSE)</f>
        <v>Customer F</v>
      </c>
      <c r="L141" t="str">
        <f>VLOOKUP(B141, 'Customer Table'!A:D, 3, FALSE)</f>
        <v>Mumbai</v>
      </c>
      <c r="M141" t="str">
        <f>VLOOKUP(B141, 'Customer Table'!$A:$D, 4, FALSE)</f>
        <v>New</v>
      </c>
      <c r="N141" t="str">
        <f>VLOOKUP(C141, 'Product Table'!A:E, 2, FALSE)</f>
        <v>Printer</v>
      </c>
      <c r="O141" t="str">
        <f>VLOOKUP(C141, 'Product Table'!A:E, 3, FALSE)</f>
        <v>Office</v>
      </c>
      <c r="P141">
        <f>VLOOKUP(C141, 'Product Table'!A:E, 4, FALSE)</f>
        <v>26425</v>
      </c>
      <c r="Q141">
        <f>VLOOKUP(A141, 'Date Table'!A:G, 2, FALSE)</f>
        <v>11</v>
      </c>
      <c r="R141">
        <f>VLOOKUP(A141, 'Date Table'!A:G, 3, FALSE)</f>
        <v>4</v>
      </c>
      <c r="S141">
        <f>VLOOKUP(A141, 'Date Table'!A:G, 4, FALSE)</f>
        <v>2024</v>
      </c>
      <c r="T141" t="str">
        <f>VLOOKUP(A141, 'Date Table'!A:G, 6, FALSE)</f>
        <v>Winter</v>
      </c>
      <c r="U141">
        <f>tblSales[[#This Row],[Qty]]*tblSales[[#This Row],[Unit Price   ]]</f>
        <v>138800</v>
      </c>
      <c r="V141">
        <f>tblSales[[#This Row],[Qty]]*tblSales[[#This Row],[Cost Price]]</f>
        <v>105700</v>
      </c>
      <c r="W141">
        <f>tblSales[[#This Row],[Net Revenue]]-tblSales[[#This Row],[COGS]]</f>
        <v>33000</v>
      </c>
      <c r="X141" s="14">
        <f>IF(tblSales[[#This Row],[Net Revenue]]=0, 0, tblSales[[#This Row],[Gross Profit]]/tblSales[[#This Row],[Net Revenue]])</f>
        <v>0.23792357606344627</v>
      </c>
    </row>
    <row r="142" spans="1:24" x14ac:dyDescent="0.3">
      <c r="A142" s="2">
        <v>45601</v>
      </c>
      <c r="B142" t="s">
        <v>28</v>
      </c>
      <c r="C142" t="s">
        <v>25</v>
      </c>
      <c r="D142">
        <v>3</v>
      </c>
      <c r="E142">
        <v>37200</v>
      </c>
      <c r="F142">
        <v>200</v>
      </c>
      <c r="G142">
        <v>111400</v>
      </c>
      <c r="H142" t="s">
        <v>9</v>
      </c>
      <c r="I142" t="str">
        <f t="shared" si="4"/>
        <v>November</v>
      </c>
      <c r="J142" t="str">
        <f t="shared" si="5"/>
        <v>Revenue</v>
      </c>
      <c r="K142" t="str">
        <f>VLOOKUP(B142, 'Customer Table'!A:D, 2, FALSE)</f>
        <v>Customer F</v>
      </c>
      <c r="L142" t="str">
        <f>VLOOKUP(B142, 'Customer Table'!A:D, 3, FALSE)</f>
        <v>Mumbai</v>
      </c>
      <c r="M142" t="str">
        <f>VLOOKUP(B142, 'Customer Table'!$A:$D, 4, FALSE)</f>
        <v>New</v>
      </c>
      <c r="N142" t="str">
        <f>VLOOKUP(C142, 'Product Table'!A:E, 2, FALSE)</f>
        <v>Tablet</v>
      </c>
      <c r="O142" t="str">
        <f>VLOOKUP(C142, 'Product Table'!A:E, 3, FALSE)</f>
        <v>Electronics</v>
      </c>
      <c r="P142">
        <f>VLOOKUP(C142, 'Product Table'!A:E, 4, FALSE)</f>
        <v>29054</v>
      </c>
      <c r="Q142">
        <f>VLOOKUP(A142, 'Date Table'!A:G, 2, FALSE)</f>
        <v>11</v>
      </c>
      <c r="R142">
        <f>VLOOKUP(A142, 'Date Table'!A:G, 3, FALSE)</f>
        <v>4</v>
      </c>
      <c r="S142">
        <f>VLOOKUP(A142, 'Date Table'!A:G, 4, FALSE)</f>
        <v>2024</v>
      </c>
      <c r="T142" t="str">
        <f>VLOOKUP(A142, 'Date Table'!A:G, 6, FALSE)</f>
        <v>Winter</v>
      </c>
      <c r="U142">
        <f>tblSales[[#This Row],[Qty]]*tblSales[[#This Row],[Unit Price   ]]</f>
        <v>111600</v>
      </c>
      <c r="V142">
        <f>tblSales[[#This Row],[Qty]]*tblSales[[#This Row],[Cost Price]]</f>
        <v>87162</v>
      </c>
      <c r="W142">
        <f>tblSales[[#This Row],[Net Revenue]]-tblSales[[#This Row],[COGS]]</f>
        <v>24238</v>
      </c>
      <c r="X142" s="14">
        <f>IF(tblSales[[#This Row],[Net Revenue]]=0, 0, tblSales[[#This Row],[Gross Profit]]/tblSales[[#This Row],[Net Revenue]])</f>
        <v>0.21757630161579891</v>
      </c>
    </row>
    <row r="143" spans="1:24" x14ac:dyDescent="0.3">
      <c r="A143" s="2">
        <v>45598</v>
      </c>
      <c r="B143" t="s">
        <v>12</v>
      </c>
      <c r="C143" t="s">
        <v>11</v>
      </c>
      <c r="D143">
        <v>1</v>
      </c>
      <c r="E143">
        <v>7200</v>
      </c>
      <c r="F143">
        <v>200</v>
      </c>
      <c r="G143">
        <v>7000</v>
      </c>
      <c r="H143" t="s">
        <v>9</v>
      </c>
      <c r="I143" t="str">
        <f t="shared" si="4"/>
        <v>November</v>
      </c>
      <c r="J143" t="str">
        <f t="shared" si="5"/>
        <v>Revenue</v>
      </c>
      <c r="K143" t="str">
        <f>VLOOKUP(B143, 'Customer Table'!A:D, 2, FALSE)</f>
        <v>Customer Q</v>
      </c>
      <c r="L143" t="str">
        <f>VLOOKUP(B143, 'Customer Table'!A:D, 3, FALSE)</f>
        <v>Kolkata</v>
      </c>
      <c r="M143" t="str">
        <f>VLOOKUP(B143, 'Customer Table'!$A:$D, 4, FALSE)</f>
        <v>New</v>
      </c>
      <c r="N143" t="str">
        <f>VLOOKUP(C143, 'Product Table'!A:E, 2, FALSE)</f>
        <v>Smartphone</v>
      </c>
      <c r="O143" t="str">
        <f>VLOOKUP(C143, 'Product Table'!A:E, 3, FALSE)</f>
        <v>Electronics</v>
      </c>
      <c r="P143">
        <f>VLOOKUP(C143, 'Product Table'!A:E, 4, FALSE)</f>
        <v>5612</v>
      </c>
      <c r="Q143">
        <f>VLOOKUP(A143, 'Date Table'!A:G, 2, FALSE)</f>
        <v>11</v>
      </c>
      <c r="R143">
        <f>VLOOKUP(A143, 'Date Table'!A:G, 3, FALSE)</f>
        <v>4</v>
      </c>
      <c r="S143">
        <f>VLOOKUP(A143, 'Date Table'!A:G, 4, FALSE)</f>
        <v>2024</v>
      </c>
      <c r="T143" t="str">
        <f>VLOOKUP(A143, 'Date Table'!A:G, 6, FALSE)</f>
        <v>Winter</v>
      </c>
      <c r="U143">
        <f>tblSales[[#This Row],[Qty]]*tblSales[[#This Row],[Unit Price   ]]</f>
        <v>7200</v>
      </c>
      <c r="V143">
        <f>tblSales[[#This Row],[Qty]]*tblSales[[#This Row],[Cost Price]]</f>
        <v>5612</v>
      </c>
      <c r="W143">
        <f>tblSales[[#This Row],[Net Revenue]]-tblSales[[#This Row],[COGS]]</f>
        <v>1388</v>
      </c>
      <c r="X143" s="14">
        <f>IF(tblSales[[#This Row],[Net Revenue]]=0, 0, tblSales[[#This Row],[Gross Profit]]/tblSales[[#This Row],[Net Revenue]])</f>
        <v>0.19828571428571429</v>
      </c>
    </row>
    <row r="144" spans="1:24" x14ac:dyDescent="0.3">
      <c r="A144" s="2">
        <v>45596</v>
      </c>
      <c r="B144" t="s">
        <v>18</v>
      </c>
      <c r="C144" t="s">
        <v>11</v>
      </c>
      <c r="D144">
        <v>4</v>
      </c>
      <c r="E144">
        <v>6200</v>
      </c>
      <c r="F144">
        <v>200</v>
      </c>
      <c r="G144">
        <v>24600</v>
      </c>
      <c r="H144" t="s">
        <v>9</v>
      </c>
      <c r="I144" t="str">
        <f t="shared" si="4"/>
        <v>October</v>
      </c>
      <c r="J144" t="str">
        <f t="shared" si="5"/>
        <v>Revenue</v>
      </c>
      <c r="K144" t="str">
        <f>VLOOKUP(B144, 'Customer Table'!A:D, 2, FALSE)</f>
        <v>Customer J</v>
      </c>
      <c r="L144" t="str">
        <f>VLOOKUP(B144, 'Customer Table'!A:D, 3, FALSE)</f>
        <v>Chennai</v>
      </c>
      <c r="M144" t="str">
        <f>VLOOKUP(B144, 'Customer Table'!$A:$D, 4, FALSE)</f>
        <v>Returning</v>
      </c>
      <c r="N144" t="str">
        <f>VLOOKUP(C144, 'Product Table'!A:E, 2, FALSE)</f>
        <v>Smartphone</v>
      </c>
      <c r="O144" t="str">
        <f>VLOOKUP(C144, 'Product Table'!A:E, 3, FALSE)</f>
        <v>Electronics</v>
      </c>
      <c r="P144">
        <f>VLOOKUP(C144, 'Product Table'!A:E, 4, FALSE)</f>
        <v>5612</v>
      </c>
      <c r="Q144">
        <f>VLOOKUP(A144, 'Date Table'!A:G, 2, FALSE)</f>
        <v>10</v>
      </c>
      <c r="R144">
        <f>VLOOKUP(A144, 'Date Table'!A:G, 3, FALSE)</f>
        <v>4</v>
      </c>
      <c r="S144">
        <f>VLOOKUP(A144, 'Date Table'!A:G, 4, FALSE)</f>
        <v>2024</v>
      </c>
      <c r="T144" t="str">
        <f>VLOOKUP(A144, 'Date Table'!A:G, 6, FALSE)</f>
        <v>Autumn</v>
      </c>
      <c r="U144">
        <f>tblSales[[#This Row],[Qty]]*tblSales[[#This Row],[Unit Price   ]]</f>
        <v>24800</v>
      </c>
      <c r="V144">
        <f>tblSales[[#This Row],[Qty]]*tblSales[[#This Row],[Cost Price]]</f>
        <v>22448</v>
      </c>
      <c r="W144">
        <f>tblSales[[#This Row],[Net Revenue]]-tblSales[[#This Row],[COGS]]</f>
        <v>2152</v>
      </c>
      <c r="X144" s="14">
        <f>IF(tblSales[[#This Row],[Net Revenue]]=0, 0, tblSales[[#This Row],[Gross Profit]]/tblSales[[#This Row],[Net Revenue]])</f>
        <v>8.7479674796747967E-2</v>
      </c>
    </row>
    <row r="145" spans="1:24" x14ac:dyDescent="0.3">
      <c r="A145" s="2">
        <v>45592</v>
      </c>
      <c r="B145" t="s">
        <v>33</v>
      </c>
      <c r="C145" t="s">
        <v>13</v>
      </c>
      <c r="D145">
        <v>4</v>
      </c>
      <c r="E145">
        <v>24500</v>
      </c>
      <c r="F145">
        <v>100</v>
      </c>
      <c r="G145">
        <v>97900</v>
      </c>
      <c r="H145" t="s">
        <v>9</v>
      </c>
      <c r="I145" t="str">
        <f t="shared" si="4"/>
        <v>October</v>
      </c>
      <c r="J145" t="str">
        <f t="shared" si="5"/>
        <v>Revenue</v>
      </c>
      <c r="K145" t="str">
        <f>VLOOKUP(B145, 'Customer Table'!A:D, 2, FALSE)</f>
        <v>Customer O</v>
      </c>
      <c r="L145" t="str">
        <f>VLOOKUP(B145, 'Customer Table'!A:D, 3, FALSE)</f>
        <v>Kolkata</v>
      </c>
      <c r="M145" t="str">
        <f>VLOOKUP(B145, 'Customer Table'!$A:$D, 4, FALSE)</f>
        <v>Returning</v>
      </c>
      <c r="N145" t="str">
        <f>VLOOKUP(C145, 'Product Table'!A:E, 2, FALSE)</f>
        <v>Speaker</v>
      </c>
      <c r="O145" t="str">
        <f>VLOOKUP(C145, 'Product Table'!A:E, 3, FALSE)</f>
        <v>Audio</v>
      </c>
      <c r="P145">
        <f>VLOOKUP(C145, 'Product Table'!A:E, 4, FALSE)</f>
        <v>20159</v>
      </c>
      <c r="Q145">
        <f>VLOOKUP(A145, 'Date Table'!A:G, 2, FALSE)</f>
        <v>10</v>
      </c>
      <c r="R145">
        <f>VLOOKUP(A145, 'Date Table'!A:G, 3, FALSE)</f>
        <v>4</v>
      </c>
      <c r="S145">
        <f>VLOOKUP(A145, 'Date Table'!A:G, 4, FALSE)</f>
        <v>2024</v>
      </c>
      <c r="T145" t="str">
        <f>VLOOKUP(A145, 'Date Table'!A:G, 6, FALSE)</f>
        <v>Autumn</v>
      </c>
      <c r="U145">
        <f>tblSales[[#This Row],[Qty]]*tblSales[[#This Row],[Unit Price   ]]</f>
        <v>98000</v>
      </c>
      <c r="V145">
        <f>tblSales[[#This Row],[Qty]]*tblSales[[#This Row],[Cost Price]]</f>
        <v>80636</v>
      </c>
      <c r="W145">
        <f>tblSales[[#This Row],[Net Revenue]]-tblSales[[#This Row],[COGS]]</f>
        <v>17264</v>
      </c>
      <c r="X145" s="14">
        <f>IF(tblSales[[#This Row],[Net Revenue]]=0, 0, tblSales[[#This Row],[Gross Profit]]/tblSales[[#This Row],[Net Revenue]])</f>
        <v>0.17634320735444331</v>
      </c>
    </row>
    <row r="146" spans="1:24" x14ac:dyDescent="0.3">
      <c r="A146" s="2">
        <v>45591</v>
      </c>
      <c r="B146" t="s">
        <v>37</v>
      </c>
      <c r="C146" t="s">
        <v>22</v>
      </c>
      <c r="D146">
        <v>2</v>
      </c>
      <c r="E146">
        <v>25900</v>
      </c>
      <c r="F146">
        <v>500</v>
      </c>
      <c r="G146">
        <v>51300</v>
      </c>
      <c r="H146" t="s">
        <v>9</v>
      </c>
      <c r="I146" t="str">
        <f t="shared" si="4"/>
        <v>October</v>
      </c>
      <c r="J146" t="str">
        <f t="shared" si="5"/>
        <v>Revenue</v>
      </c>
      <c r="K146" t="str">
        <f>VLOOKUP(B146, 'Customer Table'!A:D, 2, FALSE)</f>
        <v>Customer P</v>
      </c>
      <c r="L146" t="str">
        <f>VLOOKUP(B146, 'Customer Table'!A:D, 3, FALSE)</f>
        <v>Mumbai</v>
      </c>
      <c r="M146" t="str">
        <f>VLOOKUP(B146, 'Customer Table'!$A:$D, 4, FALSE)</f>
        <v>Returning</v>
      </c>
      <c r="N146" t="str">
        <f>VLOOKUP(C146, 'Product Table'!A:E, 2, FALSE)</f>
        <v>Smartwatch</v>
      </c>
      <c r="O146" t="str">
        <f>VLOOKUP(C146, 'Product Table'!A:E, 3, FALSE)</f>
        <v>Wearable</v>
      </c>
      <c r="P146">
        <f>VLOOKUP(C146, 'Product Table'!A:E, 4, FALSE)</f>
        <v>18787</v>
      </c>
      <c r="Q146">
        <f>VLOOKUP(A146, 'Date Table'!A:G, 2, FALSE)</f>
        <v>10</v>
      </c>
      <c r="R146">
        <f>VLOOKUP(A146, 'Date Table'!A:G, 3, FALSE)</f>
        <v>4</v>
      </c>
      <c r="S146">
        <f>VLOOKUP(A146, 'Date Table'!A:G, 4, FALSE)</f>
        <v>2024</v>
      </c>
      <c r="T146" t="str">
        <f>VLOOKUP(A146, 'Date Table'!A:G, 6, FALSE)</f>
        <v>Autumn</v>
      </c>
      <c r="U146">
        <f>tblSales[[#This Row],[Qty]]*tblSales[[#This Row],[Unit Price   ]]</f>
        <v>51800</v>
      </c>
      <c r="V146">
        <f>tblSales[[#This Row],[Qty]]*tblSales[[#This Row],[Cost Price]]</f>
        <v>37574</v>
      </c>
      <c r="W146">
        <f>tblSales[[#This Row],[Net Revenue]]-tblSales[[#This Row],[COGS]]</f>
        <v>13726</v>
      </c>
      <c r="X146" s="14">
        <f>IF(tblSales[[#This Row],[Net Revenue]]=0, 0, tblSales[[#This Row],[Gross Profit]]/tblSales[[#This Row],[Net Revenue]])</f>
        <v>0.26756335282651073</v>
      </c>
    </row>
    <row r="147" spans="1:24" x14ac:dyDescent="0.3">
      <c r="A147" s="2">
        <v>45589</v>
      </c>
      <c r="B147" t="s">
        <v>12</v>
      </c>
      <c r="C147" t="s">
        <v>8</v>
      </c>
      <c r="D147">
        <v>5</v>
      </c>
      <c r="E147">
        <v>34600</v>
      </c>
      <c r="F147">
        <v>0</v>
      </c>
      <c r="G147">
        <v>173000</v>
      </c>
      <c r="H147" t="s">
        <v>9</v>
      </c>
      <c r="I147" t="str">
        <f t="shared" si="4"/>
        <v>October</v>
      </c>
      <c r="J147" t="str">
        <f t="shared" si="5"/>
        <v>Revenue</v>
      </c>
      <c r="K147" t="str">
        <f>VLOOKUP(B147, 'Customer Table'!A:D, 2, FALSE)</f>
        <v>Customer Q</v>
      </c>
      <c r="L147" t="str">
        <f>VLOOKUP(B147, 'Customer Table'!A:D, 3, FALSE)</f>
        <v>Kolkata</v>
      </c>
      <c r="M147" t="str">
        <f>VLOOKUP(B147, 'Customer Table'!$A:$D, 4, FALSE)</f>
        <v>New</v>
      </c>
      <c r="N147" t="str">
        <f>VLOOKUP(C147, 'Product Table'!A:E, 2, FALSE)</f>
        <v>Laptop</v>
      </c>
      <c r="O147" t="str">
        <f>VLOOKUP(C147, 'Product Table'!A:E, 3, FALSE)</f>
        <v>Electronics</v>
      </c>
      <c r="P147">
        <f>VLOOKUP(C147, 'Product Table'!A:E, 4, FALSE)</f>
        <v>26897</v>
      </c>
      <c r="Q147">
        <f>VLOOKUP(A147, 'Date Table'!A:G, 2, FALSE)</f>
        <v>10</v>
      </c>
      <c r="R147">
        <f>VLOOKUP(A147, 'Date Table'!A:G, 3, FALSE)</f>
        <v>4</v>
      </c>
      <c r="S147">
        <f>VLOOKUP(A147, 'Date Table'!A:G, 4, FALSE)</f>
        <v>2024</v>
      </c>
      <c r="T147" t="str">
        <f>VLOOKUP(A147, 'Date Table'!A:G, 6, FALSE)</f>
        <v>Autumn</v>
      </c>
      <c r="U147">
        <f>tblSales[[#This Row],[Qty]]*tblSales[[#This Row],[Unit Price   ]]</f>
        <v>173000</v>
      </c>
      <c r="V147">
        <f>tblSales[[#This Row],[Qty]]*tblSales[[#This Row],[Cost Price]]</f>
        <v>134485</v>
      </c>
      <c r="W147">
        <f>tblSales[[#This Row],[Net Revenue]]-tblSales[[#This Row],[COGS]]</f>
        <v>38515</v>
      </c>
      <c r="X147" s="14">
        <f>IF(tblSales[[#This Row],[Net Revenue]]=0, 0, tblSales[[#This Row],[Gross Profit]]/tblSales[[#This Row],[Net Revenue]])</f>
        <v>0.2226300578034682</v>
      </c>
    </row>
    <row r="148" spans="1:24" x14ac:dyDescent="0.3">
      <c r="A148" s="2">
        <v>45588</v>
      </c>
      <c r="B148" t="s">
        <v>10</v>
      </c>
      <c r="C148" t="s">
        <v>8</v>
      </c>
      <c r="D148">
        <v>4</v>
      </c>
      <c r="E148">
        <v>30500</v>
      </c>
      <c r="F148">
        <v>200</v>
      </c>
      <c r="G148">
        <v>121800</v>
      </c>
      <c r="H148" t="s">
        <v>9</v>
      </c>
      <c r="I148" t="str">
        <f t="shared" si="4"/>
        <v>October</v>
      </c>
      <c r="J148" t="str">
        <f t="shared" si="5"/>
        <v>Revenue</v>
      </c>
      <c r="K148" t="str">
        <f>VLOOKUP(B148, 'Customer Table'!A:D, 2, FALSE)</f>
        <v>Customer R</v>
      </c>
      <c r="L148" t="str">
        <f>VLOOKUP(B148, 'Customer Table'!A:D, 3, FALSE)</f>
        <v>Chennai</v>
      </c>
      <c r="M148" t="str">
        <f>VLOOKUP(B148, 'Customer Table'!$A:$D, 4, FALSE)</f>
        <v>Returning</v>
      </c>
      <c r="N148" t="str">
        <f>VLOOKUP(C148, 'Product Table'!A:E, 2, FALSE)</f>
        <v>Laptop</v>
      </c>
      <c r="O148" t="str">
        <f>VLOOKUP(C148, 'Product Table'!A:E, 3, FALSE)</f>
        <v>Electronics</v>
      </c>
      <c r="P148">
        <f>VLOOKUP(C148, 'Product Table'!A:E, 4, FALSE)</f>
        <v>26897</v>
      </c>
      <c r="Q148">
        <f>VLOOKUP(A148, 'Date Table'!A:G, 2, FALSE)</f>
        <v>10</v>
      </c>
      <c r="R148">
        <f>VLOOKUP(A148, 'Date Table'!A:G, 3, FALSE)</f>
        <v>4</v>
      </c>
      <c r="S148">
        <f>VLOOKUP(A148, 'Date Table'!A:G, 4, FALSE)</f>
        <v>2024</v>
      </c>
      <c r="T148" t="str">
        <f>VLOOKUP(A148, 'Date Table'!A:G, 6, FALSE)</f>
        <v>Autumn</v>
      </c>
      <c r="U148">
        <f>tblSales[[#This Row],[Qty]]*tblSales[[#This Row],[Unit Price   ]]</f>
        <v>122000</v>
      </c>
      <c r="V148">
        <f>tblSales[[#This Row],[Qty]]*tblSales[[#This Row],[Cost Price]]</f>
        <v>107588</v>
      </c>
      <c r="W148">
        <f>tblSales[[#This Row],[Net Revenue]]-tblSales[[#This Row],[COGS]]</f>
        <v>14212</v>
      </c>
      <c r="X148" s="14">
        <f>IF(tblSales[[#This Row],[Net Revenue]]=0, 0, tblSales[[#This Row],[Gross Profit]]/tblSales[[#This Row],[Net Revenue]])</f>
        <v>0.11668308702791462</v>
      </c>
    </row>
    <row r="149" spans="1:24" x14ac:dyDescent="0.3">
      <c r="A149" s="2">
        <v>45588</v>
      </c>
      <c r="B149" t="s">
        <v>21</v>
      </c>
      <c r="C149" t="s">
        <v>20</v>
      </c>
      <c r="D149">
        <v>1</v>
      </c>
      <c r="E149">
        <v>30000</v>
      </c>
      <c r="F149">
        <v>100</v>
      </c>
      <c r="G149">
        <v>29900</v>
      </c>
      <c r="H149" t="s">
        <v>9</v>
      </c>
      <c r="I149" t="str">
        <f t="shared" si="4"/>
        <v>October</v>
      </c>
      <c r="J149" t="str">
        <f t="shared" si="5"/>
        <v>Revenue</v>
      </c>
      <c r="K149" t="str">
        <f>VLOOKUP(B149, 'Customer Table'!A:D, 2, FALSE)</f>
        <v>Customer C</v>
      </c>
      <c r="L149" t="str">
        <f>VLOOKUP(B149, 'Customer Table'!A:D, 3, FALSE)</f>
        <v>Bangalore</v>
      </c>
      <c r="M149" t="str">
        <f>VLOOKUP(B149, 'Customer Table'!$A:$D, 4, FALSE)</f>
        <v>New</v>
      </c>
      <c r="N149" t="str">
        <f>VLOOKUP(C149, 'Product Table'!A:E, 2, FALSE)</f>
        <v>Printer</v>
      </c>
      <c r="O149" t="str">
        <f>VLOOKUP(C149, 'Product Table'!A:E, 3, FALSE)</f>
        <v>Office</v>
      </c>
      <c r="P149">
        <f>VLOOKUP(C149, 'Product Table'!A:E, 4, FALSE)</f>
        <v>26425</v>
      </c>
      <c r="Q149">
        <f>VLOOKUP(A149, 'Date Table'!A:G, 2, FALSE)</f>
        <v>10</v>
      </c>
      <c r="R149">
        <f>VLOOKUP(A149, 'Date Table'!A:G, 3, FALSE)</f>
        <v>4</v>
      </c>
      <c r="S149">
        <f>VLOOKUP(A149, 'Date Table'!A:G, 4, FALSE)</f>
        <v>2024</v>
      </c>
      <c r="T149" t="str">
        <f>VLOOKUP(A149, 'Date Table'!A:G, 6, FALSE)</f>
        <v>Autumn</v>
      </c>
      <c r="U149">
        <f>tblSales[[#This Row],[Qty]]*tblSales[[#This Row],[Unit Price   ]]</f>
        <v>30000</v>
      </c>
      <c r="V149">
        <f>tblSales[[#This Row],[Qty]]*tblSales[[#This Row],[Cost Price]]</f>
        <v>26425</v>
      </c>
      <c r="W149">
        <f>tblSales[[#This Row],[Net Revenue]]-tblSales[[#This Row],[COGS]]</f>
        <v>3475</v>
      </c>
      <c r="X149" s="14">
        <f>IF(tblSales[[#This Row],[Net Revenue]]=0, 0, tblSales[[#This Row],[Gross Profit]]/tblSales[[#This Row],[Net Revenue]])</f>
        <v>0.11622073578595318</v>
      </c>
    </row>
    <row r="150" spans="1:24" x14ac:dyDescent="0.3">
      <c r="A150" s="2">
        <v>45582</v>
      </c>
      <c r="B150" t="s">
        <v>26</v>
      </c>
      <c r="C150" t="s">
        <v>22</v>
      </c>
      <c r="D150">
        <v>5</v>
      </c>
      <c r="E150">
        <v>26700</v>
      </c>
      <c r="F150">
        <v>100</v>
      </c>
      <c r="G150">
        <v>133400</v>
      </c>
      <c r="H150" t="s">
        <v>9</v>
      </c>
      <c r="I150" t="str">
        <f t="shared" si="4"/>
        <v>October</v>
      </c>
      <c r="J150" t="str">
        <f t="shared" si="5"/>
        <v>Revenue</v>
      </c>
      <c r="K150" t="str">
        <f>VLOOKUP(B150, 'Customer Table'!A:D, 2, FALSE)</f>
        <v>Customer N</v>
      </c>
      <c r="L150" t="str">
        <f>VLOOKUP(B150, 'Customer Table'!A:D, 3, FALSE)</f>
        <v>Mumbai</v>
      </c>
      <c r="M150" t="str">
        <f>VLOOKUP(B150, 'Customer Table'!$A:$D, 4, FALSE)</f>
        <v>Returning</v>
      </c>
      <c r="N150" t="str">
        <f>VLOOKUP(C150, 'Product Table'!A:E, 2, FALSE)</f>
        <v>Smartwatch</v>
      </c>
      <c r="O150" t="str">
        <f>VLOOKUP(C150, 'Product Table'!A:E, 3, FALSE)</f>
        <v>Wearable</v>
      </c>
      <c r="P150">
        <f>VLOOKUP(C150, 'Product Table'!A:E, 4, FALSE)</f>
        <v>18787</v>
      </c>
      <c r="Q150">
        <f>VLOOKUP(A150, 'Date Table'!A:G, 2, FALSE)</f>
        <v>10</v>
      </c>
      <c r="R150">
        <f>VLOOKUP(A150, 'Date Table'!A:G, 3, FALSE)</f>
        <v>4</v>
      </c>
      <c r="S150">
        <f>VLOOKUP(A150, 'Date Table'!A:G, 4, FALSE)</f>
        <v>2024</v>
      </c>
      <c r="T150" t="str">
        <f>VLOOKUP(A150, 'Date Table'!A:G, 6, FALSE)</f>
        <v>Autumn</v>
      </c>
      <c r="U150">
        <f>tblSales[[#This Row],[Qty]]*tblSales[[#This Row],[Unit Price   ]]</f>
        <v>133500</v>
      </c>
      <c r="V150">
        <f>tblSales[[#This Row],[Qty]]*tblSales[[#This Row],[Cost Price]]</f>
        <v>93935</v>
      </c>
      <c r="W150">
        <f>tblSales[[#This Row],[Net Revenue]]-tblSales[[#This Row],[COGS]]</f>
        <v>39465</v>
      </c>
      <c r="X150" s="14">
        <f>IF(tblSales[[#This Row],[Net Revenue]]=0, 0, tblSales[[#This Row],[Gross Profit]]/tblSales[[#This Row],[Net Revenue]])</f>
        <v>0.29583958020989504</v>
      </c>
    </row>
    <row r="151" spans="1:24" x14ac:dyDescent="0.3">
      <c r="A151" s="2">
        <v>45578</v>
      </c>
      <c r="B151" t="s">
        <v>12</v>
      </c>
      <c r="C151" t="s">
        <v>22</v>
      </c>
      <c r="D151">
        <v>4</v>
      </c>
      <c r="E151">
        <v>27900</v>
      </c>
      <c r="F151">
        <v>100</v>
      </c>
      <c r="G151">
        <v>111500</v>
      </c>
      <c r="H151" t="s">
        <v>9</v>
      </c>
      <c r="I151" t="str">
        <f t="shared" si="4"/>
        <v>October</v>
      </c>
      <c r="J151" t="str">
        <f t="shared" si="5"/>
        <v>Revenue</v>
      </c>
      <c r="K151" t="str">
        <f>VLOOKUP(B151, 'Customer Table'!A:D, 2, FALSE)</f>
        <v>Customer Q</v>
      </c>
      <c r="L151" t="str">
        <f>VLOOKUP(B151, 'Customer Table'!A:D, 3, FALSE)</f>
        <v>Kolkata</v>
      </c>
      <c r="M151" t="str">
        <f>VLOOKUP(B151, 'Customer Table'!$A:$D, 4, FALSE)</f>
        <v>New</v>
      </c>
      <c r="N151" t="str">
        <f>VLOOKUP(C151, 'Product Table'!A:E, 2, FALSE)</f>
        <v>Smartwatch</v>
      </c>
      <c r="O151" t="str">
        <f>VLOOKUP(C151, 'Product Table'!A:E, 3, FALSE)</f>
        <v>Wearable</v>
      </c>
      <c r="P151">
        <f>VLOOKUP(C151, 'Product Table'!A:E, 4, FALSE)</f>
        <v>18787</v>
      </c>
      <c r="Q151">
        <f>VLOOKUP(A151, 'Date Table'!A:G, 2, FALSE)</f>
        <v>10</v>
      </c>
      <c r="R151">
        <f>VLOOKUP(A151, 'Date Table'!A:G, 3, FALSE)</f>
        <v>4</v>
      </c>
      <c r="S151">
        <f>VLOOKUP(A151, 'Date Table'!A:G, 4, FALSE)</f>
        <v>2024</v>
      </c>
      <c r="T151" t="str">
        <f>VLOOKUP(A151, 'Date Table'!A:G, 6, FALSE)</f>
        <v>Autumn</v>
      </c>
      <c r="U151">
        <f>tblSales[[#This Row],[Qty]]*tblSales[[#This Row],[Unit Price   ]]</f>
        <v>111600</v>
      </c>
      <c r="V151">
        <f>tblSales[[#This Row],[Qty]]*tblSales[[#This Row],[Cost Price]]</f>
        <v>75148</v>
      </c>
      <c r="W151">
        <f>tblSales[[#This Row],[Net Revenue]]-tblSales[[#This Row],[COGS]]</f>
        <v>36352</v>
      </c>
      <c r="X151" s="14">
        <f>IF(tblSales[[#This Row],[Net Revenue]]=0, 0, tblSales[[#This Row],[Gross Profit]]/tblSales[[#This Row],[Net Revenue]])</f>
        <v>0.32602690582959643</v>
      </c>
    </row>
    <row r="152" spans="1:24" x14ac:dyDescent="0.3">
      <c r="A152" s="2">
        <v>45577</v>
      </c>
      <c r="B152" t="s">
        <v>14</v>
      </c>
      <c r="C152" t="s">
        <v>22</v>
      </c>
      <c r="D152">
        <v>2</v>
      </c>
      <c r="E152">
        <v>25800</v>
      </c>
      <c r="F152">
        <v>0</v>
      </c>
      <c r="G152">
        <v>51600</v>
      </c>
      <c r="H152" t="s">
        <v>9</v>
      </c>
      <c r="I152" t="str">
        <f t="shared" si="4"/>
        <v>October</v>
      </c>
      <c r="J152" t="str">
        <f t="shared" si="5"/>
        <v>Revenue</v>
      </c>
      <c r="K152" t="str">
        <f>VLOOKUP(B152, 'Customer Table'!A:D, 2, FALSE)</f>
        <v>Customer I</v>
      </c>
      <c r="L152" t="str">
        <f>VLOOKUP(B152, 'Customer Table'!A:D, 3, FALSE)</f>
        <v>Bangalore</v>
      </c>
      <c r="M152" t="str">
        <f>VLOOKUP(B152, 'Customer Table'!$A:$D, 4, FALSE)</f>
        <v>New</v>
      </c>
      <c r="N152" t="str">
        <f>VLOOKUP(C152, 'Product Table'!A:E, 2, FALSE)</f>
        <v>Smartwatch</v>
      </c>
      <c r="O152" t="str">
        <f>VLOOKUP(C152, 'Product Table'!A:E, 3, FALSE)</f>
        <v>Wearable</v>
      </c>
      <c r="P152">
        <f>VLOOKUP(C152, 'Product Table'!A:E, 4, FALSE)</f>
        <v>18787</v>
      </c>
      <c r="Q152">
        <f>VLOOKUP(A152, 'Date Table'!A:G, 2, FALSE)</f>
        <v>10</v>
      </c>
      <c r="R152">
        <f>VLOOKUP(A152, 'Date Table'!A:G, 3, FALSE)</f>
        <v>4</v>
      </c>
      <c r="S152">
        <f>VLOOKUP(A152, 'Date Table'!A:G, 4, FALSE)</f>
        <v>2024</v>
      </c>
      <c r="T152" t="str">
        <f>VLOOKUP(A152, 'Date Table'!A:G, 6, FALSE)</f>
        <v>Autumn</v>
      </c>
      <c r="U152">
        <f>tblSales[[#This Row],[Qty]]*tblSales[[#This Row],[Unit Price   ]]</f>
        <v>51600</v>
      </c>
      <c r="V152">
        <f>tblSales[[#This Row],[Qty]]*tblSales[[#This Row],[Cost Price]]</f>
        <v>37574</v>
      </c>
      <c r="W152">
        <f>tblSales[[#This Row],[Net Revenue]]-tblSales[[#This Row],[COGS]]</f>
        <v>14026</v>
      </c>
      <c r="X152" s="14">
        <f>IF(tblSales[[#This Row],[Net Revenue]]=0, 0, tblSales[[#This Row],[Gross Profit]]/tblSales[[#This Row],[Net Revenue]])</f>
        <v>0.27182170542635659</v>
      </c>
    </row>
    <row r="153" spans="1:24" x14ac:dyDescent="0.3">
      <c r="A153" s="2">
        <v>45577</v>
      </c>
      <c r="B153" t="s">
        <v>14</v>
      </c>
      <c r="C153" t="s">
        <v>23</v>
      </c>
      <c r="D153">
        <v>3</v>
      </c>
      <c r="E153">
        <v>38000</v>
      </c>
      <c r="F153">
        <v>500</v>
      </c>
      <c r="G153">
        <v>113500</v>
      </c>
      <c r="H153" t="s">
        <v>9</v>
      </c>
      <c r="I153" t="str">
        <f t="shared" si="4"/>
        <v>October</v>
      </c>
      <c r="J153" t="str">
        <f t="shared" si="5"/>
        <v>Revenue</v>
      </c>
      <c r="K153" t="str">
        <f>VLOOKUP(B153, 'Customer Table'!A:D, 2, FALSE)</f>
        <v>Customer I</v>
      </c>
      <c r="L153" t="str">
        <f>VLOOKUP(B153, 'Customer Table'!A:D, 3, FALSE)</f>
        <v>Bangalore</v>
      </c>
      <c r="M153" t="str">
        <f>VLOOKUP(B153, 'Customer Table'!$A:$D, 4, FALSE)</f>
        <v>New</v>
      </c>
      <c r="N153" t="str">
        <f>VLOOKUP(C153, 'Product Table'!A:E, 2, FALSE)</f>
        <v>Router</v>
      </c>
      <c r="O153" t="str">
        <f>VLOOKUP(C153, 'Product Table'!A:E, 3, FALSE)</f>
        <v>Networking</v>
      </c>
      <c r="P153">
        <f>VLOOKUP(C153, 'Product Table'!A:E, 4, FALSE)</f>
        <v>26483</v>
      </c>
      <c r="Q153">
        <f>VLOOKUP(A153, 'Date Table'!A:G, 2, FALSE)</f>
        <v>10</v>
      </c>
      <c r="R153">
        <f>VLOOKUP(A153, 'Date Table'!A:G, 3, FALSE)</f>
        <v>4</v>
      </c>
      <c r="S153">
        <f>VLOOKUP(A153, 'Date Table'!A:G, 4, FALSE)</f>
        <v>2024</v>
      </c>
      <c r="T153" t="str">
        <f>VLOOKUP(A153, 'Date Table'!A:G, 6, FALSE)</f>
        <v>Autumn</v>
      </c>
      <c r="U153">
        <f>tblSales[[#This Row],[Qty]]*tblSales[[#This Row],[Unit Price   ]]</f>
        <v>114000</v>
      </c>
      <c r="V153">
        <f>tblSales[[#This Row],[Qty]]*tblSales[[#This Row],[Cost Price]]</f>
        <v>79449</v>
      </c>
      <c r="W153">
        <f>tblSales[[#This Row],[Net Revenue]]-tblSales[[#This Row],[COGS]]</f>
        <v>34051</v>
      </c>
      <c r="X153" s="14">
        <f>IF(tblSales[[#This Row],[Net Revenue]]=0, 0, tblSales[[#This Row],[Gross Profit]]/tblSales[[#This Row],[Net Revenue]])</f>
        <v>0.30000881057268725</v>
      </c>
    </row>
    <row r="154" spans="1:24" x14ac:dyDescent="0.3">
      <c r="A154" s="2">
        <v>45577</v>
      </c>
      <c r="B154" t="s">
        <v>33</v>
      </c>
      <c r="C154" t="s">
        <v>25</v>
      </c>
      <c r="D154">
        <v>3</v>
      </c>
      <c r="E154">
        <v>42000</v>
      </c>
      <c r="F154">
        <v>500</v>
      </c>
      <c r="G154">
        <v>125500</v>
      </c>
      <c r="H154" t="s">
        <v>9</v>
      </c>
      <c r="I154" t="str">
        <f t="shared" si="4"/>
        <v>October</v>
      </c>
      <c r="J154" t="str">
        <f t="shared" si="5"/>
        <v>Revenue</v>
      </c>
      <c r="K154" t="str">
        <f>VLOOKUP(B154, 'Customer Table'!A:D, 2, FALSE)</f>
        <v>Customer O</v>
      </c>
      <c r="L154" t="str">
        <f>VLOOKUP(B154, 'Customer Table'!A:D, 3, FALSE)</f>
        <v>Kolkata</v>
      </c>
      <c r="M154" t="str">
        <f>VLOOKUP(B154, 'Customer Table'!$A:$D, 4, FALSE)</f>
        <v>Returning</v>
      </c>
      <c r="N154" t="str">
        <f>VLOOKUP(C154, 'Product Table'!A:E, 2, FALSE)</f>
        <v>Tablet</v>
      </c>
      <c r="O154" t="str">
        <f>VLOOKUP(C154, 'Product Table'!A:E, 3, FALSE)</f>
        <v>Electronics</v>
      </c>
      <c r="P154">
        <f>VLOOKUP(C154, 'Product Table'!A:E, 4, FALSE)</f>
        <v>29054</v>
      </c>
      <c r="Q154">
        <f>VLOOKUP(A154, 'Date Table'!A:G, 2, FALSE)</f>
        <v>10</v>
      </c>
      <c r="R154">
        <f>VLOOKUP(A154, 'Date Table'!A:G, 3, FALSE)</f>
        <v>4</v>
      </c>
      <c r="S154">
        <f>VLOOKUP(A154, 'Date Table'!A:G, 4, FALSE)</f>
        <v>2024</v>
      </c>
      <c r="T154" t="str">
        <f>VLOOKUP(A154, 'Date Table'!A:G, 6, FALSE)</f>
        <v>Autumn</v>
      </c>
      <c r="U154">
        <f>tblSales[[#This Row],[Qty]]*tblSales[[#This Row],[Unit Price   ]]</f>
        <v>126000</v>
      </c>
      <c r="V154">
        <f>tblSales[[#This Row],[Qty]]*tblSales[[#This Row],[Cost Price]]</f>
        <v>87162</v>
      </c>
      <c r="W154">
        <f>tblSales[[#This Row],[Net Revenue]]-tblSales[[#This Row],[COGS]]</f>
        <v>38338</v>
      </c>
      <c r="X154" s="14">
        <f>IF(tblSales[[#This Row],[Net Revenue]]=0, 0, tblSales[[#This Row],[Gross Profit]]/tblSales[[#This Row],[Net Revenue]])</f>
        <v>0.3054820717131474</v>
      </c>
    </row>
    <row r="155" spans="1:24" x14ac:dyDescent="0.3">
      <c r="A155" s="2">
        <v>45575</v>
      </c>
      <c r="B155" t="s">
        <v>15</v>
      </c>
      <c r="C155" t="s">
        <v>20</v>
      </c>
      <c r="D155">
        <v>5</v>
      </c>
      <c r="E155">
        <v>30100</v>
      </c>
      <c r="F155">
        <v>500</v>
      </c>
      <c r="G155">
        <v>150000</v>
      </c>
      <c r="H155" t="s">
        <v>9</v>
      </c>
      <c r="I155" t="str">
        <f t="shared" si="4"/>
        <v>October</v>
      </c>
      <c r="J155" t="str">
        <f t="shared" si="5"/>
        <v>Revenue</v>
      </c>
      <c r="K155" t="str">
        <f>VLOOKUP(B155, 'Customer Table'!A:D, 2, FALSE)</f>
        <v>Customer K</v>
      </c>
      <c r="L155" t="str">
        <f>VLOOKUP(B155, 'Customer Table'!A:D, 3, FALSE)</f>
        <v>Kolkata</v>
      </c>
      <c r="M155" t="str">
        <f>VLOOKUP(B155, 'Customer Table'!$A:$D, 4, FALSE)</f>
        <v>New</v>
      </c>
      <c r="N155" t="str">
        <f>VLOOKUP(C155, 'Product Table'!A:E, 2, FALSE)</f>
        <v>Printer</v>
      </c>
      <c r="O155" t="str">
        <f>VLOOKUP(C155, 'Product Table'!A:E, 3, FALSE)</f>
        <v>Office</v>
      </c>
      <c r="P155">
        <f>VLOOKUP(C155, 'Product Table'!A:E, 4, FALSE)</f>
        <v>26425</v>
      </c>
      <c r="Q155">
        <f>VLOOKUP(A155, 'Date Table'!A:G, 2, FALSE)</f>
        <v>10</v>
      </c>
      <c r="R155">
        <f>VLOOKUP(A155, 'Date Table'!A:G, 3, FALSE)</f>
        <v>4</v>
      </c>
      <c r="S155">
        <f>VLOOKUP(A155, 'Date Table'!A:G, 4, FALSE)</f>
        <v>2024</v>
      </c>
      <c r="T155" t="str">
        <f>VLOOKUP(A155, 'Date Table'!A:G, 6, FALSE)</f>
        <v>Autumn</v>
      </c>
      <c r="U155">
        <f>tblSales[[#This Row],[Qty]]*tblSales[[#This Row],[Unit Price   ]]</f>
        <v>150500</v>
      </c>
      <c r="V155">
        <f>tblSales[[#This Row],[Qty]]*tblSales[[#This Row],[Cost Price]]</f>
        <v>132125</v>
      </c>
      <c r="W155">
        <f>tblSales[[#This Row],[Net Revenue]]-tblSales[[#This Row],[COGS]]</f>
        <v>17875</v>
      </c>
      <c r="X155" s="14">
        <f>IF(tblSales[[#This Row],[Net Revenue]]=0, 0, tblSales[[#This Row],[Gross Profit]]/tblSales[[#This Row],[Net Revenue]])</f>
        <v>0.11916666666666667</v>
      </c>
    </row>
    <row r="156" spans="1:24" x14ac:dyDescent="0.3">
      <c r="A156" s="2">
        <v>45574</v>
      </c>
      <c r="B156" t="s">
        <v>26</v>
      </c>
      <c r="C156" t="s">
        <v>20</v>
      </c>
      <c r="D156">
        <v>2</v>
      </c>
      <c r="E156">
        <v>34700</v>
      </c>
      <c r="F156">
        <v>100</v>
      </c>
      <c r="G156">
        <v>69300</v>
      </c>
      <c r="H156" t="s">
        <v>9</v>
      </c>
      <c r="I156" t="str">
        <f t="shared" si="4"/>
        <v>October</v>
      </c>
      <c r="J156" t="str">
        <f t="shared" si="5"/>
        <v>Revenue</v>
      </c>
      <c r="K156" t="str">
        <f>VLOOKUP(B156, 'Customer Table'!A:D, 2, FALSE)</f>
        <v>Customer N</v>
      </c>
      <c r="L156" t="str">
        <f>VLOOKUP(B156, 'Customer Table'!A:D, 3, FALSE)</f>
        <v>Mumbai</v>
      </c>
      <c r="M156" t="str">
        <f>VLOOKUP(B156, 'Customer Table'!$A:$D, 4, FALSE)</f>
        <v>Returning</v>
      </c>
      <c r="N156" t="str">
        <f>VLOOKUP(C156, 'Product Table'!A:E, 2, FALSE)</f>
        <v>Printer</v>
      </c>
      <c r="O156" t="str">
        <f>VLOOKUP(C156, 'Product Table'!A:E, 3, FALSE)</f>
        <v>Office</v>
      </c>
      <c r="P156">
        <f>VLOOKUP(C156, 'Product Table'!A:E, 4, FALSE)</f>
        <v>26425</v>
      </c>
      <c r="Q156">
        <f>VLOOKUP(A156, 'Date Table'!A:G, 2, FALSE)</f>
        <v>10</v>
      </c>
      <c r="R156">
        <f>VLOOKUP(A156, 'Date Table'!A:G, 3, FALSE)</f>
        <v>4</v>
      </c>
      <c r="S156">
        <f>VLOOKUP(A156, 'Date Table'!A:G, 4, FALSE)</f>
        <v>2024</v>
      </c>
      <c r="T156" t="str">
        <f>VLOOKUP(A156, 'Date Table'!A:G, 6, FALSE)</f>
        <v>Autumn</v>
      </c>
      <c r="U156">
        <f>tblSales[[#This Row],[Qty]]*tblSales[[#This Row],[Unit Price   ]]</f>
        <v>69400</v>
      </c>
      <c r="V156">
        <f>tblSales[[#This Row],[Qty]]*tblSales[[#This Row],[Cost Price]]</f>
        <v>52850</v>
      </c>
      <c r="W156">
        <f>tblSales[[#This Row],[Net Revenue]]-tblSales[[#This Row],[COGS]]</f>
        <v>16450</v>
      </c>
      <c r="X156" s="14">
        <f>IF(tblSales[[#This Row],[Net Revenue]]=0, 0, tblSales[[#This Row],[Gross Profit]]/tblSales[[#This Row],[Net Revenue]])</f>
        <v>0.23737373737373738</v>
      </c>
    </row>
    <row r="157" spans="1:24" x14ac:dyDescent="0.3">
      <c r="A157" s="2">
        <v>45572</v>
      </c>
      <c r="B157" t="s">
        <v>18</v>
      </c>
      <c r="C157" t="s">
        <v>20</v>
      </c>
      <c r="D157">
        <v>4</v>
      </c>
      <c r="E157">
        <v>37900</v>
      </c>
      <c r="F157">
        <v>200</v>
      </c>
      <c r="G157">
        <v>151400</v>
      </c>
      <c r="H157" t="s">
        <v>9</v>
      </c>
      <c r="I157" t="str">
        <f t="shared" si="4"/>
        <v>October</v>
      </c>
      <c r="J157" t="str">
        <f t="shared" si="5"/>
        <v>Revenue</v>
      </c>
      <c r="K157" t="str">
        <f>VLOOKUP(B157, 'Customer Table'!A:D, 2, FALSE)</f>
        <v>Customer J</v>
      </c>
      <c r="L157" t="str">
        <f>VLOOKUP(B157, 'Customer Table'!A:D, 3, FALSE)</f>
        <v>Chennai</v>
      </c>
      <c r="M157" t="str">
        <f>VLOOKUP(B157, 'Customer Table'!$A:$D, 4, FALSE)</f>
        <v>Returning</v>
      </c>
      <c r="N157" t="str">
        <f>VLOOKUP(C157, 'Product Table'!A:E, 2, FALSE)</f>
        <v>Printer</v>
      </c>
      <c r="O157" t="str">
        <f>VLOOKUP(C157, 'Product Table'!A:E, 3, FALSE)</f>
        <v>Office</v>
      </c>
      <c r="P157">
        <f>VLOOKUP(C157, 'Product Table'!A:E, 4, FALSE)</f>
        <v>26425</v>
      </c>
      <c r="Q157">
        <f>VLOOKUP(A157, 'Date Table'!A:G, 2, FALSE)</f>
        <v>10</v>
      </c>
      <c r="R157">
        <f>VLOOKUP(A157, 'Date Table'!A:G, 3, FALSE)</f>
        <v>4</v>
      </c>
      <c r="S157">
        <f>VLOOKUP(A157, 'Date Table'!A:G, 4, FALSE)</f>
        <v>2024</v>
      </c>
      <c r="T157" t="str">
        <f>VLOOKUP(A157, 'Date Table'!A:G, 6, FALSE)</f>
        <v>Autumn</v>
      </c>
      <c r="U157">
        <f>tblSales[[#This Row],[Qty]]*tblSales[[#This Row],[Unit Price   ]]</f>
        <v>151600</v>
      </c>
      <c r="V157">
        <f>tblSales[[#This Row],[Qty]]*tblSales[[#This Row],[Cost Price]]</f>
        <v>105700</v>
      </c>
      <c r="W157">
        <f>tblSales[[#This Row],[Net Revenue]]-tblSales[[#This Row],[COGS]]</f>
        <v>45700</v>
      </c>
      <c r="X157" s="14">
        <f>IF(tblSales[[#This Row],[Net Revenue]]=0, 0, tblSales[[#This Row],[Gross Profit]]/tblSales[[#This Row],[Net Revenue]])</f>
        <v>0.30184940554821665</v>
      </c>
    </row>
    <row r="158" spans="1:24" x14ac:dyDescent="0.3">
      <c r="A158" s="2">
        <v>45572</v>
      </c>
      <c r="B158" t="s">
        <v>10</v>
      </c>
      <c r="C158" t="s">
        <v>23</v>
      </c>
      <c r="D158">
        <v>5</v>
      </c>
      <c r="E158">
        <v>37000</v>
      </c>
      <c r="F158">
        <v>100</v>
      </c>
      <c r="G158">
        <v>184900</v>
      </c>
      <c r="H158" t="s">
        <v>9</v>
      </c>
      <c r="I158" t="str">
        <f t="shared" si="4"/>
        <v>October</v>
      </c>
      <c r="J158" t="str">
        <f t="shared" si="5"/>
        <v>Revenue</v>
      </c>
      <c r="K158" t="str">
        <f>VLOOKUP(B158, 'Customer Table'!A:D, 2, FALSE)</f>
        <v>Customer R</v>
      </c>
      <c r="L158" t="str">
        <f>VLOOKUP(B158, 'Customer Table'!A:D, 3, FALSE)</f>
        <v>Chennai</v>
      </c>
      <c r="M158" t="str">
        <f>VLOOKUP(B158, 'Customer Table'!$A:$D, 4, FALSE)</f>
        <v>Returning</v>
      </c>
      <c r="N158" t="str">
        <f>VLOOKUP(C158, 'Product Table'!A:E, 2, FALSE)</f>
        <v>Router</v>
      </c>
      <c r="O158" t="str">
        <f>VLOOKUP(C158, 'Product Table'!A:E, 3, FALSE)</f>
        <v>Networking</v>
      </c>
      <c r="P158">
        <f>VLOOKUP(C158, 'Product Table'!A:E, 4, FALSE)</f>
        <v>26483</v>
      </c>
      <c r="Q158">
        <f>VLOOKUP(A158, 'Date Table'!A:G, 2, FALSE)</f>
        <v>10</v>
      </c>
      <c r="R158">
        <f>VLOOKUP(A158, 'Date Table'!A:G, 3, FALSE)</f>
        <v>4</v>
      </c>
      <c r="S158">
        <f>VLOOKUP(A158, 'Date Table'!A:G, 4, FALSE)</f>
        <v>2024</v>
      </c>
      <c r="T158" t="str">
        <f>VLOOKUP(A158, 'Date Table'!A:G, 6, FALSE)</f>
        <v>Autumn</v>
      </c>
      <c r="U158">
        <f>tblSales[[#This Row],[Qty]]*tblSales[[#This Row],[Unit Price   ]]</f>
        <v>185000</v>
      </c>
      <c r="V158">
        <f>tblSales[[#This Row],[Qty]]*tblSales[[#This Row],[Cost Price]]</f>
        <v>132415</v>
      </c>
      <c r="W158">
        <f>tblSales[[#This Row],[Net Revenue]]-tblSales[[#This Row],[COGS]]</f>
        <v>52485</v>
      </c>
      <c r="X158" s="14">
        <f>IF(tblSales[[#This Row],[Net Revenue]]=0, 0, tblSales[[#This Row],[Gross Profit]]/tblSales[[#This Row],[Net Revenue]])</f>
        <v>0.28385613845321794</v>
      </c>
    </row>
    <row r="159" spans="1:24" x14ac:dyDescent="0.3">
      <c r="A159" s="2">
        <v>45572</v>
      </c>
      <c r="B159" t="s">
        <v>31</v>
      </c>
      <c r="C159" t="s">
        <v>25</v>
      </c>
      <c r="D159">
        <v>4</v>
      </c>
      <c r="E159">
        <v>43000</v>
      </c>
      <c r="F159">
        <v>200</v>
      </c>
      <c r="G159">
        <v>171800</v>
      </c>
      <c r="H159" t="s">
        <v>9</v>
      </c>
      <c r="I159" t="str">
        <f t="shared" si="4"/>
        <v>October</v>
      </c>
      <c r="J159" t="str">
        <f t="shared" si="5"/>
        <v>Revenue</v>
      </c>
      <c r="K159" t="str">
        <f>VLOOKUP(B159, 'Customer Table'!A:D, 2, FALSE)</f>
        <v>Customer G</v>
      </c>
      <c r="L159" t="str">
        <f>VLOOKUP(B159, 'Customer Table'!A:D, 3, FALSE)</f>
        <v>Bangalore</v>
      </c>
      <c r="M159" t="str">
        <f>VLOOKUP(B159, 'Customer Table'!$A:$D, 4, FALSE)</f>
        <v>Returning</v>
      </c>
      <c r="N159" t="str">
        <f>VLOOKUP(C159, 'Product Table'!A:E, 2, FALSE)</f>
        <v>Tablet</v>
      </c>
      <c r="O159" t="str">
        <f>VLOOKUP(C159, 'Product Table'!A:E, 3, FALSE)</f>
        <v>Electronics</v>
      </c>
      <c r="P159">
        <f>VLOOKUP(C159, 'Product Table'!A:E, 4, FALSE)</f>
        <v>29054</v>
      </c>
      <c r="Q159">
        <f>VLOOKUP(A159, 'Date Table'!A:G, 2, FALSE)</f>
        <v>10</v>
      </c>
      <c r="R159">
        <f>VLOOKUP(A159, 'Date Table'!A:G, 3, FALSE)</f>
        <v>4</v>
      </c>
      <c r="S159">
        <f>VLOOKUP(A159, 'Date Table'!A:G, 4, FALSE)</f>
        <v>2024</v>
      </c>
      <c r="T159" t="str">
        <f>VLOOKUP(A159, 'Date Table'!A:G, 6, FALSE)</f>
        <v>Autumn</v>
      </c>
      <c r="U159">
        <f>tblSales[[#This Row],[Qty]]*tblSales[[#This Row],[Unit Price   ]]</f>
        <v>172000</v>
      </c>
      <c r="V159">
        <f>tblSales[[#This Row],[Qty]]*tblSales[[#This Row],[Cost Price]]</f>
        <v>116216</v>
      </c>
      <c r="W159">
        <f>tblSales[[#This Row],[Net Revenue]]-tblSales[[#This Row],[COGS]]</f>
        <v>55584</v>
      </c>
      <c r="X159" s="14">
        <f>IF(tblSales[[#This Row],[Net Revenue]]=0, 0, tblSales[[#This Row],[Gross Profit]]/tblSales[[#This Row],[Net Revenue]])</f>
        <v>0.32353899883585563</v>
      </c>
    </row>
    <row r="160" spans="1:24" x14ac:dyDescent="0.3">
      <c r="A160" s="2">
        <v>45568</v>
      </c>
      <c r="B160" t="s">
        <v>18</v>
      </c>
      <c r="C160" t="s">
        <v>30</v>
      </c>
      <c r="D160">
        <v>1</v>
      </c>
      <c r="E160">
        <v>34600</v>
      </c>
      <c r="F160">
        <v>0</v>
      </c>
      <c r="G160">
        <v>34600</v>
      </c>
      <c r="H160" t="s">
        <v>9</v>
      </c>
      <c r="I160" t="str">
        <f t="shared" si="4"/>
        <v>October</v>
      </c>
      <c r="J160" t="str">
        <f t="shared" si="5"/>
        <v>Revenue</v>
      </c>
      <c r="K160" t="str">
        <f>VLOOKUP(B160, 'Customer Table'!A:D, 2, FALSE)</f>
        <v>Customer J</v>
      </c>
      <c r="L160" t="str">
        <f>VLOOKUP(B160, 'Customer Table'!A:D, 3, FALSE)</f>
        <v>Chennai</v>
      </c>
      <c r="M160" t="str">
        <f>VLOOKUP(B160, 'Customer Table'!$A:$D, 4, FALSE)</f>
        <v>Returning</v>
      </c>
      <c r="N160" t="str">
        <f>VLOOKUP(C160, 'Product Table'!A:E, 2, FALSE)</f>
        <v>Monitor</v>
      </c>
      <c r="O160" t="str">
        <f>VLOOKUP(C160, 'Product Table'!A:E, 3, FALSE)</f>
        <v>Electronics</v>
      </c>
      <c r="P160">
        <f>VLOOKUP(C160, 'Product Table'!A:E, 4, FALSE)</f>
        <v>28939</v>
      </c>
      <c r="Q160">
        <f>VLOOKUP(A160, 'Date Table'!A:G, 2, FALSE)</f>
        <v>10</v>
      </c>
      <c r="R160">
        <f>VLOOKUP(A160, 'Date Table'!A:G, 3, FALSE)</f>
        <v>4</v>
      </c>
      <c r="S160">
        <f>VLOOKUP(A160, 'Date Table'!A:G, 4, FALSE)</f>
        <v>2024</v>
      </c>
      <c r="T160" t="str">
        <f>VLOOKUP(A160, 'Date Table'!A:G, 6, FALSE)</f>
        <v>Autumn</v>
      </c>
      <c r="U160">
        <f>tblSales[[#This Row],[Qty]]*tblSales[[#This Row],[Unit Price   ]]</f>
        <v>34600</v>
      </c>
      <c r="V160">
        <f>tblSales[[#This Row],[Qty]]*tblSales[[#This Row],[Cost Price]]</f>
        <v>28939</v>
      </c>
      <c r="W160">
        <f>tblSales[[#This Row],[Net Revenue]]-tblSales[[#This Row],[COGS]]</f>
        <v>5661</v>
      </c>
      <c r="X160" s="14">
        <f>IF(tblSales[[#This Row],[Net Revenue]]=0, 0, tblSales[[#This Row],[Gross Profit]]/tblSales[[#This Row],[Net Revenue]])</f>
        <v>0.16361271676300579</v>
      </c>
    </row>
    <row r="161" spans="1:24" x14ac:dyDescent="0.3">
      <c r="A161" s="2">
        <v>45568</v>
      </c>
      <c r="B161" t="s">
        <v>16</v>
      </c>
      <c r="C161" t="s">
        <v>25</v>
      </c>
      <c r="D161">
        <v>4</v>
      </c>
      <c r="E161">
        <v>40800</v>
      </c>
      <c r="F161">
        <v>100</v>
      </c>
      <c r="G161">
        <v>163100</v>
      </c>
      <c r="H161" t="s">
        <v>9</v>
      </c>
      <c r="I161" t="str">
        <f t="shared" si="4"/>
        <v>October</v>
      </c>
      <c r="J161" t="str">
        <f t="shared" si="5"/>
        <v>Revenue</v>
      </c>
      <c r="K161" t="str">
        <f>VLOOKUP(B161, 'Customer Table'!A:D, 2, FALSE)</f>
        <v>Customer T</v>
      </c>
      <c r="L161" t="str">
        <f>VLOOKUP(B161, 'Customer Table'!A:D, 3, FALSE)</f>
        <v>Kolkata</v>
      </c>
      <c r="M161" t="str">
        <f>VLOOKUP(B161, 'Customer Table'!$A:$D, 4, FALSE)</f>
        <v>New</v>
      </c>
      <c r="N161" t="str">
        <f>VLOOKUP(C161, 'Product Table'!A:E, 2, FALSE)</f>
        <v>Tablet</v>
      </c>
      <c r="O161" t="str">
        <f>VLOOKUP(C161, 'Product Table'!A:E, 3, FALSE)</f>
        <v>Electronics</v>
      </c>
      <c r="P161">
        <f>VLOOKUP(C161, 'Product Table'!A:E, 4, FALSE)</f>
        <v>29054</v>
      </c>
      <c r="Q161">
        <f>VLOOKUP(A161, 'Date Table'!A:G, 2, FALSE)</f>
        <v>10</v>
      </c>
      <c r="R161">
        <f>VLOOKUP(A161, 'Date Table'!A:G, 3, FALSE)</f>
        <v>4</v>
      </c>
      <c r="S161">
        <f>VLOOKUP(A161, 'Date Table'!A:G, 4, FALSE)</f>
        <v>2024</v>
      </c>
      <c r="T161" t="str">
        <f>VLOOKUP(A161, 'Date Table'!A:G, 6, FALSE)</f>
        <v>Autumn</v>
      </c>
      <c r="U161">
        <f>tblSales[[#This Row],[Qty]]*tblSales[[#This Row],[Unit Price   ]]</f>
        <v>163200</v>
      </c>
      <c r="V161">
        <f>tblSales[[#This Row],[Qty]]*tblSales[[#This Row],[Cost Price]]</f>
        <v>116216</v>
      </c>
      <c r="W161">
        <f>tblSales[[#This Row],[Net Revenue]]-tblSales[[#This Row],[COGS]]</f>
        <v>46884</v>
      </c>
      <c r="X161" s="14">
        <f>IF(tblSales[[#This Row],[Net Revenue]]=0, 0, tblSales[[#This Row],[Gross Profit]]/tblSales[[#This Row],[Net Revenue]])</f>
        <v>0.28745554874310242</v>
      </c>
    </row>
    <row r="162" spans="1:24" x14ac:dyDescent="0.3">
      <c r="A162" s="2">
        <v>45566</v>
      </c>
      <c r="B162" t="s">
        <v>34</v>
      </c>
      <c r="C162" t="s">
        <v>13</v>
      </c>
      <c r="D162">
        <v>3</v>
      </c>
      <c r="E162">
        <v>22300</v>
      </c>
      <c r="F162">
        <v>200</v>
      </c>
      <c r="G162">
        <v>66700</v>
      </c>
      <c r="H162" t="s">
        <v>9</v>
      </c>
      <c r="I162" t="str">
        <f t="shared" si="4"/>
        <v>October</v>
      </c>
      <c r="J162" t="str">
        <f t="shared" si="5"/>
        <v>Revenue</v>
      </c>
      <c r="K162" t="str">
        <f>VLOOKUP(B162, 'Customer Table'!A:D, 2, FALSE)</f>
        <v>Customer H</v>
      </c>
      <c r="L162" t="str">
        <f>VLOOKUP(B162, 'Customer Table'!A:D, 3, FALSE)</f>
        <v>Bangalore</v>
      </c>
      <c r="M162" t="str">
        <f>VLOOKUP(B162, 'Customer Table'!$A:$D, 4, FALSE)</f>
        <v>New</v>
      </c>
      <c r="N162" t="str">
        <f>VLOOKUP(C162, 'Product Table'!A:E, 2, FALSE)</f>
        <v>Speaker</v>
      </c>
      <c r="O162" t="str">
        <f>VLOOKUP(C162, 'Product Table'!A:E, 3, FALSE)</f>
        <v>Audio</v>
      </c>
      <c r="P162">
        <f>VLOOKUP(C162, 'Product Table'!A:E, 4, FALSE)</f>
        <v>20159</v>
      </c>
      <c r="Q162">
        <f>VLOOKUP(A162, 'Date Table'!A:G, 2, FALSE)</f>
        <v>10</v>
      </c>
      <c r="R162">
        <f>VLOOKUP(A162, 'Date Table'!A:G, 3, FALSE)</f>
        <v>4</v>
      </c>
      <c r="S162">
        <f>VLOOKUP(A162, 'Date Table'!A:G, 4, FALSE)</f>
        <v>2024</v>
      </c>
      <c r="T162" t="str">
        <f>VLOOKUP(A162, 'Date Table'!A:G, 6, FALSE)</f>
        <v>Autumn</v>
      </c>
      <c r="U162">
        <f>tblSales[[#This Row],[Qty]]*tblSales[[#This Row],[Unit Price   ]]</f>
        <v>66900</v>
      </c>
      <c r="V162">
        <f>tblSales[[#This Row],[Qty]]*tblSales[[#This Row],[Cost Price]]</f>
        <v>60477</v>
      </c>
      <c r="W162">
        <f>tblSales[[#This Row],[Net Revenue]]-tblSales[[#This Row],[COGS]]</f>
        <v>6223</v>
      </c>
      <c r="X162" s="14">
        <f>IF(tblSales[[#This Row],[Net Revenue]]=0, 0, tblSales[[#This Row],[Gross Profit]]/tblSales[[#This Row],[Net Revenue]])</f>
        <v>9.3298350824587706E-2</v>
      </c>
    </row>
    <row r="163" spans="1:24" x14ac:dyDescent="0.3">
      <c r="A163" s="2">
        <v>45563</v>
      </c>
      <c r="B163" t="s">
        <v>10</v>
      </c>
      <c r="C163" t="s">
        <v>17</v>
      </c>
      <c r="D163">
        <v>2</v>
      </c>
      <c r="E163">
        <v>35600</v>
      </c>
      <c r="F163">
        <v>500</v>
      </c>
      <c r="G163">
        <v>-70700</v>
      </c>
      <c r="H163" t="s">
        <v>29</v>
      </c>
      <c r="I163" t="str">
        <f t="shared" si="4"/>
        <v>September</v>
      </c>
      <c r="J163" t="str">
        <f t="shared" si="5"/>
        <v>Return</v>
      </c>
      <c r="K163" t="str">
        <f>VLOOKUP(B163, 'Customer Table'!A:D, 2, FALSE)</f>
        <v>Customer R</v>
      </c>
      <c r="L163" t="str">
        <f>VLOOKUP(B163, 'Customer Table'!A:D, 3, FALSE)</f>
        <v>Chennai</v>
      </c>
      <c r="M163" t="str">
        <f>VLOOKUP(B163, 'Customer Table'!$A:$D, 4, FALSE)</f>
        <v>Returning</v>
      </c>
      <c r="N163" t="str">
        <f>VLOOKUP(C163, 'Product Table'!A:E, 2, FALSE)</f>
        <v>Mouse</v>
      </c>
      <c r="O163" t="str">
        <f>VLOOKUP(C163, 'Product Table'!A:E, 3, FALSE)</f>
        <v>Accessories</v>
      </c>
      <c r="P163">
        <f>VLOOKUP(C163, 'Product Table'!A:E, 4, FALSE)</f>
        <v>24870</v>
      </c>
      <c r="Q163">
        <f>VLOOKUP(A163, 'Date Table'!A:G, 2, FALSE)</f>
        <v>9</v>
      </c>
      <c r="R163">
        <f>VLOOKUP(A163, 'Date Table'!A:G, 3, FALSE)</f>
        <v>3</v>
      </c>
      <c r="S163">
        <f>VLOOKUP(A163, 'Date Table'!A:G, 4, FALSE)</f>
        <v>2024</v>
      </c>
      <c r="T163" t="str">
        <f>VLOOKUP(A163, 'Date Table'!A:G, 6, FALSE)</f>
        <v>Autumn</v>
      </c>
      <c r="U163">
        <f>tblSales[[#This Row],[Qty]]*tblSales[[#This Row],[Unit Price   ]]</f>
        <v>71200</v>
      </c>
      <c r="V163">
        <f>tblSales[[#This Row],[Qty]]*tblSales[[#This Row],[Cost Price]]</f>
        <v>49740</v>
      </c>
      <c r="W163">
        <f>tblSales[[#This Row],[Net Revenue]]-tblSales[[#This Row],[COGS]]</f>
        <v>-120440</v>
      </c>
      <c r="X163" s="14">
        <f>IF(tblSales[[#This Row],[Net Revenue]]=0, 0, tblSales[[#This Row],[Gross Profit]]/tblSales[[#This Row],[Net Revenue]])</f>
        <v>1.7035360678925036</v>
      </c>
    </row>
    <row r="164" spans="1:24" x14ac:dyDescent="0.3">
      <c r="A164" s="2">
        <v>45561</v>
      </c>
      <c r="B164" t="s">
        <v>27</v>
      </c>
      <c r="C164" t="s">
        <v>23</v>
      </c>
      <c r="D164">
        <v>1</v>
      </c>
      <c r="E164">
        <v>33300</v>
      </c>
      <c r="F164">
        <v>200</v>
      </c>
      <c r="G164">
        <v>33100</v>
      </c>
      <c r="H164" t="s">
        <v>9</v>
      </c>
      <c r="I164" t="str">
        <f t="shared" si="4"/>
        <v>September</v>
      </c>
      <c r="J164" t="str">
        <f t="shared" si="5"/>
        <v>Revenue</v>
      </c>
      <c r="K164" t="str">
        <f>VLOOKUP(B164, 'Customer Table'!A:D, 2, FALSE)</f>
        <v>Customer A</v>
      </c>
      <c r="L164" t="str">
        <f>VLOOKUP(B164, 'Customer Table'!A:D, 3, FALSE)</f>
        <v>Kolkata</v>
      </c>
      <c r="M164" t="str">
        <f>VLOOKUP(B164, 'Customer Table'!$A:$D, 4, FALSE)</f>
        <v>Returning</v>
      </c>
      <c r="N164" t="str">
        <f>VLOOKUP(C164, 'Product Table'!A:E, 2, FALSE)</f>
        <v>Router</v>
      </c>
      <c r="O164" t="str">
        <f>VLOOKUP(C164, 'Product Table'!A:E, 3, FALSE)</f>
        <v>Networking</v>
      </c>
      <c r="P164">
        <f>VLOOKUP(C164, 'Product Table'!A:E, 4, FALSE)</f>
        <v>26483</v>
      </c>
      <c r="Q164">
        <f>VLOOKUP(A164, 'Date Table'!A:G, 2, FALSE)</f>
        <v>9</v>
      </c>
      <c r="R164">
        <f>VLOOKUP(A164, 'Date Table'!A:G, 3, FALSE)</f>
        <v>3</v>
      </c>
      <c r="S164">
        <f>VLOOKUP(A164, 'Date Table'!A:G, 4, FALSE)</f>
        <v>2024</v>
      </c>
      <c r="T164" t="str">
        <f>VLOOKUP(A164, 'Date Table'!A:G, 6, FALSE)</f>
        <v>Autumn</v>
      </c>
      <c r="U164">
        <f>tblSales[[#This Row],[Qty]]*tblSales[[#This Row],[Unit Price   ]]</f>
        <v>33300</v>
      </c>
      <c r="V164">
        <f>tblSales[[#This Row],[Qty]]*tblSales[[#This Row],[Cost Price]]</f>
        <v>26483</v>
      </c>
      <c r="W164">
        <f>tblSales[[#This Row],[Net Revenue]]-tblSales[[#This Row],[COGS]]</f>
        <v>6617</v>
      </c>
      <c r="X164" s="14">
        <f>IF(tblSales[[#This Row],[Net Revenue]]=0, 0, tblSales[[#This Row],[Gross Profit]]/tblSales[[#This Row],[Net Revenue]])</f>
        <v>0.19990936555891239</v>
      </c>
    </row>
    <row r="165" spans="1:24" x14ac:dyDescent="0.3">
      <c r="A165" s="2">
        <v>45558</v>
      </c>
      <c r="B165" t="s">
        <v>10</v>
      </c>
      <c r="C165" t="s">
        <v>17</v>
      </c>
      <c r="D165">
        <v>3</v>
      </c>
      <c r="E165">
        <v>33400</v>
      </c>
      <c r="F165">
        <v>100</v>
      </c>
      <c r="G165">
        <v>-100100</v>
      </c>
      <c r="H165" t="s">
        <v>29</v>
      </c>
      <c r="I165" t="str">
        <f t="shared" si="4"/>
        <v>September</v>
      </c>
      <c r="J165" t="str">
        <f t="shared" si="5"/>
        <v>Return</v>
      </c>
      <c r="K165" t="str">
        <f>VLOOKUP(B165, 'Customer Table'!A:D, 2, FALSE)</f>
        <v>Customer R</v>
      </c>
      <c r="L165" t="str">
        <f>VLOOKUP(B165, 'Customer Table'!A:D, 3, FALSE)</f>
        <v>Chennai</v>
      </c>
      <c r="M165" t="str">
        <f>VLOOKUP(B165, 'Customer Table'!$A:$D, 4, FALSE)</f>
        <v>Returning</v>
      </c>
      <c r="N165" t="str">
        <f>VLOOKUP(C165, 'Product Table'!A:E, 2, FALSE)</f>
        <v>Mouse</v>
      </c>
      <c r="O165" t="str">
        <f>VLOOKUP(C165, 'Product Table'!A:E, 3, FALSE)</f>
        <v>Accessories</v>
      </c>
      <c r="P165">
        <f>VLOOKUP(C165, 'Product Table'!A:E, 4, FALSE)</f>
        <v>24870</v>
      </c>
      <c r="Q165">
        <f>VLOOKUP(A165, 'Date Table'!A:G, 2, FALSE)</f>
        <v>9</v>
      </c>
      <c r="R165">
        <f>VLOOKUP(A165, 'Date Table'!A:G, 3, FALSE)</f>
        <v>3</v>
      </c>
      <c r="S165">
        <f>VLOOKUP(A165, 'Date Table'!A:G, 4, FALSE)</f>
        <v>2024</v>
      </c>
      <c r="T165" t="str">
        <f>VLOOKUP(A165, 'Date Table'!A:G, 6, FALSE)</f>
        <v>Autumn</v>
      </c>
      <c r="U165">
        <f>tblSales[[#This Row],[Qty]]*tblSales[[#This Row],[Unit Price   ]]</f>
        <v>100200</v>
      </c>
      <c r="V165">
        <f>tblSales[[#This Row],[Qty]]*tblSales[[#This Row],[Cost Price]]</f>
        <v>74610</v>
      </c>
      <c r="W165">
        <f>tblSales[[#This Row],[Net Revenue]]-tblSales[[#This Row],[COGS]]</f>
        <v>-174710</v>
      </c>
      <c r="X165" s="14">
        <f>IF(tblSales[[#This Row],[Net Revenue]]=0, 0, tblSales[[#This Row],[Gross Profit]]/tblSales[[#This Row],[Net Revenue]])</f>
        <v>1.7453546453546454</v>
      </c>
    </row>
    <row r="166" spans="1:24" x14ac:dyDescent="0.3">
      <c r="A166" s="2">
        <v>45556</v>
      </c>
      <c r="B166" t="s">
        <v>7</v>
      </c>
      <c r="C166" t="s">
        <v>25</v>
      </c>
      <c r="D166">
        <v>1</v>
      </c>
      <c r="E166">
        <v>33600</v>
      </c>
      <c r="F166">
        <v>100</v>
      </c>
      <c r="G166">
        <v>33500</v>
      </c>
      <c r="H166" t="s">
        <v>9</v>
      </c>
      <c r="I166" t="str">
        <f t="shared" si="4"/>
        <v>September</v>
      </c>
      <c r="J166" t="str">
        <f t="shared" si="5"/>
        <v>Revenue</v>
      </c>
      <c r="K166" t="str">
        <f>VLOOKUP(B166, 'Customer Table'!A:D, 2, FALSE)</f>
        <v>Customer D</v>
      </c>
      <c r="L166" t="str">
        <f>VLOOKUP(B166, 'Customer Table'!A:D, 3, FALSE)</f>
        <v>Chennai</v>
      </c>
      <c r="M166" t="str">
        <f>VLOOKUP(B166, 'Customer Table'!$A:$D, 4, FALSE)</f>
        <v>Returning</v>
      </c>
      <c r="N166" t="str">
        <f>VLOOKUP(C166, 'Product Table'!A:E, 2, FALSE)</f>
        <v>Tablet</v>
      </c>
      <c r="O166" t="str">
        <f>VLOOKUP(C166, 'Product Table'!A:E, 3, FALSE)</f>
        <v>Electronics</v>
      </c>
      <c r="P166">
        <f>VLOOKUP(C166, 'Product Table'!A:E, 4, FALSE)</f>
        <v>29054</v>
      </c>
      <c r="Q166">
        <f>VLOOKUP(A166, 'Date Table'!A:G, 2, FALSE)</f>
        <v>9</v>
      </c>
      <c r="R166">
        <f>VLOOKUP(A166, 'Date Table'!A:G, 3, FALSE)</f>
        <v>3</v>
      </c>
      <c r="S166">
        <f>VLOOKUP(A166, 'Date Table'!A:G, 4, FALSE)</f>
        <v>2024</v>
      </c>
      <c r="T166" t="str">
        <f>VLOOKUP(A166, 'Date Table'!A:G, 6, FALSE)</f>
        <v>Autumn</v>
      </c>
      <c r="U166">
        <f>tblSales[[#This Row],[Qty]]*tblSales[[#This Row],[Unit Price   ]]</f>
        <v>33600</v>
      </c>
      <c r="V166">
        <f>tblSales[[#This Row],[Qty]]*tblSales[[#This Row],[Cost Price]]</f>
        <v>29054</v>
      </c>
      <c r="W166">
        <f>tblSales[[#This Row],[Net Revenue]]-tblSales[[#This Row],[COGS]]</f>
        <v>4446</v>
      </c>
      <c r="X166" s="14">
        <f>IF(tblSales[[#This Row],[Net Revenue]]=0, 0, tblSales[[#This Row],[Gross Profit]]/tblSales[[#This Row],[Net Revenue]])</f>
        <v>0.13271641791044775</v>
      </c>
    </row>
    <row r="167" spans="1:24" x14ac:dyDescent="0.3">
      <c r="A167" s="2">
        <v>45556</v>
      </c>
      <c r="B167" t="s">
        <v>10</v>
      </c>
      <c r="C167" t="s">
        <v>17</v>
      </c>
      <c r="D167">
        <v>2</v>
      </c>
      <c r="E167">
        <v>29300</v>
      </c>
      <c r="F167">
        <v>500</v>
      </c>
      <c r="G167">
        <v>58100</v>
      </c>
      <c r="H167" t="s">
        <v>9</v>
      </c>
      <c r="I167" t="str">
        <f t="shared" si="4"/>
        <v>September</v>
      </c>
      <c r="J167" t="str">
        <f t="shared" si="5"/>
        <v>Revenue</v>
      </c>
      <c r="K167" t="str">
        <f>VLOOKUP(B167, 'Customer Table'!A:D, 2, FALSE)</f>
        <v>Customer R</v>
      </c>
      <c r="L167" t="str">
        <f>VLOOKUP(B167, 'Customer Table'!A:D, 3, FALSE)</f>
        <v>Chennai</v>
      </c>
      <c r="M167" t="str">
        <f>VLOOKUP(B167, 'Customer Table'!$A:$D, 4, FALSE)</f>
        <v>Returning</v>
      </c>
      <c r="N167" t="str">
        <f>VLOOKUP(C167, 'Product Table'!A:E, 2, FALSE)</f>
        <v>Mouse</v>
      </c>
      <c r="O167" t="str">
        <f>VLOOKUP(C167, 'Product Table'!A:E, 3, FALSE)</f>
        <v>Accessories</v>
      </c>
      <c r="P167">
        <f>VLOOKUP(C167, 'Product Table'!A:E, 4, FALSE)</f>
        <v>24870</v>
      </c>
      <c r="Q167">
        <f>VLOOKUP(A167, 'Date Table'!A:G, 2, FALSE)</f>
        <v>9</v>
      </c>
      <c r="R167">
        <f>VLOOKUP(A167, 'Date Table'!A:G, 3, FALSE)</f>
        <v>3</v>
      </c>
      <c r="S167">
        <f>VLOOKUP(A167, 'Date Table'!A:G, 4, FALSE)</f>
        <v>2024</v>
      </c>
      <c r="T167" t="str">
        <f>VLOOKUP(A167, 'Date Table'!A:G, 6, FALSE)</f>
        <v>Autumn</v>
      </c>
      <c r="U167">
        <f>tblSales[[#This Row],[Qty]]*tblSales[[#This Row],[Unit Price   ]]</f>
        <v>58600</v>
      </c>
      <c r="V167">
        <f>tblSales[[#This Row],[Qty]]*tblSales[[#This Row],[Cost Price]]</f>
        <v>49740</v>
      </c>
      <c r="W167">
        <f>tblSales[[#This Row],[Net Revenue]]-tblSales[[#This Row],[COGS]]</f>
        <v>8360</v>
      </c>
      <c r="X167" s="14">
        <f>IF(tblSales[[#This Row],[Net Revenue]]=0, 0, tblSales[[#This Row],[Gross Profit]]/tblSales[[#This Row],[Net Revenue]])</f>
        <v>0.14388984509466438</v>
      </c>
    </row>
    <row r="168" spans="1:24" x14ac:dyDescent="0.3">
      <c r="A168" s="2">
        <v>45554</v>
      </c>
      <c r="B168" t="s">
        <v>18</v>
      </c>
      <c r="C168" t="s">
        <v>25</v>
      </c>
      <c r="D168">
        <v>5</v>
      </c>
      <c r="E168">
        <v>38100</v>
      </c>
      <c r="F168">
        <v>100</v>
      </c>
      <c r="G168">
        <v>190400</v>
      </c>
      <c r="H168" t="s">
        <v>9</v>
      </c>
      <c r="I168" t="str">
        <f t="shared" si="4"/>
        <v>September</v>
      </c>
      <c r="J168" t="str">
        <f t="shared" si="5"/>
        <v>Revenue</v>
      </c>
      <c r="K168" t="str">
        <f>VLOOKUP(B168, 'Customer Table'!A:D, 2, FALSE)</f>
        <v>Customer J</v>
      </c>
      <c r="L168" t="str">
        <f>VLOOKUP(B168, 'Customer Table'!A:D, 3, FALSE)</f>
        <v>Chennai</v>
      </c>
      <c r="M168" t="str">
        <f>VLOOKUP(B168, 'Customer Table'!$A:$D, 4, FALSE)</f>
        <v>Returning</v>
      </c>
      <c r="N168" t="str">
        <f>VLOOKUP(C168, 'Product Table'!A:E, 2, FALSE)</f>
        <v>Tablet</v>
      </c>
      <c r="O168" t="str">
        <f>VLOOKUP(C168, 'Product Table'!A:E, 3, FALSE)</f>
        <v>Electronics</v>
      </c>
      <c r="P168">
        <f>VLOOKUP(C168, 'Product Table'!A:E, 4, FALSE)</f>
        <v>29054</v>
      </c>
      <c r="Q168">
        <f>VLOOKUP(A168, 'Date Table'!A:G, 2, FALSE)</f>
        <v>9</v>
      </c>
      <c r="R168">
        <f>VLOOKUP(A168, 'Date Table'!A:G, 3, FALSE)</f>
        <v>3</v>
      </c>
      <c r="S168">
        <f>VLOOKUP(A168, 'Date Table'!A:G, 4, FALSE)</f>
        <v>2024</v>
      </c>
      <c r="T168" t="str">
        <f>VLOOKUP(A168, 'Date Table'!A:G, 6, FALSE)</f>
        <v>Autumn</v>
      </c>
      <c r="U168">
        <f>tblSales[[#This Row],[Qty]]*tblSales[[#This Row],[Unit Price   ]]</f>
        <v>190500</v>
      </c>
      <c r="V168">
        <f>tblSales[[#This Row],[Qty]]*tblSales[[#This Row],[Cost Price]]</f>
        <v>145270</v>
      </c>
      <c r="W168">
        <f>tblSales[[#This Row],[Net Revenue]]-tblSales[[#This Row],[COGS]]</f>
        <v>45130</v>
      </c>
      <c r="X168" s="14">
        <f>IF(tblSales[[#This Row],[Net Revenue]]=0, 0, tblSales[[#This Row],[Gross Profit]]/tblSales[[#This Row],[Net Revenue]])</f>
        <v>0.23702731092436974</v>
      </c>
    </row>
    <row r="169" spans="1:24" x14ac:dyDescent="0.3">
      <c r="A169" s="2">
        <v>45553</v>
      </c>
      <c r="B169" t="s">
        <v>26</v>
      </c>
      <c r="C169" t="s">
        <v>30</v>
      </c>
      <c r="D169">
        <v>3</v>
      </c>
      <c r="E169">
        <v>33700</v>
      </c>
      <c r="F169">
        <v>0</v>
      </c>
      <c r="G169">
        <v>101100</v>
      </c>
      <c r="H169" t="s">
        <v>9</v>
      </c>
      <c r="I169" t="str">
        <f t="shared" si="4"/>
        <v>September</v>
      </c>
      <c r="J169" t="str">
        <f t="shared" si="5"/>
        <v>Revenue</v>
      </c>
      <c r="K169" t="str">
        <f>VLOOKUP(B169, 'Customer Table'!A:D, 2, FALSE)</f>
        <v>Customer N</v>
      </c>
      <c r="L169" t="str">
        <f>VLOOKUP(B169, 'Customer Table'!A:D, 3, FALSE)</f>
        <v>Mumbai</v>
      </c>
      <c r="M169" t="str">
        <f>VLOOKUP(B169, 'Customer Table'!$A:$D, 4, FALSE)</f>
        <v>Returning</v>
      </c>
      <c r="N169" t="str">
        <f>VLOOKUP(C169, 'Product Table'!A:E, 2, FALSE)</f>
        <v>Monitor</v>
      </c>
      <c r="O169" t="str">
        <f>VLOOKUP(C169, 'Product Table'!A:E, 3, FALSE)</f>
        <v>Electronics</v>
      </c>
      <c r="P169">
        <f>VLOOKUP(C169, 'Product Table'!A:E, 4, FALSE)</f>
        <v>28939</v>
      </c>
      <c r="Q169">
        <f>VLOOKUP(A169, 'Date Table'!A:G, 2, FALSE)</f>
        <v>9</v>
      </c>
      <c r="R169">
        <f>VLOOKUP(A169, 'Date Table'!A:G, 3, FALSE)</f>
        <v>3</v>
      </c>
      <c r="S169">
        <f>VLOOKUP(A169, 'Date Table'!A:G, 4, FALSE)</f>
        <v>2024</v>
      </c>
      <c r="T169" t="str">
        <f>VLOOKUP(A169, 'Date Table'!A:G, 6, FALSE)</f>
        <v>Autumn</v>
      </c>
      <c r="U169">
        <f>tblSales[[#This Row],[Qty]]*tblSales[[#This Row],[Unit Price   ]]</f>
        <v>101100</v>
      </c>
      <c r="V169">
        <f>tblSales[[#This Row],[Qty]]*tblSales[[#This Row],[Cost Price]]</f>
        <v>86817</v>
      </c>
      <c r="W169">
        <f>tblSales[[#This Row],[Net Revenue]]-tblSales[[#This Row],[COGS]]</f>
        <v>14283</v>
      </c>
      <c r="X169" s="14">
        <f>IF(tblSales[[#This Row],[Net Revenue]]=0, 0, tblSales[[#This Row],[Gross Profit]]/tblSales[[#This Row],[Net Revenue]])</f>
        <v>0.14127596439169141</v>
      </c>
    </row>
    <row r="170" spans="1:24" x14ac:dyDescent="0.3">
      <c r="A170" s="2">
        <v>45553</v>
      </c>
      <c r="B170" t="s">
        <v>34</v>
      </c>
      <c r="C170" t="s">
        <v>20</v>
      </c>
      <c r="D170">
        <v>5</v>
      </c>
      <c r="E170">
        <v>31200</v>
      </c>
      <c r="F170">
        <v>100</v>
      </c>
      <c r="G170">
        <v>155900</v>
      </c>
      <c r="H170" t="s">
        <v>9</v>
      </c>
      <c r="I170" t="str">
        <f t="shared" si="4"/>
        <v>September</v>
      </c>
      <c r="J170" t="str">
        <f t="shared" si="5"/>
        <v>Revenue</v>
      </c>
      <c r="K170" t="str">
        <f>VLOOKUP(B170, 'Customer Table'!A:D, 2, FALSE)</f>
        <v>Customer H</v>
      </c>
      <c r="L170" t="str">
        <f>VLOOKUP(B170, 'Customer Table'!A:D, 3, FALSE)</f>
        <v>Bangalore</v>
      </c>
      <c r="M170" t="str">
        <f>VLOOKUP(B170, 'Customer Table'!$A:$D, 4, FALSE)</f>
        <v>New</v>
      </c>
      <c r="N170" t="str">
        <f>VLOOKUP(C170, 'Product Table'!A:E, 2, FALSE)</f>
        <v>Printer</v>
      </c>
      <c r="O170" t="str">
        <f>VLOOKUP(C170, 'Product Table'!A:E, 3, FALSE)</f>
        <v>Office</v>
      </c>
      <c r="P170">
        <f>VLOOKUP(C170, 'Product Table'!A:E, 4, FALSE)</f>
        <v>26425</v>
      </c>
      <c r="Q170">
        <f>VLOOKUP(A170, 'Date Table'!A:G, 2, FALSE)</f>
        <v>9</v>
      </c>
      <c r="R170">
        <f>VLOOKUP(A170, 'Date Table'!A:G, 3, FALSE)</f>
        <v>3</v>
      </c>
      <c r="S170">
        <f>VLOOKUP(A170, 'Date Table'!A:G, 4, FALSE)</f>
        <v>2024</v>
      </c>
      <c r="T170" t="str">
        <f>VLOOKUP(A170, 'Date Table'!A:G, 6, FALSE)</f>
        <v>Autumn</v>
      </c>
      <c r="U170">
        <f>tblSales[[#This Row],[Qty]]*tblSales[[#This Row],[Unit Price   ]]</f>
        <v>156000</v>
      </c>
      <c r="V170">
        <f>tblSales[[#This Row],[Qty]]*tblSales[[#This Row],[Cost Price]]</f>
        <v>132125</v>
      </c>
      <c r="W170">
        <f>tblSales[[#This Row],[Net Revenue]]-tblSales[[#This Row],[COGS]]</f>
        <v>23775</v>
      </c>
      <c r="X170" s="14">
        <f>IF(tblSales[[#This Row],[Net Revenue]]=0, 0, tblSales[[#This Row],[Gross Profit]]/tblSales[[#This Row],[Net Revenue]])</f>
        <v>0.15250160359204618</v>
      </c>
    </row>
    <row r="171" spans="1:24" x14ac:dyDescent="0.3">
      <c r="A171" s="2">
        <v>45550</v>
      </c>
      <c r="B171" t="s">
        <v>26</v>
      </c>
      <c r="C171" t="s">
        <v>20</v>
      </c>
      <c r="D171">
        <v>2</v>
      </c>
      <c r="E171">
        <v>30500</v>
      </c>
      <c r="F171">
        <v>200</v>
      </c>
      <c r="G171">
        <v>60800</v>
      </c>
      <c r="H171" t="s">
        <v>9</v>
      </c>
      <c r="I171" t="str">
        <f t="shared" si="4"/>
        <v>September</v>
      </c>
      <c r="J171" t="str">
        <f t="shared" si="5"/>
        <v>Revenue</v>
      </c>
      <c r="K171" t="str">
        <f>VLOOKUP(B171, 'Customer Table'!A:D, 2, FALSE)</f>
        <v>Customer N</v>
      </c>
      <c r="L171" t="str">
        <f>VLOOKUP(B171, 'Customer Table'!A:D, 3, FALSE)</f>
        <v>Mumbai</v>
      </c>
      <c r="M171" t="str">
        <f>VLOOKUP(B171, 'Customer Table'!$A:$D, 4, FALSE)</f>
        <v>Returning</v>
      </c>
      <c r="N171" t="str">
        <f>VLOOKUP(C171, 'Product Table'!A:E, 2, FALSE)</f>
        <v>Printer</v>
      </c>
      <c r="O171" t="str">
        <f>VLOOKUP(C171, 'Product Table'!A:E, 3, FALSE)</f>
        <v>Office</v>
      </c>
      <c r="P171">
        <f>VLOOKUP(C171, 'Product Table'!A:E, 4, FALSE)</f>
        <v>26425</v>
      </c>
      <c r="Q171">
        <f>VLOOKUP(A171, 'Date Table'!A:G, 2, FALSE)</f>
        <v>9</v>
      </c>
      <c r="R171">
        <f>VLOOKUP(A171, 'Date Table'!A:G, 3, FALSE)</f>
        <v>3</v>
      </c>
      <c r="S171">
        <f>VLOOKUP(A171, 'Date Table'!A:G, 4, FALSE)</f>
        <v>2024</v>
      </c>
      <c r="T171" t="str">
        <f>VLOOKUP(A171, 'Date Table'!A:G, 6, FALSE)</f>
        <v>Autumn</v>
      </c>
      <c r="U171">
        <f>tblSales[[#This Row],[Qty]]*tblSales[[#This Row],[Unit Price   ]]</f>
        <v>61000</v>
      </c>
      <c r="V171">
        <f>tblSales[[#This Row],[Qty]]*tblSales[[#This Row],[Cost Price]]</f>
        <v>52850</v>
      </c>
      <c r="W171">
        <f>tblSales[[#This Row],[Net Revenue]]-tblSales[[#This Row],[COGS]]</f>
        <v>7950</v>
      </c>
      <c r="X171" s="14">
        <f>IF(tblSales[[#This Row],[Net Revenue]]=0, 0, tblSales[[#This Row],[Gross Profit]]/tblSales[[#This Row],[Net Revenue]])</f>
        <v>0.13075657894736842</v>
      </c>
    </row>
    <row r="172" spans="1:24" x14ac:dyDescent="0.3">
      <c r="A172" s="2">
        <v>45547</v>
      </c>
      <c r="B172" t="s">
        <v>31</v>
      </c>
      <c r="C172" t="s">
        <v>30</v>
      </c>
      <c r="D172">
        <v>5</v>
      </c>
      <c r="E172">
        <v>36300</v>
      </c>
      <c r="F172">
        <v>500</v>
      </c>
      <c r="G172">
        <v>181000</v>
      </c>
      <c r="H172" t="s">
        <v>9</v>
      </c>
      <c r="I172" t="str">
        <f t="shared" si="4"/>
        <v>September</v>
      </c>
      <c r="J172" t="str">
        <f t="shared" si="5"/>
        <v>Revenue</v>
      </c>
      <c r="K172" t="str">
        <f>VLOOKUP(B172, 'Customer Table'!A:D, 2, FALSE)</f>
        <v>Customer G</v>
      </c>
      <c r="L172" t="str">
        <f>VLOOKUP(B172, 'Customer Table'!A:D, 3, FALSE)</f>
        <v>Bangalore</v>
      </c>
      <c r="M172" t="str">
        <f>VLOOKUP(B172, 'Customer Table'!$A:$D, 4, FALSE)</f>
        <v>Returning</v>
      </c>
      <c r="N172" t="str">
        <f>VLOOKUP(C172, 'Product Table'!A:E, 2, FALSE)</f>
        <v>Monitor</v>
      </c>
      <c r="O172" t="str">
        <f>VLOOKUP(C172, 'Product Table'!A:E, 3, FALSE)</f>
        <v>Electronics</v>
      </c>
      <c r="P172">
        <f>VLOOKUP(C172, 'Product Table'!A:E, 4, FALSE)</f>
        <v>28939</v>
      </c>
      <c r="Q172">
        <f>VLOOKUP(A172, 'Date Table'!A:G, 2, FALSE)</f>
        <v>9</v>
      </c>
      <c r="R172">
        <f>VLOOKUP(A172, 'Date Table'!A:G, 3, FALSE)</f>
        <v>3</v>
      </c>
      <c r="S172">
        <f>VLOOKUP(A172, 'Date Table'!A:G, 4, FALSE)</f>
        <v>2024</v>
      </c>
      <c r="T172" t="str">
        <f>VLOOKUP(A172, 'Date Table'!A:G, 6, FALSE)</f>
        <v>Autumn</v>
      </c>
      <c r="U172">
        <f>tblSales[[#This Row],[Qty]]*tblSales[[#This Row],[Unit Price   ]]</f>
        <v>181500</v>
      </c>
      <c r="V172">
        <f>tblSales[[#This Row],[Qty]]*tblSales[[#This Row],[Cost Price]]</f>
        <v>144695</v>
      </c>
      <c r="W172">
        <f>tblSales[[#This Row],[Net Revenue]]-tblSales[[#This Row],[COGS]]</f>
        <v>36305</v>
      </c>
      <c r="X172" s="14">
        <f>IF(tblSales[[#This Row],[Net Revenue]]=0, 0, tblSales[[#This Row],[Gross Profit]]/tblSales[[#This Row],[Net Revenue]])</f>
        <v>0.20058011049723756</v>
      </c>
    </row>
    <row r="173" spans="1:24" x14ac:dyDescent="0.3">
      <c r="A173" s="2">
        <v>45547</v>
      </c>
      <c r="B173" t="s">
        <v>7</v>
      </c>
      <c r="C173" t="s">
        <v>11</v>
      </c>
      <c r="D173">
        <v>3</v>
      </c>
      <c r="E173">
        <v>7700</v>
      </c>
      <c r="F173">
        <v>200</v>
      </c>
      <c r="G173">
        <v>22900</v>
      </c>
      <c r="H173" t="s">
        <v>9</v>
      </c>
      <c r="I173" t="str">
        <f t="shared" si="4"/>
        <v>September</v>
      </c>
      <c r="J173" t="str">
        <f t="shared" si="5"/>
        <v>Revenue</v>
      </c>
      <c r="K173" t="str">
        <f>VLOOKUP(B173, 'Customer Table'!A:D, 2, FALSE)</f>
        <v>Customer D</v>
      </c>
      <c r="L173" t="str">
        <f>VLOOKUP(B173, 'Customer Table'!A:D, 3, FALSE)</f>
        <v>Chennai</v>
      </c>
      <c r="M173" t="str">
        <f>VLOOKUP(B173, 'Customer Table'!$A:$D, 4, FALSE)</f>
        <v>Returning</v>
      </c>
      <c r="N173" t="str">
        <f>VLOOKUP(C173, 'Product Table'!A:E, 2, FALSE)</f>
        <v>Smartphone</v>
      </c>
      <c r="O173" t="str">
        <f>VLOOKUP(C173, 'Product Table'!A:E, 3, FALSE)</f>
        <v>Electronics</v>
      </c>
      <c r="P173">
        <f>VLOOKUP(C173, 'Product Table'!A:E, 4, FALSE)</f>
        <v>5612</v>
      </c>
      <c r="Q173">
        <f>VLOOKUP(A173, 'Date Table'!A:G, 2, FALSE)</f>
        <v>9</v>
      </c>
      <c r="R173">
        <f>VLOOKUP(A173, 'Date Table'!A:G, 3, FALSE)</f>
        <v>3</v>
      </c>
      <c r="S173">
        <f>VLOOKUP(A173, 'Date Table'!A:G, 4, FALSE)</f>
        <v>2024</v>
      </c>
      <c r="T173" t="str">
        <f>VLOOKUP(A173, 'Date Table'!A:G, 6, FALSE)</f>
        <v>Autumn</v>
      </c>
      <c r="U173">
        <f>tblSales[[#This Row],[Qty]]*tblSales[[#This Row],[Unit Price   ]]</f>
        <v>23100</v>
      </c>
      <c r="V173">
        <f>tblSales[[#This Row],[Qty]]*tblSales[[#This Row],[Cost Price]]</f>
        <v>16836</v>
      </c>
      <c r="W173">
        <f>tblSales[[#This Row],[Net Revenue]]-tblSales[[#This Row],[COGS]]</f>
        <v>6064</v>
      </c>
      <c r="X173" s="14">
        <f>IF(tblSales[[#This Row],[Net Revenue]]=0, 0, tblSales[[#This Row],[Gross Profit]]/tblSales[[#This Row],[Net Revenue]])</f>
        <v>0.26480349344978166</v>
      </c>
    </row>
    <row r="174" spans="1:24" x14ac:dyDescent="0.3">
      <c r="A174" s="2">
        <v>45545</v>
      </c>
      <c r="B174" t="s">
        <v>21</v>
      </c>
      <c r="C174" t="s">
        <v>25</v>
      </c>
      <c r="D174">
        <v>4</v>
      </c>
      <c r="E174">
        <v>39900</v>
      </c>
      <c r="F174">
        <v>200</v>
      </c>
      <c r="G174">
        <v>159400</v>
      </c>
      <c r="H174" t="s">
        <v>9</v>
      </c>
      <c r="I174" t="str">
        <f t="shared" si="4"/>
        <v>September</v>
      </c>
      <c r="J174" t="str">
        <f t="shared" si="5"/>
        <v>Revenue</v>
      </c>
      <c r="K174" t="str">
        <f>VLOOKUP(B174, 'Customer Table'!A:D, 2, FALSE)</f>
        <v>Customer C</v>
      </c>
      <c r="L174" t="str">
        <f>VLOOKUP(B174, 'Customer Table'!A:D, 3, FALSE)</f>
        <v>Bangalore</v>
      </c>
      <c r="M174" t="str">
        <f>VLOOKUP(B174, 'Customer Table'!$A:$D, 4, FALSE)</f>
        <v>New</v>
      </c>
      <c r="N174" t="str">
        <f>VLOOKUP(C174, 'Product Table'!A:E, 2, FALSE)</f>
        <v>Tablet</v>
      </c>
      <c r="O174" t="str">
        <f>VLOOKUP(C174, 'Product Table'!A:E, 3, FALSE)</f>
        <v>Electronics</v>
      </c>
      <c r="P174">
        <f>VLOOKUP(C174, 'Product Table'!A:E, 4, FALSE)</f>
        <v>29054</v>
      </c>
      <c r="Q174">
        <f>VLOOKUP(A174, 'Date Table'!A:G, 2, FALSE)</f>
        <v>9</v>
      </c>
      <c r="R174">
        <f>VLOOKUP(A174, 'Date Table'!A:G, 3, FALSE)</f>
        <v>3</v>
      </c>
      <c r="S174">
        <f>VLOOKUP(A174, 'Date Table'!A:G, 4, FALSE)</f>
        <v>2024</v>
      </c>
      <c r="T174" t="str">
        <f>VLOOKUP(A174, 'Date Table'!A:G, 6, FALSE)</f>
        <v>Autumn</v>
      </c>
      <c r="U174">
        <f>tblSales[[#This Row],[Qty]]*tblSales[[#This Row],[Unit Price   ]]</f>
        <v>159600</v>
      </c>
      <c r="V174">
        <f>tblSales[[#This Row],[Qty]]*tblSales[[#This Row],[Cost Price]]</f>
        <v>116216</v>
      </c>
      <c r="W174">
        <f>tblSales[[#This Row],[Net Revenue]]-tblSales[[#This Row],[COGS]]</f>
        <v>43184</v>
      </c>
      <c r="X174" s="14">
        <f>IF(tblSales[[#This Row],[Net Revenue]]=0, 0, tblSales[[#This Row],[Gross Profit]]/tblSales[[#This Row],[Net Revenue]])</f>
        <v>0.27091593475533249</v>
      </c>
    </row>
    <row r="175" spans="1:24" x14ac:dyDescent="0.3">
      <c r="A175" s="2">
        <v>45543</v>
      </c>
      <c r="B175" t="s">
        <v>14</v>
      </c>
      <c r="C175" t="s">
        <v>17</v>
      </c>
      <c r="D175">
        <v>2</v>
      </c>
      <c r="E175">
        <v>34200</v>
      </c>
      <c r="F175">
        <v>500</v>
      </c>
      <c r="G175">
        <v>67900</v>
      </c>
      <c r="H175" t="s">
        <v>9</v>
      </c>
      <c r="I175" t="str">
        <f t="shared" si="4"/>
        <v>September</v>
      </c>
      <c r="J175" t="str">
        <f t="shared" si="5"/>
        <v>Revenue</v>
      </c>
      <c r="K175" t="str">
        <f>VLOOKUP(B175, 'Customer Table'!A:D, 2, FALSE)</f>
        <v>Customer I</v>
      </c>
      <c r="L175" t="str">
        <f>VLOOKUP(B175, 'Customer Table'!A:D, 3, FALSE)</f>
        <v>Bangalore</v>
      </c>
      <c r="M175" t="str">
        <f>VLOOKUP(B175, 'Customer Table'!$A:$D, 4, FALSE)</f>
        <v>New</v>
      </c>
      <c r="N175" t="str">
        <f>VLOOKUP(C175, 'Product Table'!A:E, 2, FALSE)</f>
        <v>Mouse</v>
      </c>
      <c r="O175" t="str">
        <f>VLOOKUP(C175, 'Product Table'!A:E, 3, FALSE)</f>
        <v>Accessories</v>
      </c>
      <c r="P175">
        <f>VLOOKUP(C175, 'Product Table'!A:E, 4, FALSE)</f>
        <v>24870</v>
      </c>
      <c r="Q175">
        <f>VLOOKUP(A175, 'Date Table'!A:G, 2, FALSE)</f>
        <v>9</v>
      </c>
      <c r="R175">
        <f>VLOOKUP(A175, 'Date Table'!A:G, 3, FALSE)</f>
        <v>3</v>
      </c>
      <c r="S175">
        <f>VLOOKUP(A175, 'Date Table'!A:G, 4, FALSE)</f>
        <v>2024</v>
      </c>
      <c r="T175" t="str">
        <f>VLOOKUP(A175, 'Date Table'!A:G, 6, FALSE)</f>
        <v>Autumn</v>
      </c>
      <c r="U175">
        <f>tblSales[[#This Row],[Qty]]*tblSales[[#This Row],[Unit Price   ]]</f>
        <v>68400</v>
      </c>
      <c r="V175">
        <f>tblSales[[#This Row],[Qty]]*tblSales[[#This Row],[Cost Price]]</f>
        <v>49740</v>
      </c>
      <c r="W175">
        <f>tblSales[[#This Row],[Net Revenue]]-tblSales[[#This Row],[COGS]]</f>
        <v>18160</v>
      </c>
      <c r="X175" s="14">
        <f>IF(tblSales[[#This Row],[Net Revenue]]=0, 0, tblSales[[#This Row],[Gross Profit]]/tblSales[[#This Row],[Net Revenue]])</f>
        <v>0.2674521354933726</v>
      </c>
    </row>
    <row r="176" spans="1:24" x14ac:dyDescent="0.3">
      <c r="A176" s="2">
        <v>45543</v>
      </c>
      <c r="B176" t="s">
        <v>15</v>
      </c>
      <c r="C176" t="s">
        <v>17</v>
      </c>
      <c r="D176">
        <v>4</v>
      </c>
      <c r="E176">
        <v>28700</v>
      </c>
      <c r="F176">
        <v>200</v>
      </c>
      <c r="G176">
        <v>114600</v>
      </c>
      <c r="H176" t="s">
        <v>9</v>
      </c>
      <c r="I176" t="str">
        <f t="shared" si="4"/>
        <v>September</v>
      </c>
      <c r="J176" t="str">
        <f t="shared" si="5"/>
        <v>Revenue</v>
      </c>
      <c r="K176" t="str">
        <f>VLOOKUP(B176, 'Customer Table'!A:D, 2, FALSE)</f>
        <v>Customer K</v>
      </c>
      <c r="L176" t="str">
        <f>VLOOKUP(B176, 'Customer Table'!A:D, 3, FALSE)</f>
        <v>Kolkata</v>
      </c>
      <c r="M176" t="str">
        <f>VLOOKUP(B176, 'Customer Table'!$A:$D, 4, FALSE)</f>
        <v>New</v>
      </c>
      <c r="N176" t="str">
        <f>VLOOKUP(C176, 'Product Table'!A:E, 2, FALSE)</f>
        <v>Mouse</v>
      </c>
      <c r="O176" t="str">
        <f>VLOOKUP(C176, 'Product Table'!A:E, 3, FALSE)</f>
        <v>Accessories</v>
      </c>
      <c r="P176">
        <f>VLOOKUP(C176, 'Product Table'!A:E, 4, FALSE)</f>
        <v>24870</v>
      </c>
      <c r="Q176">
        <f>VLOOKUP(A176, 'Date Table'!A:G, 2, FALSE)</f>
        <v>9</v>
      </c>
      <c r="R176">
        <f>VLOOKUP(A176, 'Date Table'!A:G, 3, FALSE)</f>
        <v>3</v>
      </c>
      <c r="S176">
        <f>VLOOKUP(A176, 'Date Table'!A:G, 4, FALSE)</f>
        <v>2024</v>
      </c>
      <c r="T176" t="str">
        <f>VLOOKUP(A176, 'Date Table'!A:G, 6, FALSE)</f>
        <v>Autumn</v>
      </c>
      <c r="U176">
        <f>tblSales[[#This Row],[Qty]]*tblSales[[#This Row],[Unit Price   ]]</f>
        <v>114800</v>
      </c>
      <c r="V176">
        <f>tblSales[[#This Row],[Qty]]*tblSales[[#This Row],[Cost Price]]</f>
        <v>99480</v>
      </c>
      <c r="W176">
        <f>tblSales[[#This Row],[Net Revenue]]-tblSales[[#This Row],[COGS]]</f>
        <v>15120</v>
      </c>
      <c r="X176" s="14">
        <f>IF(tblSales[[#This Row],[Net Revenue]]=0, 0, tblSales[[#This Row],[Gross Profit]]/tblSales[[#This Row],[Net Revenue]])</f>
        <v>0.1319371727748691</v>
      </c>
    </row>
    <row r="177" spans="1:24" x14ac:dyDescent="0.3">
      <c r="A177" s="2">
        <v>45542</v>
      </c>
      <c r="B177" t="s">
        <v>10</v>
      </c>
      <c r="C177" t="s">
        <v>8</v>
      </c>
      <c r="D177">
        <v>5</v>
      </c>
      <c r="E177">
        <v>34000</v>
      </c>
      <c r="F177">
        <v>100</v>
      </c>
      <c r="G177">
        <v>-169900</v>
      </c>
      <c r="H177" t="s">
        <v>29</v>
      </c>
      <c r="I177" t="str">
        <f t="shared" si="4"/>
        <v>September</v>
      </c>
      <c r="J177" t="str">
        <f t="shared" si="5"/>
        <v>Return</v>
      </c>
      <c r="K177" t="str">
        <f>VLOOKUP(B177, 'Customer Table'!A:D, 2, FALSE)</f>
        <v>Customer R</v>
      </c>
      <c r="L177" t="str">
        <f>VLOOKUP(B177, 'Customer Table'!A:D, 3, FALSE)</f>
        <v>Chennai</v>
      </c>
      <c r="M177" t="str">
        <f>VLOOKUP(B177, 'Customer Table'!$A:$D, 4, FALSE)</f>
        <v>Returning</v>
      </c>
      <c r="N177" t="str">
        <f>VLOOKUP(C177, 'Product Table'!A:E, 2, FALSE)</f>
        <v>Laptop</v>
      </c>
      <c r="O177" t="str">
        <f>VLOOKUP(C177, 'Product Table'!A:E, 3, FALSE)</f>
        <v>Electronics</v>
      </c>
      <c r="P177">
        <f>VLOOKUP(C177, 'Product Table'!A:E, 4, FALSE)</f>
        <v>26897</v>
      </c>
      <c r="Q177">
        <f>VLOOKUP(A177, 'Date Table'!A:G, 2, FALSE)</f>
        <v>9</v>
      </c>
      <c r="R177">
        <f>VLOOKUP(A177, 'Date Table'!A:G, 3, FALSE)</f>
        <v>3</v>
      </c>
      <c r="S177">
        <f>VLOOKUP(A177, 'Date Table'!A:G, 4, FALSE)</f>
        <v>2024</v>
      </c>
      <c r="T177" t="str">
        <f>VLOOKUP(A177, 'Date Table'!A:G, 6, FALSE)</f>
        <v>Autumn</v>
      </c>
      <c r="U177">
        <f>tblSales[[#This Row],[Qty]]*tblSales[[#This Row],[Unit Price   ]]</f>
        <v>170000</v>
      </c>
      <c r="V177">
        <f>tblSales[[#This Row],[Qty]]*tblSales[[#This Row],[Cost Price]]</f>
        <v>134485</v>
      </c>
      <c r="W177">
        <f>tblSales[[#This Row],[Net Revenue]]-tblSales[[#This Row],[COGS]]</f>
        <v>-304385</v>
      </c>
      <c r="X177" s="14">
        <f>IF(tblSales[[#This Row],[Net Revenue]]=0, 0, tblSales[[#This Row],[Gross Profit]]/tblSales[[#This Row],[Net Revenue]])</f>
        <v>1.7915538552089465</v>
      </c>
    </row>
    <row r="178" spans="1:24" x14ac:dyDescent="0.3">
      <c r="A178" s="2">
        <v>45541</v>
      </c>
      <c r="B178" t="s">
        <v>24</v>
      </c>
      <c r="C178" t="s">
        <v>20</v>
      </c>
      <c r="D178">
        <v>5</v>
      </c>
      <c r="E178">
        <v>36600</v>
      </c>
      <c r="F178">
        <v>0</v>
      </c>
      <c r="G178">
        <v>183000</v>
      </c>
      <c r="H178" t="s">
        <v>9</v>
      </c>
      <c r="I178" t="str">
        <f t="shared" si="4"/>
        <v>September</v>
      </c>
      <c r="J178" t="str">
        <f t="shared" si="5"/>
        <v>Revenue</v>
      </c>
      <c r="K178" t="str">
        <f>VLOOKUP(B178, 'Customer Table'!A:D, 2, FALSE)</f>
        <v>Customer M</v>
      </c>
      <c r="L178" t="str">
        <f>VLOOKUP(B178, 'Customer Table'!A:D, 3, FALSE)</f>
        <v>Chennai</v>
      </c>
      <c r="M178" t="str">
        <f>VLOOKUP(B178, 'Customer Table'!$A:$D, 4, FALSE)</f>
        <v>Returning</v>
      </c>
      <c r="N178" t="str">
        <f>VLOOKUP(C178, 'Product Table'!A:E, 2, FALSE)</f>
        <v>Printer</v>
      </c>
      <c r="O178" t="str">
        <f>VLOOKUP(C178, 'Product Table'!A:E, 3, FALSE)</f>
        <v>Office</v>
      </c>
      <c r="P178">
        <f>VLOOKUP(C178, 'Product Table'!A:E, 4, FALSE)</f>
        <v>26425</v>
      </c>
      <c r="Q178">
        <f>VLOOKUP(A178, 'Date Table'!A:G, 2, FALSE)</f>
        <v>9</v>
      </c>
      <c r="R178">
        <f>VLOOKUP(A178, 'Date Table'!A:G, 3, FALSE)</f>
        <v>3</v>
      </c>
      <c r="S178">
        <f>VLOOKUP(A178, 'Date Table'!A:G, 4, FALSE)</f>
        <v>2024</v>
      </c>
      <c r="T178" t="str">
        <f>VLOOKUP(A178, 'Date Table'!A:G, 6, FALSE)</f>
        <v>Autumn</v>
      </c>
      <c r="U178">
        <f>tblSales[[#This Row],[Qty]]*tblSales[[#This Row],[Unit Price   ]]</f>
        <v>183000</v>
      </c>
      <c r="V178">
        <f>tblSales[[#This Row],[Qty]]*tblSales[[#This Row],[Cost Price]]</f>
        <v>132125</v>
      </c>
      <c r="W178">
        <f>tblSales[[#This Row],[Net Revenue]]-tblSales[[#This Row],[COGS]]</f>
        <v>50875</v>
      </c>
      <c r="X178" s="14">
        <f>IF(tblSales[[#This Row],[Net Revenue]]=0, 0, tblSales[[#This Row],[Gross Profit]]/tblSales[[#This Row],[Net Revenue]])</f>
        <v>0.27800546448087432</v>
      </c>
    </row>
    <row r="179" spans="1:24" x14ac:dyDescent="0.3">
      <c r="A179" s="2">
        <v>45540</v>
      </c>
      <c r="B179" t="s">
        <v>16</v>
      </c>
      <c r="C179" t="s">
        <v>13</v>
      </c>
      <c r="D179">
        <v>3</v>
      </c>
      <c r="E179">
        <v>25700</v>
      </c>
      <c r="F179">
        <v>500</v>
      </c>
      <c r="G179">
        <v>76600</v>
      </c>
      <c r="H179" t="s">
        <v>9</v>
      </c>
      <c r="I179" t="str">
        <f t="shared" si="4"/>
        <v>September</v>
      </c>
      <c r="J179" t="str">
        <f t="shared" si="5"/>
        <v>Revenue</v>
      </c>
      <c r="K179" t="str">
        <f>VLOOKUP(B179, 'Customer Table'!A:D, 2, FALSE)</f>
        <v>Customer T</v>
      </c>
      <c r="L179" t="str">
        <f>VLOOKUP(B179, 'Customer Table'!A:D, 3, FALSE)</f>
        <v>Kolkata</v>
      </c>
      <c r="M179" t="str">
        <f>VLOOKUP(B179, 'Customer Table'!$A:$D, 4, FALSE)</f>
        <v>New</v>
      </c>
      <c r="N179" t="str">
        <f>VLOOKUP(C179, 'Product Table'!A:E, 2, FALSE)</f>
        <v>Speaker</v>
      </c>
      <c r="O179" t="str">
        <f>VLOOKUP(C179, 'Product Table'!A:E, 3, FALSE)</f>
        <v>Audio</v>
      </c>
      <c r="P179">
        <f>VLOOKUP(C179, 'Product Table'!A:E, 4, FALSE)</f>
        <v>20159</v>
      </c>
      <c r="Q179">
        <f>VLOOKUP(A179, 'Date Table'!A:G, 2, FALSE)</f>
        <v>9</v>
      </c>
      <c r="R179">
        <f>VLOOKUP(A179, 'Date Table'!A:G, 3, FALSE)</f>
        <v>3</v>
      </c>
      <c r="S179">
        <f>VLOOKUP(A179, 'Date Table'!A:G, 4, FALSE)</f>
        <v>2024</v>
      </c>
      <c r="T179" t="str">
        <f>VLOOKUP(A179, 'Date Table'!A:G, 6, FALSE)</f>
        <v>Autumn</v>
      </c>
      <c r="U179">
        <f>tblSales[[#This Row],[Qty]]*tblSales[[#This Row],[Unit Price   ]]</f>
        <v>77100</v>
      </c>
      <c r="V179">
        <f>tblSales[[#This Row],[Qty]]*tblSales[[#This Row],[Cost Price]]</f>
        <v>60477</v>
      </c>
      <c r="W179">
        <f>tblSales[[#This Row],[Net Revenue]]-tblSales[[#This Row],[COGS]]</f>
        <v>16123</v>
      </c>
      <c r="X179" s="14">
        <f>IF(tblSales[[#This Row],[Net Revenue]]=0, 0, tblSales[[#This Row],[Gross Profit]]/tblSales[[#This Row],[Net Revenue]])</f>
        <v>0.21048302872062663</v>
      </c>
    </row>
    <row r="180" spans="1:24" x14ac:dyDescent="0.3">
      <c r="A180" s="2">
        <v>45540</v>
      </c>
      <c r="B180" t="s">
        <v>36</v>
      </c>
      <c r="C180" t="s">
        <v>30</v>
      </c>
      <c r="D180">
        <v>4</v>
      </c>
      <c r="E180">
        <v>43200</v>
      </c>
      <c r="F180">
        <v>0</v>
      </c>
      <c r="G180">
        <v>172800</v>
      </c>
      <c r="H180" t="s">
        <v>9</v>
      </c>
      <c r="I180" t="str">
        <f t="shared" si="4"/>
        <v>September</v>
      </c>
      <c r="J180" t="str">
        <f t="shared" si="5"/>
        <v>Revenue</v>
      </c>
      <c r="K180" t="str">
        <f>VLOOKUP(B180, 'Customer Table'!A:D, 2, FALSE)</f>
        <v>Customer B</v>
      </c>
      <c r="L180" t="str">
        <f>VLOOKUP(B180, 'Customer Table'!A:D, 3, FALSE)</f>
        <v>Chennai</v>
      </c>
      <c r="M180" t="str">
        <f>VLOOKUP(B180, 'Customer Table'!$A:$D, 4, FALSE)</f>
        <v>New</v>
      </c>
      <c r="N180" t="str">
        <f>VLOOKUP(C180, 'Product Table'!A:E, 2, FALSE)</f>
        <v>Monitor</v>
      </c>
      <c r="O180" t="str">
        <f>VLOOKUP(C180, 'Product Table'!A:E, 3, FALSE)</f>
        <v>Electronics</v>
      </c>
      <c r="P180">
        <f>VLOOKUP(C180, 'Product Table'!A:E, 4, FALSE)</f>
        <v>28939</v>
      </c>
      <c r="Q180">
        <f>VLOOKUP(A180, 'Date Table'!A:G, 2, FALSE)</f>
        <v>9</v>
      </c>
      <c r="R180">
        <f>VLOOKUP(A180, 'Date Table'!A:G, 3, FALSE)</f>
        <v>3</v>
      </c>
      <c r="S180">
        <f>VLOOKUP(A180, 'Date Table'!A:G, 4, FALSE)</f>
        <v>2024</v>
      </c>
      <c r="T180" t="str">
        <f>VLOOKUP(A180, 'Date Table'!A:G, 6, FALSE)</f>
        <v>Autumn</v>
      </c>
      <c r="U180">
        <f>tblSales[[#This Row],[Qty]]*tblSales[[#This Row],[Unit Price   ]]</f>
        <v>172800</v>
      </c>
      <c r="V180">
        <f>tblSales[[#This Row],[Qty]]*tblSales[[#This Row],[Cost Price]]</f>
        <v>115756</v>
      </c>
      <c r="W180">
        <f>tblSales[[#This Row],[Net Revenue]]-tblSales[[#This Row],[COGS]]</f>
        <v>57044</v>
      </c>
      <c r="X180" s="14">
        <f>IF(tblSales[[#This Row],[Net Revenue]]=0, 0, tblSales[[#This Row],[Gross Profit]]/tblSales[[#This Row],[Net Revenue]])</f>
        <v>0.33011574074074074</v>
      </c>
    </row>
    <row r="181" spans="1:24" x14ac:dyDescent="0.3">
      <c r="A181" s="2">
        <v>45538</v>
      </c>
      <c r="B181" t="s">
        <v>16</v>
      </c>
      <c r="C181" t="s">
        <v>22</v>
      </c>
      <c r="D181">
        <v>1</v>
      </c>
      <c r="E181">
        <v>24400</v>
      </c>
      <c r="F181">
        <v>100</v>
      </c>
      <c r="G181">
        <v>24300</v>
      </c>
      <c r="H181" t="s">
        <v>9</v>
      </c>
      <c r="I181" t="str">
        <f t="shared" si="4"/>
        <v>September</v>
      </c>
      <c r="J181" t="str">
        <f t="shared" si="5"/>
        <v>Revenue</v>
      </c>
      <c r="K181" t="str">
        <f>VLOOKUP(B181, 'Customer Table'!A:D, 2, FALSE)</f>
        <v>Customer T</v>
      </c>
      <c r="L181" t="str">
        <f>VLOOKUP(B181, 'Customer Table'!A:D, 3, FALSE)</f>
        <v>Kolkata</v>
      </c>
      <c r="M181" t="str">
        <f>VLOOKUP(B181, 'Customer Table'!$A:$D, 4, FALSE)</f>
        <v>New</v>
      </c>
      <c r="N181" t="str">
        <f>VLOOKUP(C181, 'Product Table'!A:E, 2, FALSE)</f>
        <v>Smartwatch</v>
      </c>
      <c r="O181" t="str">
        <f>VLOOKUP(C181, 'Product Table'!A:E, 3, FALSE)</f>
        <v>Wearable</v>
      </c>
      <c r="P181">
        <f>VLOOKUP(C181, 'Product Table'!A:E, 4, FALSE)</f>
        <v>18787</v>
      </c>
      <c r="Q181">
        <f>VLOOKUP(A181, 'Date Table'!A:G, 2, FALSE)</f>
        <v>9</v>
      </c>
      <c r="R181">
        <f>VLOOKUP(A181, 'Date Table'!A:G, 3, FALSE)</f>
        <v>3</v>
      </c>
      <c r="S181">
        <f>VLOOKUP(A181, 'Date Table'!A:G, 4, FALSE)</f>
        <v>2024</v>
      </c>
      <c r="T181" t="str">
        <f>VLOOKUP(A181, 'Date Table'!A:G, 6, FALSE)</f>
        <v>Autumn</v>
      </c>
      <c r="U181">
        <f>tblSales[[#This Row],[Qty]]*tblSales[[#This Row],[Unit Price   ]]</f>
        <v>24400</v>
      </c>
      <c r="V181">
        <f>tblSales[[#This Row],[Qty]]*tblSales[[#This Row],[Cost Price]]</f>
        <v>18787</v>
      </c>
      <c r="W181">
        <f>tblSales[[#This Row],[Net Revenue]]-tblSales[[#This Row],[COGS]]</f>
        <v>5513</v>
      </c>
      <c r="X181" s="14">
        <f>IF(tblSales[[#This Row],[Net Revenue]]=0, 0, tblSales[[#This Row],[Gross Profit]]/tblSales[[#This Row],[Net Revenue]])</f>
        <v>0.2268724279835391</v>
      </c>
    </row>
    <row r="182" spans="1:24" x14ac:dyDescent="0.3">
      <c r="A182" s="2">
        <v>45537</v>
      </c>
      <c r="B182" t="s">
        <v>16</v>
      </c>
      <c r="C182" t="s">
        <v>11</v>
      </c>
      <c r="D182">
        <v>5</v>
      </c>
      <c r="E182">
        <v>7900</v>
      </c>
      <c r="F182">
        <v>200</v>
      </c>
      <c r="G182">
        <v>39300</v>
      </c>
      <c r="H182" t="s">
        <v>9</v>
      </c>
      <c r="I182" t="str">
        <f t="shared" si="4"/>
        <v>September</v>
      </c>
      <c r="J182" t="str">
        <f t="shared" si="5"/>
        <v>Revenue</v>
      </c>
      <c r="K182" t="str">
        <f>VLOOKUP(B182, 'Customer Table'!A:D, 2, FALSE)</f>
        <v>Customer T</v>
      </c>
      <c r="L182" t="str">
        <f>VLOOKUP(B182, 'Customer Table'!A:D, 3, FALSE)</f>
        <v>Kolkata</v>
      </c>
      <c r="M182" t="str">
        <f>VLOOKUP(B182, 'Customer Table'!$A:$D, 4, FALSE)</f>
        <v>New</v>
      </c>
      <c r="N182" t="str">
        <f>VLOOKUP(C182, 'Product Table'!A:E, 2, FALSE)</f>
        <v>Smartphone</v>
      </c>
      <c r="O182" t="str">
        <f>VLOOKUP(C182, 'Product Table'!A:E, 3, FALSE)</f>
        <v>Electronics</v>
      </c>
      <c r="P182">
        <f>VLOOKUP(C182, 'Product Table'!A:E, 4, FALSE)</f>
        <v>5612</v>
      </c>
      <c r="Q182">
        <f>VLOOKUP(A182, 'Date Table'!A:G, 2, FALSE)</f>
        <v>9</v>
      </c>
      <c r="R182">
        <f>VLOOKUP(A182, 'Date Table'!A:G, 3, FALSE)</f>
        <v>3</v>
      </c>
      <c r="S182">
        <f>VLOOKUP(A182, 'Date Table'!A:G, 4, FALSE)</f>
        <v>2024</v>
      </c>
      <c r="T182" t="str">
        <f>VLOOKUP(A182, 'Date Table'!A:G, 6, FALSE)</f>
        <v>Autumn</v>
      </c>
      <c r="U182">
        <f>tblSales[[#This Row],[Qty]]*tblSales[[#This Row],[Unit Price   ]]</f>
        <v>39500</v>
      </c>
      <c r="V182">
        <f>tblSales[[#This Row],[Qty]]*tblSales[[#This Row],[Cost Price]]</f>
        <v>28060</v>
      </c>
      <c r="W182">
        <f>tblSales[[#This Row],[Net Revenue]]-tblSales[[#This Row],[COGS]]</f>
        <v>11240</v>
      </c>
      <c r="X182" s="14">
        <f>IF(tblSales[[#This Row],[Net Revenue]]=0, 0, tblSales[[#This Row],[Gross Profit]]/tblSales[[#This Row],[Net Revenue]])</f>
        <v>0.28600508905852418</v>
      </c>
    </row>
    <row r="183" spans="1:24" x14ac:dyDescent="0.3">
      <c r="A183" s="2">
        <v>45537</v>
      </c>
      <c r="B183" t="s">
        <v>31</v>
      </c>
      <c r="C183" t="s">
        <v>20</v>
      </c>
      <c r="D183">
        <v>3</v>
      </c>
      <c r="E183">
        <v>32100</v>
      </c>
      <c r="F183">
        <v>0</v>
      </c>
      <c r="G183">
        <v>96300</v>
      </c>
      <c r="H183" t="s">
        <v>9</v>
      </c>
      <c r="I183" t="str">
        <f t="shared" si="4"/>
        <v>September</v>
      </c>
      <c r="J183" t="str">
        <f t="shared" si="5"/>
        <v>Revenue</v>
      </c>
      <c r="K183" t="str">
        <f>VLOOKUP(B183, 'Customer Table'!A:D, 2, FALSE)</f>
        <v>Customer G</v>
      </c>
      <c r="L183" t="str">
        <f>VLOOKUP(B183, 'Customer Table'!A:D, 3, FALSE)</f>
        <v>Bangalore</v>
      </c>
      <c r="M183" t="str">
        <f>VLOOKUP(B183, 'Customer Table'!$A:$D, 4, FALSE)</f>
        <v>Returning</v>
      </c>
      <c r="N183" t="str">
        <f>VLOOKUP(C183, 'Product Table'!A:E, 2, FALSE)</f>
        <v>Printer</v>
      </c>
      <c r="O183" t="str">
        <f>VLOOKUP(C183, 'Product Table'!A:E, 3, FALSE)</f>
        <v>Office</v>
      </c>
      <c r="P183">
        <f>VLOOKUP(C183, 'Product Table'!A:E, 4, FALSE)</f>
        <v>26425</v>
      </c>
      <c r="Q183">
        <f>VLOOKUP(A183, 'Date Table'!A:G, 2, FALSE)</f>
        <v>9</v>
      </c>
      <c r="R183">
        <f>VLOOKUP(A183, 'Date Table'!A:G, 3, FALSE)</f>
        <v>3</v>
      </c>
      <c r="S183">
        <f>VLOOKUP(A183, 'Date Table'!A:G, 4, FALSE)</f>
        <v>2024</v>
      </c>
      <c r="T183" t="str">
        <f>VLOOKUP(A183, 'Date Table'!A:G, 6, FALSE)</f>
        <v>Autumn</v>
      </c>
      <c r="U183">
        <f>tblSales[[#This Row],[Qty]]*tblSales[[#This Row],[Unit Price   ]]</f>
        <v>96300</v>
      </c>
      <c r="V183">
        <f>tblSales[[#This Row],[Qty]]*tblSales[[#This Row],[Cost Price]]</f>
        <v>79275</v>
      </c>
      <c r="W183">
        <f>tblSales[[#This Row],[Net Revenue]]-tblSales[[#This Row],[COGS]]</f>
        <v>17025</v>
      </c>
      <c r="X183" s="14">
        <f>IF(tblSales[[#This Row],[Net Revenue]]=0, 0, tblSales[[#This Row],[Gross Profit]]/tblSales[[#This Row],[Net Revenue]])</f>
        <v>0.17679127725856697</v>
      </c>
    </row>
    <row r="184" spans="1:24" x14ac:dyDescent="0.3">
      <c r="A184" s="2">
        <v>45537</v>
      </c>
      <c r="B184" t="s">
        <v>37</v>
      </c>
      <c r="C184" t="s">
        <v>30</v>
      </c>
      <c r="D184">
        <v>4</v>
      </c>
      <c r="E184">
        <v>35300</v>
      </c>
      <c r="F184">
        <v>0</v>
      </c>
      <c r="G184">
        <v>141200</v>
      </c>
      <c r="H184" t="s">
        <v>9</v>
      </c>
      <c r="I184" t="str">
        <f t="shared" si="4"/>
        <v>September</v>
      </c>
      <c r="J184" t="str">
        <f t="shared" si="5"/>
        <v>Revenue</v>
      </c>
      <c r="K184" t="str">
        <f>VLOOKUP(B184, 'Customer Table'!A:D, 2, FALSE)</f>
        <v>Customer P</v>
      </c>
      <c r="L184" t="str">
        <f>VLOOKUP(B184, 'Customer Table'!A:D, 3, FALSE)</f>
        <v>Mumbai</v>
      </c>
      <c r="M184" t="str">
        <f>VLOOKUP(B184, 'Customer Table'!$A:$D, 4, FALSE)</f>
        <v>Returning</v>
      </c>
      <c r="N184" t="str">
        <f>VLOOKUP(C184, 'Product Table'!A:E, 2, FALSE)</f>
        <v>Monitor</v>
      </c>
      <c r="O184" t="str">
        <f>VLOOKUP(C184, 'Product Table'!A:E, 3, FALSE)</f>
        <v>Electronics</v>
      </c>
      <c r="P184">
        <f>VLOOKUP(C184, 'Product Table'!A:E, 4, FALSE)</f>
        <v>28939</v>
      </c>
      <c r="Q184">
        <f>VLOOKUP(A184, 'Date Table'!A:G, 2, FALSE)</f>
        <v>9</v>
      </c>
      <c r="R184">
        <f>VLOOKUP(A184, 'Date Table'!A:G, 3, FALSE)</f>
        <v>3</v>
      </c>
      <c r="S184">
        <f>VLOOKUP(A184, 'Date Table'!A:G, 4, FALSE)</f>
        <v>2024</v>
      </c>
      <c r="T184" t="str">
        <f>VLOOKUP(A184, 'Date Table'!A:G, 6, FALSE)</f>
        <v>Autumn</v>
      </c>
      <c r="U184">
        <f>tblSales[[#This Row],[Qty]]*tblSales[[#This Row],[Unit Price   ]]</f>
        <v>141200</v>
      </c>
      <c r="V184">
        <f>tblSales[[#This Row],[Qty]]*tblSales[[#This Row],[Cost Price]]</f>
        <v>115756</v>
      </c>
      <c r="W184">
        <f>tblSales[[#This Row],[Net Revenue]]-tblSales[[#This Row],[COGS]]</f>
        <v>25444</v>
      </c>
      <c r="X184" s="14">
        <f>IF(tblSales[[#This Row],[Net Revenue]]=0, 0, tblSales[[#This Row],[Gross Profit]]/tblSales[[#This Row],[Net Revenue]])</f>
        <v>0.18019830028328612</v>
      </c>
    </row>
    <row r="185" spans="1:24" x14ac:dyDescent="0.3">
      <c r="A185" s="2">
        <v>45536</v>
      </c>
      <c r="B185" t="s">
        <v>26</v>
      </c>
      <c r="C185" t="s">
        <v>32</v>
      </c>
      <c r="D185">
        <v>4</v>
      </c>
      <c r="E185">
        <v>36800</v>
      </c>
      <c r="F185">
        <v>100</v>
      </c>
      <c r="G185">
        <v>-147100</v>
      </c>
      <c r="H185" t="s">
        <v>29</v>
      </c>
      <c r="I185" t="str">
        <f t="shared" si="4"/>
        <v>September</v>
      </c>
      <c r="J185" t="str">
        <f t="shared" si="5"/>
        <v>Return</v>
      </c>
      <c r="K185" t="str">
        <f>VLOOKUP(B185, 'Customer Table'!A:D, 2, FALSE)</f>
        <v>Customer N</v>
      </c>
      <c r="L185" t="str">
        <f>VLOOKUP(B185, 'Customer Table'!A:D, 3, FALSE)</f>
        <v>Mumbai</v>
      </c>
      <c r="M185" t="str">
        <f>VLOOKUP(B185, 'Customer Table'!$A:$D, 4, FALSE)</f>
        <v>Returning</v>
      </c>
      <c r="N185" t="str">
        <f>VLOOKUP(C185, 'Product Table'!A:E, 2, FALSE)</f>
        <v>Keyboard</v>
      </c>
      <c r="O185" t="str">
        <f>VLOOKUP(C185, 'Product Table'!A:E, 3, FALSE)</f>
        <v>Accessories</v>
      </c>
      <c r="P185">
        <f>VLOOKUP(C185, 'Product Table'!A:E, 4, FALSE)</f>
        <v>25619</v>
      </c>
      <c r="Q185">
        <f>VLOOKUP(A185, 'Date Table'!A:G, 2, FALSE)</f>
        <v>9</v>
      </c>
      <c r="R185">
        <f>VLOOKUP(A185, 'Date Table'!A:G, 3, FALSE)</f>
        <v>3</v>
      </c>
      <c r="S185">
        <f>VLOOKUP(A185, 'Date Table'!A:G, 4, FALSE)</f>
        <v>2024</v>
      </c>
      <c r="T185" t="str">
        <f>VLOOKUP(A185, 'Date Table'!A:G, 6, FALSE)</f>
        <v>Autumn</v>
      </c>
      <c r="U185">
        <f>tblSales[[#This Row],[Qty]]*tblSales[[#This Row],[Unit Price   ]]</f>
        <v>147200</v>
      </c>
      <c r="V185">
        <f>tblSales[[#This Row],[Qty]]*tblSales[[#This Row],[Cost Price]]</f>
        <v>102476</v>
      </c>
      <c r="W185">
        <f>tblSales[[#This Row],[Net Revenue]]-tblSales[[#This Row],[COGS]]</f>
        <v>-249576</v>
      </c>
      <c r="X185" s="14">
        <f>IF(tblSales[[#This Row],[Net Revenue]]=0, 0, tblSales[[#This Row],[Gross Profit]]/tblSales[[#This Row],[Net Revenue]])</f>
        <v>1.6966417403127125</v>
      </c>
    </row>
    <row r="186" spans="1:24" x14ac:dyDescent="0.3">
      <c r="A186" s="2">
        <v>45536</v>
      </c>
      <c r="B186" t="s">
        <v>35</v>
      </c>
      <c r="C186" t="s">
        <v>17</v>
      </c>
      <c r="D186">
        <v>5</v>
      </c>
      <c r="E186">
        <v>35600</v>
      </c>
      <c r="F186">
        <v>500</v>
      </c>
      <c r="G186">
        <v>177500</v>
      </c>
      <c r="H186" t="s">
        <v>9</v>
      </c>
      <c r="I186" t="str">
        <f t="shared" si="4"/>
        <v>September</v>
      </c>
      <c r="J186" t="str">
        <f t="shared" si="5"/>
        <v>Revenue</v>
      </c>
      <c r="K186" t="str">
        <f>VLOOKUP(B186, 'Customer Table'!A:D, 2, FALSE)</f>
        <v>Customer S</v>
      </c>
      <c r="L186" t="str">
        <f>VLOOKUP(B186, 'Customer Table'!A:D, 3, FALSE)</f>
        <v>Delhi</v>
      </c>
      <c r="M186" t="str">
        <f>VLOOKUP(B186, 'Customer Table'!$A:$D, 4, FALSE)</f>
        <v>Returning</v>
      </c>
      <c r="N186" t="str">
        <f>VLOOKUP(C186, 'Product Table'!A:E, 2, FALSE)</f>
        <v>Mouse</v>
      </c>
      <c r="O186" t="str">
        <f>VLOOKUP(C186, 'Product Table'!A:E, 3, FALSE)</f>
        <v>Accessories</v>
      </c>
      <c r="P186">
        <f>VLOOKUP(C186, 'Product Table'!A:E, 4, FALSE)</f>
        <v>24870</v>
      </c>
      <c r="Q186">
        <f>VLOOKUP(A186, 'Date Table'!A:G, 2, FALSE)</f>
        <v>9</v>
      </c>
      <c r="R186">
        <f>VLOOKUP(A186, 'Date Table'!A:G, 3, FALSE)</f>
        <v>3</v>
      </c>
      <c r="S186">
        <f>VLOOKUP(A186, 'Date Table'!A:G, 4, FALSE)</f>
        <v>2024</v>
      </c>
      <c r="T186" t="str">
        <f>VLOOKUP(A186, 'Date Table'!A:G, 6, FALSE)</f>
        <v>Autumn</v>
      </c>
      <c r="U186">
        <f>tblSales[[#This Row],[Qty]]*tblSales[[#This Row],[Unit Price   ]]</f>
        <v>178000</v>
      </c>
      <c r="V186">
        <f>tblSales[[#This Row],[Qty]]*tblSales[[#This Row],[Cost Price]]</f>
        <v>124350</v>
      </c>
      <c r="W186">
        <f>tblSales[[#This Row],[Net Revenue]]-tblSales[[#This Row],[COGS]]</f>
        <v>53150</v>
      </c>
      <c r="X186" s="14">
        <f>IF(tblSales[[#This Row],[Net Revenue]]=0, 0, tblSales[[#This Row],[Gross Profit]]/tblSales[[#This Row],[Net Revenue]])</f>
        <v>0.29943661971830987</v>
      </c>
    </row>
    <row r="187" spans="1:24" x14ac:dyDescent="0.3">
      <c r="A187" s="2">
        <v>45536</v>
      </c>
      <c r="B187" t="s">
        <v>37</v>
      </c>
      <c r="C187" t="s">
        <v>8</v>
      </c>
      <c r="D187">
        <v>3</v>
      </c>
      <c r="E187">
        <v>33200</v>
      </c>
      <c r="F187">
        <v>0</v>
      </c>
      <c r="G187">
        <v>-99600</v>
      </c>
      <c r="H187" t="s">
        <v>29</v>
      </c>
      <c r="I187" t="str">
        <f t="shared" si="4"/>
        <v>September</v>
      </c>
      <c r="J187" t="str">
        <f t="shared" si="5"/>
        <v>Return</v>
      </c>
      <c r="K187" t="str">
        <f>VLOOKUP(B187, 'Customer Table'!A:D, 2, FALSE)</f>
        <v>Customer P</v>
      </c>
      <c r="L187" t="str">
        <f>VLOOKUP(B187, 'Customer Table'!A:D, 3, FALSE)</f>
        <v>Mumbai</v>
      </c>
      <c r="M187" t="str">
        <f>VLOOKUP(B187, 'Customer Table'!$A:$D, 4, FALSE)</f>
        <v>Returning</v>
      </c>
      <c r="N187" t="str">
        <f>VLOOKUP(C187, 'Product Table'!A:E, 2, FALSE)</f>
        <v>Laptop</v>
      </c>
      <c r="O187" t="str">
        <f>VLOOKUP(C187, 'Product Table'!A:E, 3, FALSE)</f>
        <v>Electronics</v>
      </c>
      <c r="P187">
        <f>VLOOKUP(C187, 'Product Table'!A:E, 4, FALSE)</f>
        <v>26897</v>
      </c>
      <c r="Q187">
        <f>VLOOKUP(A187, 'Date Table'!A:G, 2, FALSE)</f>
        <v>9</v>
      </c>
      <c r="R187">
        <f>VLOOKUP(A187, 'Date Table'!A:G, 3, FALSE)</f>
        <v>3</v>
      </c>
      <c r="S187">
        <f>VLOOKUP(A187, 'Date Table'!A:G, 4, FALSE)</f>
        <v>2024</v>
      </c>
      <c r="T187" t="str">
        <f>VLOOKUP(A187, 'Date Table'!A:G, 6, FALSE)</f>
        <v>Autumn</v>
      </c>
      <c r="U187">
        <f>tblSales[[#This Row],[Qty]]*tblSales[[#This Row],[Unit Price   ]]</f>
        <v>99600</v>
      </c>
      <c r="V187">
        <f>tblSales[[#This Row],[Qty]]*tblSales[[#This Row],[Cost Price]]</f>
        <v>80691</v>
      </c>
      <c r="W187">
        <f>tblSales[[#This Row],[Net Revenue]]-tblSales[[#This Row],[COGS]]</f>
        <v>-180291</v>
      </c>
      <c r="X187" s="14">
        <f>IF(tblSales[[#This Row],[Net Revenue]]=0, 0, tblSales[[#This Row],[Gross Profit]]/tblSales[[#This Row],[Net Revenue]])</f>
        <v>1.8101506024096385</v>
      </c>
    </row>
    <row r="188" spans="1:24" x14ac:dyDescent="0.3">
      <c r="A188" s="2">
        <v>45534</v>
      </c>
      <c r="B188" t="s">
        <v>34</v>
      </c>
      <c r="C188" t="s">
        <v>17</v>
      </c>
      <c r="D188">
        <v>2</v>
      </c>
      <c r="E188">
        <v>30400</v>
      </c>
      <c r="F188">
        <v>100</v>
      </c>
      <c r="G188">
        <v>60700</v>
      </c>
      <c r="H188" t="s">
        <v>9</v>
      </c>
      <c r="I188" t="str">
        <f t="shared" si="4"/>
        <v>August</v>
      </c>
      <c r="J188" t="str">
        <f t="shared" si="5"/>
        <v>Revenue</v>
      </c>
      <c r="K188" t="str">
        <f>VLOOKUP(B188, 'Customer Table'!A:D, 2, FALSE)</f>
        <v>Customer H</v>
      </c>
      <c r="L188" t="str">
        <f>VLOOKUP(B188, 'Customer Table'!A:D, 3, FALSE)</f>
        <v>Bangalore</v>
      </c>
      <c r="M188" t="str">
        <f>VLOOKUP(B188, 'Customer Table'!$A:$D, 4, FALSE)</f>
        <v>New</v>
      </c>
      <c r="N188" t="str">
        <f>VLOOKUP(C188, 'Product Table'!A:E, 2, FALSE)</f>
        <v>Mouse</v>
      </c>
      <c r="O188" t="str">
        <f>VLOOKUP(C188, 'Product Table'!A:E, 3, FALSE)</f>
        <v>Accessories</v>
      </c>
      <c r="P188">
        <f>VLOOKUP(C188, 'Product Table'!A:E, 4, FALSE)</f>
        <v>24870</v>
      </c>
      <c r="Q188">
        <f>VLOOKUP(A188, 'Date Table'!A:G, 2, FALSE)</f>
        <v>8</v>
      </c>
      <c r="R188">
        <f>VLOOKUP(A188, 'Date Table'!A:G, 3, FALSE)</f>
        <v>3</v>
      </c>
      <c r="S188">
        <f>VLOOKUP(A188, 'Date Table'!A:G, 4, FALSE)</f>
        <v>2024</v>
      </c>
      <c r="T188" t="str">
        <f>VLOOKUP(A188, 'Date Table'!A:G, 6, FALSE)</f>
        <v>Monsoon</v>
      </c>
      <c r="U188">
        <f>tblSales[[#This Row],[Qty]]*tblSales[[#This Row],[Unit Price   ]]</f>
        <v>60800</v>
      </c>
      <c r="V188">
        <f>tblSales[[#This Row],[Qty]]*tblSales[[#This Row],[Cost Price]]</f>
        <v>49740</v>
      </c>
      <c r="W188">
        <f>tblSales[[#This Row],[Net Revenue]]-tblSales[[#This Row],[COGS]]</f>
        <v>10960</v>
      </c>
      <c r="X188" s="14">
        <f>IF(tblSales[[#This Row],[Net Revenue]]=0, 0, tblSales[[#This Row],[Gross Profit]]/tblSales[[#This Row],[Net Revenue]])</f>
        <v>0.18056013179571664</v>
      </c>
    </row>
    <row r="189" spans="1:24" x14ac:dyDescent="0.3">
      <c r="A189" s="2">
        <v>45534</v>
      </c>
      <c r="B189" t="s">
        <v>27</v>
      </c>
      <c r="C189" t="s">
        <v>23</v>
      </c>
      <c r="D189">
        <v>3</v>
      </c>
      <c r="E189">
        <v>29200</v>
      </c>
      <c r="F189">
        <v>0</v>
      </c>
      <c r="G189">
        <v>-87600</v>
      </c>
      <c r="H189" t="s">
        <v>29</v>
      </c>
      <c r="I189" t="str">
        <f t="shared" si="4"/>
        <v>August</v>
      </c>
      <c r="J189" t="str">
        <f t="shared" si="5"/>
        <v>Return</v>
      </c>
      <c r="K189" t="str">
        <f>VLOOKUP(B189, 'Customer Table'!A:D, 2, FALSE)</f>
        <v>Customer A</v>
      </c>
      <c r="L189" t="str">
        <f>VLOOKUP(B189, 'Customer Table'!A:D, 3, FALSE)</f>
        <v>Kolkata</v>
      </c>
      <c r="M189" t="str">
        <f>VLOOKUP(B189, 'Customer Table'!$A:$D, 4, FALSE)</f>
        <v>Returning</v>
      </c>
      <c r="N189" t="str">
        <f>VLOOKUP(C189, 'Product Table'!A:E, 2, FALSE)</f>
        <v>Router</v>
      </c>
      <c r="O189" t="str">
        <f>VLOOKUP(C189, 'Product Table'!A:E, 3, FALSE)</f>
        <v>Networking</v>
      </c>
      <c r="P189">
        <f>VLOOKUP(C189, 'Product Table'!A:E, 4, FALSE)</f>
        <v>26483</v>
      </c>
      <c r="Q189">
        <f>VLOOKUP(A189, 'Date Table'!A:G, 2, FALSE)</f>
        <v>8</v>
      </c>
      <c r="R189">
        <f>VLOOKUP(A189, 'Date Table'!A:G, 3, FALSE)</f>
        <v>3</v>
      </c>
      <c r="S189">
        <f>VLOOKUP(A189, 'Date Table'!A:G, 4, FALSE)</f>
        <v>2024</v>
      </c>
      <c r="T189" t="str">
        <f>VLOOKUP(A189, 'Date Table'!A:G, 6, FALSE)</f>
        <v>Monsoon</v>
      </c>
      <c r="U189">
        <f>tblSales[[#This Row],[Qty]]*tblSales[[#This Row],[Unit Price   ]]</f>
        <v>87600</v>
      </c>
      <c r="V189">
        <f>tblSales[[#This Row],[Qty]]*tblSales[[#This Row],[Cost Price]]</f>
        <v>79449</v>
      </c>
      <c r="W189">
        <f>tblSales[[#This Row],[Net Revenue]]-tblSales[[#This Row],[COGS]]</f>
        <v>-167049</v>
      </c>
      <c r="X189" s="14">
        <f>IF(tblSales[[#This Row],[Net Revenue]]=0, 0, tblSales[[#This Row],[Gross Profit]]/tblSales[[#This Row],[Net Revenue]])</f>
        <v>1.9069520547945205</v>
      </c>
    </row>
    <row r="190" spans="1:24" x14ac:dyDescent="0.3">
      <c r="A190" s="2">
        <v>45533</v>
      </c>
      <c r="B190" t="s">
        <v>16</v>
      </c>
      <c r="C190" t="s">
        <v>17</v>
      </c>
      <c r="D190">
        <v>5</v>
      </c>
      <c r="E190">
        <v>29300</v>
      </c>
      <c r="F190">
        <v>0</v>
      </c>
      <c r="G190">
        <v>146500</v>
      </c>
      <c r="H190" t="s">
        <v>9</v>
      </c>
      <c r="I190" t="str">
        <f t="shared" si="4"/>
        <v>August</v>
      </c>
      <c r="J190" t="str">
        <f t="shared" si="5"/>
        <v>Revenue</v>
      </c>
      <c r="K190" t="str">
        <f>VLOOKUP(B190, 'Customer Table'!A:D, 2, FALSE)</f>
        <v>Customer T</v>
      </c>
      <c r="L190" t="str">
        <f>VLOOKUP(B190, 'Customer Table'!A:D, 3, FALSE)</f>
        <v>Kolkata</v>
      </c>
      <c r="M190" t="str">
        <f>VLOOKUP(B190, 'Customer Table'!$A:$D, 4, FALSE)</f>
        <v>New</v>
      </c>
      <c r="N190" t="str">
        <f>VLOOKUP(C190, 'Product Table'!A:E, 2, FALSE)</f>
        <v>Mouse</v>
      </c>
      <c r="O190" t="str">
        <f>VLOOKUP(C190, 'Product Table'!A:E, 3, FALSE)</f>
        <v>Accessories</v>
      </c>
      <c r="P190">
        <f>VLOOKUP(C190, 'Product Table'!A:E, 4, FALSE)</f>
        <v>24870</v>
      </c>
      <c r="Q190">
        <f>VLOOKUP(A190, 'Date Table'!A:G, 2, FALSE)</f>
        <v>8</v>
      </c>
      <c r="R190">
        <f>VLOOKUP(A190, 'Date Table'!A:G, 3, FALSE)</f>
        <v>3</v>
      </c>
      <c r="S190">
        <f>VLOOKUP(A190, 'Date Table'!A:G, 4, FALSE)</f>
        <v>2024</v>
      </c>
      <c r="T190" t="str">
        <f>VLOOKUP(A190, 'Date Table'!A:G, 6, FALSE)</f>
        <v>Monsoon</v>
      </c>
      <c r="U190">
        <f>tblSales[[#This Row],[Qty]]*tblSales[[#This Row],[Unit Price   ]]</f>
        <v>146500</v>
      </c>
      <c r="V190">
        <f>tblSales[[#This Row],[Qty]]*tblSales[[#This Row],[Cost Price]]</f>
        <v>124350</v>
      </c>
      <c r="W190">
        <f>tblSales[[#This Row],[Net Revenue]]-tblSales[[#This Row],[COGS]]</f>
        <v>22150</v>
      </c>
      <c r="X190" s="14">
        <f>IF(tblSales[[#This Row],[Net Revenue]]=0, 0, tblSales[[#This Row],[Gross Profit]]/tblSales[[#This Row],[Net Revenue]])</f>
        <v>0.15119453924914675</v>
      </c>
    </row>
    <row r="191" spans="1:24" x14ac:dyDescent="0.3">
      <c r="A191" s="2">
        <v>45532</v>
      </c>
      <c r="B191" t="s">
        <v>26</v>
      </c>
      <c r="C191" t="s">
        <v>8</v>
      </c>
      <c r="D191">
        <v>5</v>
      </c>
      <c r="E191">
        <v>33400</v>
      </c>
      <c r="F191">
        <v>500</v>
      </c>
      <c r="G191">
        <v>166500</v>
      </c>
      <c r="H191" t="s">
        <v>9</v>
      </c>
      <c r="I191" t="str">
        <f t="shared" si="4"/>
        <v>August</v>
      </c>
      <c r="J191" t="str">
        <f t="shared" si="5"/>
        <v>Revenue</v>
      </c>
      <c r="K191" t="str">
        <f>VLOOKUP(B191, 'Customer Table'!A:D, 2, FALSE)</f>
        <v>Customer N</v>
      </c>
      <c r="L191" t="str">
        <f>VLOOKUP(B191, 'Customer Table'!A:D, 3, FALSE)</f>
        <v>Mumbai</v>
      </c>
      <c r="M191" t="str">
        <f>VLOOKUP(B191, 'Customer Table'!$A:$D, 4, FALSE)</f>
        <v>Returning</v>
      </c>
      <c r="N191" t="str">
        <f>VLOOKUP(C191, 'Product Table'!A:E, 2, FALSE)</f>
        <v>Laptop</v>
      </c>
      <c r="O191" t="str">
        <f>VLOOKUP(C191, 'Product Table'!A:E, 3, FALSE)</f>
        <v>Electronics</v>
      </c>
      <c r="P191">
        <f>VLOOKUP(C191, 'Product Table'!A:E, 4, FALSE)</f>
        <v>26897</v>
      </c>
      <c r="Q191">
        <f>VLOOKUP(A191, 'Date Table'!A:G, 2, FALSE)</f>
        <v>8</v>
      </c>
      <c r="R191">
        <f>VLOOKUP(A191, 'Date Table'!A:G, 3, FALSE)</f>
        <v>3</v>
      </c>
      <c r="S191">
        <f>VLOOKUP(A191, 'Date Table'!A:G, 4, FALSE)</f>
        <v>2024</v>
      </c>
      <c r="T191" t="str">
        <f>VLOOKUP(A191, 'Date Table'!A:G, 6, FALSE)</f>
        <v>Monsoon</v>
      </c>
      <c r="U191">
        <f>tblSales[[#This Row],[Qty]]*tblSales[[#This Row],[Unit Price   ]]</f>
        <v>167000</v>
      </c>
      <c r="V191">
        <f>tblSales[[#This Row],[Qty]]*tblSales[[#This Row],[Cost Price]]</f>
        <v>134485</v>
      </c>
      <c r="W191">
        <f>tblSales[[#This Row],[Net Revenue]]-tblSales[[#This Row],[COGS]]</f>
        <v>32015</v>
      </c>
      <c r="X191" s="14">
        <f>IF(tblSales[[#This Row],[Net Revenue]]=0, 0, tblSales[[#This Row],[Gross Profit]]/tblSales[[#This Row],[Net Revenue]])</f>
        <v>0.19228228228228228</v>
      </c>
    </row>
    <row r="192" spans="1:24" x14ac:dyDescent="0.3">
      <c r="A192" s="2">
        <v>45530</v>
      </c>
      <c r="B192" t="s">
        <v>34</v>
      </c>
      <c r="C192" t="s">
        <v>11</v>
      </c>
      <c r="D192">
        <v>4</v>
      </c>
      <c r="E192">
        <v>8400</v>
      </c>
      <c r="F192">
        <v>0</v>
      </c>
      <c r="G192">
        <v>33600</v>
      </c>
      <c r="H192" t="s">
        <v>9</v>
      </c>
      <c r="I192" t="str">
        <f t="shared" si="4"/>
        <v>August</v>
      </c>
      <c r="J192" t="str">
        <f t="shared" si="5"/>
        <v>Revenue</v>
      </c>
      <c r="K192" t="str">
        <f>VLOOKUP(B192, 'Customer Table'!A:D, 2, FALSE)</f>
        <v>Customer H</v>
      </c>
      <c r="L192" t="str">
        <f>VLOOKUP(B192, 'Customer Table'!A:D, 3, FALSE)</f>
        <v>Bangalore</v>
      </c>
      <c r="M192" t="str">
        <f>VLOOKUP(B192, 'Customer Table'!$A:$D, 4, FALSE)</f>
        <v>New</v>
      </c>
      <c r="N192" t="str">
        <f>VLOOKUP(C192, 'Product Table'!A:E, 2, FALSE)</f>
        <v>Smartphone</v>
      </c>
      <c r="O192" t="str">
        <f>VLOOKUP(C192, 'Product Table'!A:E, 3, FALSE)</f>
        <v>Electronics</v>
      </c>
      <c r="P192">
        <f>VLOOKUP(C192, 'Product Table'!A:E, 4, FALSE)</f>
        <v>5612</v>
      </c>
      <c r="Q192">
        <f>VLOOKUP(A192, 'Date Table'!A:G, 2, FALSE)</f>
        <v>8</v>
      </c>
      <c r="R192">
        <f>VLOOKUP(A192, 'Date Table'!A:G, 3, FALSE)</f>
        <v>3</v>
      </c>
      <c r="S192">
        <f>VLOOKUP(A192, 'Date Table'!A:G, 4, FALSE)</f>
        <v>2024</v>
      </c>
      <c r="T192" t="str">
        <f>VLOOKUP(A192, 'Date Table'!A:G, 6, FALSE)</f>
        <v>Monsoon</v>
      </c>
      <c r="U192">
        <f>tblSales[[#This Row],[Qty]]*tblSales[[#This Row],[Unit Price   ]]</f>
        <v>33600</v>
      </c>
      <c r="V192">
        <f>tblSales[[#This Row],[Qty]]*tblSales[[#This Row],[Cost Price]]</f>
        <v>22448</v>
      </c>
      <c r="W192">
        <f>tblSales[[#This Row],[Net Revenue]]-tblSales[[#This Row],[COGS]]</f>
        <v>11152</v>
      </c>
      <c r="X192" s="14">
        <f>IF(tblSales[[#This Row],[Net Revenue]]=0, 0, tblSales[[#This Row],[Gross Profit]]/tblSales[[#This Row],[Net Revenue]])</f>
        <v>0.33190476190476192</v>
      </c>
    </row>
    <row r="193" spans="1:24" x14ac:dyDescent="0.3">
      <c r="A193" s="2">
        <v>45530</v>
      </c>
      <c r="B193" t="s">
        <v>21</v>
      </c>
      <c r="C193" t="s">
        <v>17</v>
      </c>
      <c r="D193">
        <v>4</v>
      </c>
      <c r="E193">
        <v>33900</v>
      </c>
      <c r="F193">
        <v>500</v>
      </c>
      <c r="G193">
        <v>135100</v>
      </c>
      <c r="H193" t="s">
        <v>9</v>
      </c>
      <c r="I193" t="str">
        <f t="shared" si="4"/>
        <v>August</v>
      </c>
      <c r="J193" t="str">
        <f t="shared" si="5"/>
        <v>Revenue</v>
      </c>
      <c r="K193" t="str">
        <f>VLOOKUP(B193, 'Customer Table'!A:D, 2, FALSE)</f>
        <v>Customer C</v>
      </c>
      <c r="L193" t="str">
        <f>VLOOKUP(B193, 'Customer Table'!A:D, 3, FALSE)</f>
        <v>Bangalore</v>
      </c>
      <c r="M193" t="str">
        <f>VLOOKUP(B193, 'Customer Table'!$A:$D, 4, FALSE)</f>
        <v>New</v>
      </c>
      <c r="N193" t="str">
        <f>VLOOKUP(C193, 'Product Table'!A:E, 2, FALSE)</f>
        <v>Mouse</v>
      </c>
      <c r="O193" t="str">
        <f>VLOOKUP(C193, 'Product Table'!A:E, 3, FALSE)</f>
        <v>Accessories</v>
      </c>
      <c r="P193">
        <f>VLOOKUP(C193, 'Product Table'!A:E, 4, FALSE)</f>
        <v>24870</v>
      </c>
      <c r="Q193">
        <f>VLOOKUP(A193, 'Date Table'!A:G, 2, FALSE)</f>
        <v>8</v>
      </c>
      <c r="R193">
        <f>VLOOKUP(A193, 'Date Table'!A:G, 3, FALSE)</f>
        <v>3</v>
      </c>
      <c r="S193">
        <f>VLOOKUP(A193, 'Date Table'!A:G, 4, FALSE)</f>
        <v>2024</v>
      </c>
      <c r="T193" t="str">
        <f>VLOOKUP(A193, 'Date Table'!A:G, 6, FALSE)</f>
        <v>Monsoon</v>
      </c>
      <c r="U193">
        <f>tblSales[[#This Row],[Qty]]*tblSales[[#This Row],[Unit Price   ]]</f>
        <v>135600</v>
      </c>
      <c r="V193">
        <f>tblSales[[#This Row],[Qty]]*tblSales[[#This Row],[Cost Price]]</f>
        <v>99480</v>
      </c>
      <c r="W193">
        <f>tblSales[[#This Row],[Net Revenue]]-tblSales[[#This Row],[COGS]]</f>
        <v>35620</v>
      </c>
      <c r="X193" s="14">
        <f>IF(tblSales[[#This Row],[Net Revenue]]=0, 0, tblSales[[#This Row],[Gross Profit]]/tblSales[[#This Row],[Net Revenue]])</f>
        <v>0.26365655070318283</v>
      </c>
    </row>
    <row r="194" spans="1:24" x14ac:dyDescent="0.3">
      <c r="A194" s="2">
        <v>45529</v>
      </c>
      <c r="B194" t="s">
        <v>34</v>
      </c>
      <c r="C194" t="s">
        <v>32</v>
      </c>
      <c r="D194">
        <v>3</v>
      </c>
      <c r="E194">
        <v>31500</v>
      </c>
      <c r="F194">
        <v>0</v>
      </c>
      <c r="G194">
        <v>94500</v>
      </c>
      <c r="H194" t="s">
        <v>9</v>
      </c>
      <c r="I194" t="str">
        <f t="shared" si="4"/>
        <v>August</v>
      </c>
      <c r="J194" t="str">
        <f t="shared" si="5"/>
        <v>Revenue</v>
      </c>
      <c r="K194" t="str">
        <f>VLOOKUP(B194, 'Customer Table'!A:D, 2, FALSE)</f>
        <v>Customer H</v>
      </c>
      <c r="L194" t="str">
        <f>VLOOKUP(B194, 'Customer Table'!A:D, 3, FALSE)</f>
        <v>Bangalore</v>
      </c>
      <c r="M194" t="str">
        <f>VLOOKUP(B194, 'Customer Table'!$A:$D, 4, FALSE)</f>
        <v>New</v>
      </c>
      <c r="N194" t="str">
        <f>VLOOKUP(C194, 'Product Table'!A:E, 2, FALSE)</f>
        <v>Keyboard</v>
      </c>
      <c r="O194" t="str">
        <f>VLOOKUP(C194, 'Product Table'!A:E, 3, FALSE)</f>
        <v>Accessories</v>
      </c>
      <c r="P194">
        <f>VLOOKUP(C194, 'Product Table'!A:E, 4, FALSE)</f>
        <v>25619</v>
      </c>
      <c r="Q194">
        <f>VLOOKUP(A194, 'Date Table'!A:G, 2, FALSE)</f>
        <v>8</v>
      </c>
      <c r="R194">
        <f>VLOOKUP(A194, 'Date Table'!A:G, 3, FALSE)</f>
        <v>3</v>
      </c>
      <c r="S194">
        <f>VLOOKUP(A194, 'Date Table'!A:G, 4, FALSE)</f>
        <v>2024</v>
      </c>
      <c r="T194" t="str">
        <f>VLOOKUP(A194, 'Date Table'!A:G, 6, FALSE)</f>
        <v>Monsoon</v>
      </c>
      <c r="U194">
        <f>tblSales[[#This Row],[Qty]]*tblSales[[#This Row],[Unit Price   ]]</f>
        <v>94500</v>
      </c>
      <c r="V194">
        <f>tblSales[[#This Row],[Qty]]*tblSales[[#This Row],[Cost Price]]</f>
        <v>76857</v>
      </c>
      <c r="W194">
        <f>tblSales[[#This Row],[Net Revenue]]-tblSales[[#This Row],[COGS]]</f>
        <v>17643</v>
      </c>
      <c r="X194" s="14">
        <f>IF(tblSales[[#This Row],[Net Revenue]]=0, 0, tblSales[[#This Row],[Gross Profit]]/tblSales[[#This Row],[Net Revenue]])</f>
        <v>0.1866984126984127</v>
      </c>
    </row>
    <row r="195" spans="1:24" x14ac:dyDescent="0.3">
      <c r="A195" s="2">
        <v>45528</v>
      </c>
      <c r="B195" t="s">
        <v>12</v>
      </c>
      <c r="C195" t="s">
        <v>13</v>
      </c>
      <c r="D195">
        <v>3</v>
      </c>
      <c r="E195">
        <v>22900</v>
      </c>
      <c r="F195">
        <v>100</v>
      </c>
      <c r="G195">
        <v>68600</v>
      </c>
      <c r="H195" t="s">
        <v>9</v>
      </c>
      <c r="I195" t="str">
        <f t="shared" ref="I195:I258" si="6">TEXT(A195,"mmmm")</f>
        <v>August</v>
      </c>
      <c r="J195" t="str">
        <f t="shared" ref="J195:J258" si="7">IF(H195="Sales", "Revenue", "Return")</f>
        <v>Revenue</v>
      </c>
      <c r="K195" t="str">
        <f>VLOOKUP(B195, 'Customer Table'!A:D, 2, FALSE)</f>
        <v>Customer Q</v>
      </c>
      <c r="L195" t="str">
        <f>VLOOKUP(B195, 'Customer Table'!A:D, 3, FALSE)</f>
        <v>Kolkata</v>
      </c>
      <c r="M195" t="str">
        <f>VLOOKUP(B195, 'Customer Table'!$A:$D, 4, FALSE)</f>
        <v>New</v>
      </c>
      <c r="N195" t="str">
        <f>VLOOKUP(C195, 'Product Table'!A:E, 2, FALSE)</f>
        <v>Speaker</v>
      </c>
      <c r="O195" t="str">
        <f>VLOOKUP(C195, 'Product Table'!A:E, 3, FALSE)</f>
        <v>Audio</v>
      </c>
      <c r="P195">
        <f>VLOOKUP(C195, 'Product Table'!A:E, 4, FALSE)</f>
        <v>20159</v>
      </c>
      <c r="Q195">
        <f>VLOOKUP(A195, 'Date Table'!A:G, 2, FALSE)</f>
        <v>8</v>
      </c>
      <c r="R195">
        <f>VLOOKUP(A195, 'Date Table'!A:G, 3, FALSE)</f>
        <v>3</v>
      </c>
      <c r="S195">
        <f>VLOOKUP(A195, 'Date Table'!A:G, 4, FALSE)</f>
        <v>2024</v>
      </c>
      <c r="T195" t="str">
        <f>VLOOKUP(A195, 'Date Table'!A:G, 6, FALSE)</f>
        <v>Monsoon</v>
      </c>
      <c r="U195">
        <f>tblSales[[#This Row],[Qty]]*tblSales[[#This Row],[Unit Price   ]]</f>
        <v>68700</v>
      </c>
      <c r="V195">
        <f>tblSales[[#This Row],[Qty]]*tblSales[[#This Row],[Cost Price]]</f>
        <v>60477</v>
      </c>
      <c r="W195">
        <f>tblSales[[#This Row],[Net Revenue]]-tblSales[[#This Row],[COGS]]</f>
        <v>8123</v>
      </c>
      <c r="X195" s="14">
        <f>IF(tblSales[[#This Row],[Net Revenue]]=0, 0, tblSales[[#This Row],[Gross Profit]]/tblSales[[#This Row],[Net Revenue]])</f>
        <v>0.11841107871720116</v>
      </c>
    </row>
    <row r="196" spans="1:24" x14ac:dyDescent="0.3">
      <c r="A196" s="2">
        <v>45527</v>
      </c>
      <c r="B196" t="s">
        <v>33</v>
      </c>
      <c r="C196" t="s">
        <v>11</v>
      </c>
      <c r="D196">
        <v>2</v>
      </c>
      <c r="E196">
        <v>8200</v>
      </c>
      <c r="F196">
        <v>100</v>
      </c>
      <c r="G196">
        <v>16300</v>
      </c>
      <c r="H196" t="s">
        <v>9</v>
      </c>
      <c r="I196" t="str">
        <f t="shared" si="6"/>
        <v>August</v>
      </c>
      <c r="J196" t="str">
        <f t="shared" si="7"/>
        <v>Revenue</v>
      </c>
      <c r="K196" t="str">
        <f>VLOOKUP(B196, 'Customer Table'!A:D, 2, FALSE)</f>
        <v>Customer O</v>
      </c>
      <c r="L196" t="str">
        <f>VLOOKUP(B196, 'Customer Table'!A:D, 3, FALSE)</f>
        <v>Kolkata</v>
      </c>
      <c r="M196" t="str">
        <f>VLOOKUP(B196, 'Customer Table'!$A:$D, 4, FALSE)</f>
        <v>Returning</v>
      </c>
      <c r="N196" t="str">
        <f>VLOOKUP(C196, 'Product Table'!A:E, 2, FALSE)</f>
        <v>Smartphone</v>
      </c>
      <c r="O196" t="str">
        <f>VLOOKUP(C196, 'Product Table'!A:E, 3, FALSE)</f>
        <v>Electronics</v>
      </c>
      <c r="P196">
        <f>VLOOKUP(C196, 'Product Table'!A:E, 4, FALSE)</f>
        <v>5612</v>
      </c>
      <c r="Q196">
        <f>VLOOKUP(A196, 'Date Table'!A:G, 2, FALSE)</f>
        <v>8</v>
      </c>
      <c r="R196">
        <f>VLOOKUP(A196, 'Date Table'!A:G, 3, FALSE)</f>
        <v>3</v>
      </c>
      <c r="S196">
        <f>VLOOKUP(A196, 'Date Table'!A:G, 4, FALSE)</f>
        <v>2024</v>
      </c>
      <c r="T196" t="str">
        <f>VLOOKUP(A196, 'Date Table'!A:G, 6, FALSE)</f>
        <v>Monsoon</v>
      </c>
      <c r="U196">
        <f>tblSales[[#This Row],[Qty]]*tblSales[[#This Row],[Unit Price   ]]</f>
        <v>16400</v>
      </c>
      <c r="V196">
        <f>tblSales[[#This Row],[Qty]]*tblSales[[#This Row],[Cost Price]]</f>
        <v>11224</v>
      </c>
      <c r="W196">
        <f>tblSales[[#This Row],[Net Revenue]]-tblSales[[#This Row],[COGS]]</f>
        <v>5076</v>
      </c>
      <c r="X196" s="14">
        <f>IF(tblSales[[#This Row],[Net Revenue]]=0, 0, tblSales[[#This Row],[Gross Profit]]/tblSales[[#This Row],[Net Revenue]])</f>
        <v>0.31141104294478528</v>
      </c>
    </row>
    <row r="197" spans="1:24" x14ac:dyDescent="0.3">
      <c r="A197" s="2">
        <v>45527</v>
      </c>
      <c r="B197" t="s">
        <v>24</v>
      </c>
      <c r="C197" t="s">
        <v>23</v>
      </c>
      <c r="D197">
        <v>3</v>
      </c>
      <c r="E197">
        <v>36300</v>
      </c>
      <c r="F197">
        <v>0</v>
      </c>
      <c r="G197">
        <v>108900</v>
      </c>
      <c r="H197" t="s">
        <v>9</v>
      </c>
      <c r="I197" t="str">
        <f t="shared" si="6"/>
        <v>August</v>
      </c>
      <c r="J197" t="str">
        <f t="shared" si="7"/>
        <v>Revenue</v>
      </c>
      <c r="K197" t="str">
        <f>VLOOKUP(B197, 'Customer Table'!A:D, 2, FALSE)</f>
        <v>Customer M</v>
      </c>
      <c r="L197" t="str">
        <f>VLOOKUP(B197, 'Customer Table'!A:D, 3, FALSE)</f>
        <v>Chennai</v>
      </c>
      <c r="M197" t="str">
        <f>VLOOKUP(B197, 'Customer Table'!$A:$D, 4, FALSE)</f>
        <v>Returning</v>
      </c>
      <c r="N197" t="str">
        <f>VLOOKUP(C197, 'Product Table'!A:E, 2, FALSE)</f>
        <v>Router</v>
      </c>
      <c r="O197" t="str">
        <f>VLOOKUP(C197, 'Product Table'!A:E, 3, FALSE)</f>
        <v>Networking</v>
      </c>
      <c r="P197">
        <f>VLOOKUP(C197, 'Product Table'!A:E, 4, FALSE)</f>
        <v>26483</v>
      </c>
      <c r="Q197">
        <f>VLOOKUP(A197, 'Date Table'!A:G, 2, FALSE)</f>
        <v>8</v>
      </c>
      <c r="R197">
        <f>VLOOKUP(A197, 'Date Table'!A:G, 3, FALSE)</f>
        <v>3</v>
      </c>
      <c r="S197">
        <f>VLOOKUP(A197, 'Date Table'!A:G, 4, FALSE)</f>
        <v>2024</v>
      </c>
      <c r="T197" t="str">
        <f>VLOOKUP(A197, 'Date Table'!A:G, 6, FALSE)</f>
        <v>Monsoon</v>
      </c>
      <c r="U197">
        <f>tblSales[[#This Row],[Qty]]*tblSales[[#This Row],[Unit Price   ]]</f>
        <v>108900</v>
      </c>
      <c r="V197">
        <f>tblSales[[#This Row],[Qty]]*tblSales[[#This Row],[Cost Price]]</f>
        <v>79449</v>
      </c>
      <c r="W197">
        <f>tblSales[[#This Row],[Net Revenue]]-tblSales[[#This Row],[COGS]]</f>
        <v>29451</v>
      </c>
      <c r="X197" s="14">
        <f>IF(tblSales[[#This Row],[Net Revenue]]=0, 0, tblSales[[#This Row],[Gross Profit]]/tblSales[[#This Row],[Net Revenue]])</f>
        <v>0.27044077134986227</v>
      </c>
    </row>
    <row r="198" spans="1:24" x14ac:dyDescent="0.3">
      <c r="A198" s="2">
        <v>45526</v>
      </c>
      <c r="B198" t="s">
        <v>16</v>
      </c>
      <c r="C198" t="s">
        <v>13</v>
      </c>
      <c r="D198">
        <v>1</v>
      </c>
      <c r="E198">
        <v>23200</v>
      </c>
      <c r="F198">
        <v>0</v>
      </c>
      <c r="G198">
        <v>23200</v>
      </c>
      <c r="H198" t="s">
        <v>9</v>
      </c>
      <c r="I198" t="str">
        <f t="shared" si="6"/>
        <v>August</v>
      </c>
      <c r="J198" t="str">
        <f t="shared" si="7"/>
        <v>Revenue</v>
      </c>
      <c r="K198" t="str">
        <f>VLOOKUP(B198, 'Customer Table'!A:D, 2, FALSE)</f>
        <v>Customer T</v>
      </c>
      <c r="L198" t="str">
        <f>VLOOKUP(B198, 'Customer Table'!A:D, 3, FALSE)</f>
        <v>Kolkata</v>
      </c>
      <c r="M198" t="str">
        <f>VLOOKUP(B198, 'Customer Table'!$A:$D, 4, FALSE)</f>
        <v>New</v>
      </c>
      <c r="N198" t="str">
        <f>VLOOKUP(C198, 'Product Table'!A:E, 2, FALSE)</f>
        <v>Speaker</v>
      </c>
      <c r="O198" t="str">
        <f>VLOOKUP(C198, 'Product Table'!A:E, 3, FALSE)</f>
        <v>Audio</v>
      </c>
      <c r="P198">
        <f>VLOOKUP(C198, 'Product Table'!A:E, 4, FALSE)</f>
        <v>20159</v>
      </c>
      <c r="Q198">
        <f>VLOOKUP(A198, 'Date Table'!A:G, 2, FALSE)</f>
        <v>8</v>
      </c>
      <c r="R198">
        <f>VLOOKUP(A198, 'Date Table'!A:G, 3, FALSE)</f>
        <v>3</v>
      </c>
      <c r="S198">
        <f>VLOOKUP(A198, 'Date Table'!A:G, 4, FALSE)</f>
        <v>2024</v>
      </c>
      <c r="T198" t="str">
        <f>VLOOKUP(A198, 'Date Table'!A:G, 6, FALSE)</f>
        <v>Monsoon</v>
      </c>
      <c r="U198">
        <f>tblSales[[#This Row],[Qty]]*tblSales[[#This Row],[Unit Price   ]]</f>
        <v>23200</v>
      </c>
      <c r="V198">
        <f>tblSales[[#This Row],[Qty]]*tblSales[[#This Row],[Cost Price]]</f>
        <v>20159</v>
      </c>
      <c r="W198">
        <f>tblSales[[#This Row],[Net Revenue]]-tblSales[[#This Row],[COGS]]</f>
        <v>3041</v>
      </c>
      <c r="X198" s="14">
        <f>IF(tblSales[[#This Row],[Net Revenue]]=0, 0, tblSales[[#This Row],[Gross Profit]]/tblSales[[#This Row],[Net Revenue]])</f>
        <v>0.13107758620689655</v>
      </c>
    </row>
    <row r="199" spans="1:24" x14ac:dyDescent="0.3">
      <c r="A199" s="2">
        <v>45525</v>
      </c>
      <c r="B199" t="s">
        <v>19</v>
      </c>
      <c r="C199" t="s">
        <v>22</v>
      </c>
      <c r="D199">
        <v>4</v>
      </c>
      <c r="E199">
        <v>25800</v>
      </c>
      <c r="F199">
        <v>200</v>
      </c>
      <c r="G199">
        <v>-103000</v>
      </c>
      <c r="H199" t="s">
        <v>29</v>
      </c>
      <c r="I199" t="str">
        <f t="shared" si="6"/>
        <v>August</v>
      </c>
      <c r="J199" t="str">
        <f t="shared" si="7"/>
        <v>Return</v>
      </c>
      <c r="K199" t="str">
        <f>VLOOKUP(B199, 'Customer Table'!A:D, 2, FALSE)</f>
        <v>Customer L</v>
      </c>
      <c r="L199" t="str">
        <f>VLOOKUP(B199, 'Customer Table'!A:D, 3, FALSE)</f>
        <v>Bangalore</v>
      </c>
      <c r="M199" t="str">
        <f>VLOOKUP(B199, 'Customer Table'!$A:$D, 4, FALSE)</f>
        <v>Returning</v>
      </c>
      <c r="N199" t="str">
        <f>VLOOKUP(C199, 'Product Table'!A:E, 2, FALSE)</f>
        <v>Smartwatch</v>
      </c>
      <c r="O199" t="str">
        <f>VLOOKUP(C199, 'Product Table'!A:E, 3, FALSE)</f>
        <v>Wearable</v>
      </c>
      <c r="P199">
        <f>VLOOKUP(C199, 'Product Table'!A:E, 4, FALSE)</f>
        <v>18787</v>
      </c>
      <c r="Q199">
        <f>VLOOKUP(A199, 'Date Table'!A:G, 2, FALSE)</f>
        <v>8</v>
      </c>
      <c r="R199">
        <f>VLOOKUP(A199, 'Date Table'!A:G, 3, FALSE)</f>
        <v>3</v>
      </c>
      <c r="S199">
        <f>VLOOKUP(A199, 'Date Table'!A:G, 4, FALSE)</f>
        <v>2024</v>
      </c>
      <c r="T199" t="str">
        <f>VLOOKUP(A199, 'Date Table'!A:G, 6, FALSE)</f>
        <v>Monsoon</v>
      </c>
      <c r="U199">
        <f>tblSales[[#This Row],[Qty]]*tblSales[[#This Row],[Unit Price   ]]</f>
        <v>103200</v>
      </c>
      <c r="V199">
        <f>tblSales[[#This Row],[Qty]]*tblSales[[#This Row],[Cost Price]]</f>
        <v>75148</v>
      </c>
      <c r="W199">
        <f>tblSales[[#This Row],[Net Revenue]]-tblSales[[#This Row],[COGS]]</f>
        <v>-178148</v>
      </c>
      <c r="X199" s="14">
        <f>IF(tblSales[[#This Row],[Net Revenue]]=0, 0, tblSales[[#This Row],[Gross Profit]]/tblSales[[#This Row],[Net Revenue]])</f>
        <v>1.7295922330097087</v>
      </c>
    </row>
    <row r="200" spans="1:24" x14ac:dyDescent="0.3">
      <c r="A200" s="2">
        <v>45525</v>
      </c>
      <c r="B200" t="s">
        <v>10</v>
      </c>
      <c r="C200" t="s">
        <v>32</v>
      </c>
      <c r="D200">
        <v>2</v>
      </c>
      <c r="E200">
        <v>37800</v>
      </c>
      <c r="F200">
        <v>200</v>
      </c>
      <c r="G200">
        <v>75400</v>
      </c>
      <c r="H200" t="s">
        <v>9</v>
      </c>
      <c r="I200" t="str">
        <f t="shared" si="6"/>
        <v>August</v>
      </c>
      <c r="J200" t="str">
        <f t="shared" si="7"/>
        <v>Revenue</v>
      </c>
      <c r="K200" t="str">
        <f>VLOOKUP(B200, 'Customer Table'!A:D, 2, FALSE)</f>
        <v>Customer R</v>
      </c>
      <c r="L200" t="str">
        <f>VLOOKUP(B200, 'Customer Table'!A:D, 3, FALSE)</f>
        <v>Chennai</v>
      </c>
      <c r="M200" t="str">
        <f>VLOOKUP(B200, 'Customer Table'!$A:$D, 4, FALSE)</f>
        <v>Returning</v>
      </c>
      <c r="N200" t="str">
        <f>VLOOKUP(C200, 'Product Table'!A:E, 2, FALSE)</f>
        <v>Keyboard</v>
      </c>
      <c r="O200" t="str">
        <f>VLOOKUP(C200, 'Product Table'!A:E, 3, FALSE)</f>
        <v>Accessories</v>
      </c>
      <c r="P200">
        <f>VLOOKUP(C200, 'Product Table'!A:E, 4, FALSE)</f>
        <v>25619</v>
      </c>
      <c r="Q200">
        <f>VLOOKUP(A200, 'Date Table'!A:G, 2, FALSE)</f>
        <v>8</v>
      </c>
      <c r="R200">
        <f>VLOOKUP(A200, 'Date Table'!A:G, 3, FALSE)</f>
        <v>3</v>
      </c>
      <c r="S200">
        <f>VLOOKUP(A200, 'Date Table'!A:G, 4, FALSE)</f>
        <v>2024</v>
      </c>
      <c r="T200" t="str">
        <f>VLOOKUP(A200, 'Date Table'!A:G, 6, FALSE)</f>
        <v>Monsoon</v>
      </c>
      <c r="U200">
        <f>tblSales[[#This Row],[Qty]]*tblSales[[#This Row],[Unit Price   ]]</f>
        <v>75600</v>
      </c>
      <c r="V200">
        <f>tblSales[[#This Row],[Qty]]*tblSales[[#This Row],[Cost Price]]</f>
        <v>51238</v>
      </c>
      <c r="W200">
        <f>tblSales[[#This Row],[Net Revenue]]-tblSales[[#This Row],[COGS]]</f>
        <v>24162</v>
      </c>
      <c r="X200" s="14">
        <f>IF(tblSales[[#This Row],[Net Revenue]]=0, 0, tblSales[[#This Row],[Gross Profit]]/tblSales[[#This Row],[Net Revenue]])</f>
        <v>0.32045092838196287</v>
      </c>
    </row>
    <row r="201" spans="1:24" x14ac:dyDescent="0.3">
      <c r="A201" s="2">
        <v>45523</v>
      </c>
      <c r="B201" t="s">
        <v>35</v>
      </c>
      <c r="C201" t="s">
        <v>8</v>
      </c>
      <c r="D201">
        <v>3</v>
      </c>
      <c r="E201">
        <v>35000</v>
      </c>
      <c r="F201">
        <v>200</v>
      </c>
      <c r="G201">
        <v>104800</v>
      </c>
      <c r="H201" t="s">
        <v>9</v>
      </c>
      <c r="I201" t="str">
        <f t="shared" si="6"/>
        <v>August</v>
      </c>
      <c r="J201" t="str">
        <f t="shared" si="7"/>
        <v>Revenue</v>
      </c>
      <c r="K201" t="str">
        <f>VLOOKUP(B201, 'Customer Table'!A:D, 2, FALSE)</f>
        <v>Customer S</v>
      </c>
      <c r="L201" t="str">
        <f>VLOOKUP(B201, 'Customer Table'!A:D, 3, FALSE)</f>
        <v>Delhi</v>
      </c>
      <c r="M201" t="str">
        <f>VLOOKUP(B201, 'Customer Table'!$A:$D, 4, FALSE)</f>
        <v>Returning</v>
      </c>
      <c r="N201" t="str">
        <f>VLOOKUP(C201, 'Product Table'!A:E, 2, FALSE)</f>
        <v>Laptop</v>
      </c>
      <c r="O201" t="str">
        <f>VLOOKUP(C201, 'Product Table'!A:E, 3, FALSE)</f>
        <v>Electronics</v>
      </c>
      <c r="P201">
        <f>VLOOKUP(C201, 'Product Table'!A:E, 4, FALSE)</f>
        <v>26897</v>
      </c>
      <c r="Q201">
        <f>VLOOKUP(A201, 'Date Table'!A:G, 2, FALSE)</f>
        <v>8</v>
      </c>
      <c r="R201">
        <f>VLOOKUP(A201, 'Date Table'!A:G, 3, FALSE)</f>
        <v>3</v>
      </c>
      <c r="S201">
        <f>VLOOKUP(A201, 'Date Table'!A:G, 4, FALSE)</f>
        <v>2024</v>
      </c>
      <c r="T201" t="str">
        <f>VLOOKUP(A201, 'Date Table'!A:G, 6, FALSE)</f>
        <v>Monsoon</v>
      </c>
      <c r="U201">
        <f>tblSales[[#This Row],[Qty]]*tblSales[[#This Row],[Unit Price   ]]</f>
        <v>105000</v>
      </c>
      <c r="V201">
        <f>tblSales[[#This Row],[Qty]]*tblSales[[#This Row],[Cost Price]]</f>
        <v>80691</v>
      </c>
      <c r="W201">
        <f>tblSales[[#This Row],[Net Revenue]]-tblSales[[#This Row],[COGS]]</f>
        <v>24109</v>
      </c>
      <c r="X201" s="14">
        <f>IF(tblSales[[#This Row],[Net Revenue]]=0, 0, tblSales[[#This Row],[Gross Profit]]/tblSales[[#This Row],[Net Revenue]])</f>
        <v>0.23004770992366413</v>
      </c>
    </row>
    <row r="202" spans="1:24" x14ac:dyDescent="0.3">
      <c r="A202" s="2">
        <v>45522</v>
      </c>
      <c r="B202" t="s">
        <v>26</v>
      </c>
      <c r="C202" t="s">
        <v>25</v>
      </c>
      <c r="D202">
        <v>1</v>
      </c>
      <c r="E202">
        <v>36500</v>
      </c>
      <c r="F202">
        <v>500</v>
      </c>
      <c r="G202">
        <v>36000</v>
      </c>
      <c r="H202" t="s">
        <v>9</v>
      </c>
      <c r="I202" t="str">
        <f t="shared" si="6"/>
        <v>August</v>
      </c>
      <c r="J202" t="str">
        <f t="shared" si="7"/>
        <v>Revenue</v>
      </c>
      <c r="K202" t="str">
        <f>VLOOKUP(B202, 'Customer Table'!A:D, 2, FALSE)</f>
        <v>Customer N</v>
      </c>
      <c r="L202" t="str">
        <f>VLOOKUP(B202, 'Customer Table'!A:D, 3, FALSE)</f>
        <v>Mumbai</v>
      </c>
      <c r="M202" t="str">
        <f>VLOOKUP(B202, 'Customer Table'!$A:$D, 4, FALSE)</f>
        <v>Returning</v>
      </c>
      <c r="N202" t="str">
        <f>VLOOKUP(C202, 'Product Table'!A:E, 2, FALSE)</f>
        <v>Tablet</v>
      </c>
      <c r="O202" t="str">
        <f>VLOOKUP(C202, 'Product Table'!A:E, 3, FALSE)</f>
        <v>Electronics</v>
      </c>
      <c r="P202">
        <f>VLOOKUP(C202, 'Product Table'!A:E, 4, FALSE)</f>
        <v>29054</v>
      </c>
      <c r="Q202">
        <f>VLOOKUP(A202, 'Date Table'!A:G, 2, FALSE)</f>
        <v>8</v>
      </c>
      <c r="R202">
        <f>VLOOKUP(A202, 'Date Table'!A:G, 3, FALSE)</f>
        <v>3</v>
      </c>
      <c r="S202">
        <f>VLOOKUP(A202, 'Date Table'!A:G, 4, FALSE)</f>
        <v>2024</v>
      </c>
      <c r="T202" t="str">
        <f>VLOOKUP(A202, 'Date Table'!A:G, 6, FALSE)</f>
        <v>Monsoon</v>
      </c>
      <c r="U202">
        <f>tblSales[[#This Row],[Qty]]*tblSales[[#This Row],[Unit Price   ]]</f>
        <v>36500</v>
      </c>
      <c r="V202">
        <f>tblSales[[#This Row],[Qty]]*tblSales[[#This Row],[Cost Price]]</f>
        <v>29054</v>
      </c>
      <c r="W202">
        <f>tblSales[[#This Row],[Net Revenue]]-tblSales[[#This Row],[COGS]]</f>
        <v>6946</v>
      </c>
      <c r="X202" s="14">
        <f>IF(tblSales[[#This Row],[Net Revenue]]=0, 0, tblSales[[#This Row],[Gross Profit]]/tblSales[[#This Row],[Net Revenue]])</f>
        <v>0.19294444444444445</v>
      </c>
    </row>
    <row r="203" spans="1:24" x14ac:dyDescent="0.3">
      <c r="A203" s="2">
        <v>45522</v>
      </c>
      <c r="B203" t="s">
        <v>26</v>
      </c>
      <c r="C203" t="s">
        <v>25</v>
      </c>
      <c r="D203">
        <v>4</v>
      </c>
      <c r="E203">
        <v>34800</v>
      </c>
      <c r="F203">
        <v>100</v>
      </c>
      <c r="G203">
        <v>139100</v>
      </c>
      <c r="H203" t="s">
        <v>9</v>
      </c>
      <c r="I203" t="str">
        <f t="shared" si="6"/>
        <v>August</v>
      </c>
      <c r="J203" t="str">
        <f t="shared" si="7"/>
        <v>Revenue</v>
      </c>
      <c r="K203" t="str">
        <f>VLOOKUP(B203, 'Customer Table'!A:D, 2, FALSE)</f>
        <v>Customer N</v>
      </c>
      <c r="L203" t="str">
        <f>VLOOKUP(B203, 'Customer Table'!A:D, 3, FALSE)</f>
        <v>Mumbai</v>
      </c>
      <c r="M203" t="str">
        <f>VLOOKUP(B203, 'Customer Table'!$A:$D, 4, FALSE)</f>
        <v>Returning</v>
      </c>
      <c r="N203" t="str">
        <f>VLOOKUP(C203, 'Product Table'!A:E, 2, FALSE)</f>
        <v>Tablet</v>
      </c>
      <c r="O203" t="str">
        <f>VLOOKUP(C203, 'Product Table'!A:E, 3, FALSE)</f>
        <v>Electronics</v>
      </c>
      <c r="P203">
        <f>VLOOKUP(C203, 'Product Table'!A:E, 4, FALSE)</f>
        <v>29054</v>
      </c>
      <c r="Q203">
        <f>VLOOKUP(A203, 'Date Table'!A:G, 2, FALSE)</f>
        <v>8</v>
      </c>
      <c r="R203">
        <f>VLOOKUP(A203, 'Date Table'!A:G, 3, FALSE)</f>
        <v>3</v>
      </c>
      <c r="S203">
        <f>VLOOKUP(A203, 'Date Table'!A:G, 4, FALSE)</f>
        <v>2024</v>
      </c>
      <c r="T203" t="str">
        <f>VLOOKUP(A203, 'Date Table'!A:G, 6, FALSE)</f>
        <v>Monsoon</v>
      </c>
      <c r="U203">
        <f>tblSales[[#This Row],[Qty]]*tblSales[[#This Row],[Unit Price   ]]</f>
        <v>139200</v>
      </c>
      <c r="V203">
        <f>tblSales[[#This Row],[Qty]]*tblSales[[#This Row],[Cost Price]]</f>
        <v>116216</v>
      </c>
      <c r="W203">
        <f>tblSales[[#This Row],[Net Revenue]]-tblSales[[#This Row],[COGS]]</f>
        <v>22884</v>
      </c>
      <c r="X203" s="14">
        <f>IF(tblSales[[#This Row],[Net Revenue]]=0, 0, tblSales[[#This Row],[Gross Profit]]/tblSales[[#This Row],[Net Revenue]])</f>
        <v>0.16451473759884974</v>
      </c>
    </row>
    <row r="204" spans="1:24" x14ac:dyDescent="0.3">
      <c r="A204" s="2">
        <v>45522</v>
      </c>
      <c r="B204" t="s">
        <v>28</v>
      </c>
      <c r="C204" t="s">
        <v>32</v>
      </c>
      <c r="D204">
        <v>4</v>
      </c>
      <c r="E204">
        <v>38100</v>
      </c>
      <c r="F204">
        <v>200</v>
      </c>
      <c r="G204">
        <v>152200</v>
      </c>
      <c r="H204" t="s">
        <v>9</v>
      </c>
      <c r="I204" t="str">
        <f t="shared" si="6"/>
        <v>August</v>
      </c>
      <c r="J204" t="str">
        <f t="shared" si="7"/>
        <v>Revenue</v>
      </c>
      <c r="K204" t="str">
        <f>VLOOKUP(B204, 'Customer Table'!A:D, 2, FALSE)</f>
        <v>Customer F</v>
      </c>
      <c r="L204" t="str">
        <f>VLOOKUP(B204, 'Customer Table'!A:D, 3, FALSE)</f>
        <v>Mumbai</v>
      </c>
      <c r="M204" t="str">
        <f>VLOOKUP(B204, 'Customer Table'!$A:$D, 4, FALSE)</f>
        <v>New</v>
      </c>
      <c r="N204" t="str">
        <f>VLOOKUP(C204, 'Product Table'!A:E, 2, FALSE)</f>
        <v>Keyboard</v>
      </c>
      <c r="O204" t="str">
        <f>VLOOKUP(C204, 'Product Table'!A:E, 3, FALSE)</f>
        <v>Accessories</v>
      </c>
      <c r="P204">
        <f>VLOOKUP(C204, 'Product Table'!A:E, 4, FALSE)</f>
        <v>25619</v>
      </c>
      <c r="Q204">
        <f>VLOOKUP(A204, 'Date Table'!A:G, 2, FALSE)</f>
        <v>8</v>
      </c>
      <c r="R204">
        <f>VLOOKUP(A204, 'Date Table'!A:G, 3, FALSE)</f>
        <v>3</v>
      </c>
      <c r="S204">
        <f>VLOOKUP(A204, 'Date Table'!A:G, 4, FALSE)</f>
        <v>2024</v>
      </c>
      <c r="T204" t="str">
        <f>VLOOKUP(A204, 'Date Table'!A:G, 6, FALSE)</f>
        <v>Monsoon</v>
      </c>
      <c r="U204">
        <f>tblSales[[#This Row],[Qty]]*tblSales[[#This Row],[Unit Price   ]]</f>
        <v>152400</v>
      </c>
      <c r="V204">
        <f>tblSales[[#This Row],[Qty]]*tblSales[[#This Row],[Cost Price]]</f>
        <v>102476</v>
      </c>
      <c r="W204">
        <f>tblSales[[#This Row],[Net Revenue]]-tblSales[[#This Row],[COGS]]</f>
        <v>49724</v>
      </c>
      <c r="X204" s="14">
        <f>IF(tblSales[[#This Row],[Net Revenue]]=0, 0, tblSales[[#This Row],[Gross Profit]]/tblSales[[#This Row],[Net Revenue]])</f>
        <v>0.3267017082785808</v>
      </c>
    </row>
    <row r="205" spans="1:24" x14ac:dyDescent="0.3">
      <c r="A205" s="2">
        <v>45522</v>
      </c>
      <c r="B205" t="s">
        <v>18</v>
      </c>
      <c r="C205" t="s">
        <v>17</v>
      </c>
      <c r="D205">
        <v>3</v>
      </c>
      <c r="E205">
        <v>27400</v>
      </c>
      <c r="F205">
        <v>100</v>
      </c>
      <c r="G205">
        <v>82100</v>
      </c>
      <c r="H205" t="s">
        <v>9</v>
      </c>
      <c r="I205" t="str">
        <f t="shared" si="6"/>
        <v>August</v>
      </c>
      <c r="J205" t="str">
        <f t="shared" si="7"/>
        <v>Revenue</v>
      </c>
      <c r="K205" t="str">
        <f>VLOOKUP(B205, 'Customer Table'!A:D, 2, FALSE)</f>
        <v>Customer J</v>
      </c>
      <c r="L205" t="str">
        <f>VLOOKUP(B205, 'Customer Table'!A:D, 3, FALSE)</f>
        <v>Chennai</v>
      </c>
      <c r="M205" t="str">
        <f>VLOOKUP(B205, 'Customer Table'!$A:$D, 4, FALSE)</f>
        <v>Returning</v>
      </c>
      <c r="N205" t="str">
        <f>VLOOKUP(C205, 'Product Table'!A:E, 2, FALSE)</f>
        <v>Mouse</v>
      </c>
      <c r="O205" t="str">
        <f>VLOOKUP(C205, 'Product Table'!A:E, 3, FALSE)</f>
        <v>Accessories</v>
      </c>
      <c r="P205">
        <f>VLOOKUP(C205, 'Product Table'!A:E, 4, FALSE)</f>
        <v>24870</v>
      </c>
      <c r="Q205">
        <f>VLOOKUP(A205, 'Date Table'!A:G, 2, FALSE)</f>
        <v>8</v>
      </c>
      <c r="R205">
        <f>VLOOKUP(A205, 'Date Table'!A:G, 3, FALSE)</f>
        <v>3</v>
      </c>
      <c r="S205">
        <f>VLOOKUP(A205, 'Date Table'!A:G, 4, FALSE)</f>
        <v>2024</v>
      </c>
      <c r="T205" t="str">
        <f>VLOOKUP(A205, 'Date Table'!A:G, 6, FALSE)</f>
        <v>Monsoon</v>
      </c>
      <c r="U205">
        <f>tblSales[[#This Row],[Qty]]*tblSales[[#This Row],[Unit Price   ]]</f>
        <v>82200</v>
      </c>
      <c r="V205">
        <f>tblSales[[#This Row],[Qty]]*tblSales[[#This Row],[Cost Price]]</f>
        <v>74610</v>
      </c>
      <c r="W205">
        <f>tblSales[[#This Row],[Net Revenue]]-tblSales[[#This Row],[COGS]]</f>
        <v>7490</v>
      </c>
      <c r="X205" s="14">
        <f>IF(tblSales[[#This Row],[Net Revenue]]=0, 0, tblSales[[#This Row],[Gross Profit]]/tblSales[[#This Row],[Net Revenue]])</f>
        <v>9.1230207064555424E-2</v>
      </c>
    </row>
    <row r="206" spans="1:24" x14ac:dyDescent="0.3">
      <c r="A206" s="2">
        <v>45522</v>
      </c>
      <c r="B206" t="s">
        <v>33</v>
      </c>
      <c r="C206" t="s">
        <v>23</v>
      </c>
      <c r="D206">
        <v>4</v>
      </c>
      <c r="E206">
        <v>35600</v>
      </c>
      <c r="F206">
        <v>500</v>
      </c>
      <c r="G206">
        <v>141900</v>
      </c>
      <c r="H206" t="s">
        <v>9</v>
      </c>
      <c r="I206" t="str">
        <f t="shared" si="6"/>
        <v>August</v>
      </c>
      <c r="J206" t="str">
        <f t="shared" si="7"/>
        <v>Revenue</v>
      </c>
      <c r="K206" t="str">
        <f>VLOOKUP(B206, 'Customer Table'!A:D, 2, FALSE)</f>
        <v>Customer O</v>
      </c>
      <c r="L206" t="str">
        <f>VLOOKUP(B206, 'Customer Table'!A:D, 3, FALSE)</f>
        <v>Kolkata</v>
      </c>
      <c r="M206" t="str">
        <f>VLOOKUP(B206, 'Customer Table'!$A:$D, 4, FALSE)</f>
        <v>Returning</v>
      </c>
      <c r="N206" t="str">
        <f>VLOOKUP(C206, 'Product Table'!A:E, 2, FALSE)</f>
        <v>Router</v>
      </c>
      <c r="O206" t="str">
        <f>VLOOKUP(C206, 'Product Table'!A:E, 3, FALSE)</f>
        <v>Networking</v>
      </c>
      <c r="P206">
        <f>VLOOKUP(C206, 'Product Table'!A:E, 4, FALSE)</f>
        <v>26483</v>
      </c>
      <c r="Q206">
        <f>VLOOKUP(A206, 'Date Table'!A:G, 2, FALSE)</f>
        <v>8</v>
      </c>
      <c r="R206">
        <f>VLOOKUP(A206, 'Date Table'!A:G, 3, FALSE)</f>
        <v>3</v>
      </c>
      <c r="S206">
        <f>VLOOKUP(A206, 'Date Table'!A:G, 4, FALSE)</f>
        <v>2024</v>
      </c>
      <c r="T206" t="str">
        <f>VLOOKUP(A206, 'Date Table'!A:G, 6, FALSE)</f>
        <v>Monsoon</v>
      </c>
      <c r="U206">
        <f>tblSales[[#This Row],[Qty]]*tblSales[[#This Row],[Unit Price   ]]</f>
        <v>142400</v>
      </c>
      <c r="V206">
        <f>tblSales[[#This Row],[Qty]]*tblSales[[#This Row],[Cost Price]]</f>
        <v>105932</v>
      </c>
      <c r="W206">
        <f>tblSales[[#This Row],[Net Revenue]]-tblSales[[#This Row],[COGS]]</f>
        <v>35968</v>
      </c>
      <c r="X206" s="14">
        <f>IF(tblSales[[#This Row],[Net Revenue]]=0, 0, tblSales[[#This Row],[Gross Profit]]/tblSales[[#This Row],[Net Revenue]])</f>
        <v>0.25347427766032415</v>
      </c>
    </row>
    <row r="207" spans="1:24" x14ac:dyDescent="0.3">
      <c r="A207" s="2">
        <v>45518</v>
      </c>
      <c r="B207" t="s">
        <v>21</v>
      </c>
      <c r="C207" t="s">
        <v>20</v>
      </c>
      <c r="D207">
        <v>2</v>
      </c>
      <c r="E207">
        <v>30900</v>
      </c>
      <c r="F207">
        <v>0</v>
      </c>
      <c r="G207">
        <v>61800</v>
      </c>
      <c r="H207" t="s">
        <v>9</v>
      </c>
      <c r="I207" t="str">
        <f t="shared" si="6"/>
        <v>August</v>
      </c>
      <c r="J207" t="str">
        <f t="shared" si="7"/>
        <v>Revenue</v>
      </c>
      <c r="K207" t="str">
        <f>VLOOKUP(B207, 'Customer Table'!A:D, 2, FALSE)</f>
        <v>Customer C</v>
      </c>
      <c r="L207" t="str">
        <f>VLOOKUP(B207, 'Customer Table'!A:D, 3, FALSE)</f>
        <v>Bangalore</v>
      </c>
      <c r="M207" t="str">
        <f>VLOOKUP(B207, 'Customer Table'!$A:$D, 4, FALSE)</f>
        <v>New</v>
      </c>
      <c r="N207" t="str">
        <f>VLOOKUP(C207, 'Product Table'!A:E, 2, FALSE)</f>
        <v>Printer</v>
      </c>
      <c r="O207" t="str">
        <f>VLOOKUP(C207, 'Product Table'!A:E, 3, FALSE)</f>
        <v>Office</v>
      </c>
      <c r="P207">
        <f>VLOOKUP(C207, 'Product Table'!A:E, 4, FALSE)</f>
        <v>26425</v>
      </c>
      <c r="Q207">
        <f>VLOOKUP(A207, 'Date Table'!A:G, 2, FALSE)</f>
        <v>8</v>
      </c>
      <c r="R207">
        <f>VLOOKUP(A207, 'Date Table'!A:G, 3, FALSE)</f>
        <v>3</v>
      </c>
      <c r="S207">
        <f>VLOOKUP(A207, 'Date Table'!A:G, 4, FALSE)</f>
        <v>2024</v>
      </c>
      <c r="T207" t="str">
        <f>VLOOKUP(A207, 'Date Table'!A:G, 6, FALSE)</f>
        <v>Monsoon</v>
      </c>
      <c r="U207">
        <f>tblSales[[#This Row],[Qty]]*tblSales[[#This Row],[Unit Price   ]]</f>
        <v>61800</v>
      </c>
      <c r="V207">
        <f>tblSales[[#This Row],[Qty]]*tblSales[[#This Row],[Cost Price]]</f>
        <v>52850</v>
      </c>
      <c r="W207">
        <f>tblSales[[#This Row],[Net Revenue]]-tblSales[[#This Row],[COGS]]</f>
        <v>8950</v>
      </c>
      <c r="X207" s="14">
        <f>IF(tblSales[[#This Row],[Net Revenue]]=0, 0, tblSales[[#This Row],[Gross Profit]]/tblSales[[#This Row],[Net Revenue]])</f>
        <v>0.14482200647249191</v>
      </c>
    </row>
    <row r="208" spans="1:24" x14ac:dyDescent="0.3">
      <c r="A208" s="2">
        <v>45518</v>
      </c>
      <c r="B208" t="s">
        <v>19</v>
      </c>
      <c r="C208" t="s">
        <v>23</v>
      </c>
      <c r="D208">
        <v>3</v>
      </c>
      <c r="E208">
        <v>29600</v>
      </c>
      <c r="F208">
        <v>0</v>
      </c>
      <c r="G208">
        <v>88800</v>
      </c>
      <c r="H208" t="s">
        <v>9</v>
      </c>
      <c r="I208" t="str">
        <f t="shared" si="6"/>
        <v>August</v>
      </c>
      <c r="J208" t="str">
        <f t="shared" si="7"/>
        <v>Revenue</v>
      </c>
      <c r="K208" t="str">
        <f>VLOOKUP(B208, 'Customer Table'!A:D, 2, FALSE)</f>
        <v>Customer L</v>
      </c>
      <c r="L208" t="str">
        <f>VLOOKUP(B208, 'Customer Table'!A:D, 3, FALSE)</f>
        <v>Bangalore</v>
      </c>
      <c r="M208" t="str">
        <f>VLOOKUP(B208, 'Customer Table'!$A:$D, 4, FALSE)</f>
        <v>Returning</v>
      </c>
      <c r="N208" t="str">
        <f>VLOOKUP(C208, 'Product Table'!A:E, 2, FALSE)</f>
        <v>Router</v>
      </c>
      <c r="O208" t="str">
        <f>VLOOKUP(C208, 'Product Table'!A:E, 3, FALSE)</f>
        <v>Networking</v>
      </c>
      <c r="P208">
        <f>VLOOKUP(C208, 'Product Table'!A:E, 4, FALSE)</f>
        <v>26483</v>
      </c>
      <c r="Q208">
        <f>VLOOKUP(A208, 'Date Table'!A:G, 2, FALSE)</f>
        <v>8</v>
      </c>
      <c r="R208">
        <f>VLOOKUP(A208, 'Date Table'!A:G, 3, FALSE)</f>
        <v>3</v>
      </c>
      <c r="S208">
        <f>VLOOKUP(A208, 'Date Table'!A:G, 4, FALSE)</f>
        <v>2024</v>
      </c>
      <c r="T208" t="str">
        <f>VLOOKUP(A208, 'Date Table'!A:G, 6, FALSE)</f>
        <v>Monsoon</v>
      </c>
      <c r="U208">
        <f>tblSales[[#This Row],[Qty]]*tblSales[[#This Row],[Unit Price   ]]</f>
        <v>88800</v>
      </c>
      <c r="V208">
        <f>tblSales[[#This Row],[Qty]]*tblSales[[#This Row],[Cost Price]]</f>
        <v>79449</v>
      </c>
      <c r="W208">
        <f>tblSales[[#This Row],[Net Revenue]]-tblSales[[#This Row],[COGS]]</f>
        <v>9351</v>
      </c>
      <c r="X208" s="14">
        <f>IF(tblSales[[#This Row],[Net Revenue]]=0, 0, tblSales[[#This Row],[Gross Profit]]/tblSales[[#This Row],[Net Revenue]])</f>
        <v>0.10530405405405406</v>
      </c>
    </row>
    <row r="209" spans="1:24" x14ac:dyDescent="0.3">
      <c r="A209" s="2">
        <v>45516</v>
      </c>
      <c r="B209" t="s">
        <v>24</v>
      </c>
      <c r="C209" t="s">
        <v>17</v>
      </c>
      <c r="D209">
        <v>2</v>
      </c>
      <c r="E209">
        <v>31900</v>
      </c>
      <c r="F209">
        <v>200</v>
      </c>
      <c r="G209">
        <v>63600</v>
      </c>
      <c r="H209" t="s">
        <v>9</v>
      </c>
      <c r="I209" t="str">
        <f t="shared" si="6"/>
        <v>August</v>
      </c>
      <c r="J209" t="str">
        <f t="shared" si="7"/>
        <v>Revenue</v>
      </c>
      <c r="K209" t="str">
        <f>VLOOKUP(B209, 'Customer Table'!A:D, 2, FALSE)</f>
        <v>Customer M</v>
      </c>
      <c r="L209" t="str">
        <f>VLOOKUP(B209, 'Customer Table'!A:D, 3, FALSE)</f>
        <v>Chennai</v>
      </c>
      <c r="M209" t="str">
        <f>VLOOKUP(B209, 'Customer Table'!$A:$D, 4, FALSE)</f>
        <v>Returning</v>
      </c>
      <c r="N209" t="str">
        <f>VLOOKUP(C209, 'Product Table'!A:E, 2, FALSE)</f>
        <v>Mouse</v>
      </c>
      <c r="O209" t="str">
        <f>VLOOKUP(C209, 'Product Table'!A:E, 3, FALSE)</f>
        <v>Accessories</v>
      </c>
      <c r="P209">
        <f>VLOOKUP(C209, 'Product Table'!A:E, 4, FALSE)</f>
        <v>24870</v>
      </c>
      <c r="Q209">
        <f>VLOOKUP(A209, 'Date Table'!A:G, 2, FALSE)</f>
        <v>8</v>
      </c>
      <c r="R209">
        <f>VLOOKUP(A209, 'Date Table'!A:G, 3, FALSE)</f>
        <v>3</v>
      </c>
      <c r="S209">
        <f>VLOOKUP(A209, 'Date Table'!A:G, 4, FALSE)</f>
        <v>2024</v>
      </c>
      <c r="T209" t="str">
        <f>VLOOKUP(A209, 'Date Table'!A:G, 6, FALSE)</f>
        <v>Monsoon</v>
      </c>
      <c r="U209">
        <f>tblSales[[#This Row],[Qty]]*tblSales[[#This Row],[Unit Price   ]]</f>
        <v>63800</v>
      </c>
      <c r="V209">
        <f>tblSales[[#This Row],[Qty]]*tblSales[[#This Row],[Cost Price]]</f>
        <v>49740</v>
      </c>
      <c r="W209">
        <f>tblSales[[#This Row],[Net Revenue]]-tblSales[[#This Row],[COGS]]</f>
        <v>13860</v>
      </c>
      <c r="X209" s="14">
        <f>IF(tblSales[[#This Row],[Net Revenue]]=0, 0, tblSales[[#This Row],[Gross Profit]]/tblSales[[#This Row],[Net Revenue]])</f>
        <v>0.2179245283018868</v>
      </c>
    </row>
    <row r="210" spans="1:24" x14ac:dyDescent="0.3">
      <c r="A210" s="2">
        <v>45516</v>
      </c>
      <c r="B210" t="s">
        <v>33</v>
      </c>
      <c r="C210" t="s">
        <v>30</v>
      </c>
      <c r="D210">
        <v>5</v>
      </c>
      <c r="E210">
        <v>35100</v>
      </c>
      <c r="F210">
        <v>500</v>
      </c>
      <c r="G210">
        <v>175000</v>
      </c>
      <c r="H210" t="s">
        <v>9</v>
      </c>
      <c r="I210" t="str">
        <f t="shared" si="6"/>
        <v>August</v>
      </c>
      <c r="J210" t="str">
        <f t="shared" si="7"/>
        <v>Revenue</v>
      </c>
      <c r="K210" t="str">
        <f>VLOOKUP(B210, 'Customer Table'!A:D, 2, FALSE)</f>
        <v>Customer O</v>
      </c>
      <c r="L210" t="str">
        <f>VLOOKUP(B210, 'Customer Table'!A:D, 3, FALSE)</f>
        <v>Kolkata</v>
      </c>
      <c r="M210" t="str">
        <f>VLOOKUP(B210, 'Customer Table'!$A:$D, 4, FALSE)</f>
        <v>Returning</v>
      </c>
      <c r="N210" t="str">
        <f>VLOOKUP(C210, 'Product Table'!A:E, 2, FALSE)</f>
        <v>Monitor</v>
      </c>
      <c r="O210" t="str">
        <f>VLOOKUP(C210, 'Product Table'!A:E, 3, FALSE)</f>
        <v>Electronics</v>
      </c>
      <c r="P210">
        <f>VLOOKUP(C210, 'Product Table'!A:E, 4, FALSE)</f>
        <v>28939</v>
      </c>
      <c r="Q210">
        <f>VLOOKUP(A210, 'Date Table'!A:G, 2, FALSE)</f>
        <v>8</v>
      </c>
      <c r="R210">
        <f>VLOOKUP(A210, 'Date Table'!A:G, 3, FALSE)</f>
        <v>3</v>
      </c>
      <c r="S210">
        <f>VLOOKUP(A210, 'Date Table'!A:G, 4, FALSE)</f>
        <v>2024</v>
      </c>
      <c r="T210" t="str">
        <f>VLOOKUP(A210, 'Date Table'!A:G, 6, FALSE)</f>
        <v>Monsoon</v>
      </c>
      <c r="U210">
        <f>tblSales[[#This Row],[Qty]]*tblSales[[#This Row],[Unit Price   ]]</f>
        <v>175500</v>
      </c>
      <c r="V210">
        <f>tblSales[[#This Row],[Qty]]*tblSales[[#This Row],[Cost Price]]</f>
        <v>144695</v>
      </c>
      <c r="W210">
        <f>tblSales[[#This Row],[Net Revenue]]-tblSales[[#This Row],[COGS]]</f>
        <v>30305</v>
      </c>
      <c r="X210" s="14">
        <f>IF(tblSales[[#This Row],[Net Revenue]]=0, 0, tblSales[[#This Row],[Gross Profit]]/tblSales[[#This Row],[Net Revenue]])</f>
        <v>0.17317142857142856</v>
      </c>
    </row>
    <row r="211" spans="1:24" x14ac:dyDescent="0.3">
      <c r="A211" s="2">
        <v>45511</v>
      </c>
      <c r="B211" t="s">
        <v>36</v>
      </c>
      <c r="C211" t="s">
        <v>11</v>
      </c>
      <c r="D211">
        <v>4</v>
      </c>
      <c r="E211">
        <v>8000</v>
      </c>
      <c r="F211">
        <v>0</v>
      </c>
      <c r="G211">
        <v>32000</v>
      </c>
      <c r="H211" t="s">
        <v>9</v>
      </c>
      <c r="I211" t="str">
        <f t="shared" si="6"/>
        <v>August</v>
      </c>
      <c r="J211" t="str">
        <f t="shared" si="7"/>
        <v>Revenue</v>
      </c>
      <c r="K211" t="str">
        <f>VLOOKUP(B211, 'Customer Table'!A:D, 2, FALSE)</f>
        <v>Customer B</v>
      </c>
      <c r="L211" t="str">
        <f>VLOOKUP(B211, 'Customer Table'!A:D, 3, FALSE)</f>
        <v>Chennai</v>
      </c>
      <c r="M211" t="str">
        <f>VLOOKUP(B211, 'Customer Table'!$A:$D, 4, FALSE)</f>
        <v>New</v>
      </c>
      <c r="N211" t="str">
        <f>VLOOKUP(C211, 'Product Table'!A:E, 2, FALSE)</f>
        <v>Smartphone</v>
      </c>
      <c r="O211" t="str">
        <f>VLOOKUP(C211, 'Product Table'!A:E, 3, FALSE)</f>
        <v>Electronics</v>
      </c>
      <c r="P211">
        <f>VLOOKUP(C211, 'Product Table'!A:E, 4, FALSE)</f>
        <v>5612</v>
      </c>
      <c r="Q211">
        <f>VLOOKUP(A211, 'Date Table'!A:G, 2, FALSE)</f>
        <v>8</v>
      </c>
      <c r="R211">
        <f>VLOOKUP(A211, 'Date Table'!A:G, 3, FALSE)</f>
        <v>3</v>
      </c>
      <c r="S211">
        <f>VLOOKUP(A211, 'Date Table'!A:G, 4, FALSE)</f>
        <v>2024</v>
      </c>
      <c r="T211" t="str">
        <f>VLOOKUP(A211, 'Date Table'!A:G, 6, FALSE)</f>
        <v>Monsoon</v>
      </c>
      <c r="U211">
        <f>tblSales[[#This Row],[Qty]]*tblSales[[#This Row],[Unit Price   ]]</f>
        <v>32000</v>
      </c>
      <c r="V211">
        <f>tblSales[[#This Row],[Qty]]*tblSales[[#This Row],[Cost Price]]</f>
        <v>22448</v>
      </c>
      <c r="W211">
        <f>tblSales[[#This Row],[Net Revenue]]-tblSales[[#This Row],[COGS]]</f>
        <v>9552</v>
      </c>
      <c r="X211" s="14">
        <f>IF(tblSales[[#This Row],[Net Revenue]]=0, 0, tblSales[[#This Row],[Gross Profit]]/tblSales[[#This Row],[Net Revenue]])</f>
        <v>0.29849999999999999</v>
      </c>
    </row>
    <row r="212" spans="1:24" x14ac:dyDescent="0.3">
      <c r="A212" s="2">
        <v>45510</v>
      </c>
      <c r="B212" t="s">
        <v>7</v>
      </c>
      <c r="C212" t="s">
        <v>22</v>
      </c>
      <c r="D212">
        <v>4</v>
      </c>
      <c r="E212">
        <v>25200</v>
      </c>
      <c r="F212">
        <v>100</v>
      </c>
      <c r="G212">
        <v>100700</v>
      </c>
      <c r="H212" t="s">
        <v>9</v>
      </c>
      <c r="I212" t="str">
        <f t="shared" si="6"/>
        <v>August</v>
      </c>
      <c r="J212" t="str">
        <f t="shared" si="7"/>
        <v>Revenue</v>
      </c>
      <c r="K212" t="str">
        <f>VLOOKUP(B212, 'Customer Table'!A:D, 2, FALSE)</f>
        <v>Customer D</v>
      </c>
      <c r="L212" t="str">
        <f>VLOOKUP(B212, 'Customer Table'!A:D, 3, FALSE)</f>
        <v>Chennai</v>
      </c>
      <c r="M212" t="str">
        <f>VLOOKUP(B212, 'Customer Table'!$A:$D, 4, FALSE)</f>
        <v>Returning</v>
      </c>
      <c r="N212" t="str">
        <f>VLOOKUP(C212, 'Product Table'!A:E, 2, FALSE)</f>
        <v>Smartwatch</v>
      </c>
      <c r="O212" t="str">
        <f>VLOOKUP(C212, 'Product Table'!A:E, 3, FALSE)</f>
        <v>Wearable</v>
      </c>
      <c r="P212">
        <f>VLOOKUP(C212, 'Product Table'!A:E, 4, FALSE)</f>
        <v>18787</v>
      </c>
      <c r="Q212">
        <f>VLOOKUP(A212, 'Date Table'!A:G, 2, FALSE)</f>
        <v>8</v>
      </c>
      <c r="R212">
        <f>VLOOKUP(A212, 'Date Table'!A:G, 3, FALSE)</f>
        <v>3</v>
      </c>
      <c r="S212">
        <f>VLOOKUP(A212, 'Date Table'!A:G, 4, FALSE)</f>
        <v>2024</v>
      </c>
      <c r="T212" t="str">
        <f>VLOOKUP(A212, 'Date Table'!A:G, 6, FALSE)</f>
        <v>Monsoon</v>
      </c>
      <c r="U212">
        <f>tblSales[[#This Row],[Qty]]*tblSales[[#This Row],[Unit Price   ]]</f>
        <v>100800</v>
      </c>
      <c r="V212">
        <f>tblSales[[#This Row],[Qty]]*tblSales[[#This Row],[Cost Price]]</f>
        <v>75148</v>
      </c>
      <c r="W212">
        <f>tblSales[[#This Row],[Net Revenue]]-tblSales[[#This Row],[COGS]]</f>
        <v>25552</v>
      </c>
      <c r="X212" s="14">
        <f>IF(tblSales[[#This Row],[Net Revenue]]=0, 0, tblSales[[#This Row],[Gross Profit]]/tblSales[[#This Row],[Net Revenue]])</f>
        <v>0.25374379344587883</v>
      </c>
    </row>
    <row r="213" spans="1:24" x14ac:dyDescent="0.3">
      <c r="A213" s="2">
        <v>45509</v>
      </c>
      <c r="B213" t="s">
        <v>14</v>
      </c>
      <c r="C213" t="s">
        <v>22</v>
      </c>
      <c r="D213">
        <v>4</v>
      </c>
      <c r="E213">
        <v>25400</v>
      </c>
      <c r="F213">
        <v>200</v>
      </c>
      <c r="G213">
        <v>101400</v>
      </c>
      <c r="H213" t="s">
        <v>9</v>
      </c>
      <c r="I213" t="str">
        <f t="shared" si="6"/>
        <v>August</v>
      </c>
      <c r="J213" t="str">
        <f t="shared" si="7"/>
        <v>Revenue</v>
      </c>
      <c r="K213" t="str">
        <f>VLOOKUP(B213, 'Customer Table'!A:D, 2, FALSE)</f>
        <v>Customer I</v>
      </c>
      <c r="L213" t="str">
        <f>VLOOKUP(B213, 'Customer Table'!A:D, 3, FALSE)</f>
        <v>Bangalore</v>
      </c>
      <c r="M213" t="str">
        <f>VLOOKUP(B213, 'Customer Table'!$A:$D, 4, FALSE)</f>
        <v>New</v>
      </c>
      <c r="N213" t="str">
        <f>VLOOKUP(C213, 'Product Table'!A:E, 2, FALSE)</f>
        <v>Smartwatch</v>
      </c>
      <c r="O213" t="str">
        <f>VLOOKUP(C213, 'Product Table'!A:E, 3, FALSE)</f>
        <v>Wearable</v>
      </c>
      <c r="P213">
        <f>VLOOKUP(C213, 'Product Table'!A:E, 4, FALSE)</f>
        <v>18787</v>
      </c>
      <c r="Q213">
        <f>VLOOKUP(A213, 'Date Table'!A:G, 2, FALSE)</f>
        <v>8</v>
      </c>
      <c r="R213">
        <f>VLOOKUP(A213, 'Date Table'!A:G, 3, FALSE)</f>
        <v>3</v>
      </c>
      <c r="S213">
        <f>VLOOKUP(A213, 'Date Table'!A:G, 4, FALSE)</f>
        <v>2024</v>
      </c>
      <c r="T213" t="str">
        <f>VLOOKUP(A213, 'Date Table'!A:G, 6, FALSE)</f>
        <v>Monsoon</v>
      </c>
      <c r="U213">
        <f>tblSales[[#This Row],[Qty]]*tblSales[[#This Row],[Unit Price   ]]</f>
        <v>101600</v>
      </c>
      <c r="V213">
        <f>tblSales[[#This Row],[Qty]]*tblSales[[#This Row],[Cost Price]]</f>
        <v>75148</v>
      </c>
      <c r="W213">
        <f>tblSales[[#This Row],[Net Revenue]]-tblSales[[#This Row],[COGS]]</f>
        <v>26252</v>
      </c>
      <c r="X213" s="14">
        <f>IF(tblSales[[#This Row],[Net Revenue]]=0, 0, tblSales[[#This Row],[Gross Profit]]/tblSales[[#This Row],[Net Revenue]])</f>
        <v>0.25889546351084813</v>
      </c>
    </row>
    <row r="214" spans="1:24" x14ac:dyDescent="0.3">
      <c r="A214" s="2">
        <v>45509</v>
      </c>
      <c r="B214" t="s">
        <v>31</v>
      </c>
      <c r="C214" t="s">
        <v>8</v>
      </c>
      <c r="D214">
        <v>5</v>
      </c>
      <c r="E214">
        <v>31200</v>
      </c>
      <c r="F214">
        <v>100</v>
      </c>
      <c r="G214">
        <v>155900</v>
      </c>
      <c r="H214" t="s">
        <v>9</v>
      </c>
      <c r="I214" t="str">
        <f t="shared" si="6"/>
        <v>August</v>
      </c>
      <c r="J214" t="str">
        <f t="shared" si="7"/>
        <v>Revenue</v>
      </c>
      <c r="K214" t="str">
        <f>VLOOKUP(B214, 'Customer Table'!A:D, 2, FALSE)</f>
        <v>Customer G</v>
      </c>
      <c r="L214" t="str">
        <f>VLOOKUP(B214, 'Customer Table'!A:D, 3, FALSE)</f>
        <v>Bangalore</v>
      </c>
      <c r="M214" t="str">
        <f>VLOOKUP(B214, 'Customer Table'!$A:$D, 4, FALSE)</f>
        <v>Returning</v>
      </c>
      <c r="N214" t="str">
        <f>VLOOKUP(C214, 'Product Table'!A:E, 2, FALSE)</f>
        <v>Laptop</v>
      </c>
      <c r="O214" t="str">
        <f>VLOOKUP(C214, 'Product Table'!A:E, 3, FALSE)</f>
        <v>Electronics</v>
      </c>
      <c r="P214">
        <f>VLOOKUP(C214, 'Product Table'!A:E, 4, FALSE)</f>
        <v>26897</v>
      </c>
      <c r="Q214">
        <f>VLOOKUP(A214, 'Date Table'!A:G, 2, FALSE)</f>
        <v>8</v>
      </c>
      <c r="R214">
        <f>VLOOKUP(A214, 'Date Table'!A:G, 3, FALSE)</f>
        <v>3</v>
      </c>
      <c r="S214">
        <f>VLOOKUP(A214, 'Date Table'!A:G, 4, FALSE)</f>
        <v>2024</v>
      </c>
      <c r="T214" t="str">
        <f>VLOOKUP(A214, 'Date Table'!A:G, 6, FALSE)</f>
        <v>Monsoon</v>
      </c>
      <c r="U214">
        <f>tblSales[[#This Row],[Qty]]*tblSales[[#This Row],[Unit Price   ]]</f>
        <v>156000</v>
      </c>
      <c r="V214">
        <f>tblSales[[#This Row],[Qty]]*tblSales[[#This Row],[Cost Price]]</f>
        <v>134485</v>
      </c>
      <c r="W214">
        <f>tblSales[[#This Row],[Net Revenue]]-tblSales[[#This Row],[COGS]]</f>
        <v>21415</v>
      </c>
      <c r="X214" s="14">
        <f>IF(tblSales[[#This Row],[Net Revenue]]=0, 0, tblSales[[#This Row],[Gross Profit]]/tblSales[[#This Row],[Net Revenue]])</f>
        <v>0.1373636946760744</v>
      </c>
    </row>
    <row r="215" spans="1:24" x14ac:dyDescent="0.3">
      <c r="A215" s="2">
        <v>45507</v>
      </c>
      <c r="B215" t="s">
        <v>38</v>
      </c>
      <c r="C215" t="s">
        <v>8</v>
      </c>
      <c r="D215">
        <v>1</v>
      </c>
      <c r="E215">
        <v>38000</v>
      </c>
      <c r="F215">
        <v>100</v>
      </c>
      <c r="G215">
        <v>37900</v>
      </c>
      <c r="H215" t="s">
        <v>9</v>
      </c>
      <c r="I215" t="str">
        <f t="shared" si="6"/>
        <v>August</v>
      </c>
      <c r="J215" t="str">
        <f t="shared" si="7"/>
        <v>Revenue</v>
      </c>
      <c r="K215" t="str">
        <f>VLOOKUP(B215, 'Customer Table'!A:D, 2, FALSE)</f>
        <v>Customer E</v>
      </c>
      <c r="L215" t="str">
        <f>VLOOKUP(B215, 'Customer Table'!A:D, 3, FALSE)</f>
        <v>Chennai</v>
      </c>
      <c r="M215" t="str">
        <f>VLOOKUP(B215, 'Customer Table'!$A:$D, 4, FALSE)</f>
        <v>New</v>
      </c>
      <c r="N215" t="str">
        <f>VLOOKUP(C215, 'Product Table'!A:E, 2, FALSE)</f>
        <v>Laptop</v>
      </c>
      <c r="O215" t="str">
        <f>VLOOKUP(C215, 'Product Table'!A:E, 3, FALSE)</f>
        <v>Electronics</v>
      </c>
      <c r="P215">
        <f>VLOOKUP(C215, 'Product Table'!A:E, 4, FALSE)</f>
        <v>26897</v>
      </c>
      <c r="Q215">
        <f>VLOOKUP(A215, 'Date Table'!A:G, 2, FALSE)</f>
        <v>8</v>
      </c>
      <c r="R215">
        <f>VLOOKUP(A215, 'Date Table'!A:G, 3, FALSE)</f>
        <v>3</v>
      </c>
      <c r="S215">
        <f>VLOOKUP(A215, 'Date Table'!A:G, 4, FALSE)</f>
        <v>2024</v>
      </c>
      <c r="T215" t="str">
        <f>VLOOKUP(A215, 'Date Table'!A:G, 6, FALSE)</f>
        <v>Monsoon</v>
      </c>
      <c r="U215">
        <f>tblSales[[#This Row],[Qty]]*tblSales[[#This Row],[Unit Price   ]]</f>
        <v>38000</v>
      </c>
      <c r="V215">
        <f>tblSales[[#This Row],[Qty]]*tblSales[[#This Row],[Cost Price]]</f>
        <v>26897</v>
      </c>
      <c r="W215">
        <f>tblSales[[#This Row],[Net Revenue]]-tblSales[[#This Row],[COGS]]</f>
        <v>11003</v>
      </c>
      <c r="X215" s="14">
        <f>IF(tblSales[[#This Row],[Net Revenue]]=0, 0, tblSales[[#This Row],[Gross Profit]]/tblSales[[#This Row],[Net Revenue]])</f>
        <v>0.29031662269129288</v>
      </c>
    </row>
    <row r="216" spans="1:24" x14ac:dyDescent="0.3">
      <c r="A216" s="2">
        <v>45504</v>
      </c>
      <c r="B216" t="s">
        <v>28</v>
      </c>
      <c r="C216" t="s">
        <v>23</v>
      </c>
      <c r="D216">
        <v>4</v>
      </c>
      <c r="E216">
        <v>34200</v>
      </c>
      <c r="F216">
        <v>500</v>
      </c>
      <c r="G216">
        <v>-136300</v>
      </c>
      <c r="H216" t="s">
        <v>29</v>
      </c>
      <c r="I216" t="str">
        <f t="shared" si="6"/>
        <v>July</v>
      </c>
      <c r="J216" t="str">
        <f t="shared" si="7"/>
        <v>Return</v>
      </c>
      <c r="K216" t="str">
        <f>VLOOKUP(B216, 'Customer Table'!A:D, 2, FALSE)</f>
        <v>Customer F</v>
      </c>
      <c r="L216" t="str">
        <f>VLOOKUP(B216, 'Customer Table'!A:D, 3, FALSE)</f>
        <v>Mumbai</v>
      </c>
      <c r="M216" t="str">
        <f>VLOOKUP(B216, 'Customer Table'!$A:$D, 4, FALSE)</f>
        <v>New</v>
      </c>
      <c r="N216" t="str">
        <f>VLOOKUP(C216, 'Product Table'!A:E, 2, FALSE)</f>
        <v>Router</v>
      </c>
      <c r="O216" t="str">
        <f>VLOOKUP(C216, 'Product Table'!A:E, 3, FALSE)</f>
        <v>Networking</v>
      </c>
      <c r="P216">
        <f>VLOOKUP(C216, 'Product Table'!A:E, 4, FALSE)</f>
        <v>26483</v>
      </c>
      <c r="Q216">
        <f>VLOOKUP(A216, 'Date Table'!A:G, 2, FALSE)</f>
        <v>7</v>
      </c>
      <c r="R216">
        <f>VLOOKUP(A216, 'Date Table'!A:G, 3, FALSE)</f>
        <v>3</v>
      </c>
      <c r="S216">
        <f>VLOOKUP(A216, 'Date Table'!A:G, 4, FALSE)</f>
        <v>2024</v>
      </c>
      <c r="T216" t="str">
        <f>VLOOKUP(A216, 'Date Table'!A:G, 6, FALSE)</f>
        <v>Monsoon</v>
      </c>
      <c r="U216">
        <f>tblSales[[#This Row],[Qty]]*tblSales[[#This Row],[Unit Price   ]]</f>
        <v>136800</v>
      </c>
      <c r="V216">
        <f>tblSales[[#This Row],[Qty]]*tblSales[[#This Row],[Cost Price]]</f>
        <v>105932</v>
      </c>
      <c r="W216">
        <f>tblSales[[#This Row],[Net Revenue]]-tblSales[[#This Row],[COGS]]</f>
        <v>-242232</v>
      </c>
      <c r="X216" s="14">
        <f>IF(tblSales[[#This Row],[Net Revenue]]=0, 0, tblSales[[#This Row],[Gross Profit]]/tblSales[[#This Row],[Net Revenue]])</f>
        <v>1.7771973587674248</v>
      </c>
    </row>
    <row r="217" spans="1:24" x14ac:dyDescent="0.3">
      <c r="A217" s="2">
        <v>45504</v>
      </c>
      <c r="B217" t="s">
        <v>18</v>
      </c>
      <c r="C217" t="s">
        <v>11</v>
      </c>
      <c r="D217">
        <v>1</v>
      </c>
      <c r="E217">
        <v>6700</v>
      </c>
      <c r="F217">
        <v>500</v>
      </c>
      <c r="G217">
        <v>6200</v>
      </c>
      <c r="H217" t="s">
        <v>9</v>
      </c>
      <c r="I217" t="str">
        <f t="shared" si="6"/>
        <v>July</v>
      </c>
      <c r="J217" t="str">
        <f t="shared" si="7"/>
        <v>Revenue</v>
      </c>
      <c r="K217" t="str">
        <f>VLOOKUP(B217, 'Customer Table'!A:D, 2, FALSE)</f>
        <v>Customer J</v>
      </c>
      <c r="L217" t="str">
        <f>VLOOKUP(B217, 'Customer Table'!A:D, 3, FALSE)</f>
        <v>Chennai</v>
      </c>
      <c r="M217" t="str">
        <f>VLOOKUP(B217, 'Customer Table'!$A:$D, 4, FALSE)</f>
        <v>Returning</v>
      </c>
      <c r="N217" t="str">
        <f>VLOOKUP(C217, 'Product Table'!A:E, 2, FALSE)</f>
        <v>Smartphone</v>
      </c>
      <c r="O217" t="str">
        <f>VLOOKUP(C217, 'Product Table'!A:E, 3, FALSE)</f>
        <v>Electronics</v>
      </c>
      <c r="P217">
        <f>VLOOKUP(C217, 'Product Table'!A:E, 4, FALSE)</f>
        <v>5612</v>
      </c>
      <c r="Q217">
        <f>VLOOKUP(A217, 'Date Table'!A:G, 2, FALSE)</f>
        <v>7</v>
      </c>
      <c r="R217">
        <f>VLOOKUP(A217, 'Date Table'!A:G, 3, FALSE)</f>
        <v>3</v>
      </c>
      <c r="S217">
        <f>VLOOKUP(A217, 'Date Table'!A:G, 4, FALSE)</f>
        <v>2024</v>
      </c>
      <c r="T217" t="str">
        <f>VLOOKUP(A217, 'Date Table'!A:G, 6, FALSE)</f>
        <v>Monsoon</v>
      </c>
      <c r="U217">
        <f>tblSales[[#This Row],[Qty]]*tblSales[[#This Row],[Unit Price   ]]</f>
        <v>6700</v>
      </c>
      <c r="V217">
        <f>tblSales[[#This Row],[Qty]]*tblSales[[#This Row],[Cost Price]]</f>
        <v>5612</v>
      </c>
      <c r="W217">
        <f>tblSales[[#This Row],[Net Revenue]]-tblSales[[#This Row],[COGS]]</f>
        <v>588</v>
      </c>
      <c r="X217" s="14">
        <f>IF(tblSales[[#This Row],[Net Revenue]]=0, 0, tblSales[[#This Row],[Gross Profit]]/tblSales[[#This Row],[Net Revenue]])</f>
        <v>9.483870967741935E-2</v>
      </c>
    </row>
    <row r="218" spans="1:24" x14ac:dyDescent="0.3">
      <c r="A218" s="2">
        <v>45504</v>
      </c>
      <c r="B218" t="s">
        <v>37</v>
      </c>
      <c r="C218" t="s">
        <v>8</v>
      </c>
      <c r="D218">
        <v>3</v>
      </c>
      <c r="E218">
        <v>35500</v>
      </c>
      <c r="F218">
        <v>200</v>
      </c>
      <c r="G218">
        <v>106300</v>
      </c>
      <c r="H218" t="s">
        <v>9</v>
      </c>
      <c r="I218" t="str">
        <f t="shared" si="6"/>
        <v>July</v>
      </c>
      <c r="J218" t="str">
        <f t="shared" si="7"/>
        <v>Revenue</v>
      </c>
      <c r="K218" t="str">
        <f>VLOOKUP(B218, 'Customer Table'!A:D, 2, FALSE)</f>
        <v>Customer P</v>
      </c>
      <c r="L218" t="str">
        <f>VLOOKUP(B218, 'Customer Table'!A:D, 3, FALSE)</f>
        <v>Mumbai</v>
      </c>
      <c r="M218" t="str">
        <f>VLOOKUP(B218, 'Customer Table'!$A:$D, 4, FALSE)</f>
        <v>Returning</v>
      </c>
      <c r="N218" t="str">
        <f>VLOOKUP(C218, 'Product Table'!A:E, 2, FALSE)</f>
        <v>Laptop</v>
      </c>
      <c r="O218" t="str">
        <f>VLOOKUP(C218, 'Product Table'!A:E, 3, FALSE)</f>
        <v>Electronics</v>
      </c>
      <c r="P218">
        <f>VLOOKUP(C218, 'Product Table'!A:E, 4, FALSE)</f>
        <v>26897</v>
      </c>
      <c r="Q218">
        <f>VLOOKUP(A218, 'Date Table'!A:G, 2, FALSE)</f>
        <v>7</v>
      </c>
      <c r="R218">
        <f>VLOOKUP(A218, 'Date Table'!A:G, 3, FALSE)</f>
        <v>3</v>
      </c>
      <c r="S218">
        <f>VLOOKUP(A218, 'Date Table'!A:G, 4, FALSE)</f>
        <v>2024</v>
      </c>
      <c r="T218" t="str">
        <f>VLOOKUP(A218, 'Date Table'!A:G, 6, FALSE)</f>
        <v>Monsoon</v>
      </c>
      <c r="U218">
        <f>tblSales[[#This Row],[Qty]]*tblSales[[#This Row],[Unit Price   ]]</f>
        <v>106500</v>
      </c>
      <c r="V218">
        <f>tblSales[[#This Row],[Qty]]*tblSales[[#This Row],[Cost Price]]</f>
        <v>80691</v>
      </c>
      <c r="W218">
        <f>tblSales[[#This Row],[Net Revenue]]-tblSales[[#This Row],[COGS]]</f>
        <v>25609</v>
      </c>
      <c r="X218" s="14">
        <f>IF(tblSales[[#This Row],[Net Revenue]]=0, 0, tblSales[[#This Row],[Gross Profit]]/tblSales[[#This Row],[Net Revenue]])</f>
        <v>0.24091251175917217</v>
      </c>
    </row>
    <row r="219" spans="1:24" x14ac:dyDescent="0.3">
      <c r="A219" s="2">
        <v>45502</v>
      </c>
      <c r="B219" t="s">
        <v>12</v>
      </c>
      <c r="C219" t="s">
        <v>13</v>
      </c>
      <c r="D219">
        <v>1</v>
      </c>
      <c r="E219">
        <v>26700</v>
      </c>
      <c r="F219">
        <v>500</v>
      </c>
      <c r="G219">
        <v>26200</v>
      </c>
      <c r="H219" t="s">
        <v>9</v>
      </c>
      <c r="I219" t="str">
        <f t="shared" si="6"/>
        <v>July</v>
      </c>
      <c r="J219" t="str">
        <f t="shared" si="7"/>
        <v>Revenue</v>
      </c>
      <c r="K219" t="str">
        <f>VLOOKUP(B219, 'Customer Table'!A:D, 2, FALSE)</f>
        <v>Customer Q</v>
      </c>
      <c r="L219" t="str">
        <f>VLOOKUP(B219, 'Customer Table'!A:D, 3, FALSE)</f>
        <v>Kolkata</v>
      </c>
      <c r="M219" t="str">
        <f>VLOOKUP(B219, 'Customer Table'!$A:$D, 4, FALSE)</f>
        <v>New</v>
      </c>
      <c r="N219" t="str">
        <f>VLOOKUP(C219, 'Product Table'!A:E, 2, FALSE)</f>
        <v>Speaker</v>
      </c>
      <c r="O219" t="str">
        <f>VLOOKUP(C219, 'Product Table'!A:E, 3, FALSE)</f>
        <v>Audio</v>
      </c>
      <c r="P219">
        <f>VLOOKUP(C219, 'Product Table'!A:E, 4, FALSE)</f>
        <v>20159</v>
      </c>
      <c r="Q219">
        <f>VLOOKUP(A219, 'Date Table'!A:G, 2, FALSE)</f>
        <v>7</v>
      </c>
      <c r="R219">
        <f>VLOOKUP(A219, 'Date Table'!A:G, 3, FALSE)</f>
        <v>3</v>
      </c>
      <c r="S219">
        <f>VLOOKUP(A219, 'Date Table'!A:G, 4, FALSE)</f>
        <v>2024</v>
      </c>
      <c r="T219" t="str">
        <f>VLOOKUP(A219, 'Date Table'!A:G, 6, FALSE)</f>
        <v>Monsoon</v>
      </c>
      <c r="U219">
        <f>tblSales[[#This Row],[Qty]]*tblSales[[#This Row],[Unit Price   ]]</f>
        <v>26700</v>
      </c>
      <c r="V219">
        <f>tblSales[[#This Row],[Qty]]*tblSales[[#This Row],[Cost Price]]</f>
        <v>20159</v>
      </c>
      <c r="W219">
        <f>tblSales[[#This Row],[Net Revenue]]-tblSales[[#This Row],[COGS]]</f>
        <v>6041</v>
      </c>
      <c r="X219" s="14">
        <f>IF(tblSales[[#This Row],[Net Revenue]]=0, 0, tblSales[[#This Row],[Gross Profit]]/tblSales[[#This Row],[Net Revenue]])</f>
        <v>0.23057251908396947</v>
      </c>
    </row>
    <row r="220" spans="1:24" x14ac:dyDescent="0.3">
      <c r="A220" s="2">
        <v>45502</v>
      </c>
      <c r="B220" t="s">
        <v>15</v>
      </c>
      <c r="C220" t="s">
        <v>20</v>
      </c>
      <c r="D220">
        <v>5</v>
      </c>
      <c r="E220">
        <v>29100</v>
      </c>
      <c r="F220">
        <v>100</v>
      </c>
      <c r="G220">
        <v>-145400</v>
      </c>
      <c r="H220" t="s">
        <v>29</v>
      </c>
      <c r="I220" t="str">
        <f t="shared" si="6"/>
        <v>July</v>
      </c>
      <c r="J220" t="str">
        <f t="shared" si="7"/>
        <v>Return</v>
      </c>
      <c r="K220" t="str">
        <f>VLOOKUP(B220, 'Customer Table'!A:D, 2, FALSE)</f>
        <v>Customer K</v>
      </c>
      <c r="L220" t="str">
        <f>VLOOKUP(B220, 'Customer Table'!A:D, 3, FALSE)</f>
        <v>Kolkata</v>
      </c>
      <c r="M220" t="str">
        <f>VLOOKUP(B220, 'Customer Table'!$A:$D, 4, FALSE)</f>
        <v>New</v>
      </c>
      <c r="N220" t="str">
        <f>VLOOKUP(C220, 'Product Table'!A:E, 2, FALSE)</f>
        <v>Printer</v>
      </c>
      <c r="O220" t="str">
        <f>VLOOKUP(C220, 'Product Table'!A:E, 3, FALSE)</f>
        <v>Office</v>
      </c>
      <c r="P220">
        <f>VLOOKUP(C220, 'Product Table'!A:E, 4, FALSE)</f>
        <v>26425</v>
      </c>
      <c r="Q220">
        <f>VLOOKUP(A220, 'Date Table'!A:G, 2, FALSE)</f>
        <v>7</v>
      </c>
      <c r="R220">
        <f>VLOOKUP(A220, 'Date Table'!A:G, 3, FALSE)</f>
        <v>3</v>
      </c>
      <c r="S220">
        <f>VLOOKUP(A220, 'Date Table'!A:G, 4, FALSE)</f>
        <v>2024</v>
      </c>
      <c r="T220" t="str">
        <f>VLOOKUP(A220, 'Date Table'!A:G, 6, FALSE)</f>
        <v>Monsoon</v>
      </c>
      <c r="U220">
        <f>tblSales[[#This Row],[Qty]]*tblSales[[#This Row],[Unit Price   ]]</f>
        <v>145500</v>
      </c>
      <c r="V220">
        <f>tblSales[[#This Row],[Qty]]*tblSales[[#This Row],[Cost Price]]</f>
        <v>132125</v>
      </c>
      <c r="W220">
        <f>tblSales[[#This Row],[Net Revenue]]-tblSales[[#This Row],[COGS]]</f>
        <v>-277525</v>
      </c>
      <c r="X220" s="14">
        <f>IF(tblSales[[#This Row],[Net Revenue]]=0, 0, tblSales[[#This Row],[Gross Profit]]/tblSales[[#This Row],[Net Revenue]])</f>
        <v>1.9087001375515817</v>
      </c>
    </row>
    <row r="221" spans="1:24" x14ac:dyDescent="0.3">
      <c r="A221" s="2">
        <v>45501</v>
      </c>
      <c r="B221" t="s">
        <v>24</v>
      </c>
      <c r="C221" t="s">
        <v>20</v>
      </c>
      <c r="D221">
        <v>2</v>
      </c>
      <c r="E221">
        <v>29700</v>
      </c>
      <c r="F221">
        <v>500</v>
      </c>
      <c r="G221">
        <v>58900</v>
      </c>
      <c r="H221" t="s">
        <v>9</v>
      </c>
      <c r="I221" t="str">
        <f t="shared" si="6"/>
        <v>July</v>
      </c>
      <c r="J221" t="str">
        <f t="shared" si="7"/>
        <v>Revenue</v>
      </c>
      <c r="K221" t="str">
        <f>VLOOKUP(B221, 'Customer Table'!A:D, 2, FALSE)</f>
        <v>Customer M</v>
      </c>
      <c r="L221" t="str">
        <f>VLOOKUP(B221, 'Customer Table'!A:D, 3, FALSE)</f>
        <v>Chennai</v>
      </c>
      <c r="M221" t="str">
        <f>VLOOKUP(B221, 'Customer Table'!$A:$D, 4, FALSE)</f>
        <v>Returning</v>
      </c>
      <c r="N221" t="str">
        <f>VLOOKUP(C221, 'Product Table'!A:E, 2, FALSE)</f>
        <v>Printer</v>
      </c>
      <c r="O221" t="str">
        <f>VLOOKUP(C221, 'Product Table'!A:E, 3, FALSE)</f>
        <v>Office</v>
      </c>
      <c r="P221">
        <f>VLOOKUP(C221, 'Product Table'!A:E, 4, FALSE)</f>
        <v>26425</v>
      </c>
      <c r="Q221">
        <f>VLOOKUP(A221, 'Date Table'!A:G, 2, FALSE)</f>
        <v>7</v>
      </c>
      <c r="R221">
        <f>VLOOKUP(A221, 'Date Table'!A:G, 3, FALSE)</f>
        <v>3</v>
      </c>
      <c r="S221">
        <f>VLOOKUP(A221, 'Date Table'!A:G, 4, FALSE)</f>
        <v>2024</v>
      </c>
      <c r="T221" t="str">
        <f>VLOOKUP(A221, 'Date Table'!A:G, 6, FALSE)</f>
        <v>Monsoon</v>
      </c>
      <c r="U221">
        <f>tblSales[[#This Row],[Qty]]*tblSales[[#This Row],[Unit Price   ]]</f>
        <v>59400</v>
      </c>
      <c r="V221">
        <f>tblSales[[#This Row],[Qty]]*tblSales[[#This Row],[Cost Price]]</f>
        <v>52850</v>
      </c>
      <c r="W221">
        <f>tblSales[[#This Row],[Net Revenue]]-tblSales[[#This Row],[COGS]]</f>
        <v>6050</v>
      </c>
      <c r="X221" s="14">
        <f>IF(tblSales[[#This Row],[Net Revenue]]=0, 0, tblSales[[#This Row],[Gross Profit]]/tblSales[[#This Row],[Net Revenue]])</f>
        <v>0.10271646859083192</v>
      </c>
    </row>
    <row r="222" spans="1:24" x14ac:dyDescent="0.3">
      <c r="A222" s="2">
        <v>45499</v>
      </c>
      <c r="B222" t="s">
        <v>18</v>
      </c>
      <c r="C222" t="s">
        <v>11</v>
      </c>
      <c r="D222">
        <v>2</v>
      </c>
      <c r="E222">
        <v>8100</v>
      </c>
      <c r="F222">
        <v>500</v>
      </c>
      <c r="G222">
        <v>15700</v>
      </c>
      <c r="H222" t="s">
        <v>9</v>
      </c>
      <c r="I222" t="str">
        <f t="shared" si="6"/>
        <v>July</v>
      </c>
      <c r="J222" t="str">
        <f t="shared" si="7"/>
        <v>Revenue</v>
      </c>
      <c r="K222" t="str">
        <f>VLOOKUP(B222, 'Customer Table'!A:D, 2, FALSE)</f>
        <v>Customer J</v>
      </c>
      <c r="L222" t="str">
        <f>VLOOKUP(B222, 'Customer Table'!A:D, 3, FALSE)</f>
        <v>Chennai</v>
      </c>
      <c r="M222" t="str">
        <f>VLOOKUP(B222, 'Customer Table'!$A:$D, 4, FALSE)</f>
        <v>Returning</v>
      </c>
      <c r="N222" t="str">
        <f>VLOOKUP(C222, 'Product Table'!A:E, 2, FALSE)</f>
        <v>Smartphone</v>
      </c>
      <c r="O222" t="str">
        <f>VLOOKUP(C222, 'Product Table'!A:E, 3, FALSE)</f>
        <v>Electronics</v>
      </c>
      <c r="P222">
        <f>VLOOKUP(C222, 'Product Table'!A:E, 4, FALSE)</f>
        <v>5612</v>
      </c>
      <c r="Q222">
        <f>VLOOKUP(A222, 'Date Table'!A:G, 2, FALSE)</f>
        <v>7</v>
      </c>
      <c r="R222">
        <f>VLOOKUP(A222, 'Date Table'!A:G, 3, FALSE)</f>
        <v>3</v>
      </c>
      <c r="S222">
        <f>VLOOKUP(A222, 'Date Table'!A:G, 4, FALSE)</f>
        <v>2024</v>
      </c>
      <c r="T222" t="str">
        <f>VLOOKUP(A222, 'Date Table'!A:G, 6, FALSE)</f>
        <v>Monsoon</v>
      </c>
      <c r="U222">
        <f>tblSales[[#This Row],[Qty]]*tblSales[[#This Row],[Unit Price   ]]</f>
        <v>16200</v>
      </c>
      <c r="V222">
        <f>tblSales[[#This Row],[Qty]]*tblSales[[#This Row],[Cost Price]]</f>
        <v>11224</v>
      </c>
      <c r="W222">
        <f>tblSales[[#This Row],[Net Revenue]]-tblSales[[#This Row],[COGS]]</f>
        <v>4476</v>
      </c>
      <c r="X222" s="14">
        <f>IF(tblSales[[#This Row],[Net Revenue]]=0, 0, tblSales[[#This Row],[Gross Profit]]/tblSales[[#This Row],[Net Revenue]])</f>
        <v>0.28509554140127391</v>
      </c>
    </row>
    <row r="223" spans="1:24" x14ac:dyDescent="0.3">
      <c r="A223" s="2">
        <v>45499</v>
      </c>
      <c r="B223" t="s">
        <v>34</v>
      </c>
      <c r="C223" t="s">
        <v>8</v>
      </c>
      <c r="D223">
        <v>2</v>
      </c>
      <c r="E223">
        <v>33900</v>
      </c>
      <c r="F223">
        <v>200</v>
      </c>
      <c r="G223">
        <v>67600</v>
      </c>
      <c r="H223" t="s">
        <v>9</v>
      </c>
      <c r="I223" t="str">
        <f t="shared" si="6"/>
        <v>July</v>
      </c>
      <c r="J223" t="str">
        <f t="shared" si="7"/>
        <v>Revenue</v>
      </c>
      <c r="K223" t="str">
        <f>VLOOKUP(B223, 'Customer Table'!A:D, 2, FALSE)</f>
        <v>Customer H</v>
      </c>
      <c r="L223" t="str">
        <f>VLOOKUP(B223, 'Customer Table'!A:D, 3, FALSE)</f>
        <v>Bangalore</v>
      </c>
      <c r="M223" t="str">
        <f>VLOOKUP(B223, 'Customer Table'!$A:$D, 4, FALSE)</f>
        <v>New</v>
      </c>
      <c r="N223" t="str">
        <f>VLOOKUP(C223, 'Product Table'!A:E, 2, FALSE)</f>
        <v>Laptop</v>
      </c>
      <c r="O223" t="str">
        <f>VLOOKUP(C223, 'Product Table'!A:E, 3, FALSE)</f>
        <v>Electronics</v>
      </c>
      <c r="P223">
        <f>VLOOKUP(C223, 'Product Table'!A:E, 4, FALSE)</f>
        <v>26897</v>
      </c>
      <c r="Q223">
        <f>VLOOKUP(A223, 'Date Table'!A:G, 2, FALSE)</f>
        <v>7</v>
      </c>
      <c r="R223">
        <f>VLOOKUP(A223, 'Date Table'!A:G, 3, FALSE)</f>
        <v>3</v>
      </c>
      <c r="S223">
        <f>VLOOKUP(A223, 'Date Table'!A:G, 4, FALSE)</f>
        <v>2024</v>
      </c>
      <c r="T223" t="str">
        <f>VLOOKUP(A223, 'Date Table'!A:G, 6, FALSE)</f>
        <v>Monsoon</v>
      </c>
      <c r="U223">
        <f>tblSales[[#This Row],[Qty]]*tblSales[[#This Row],[Unit Price   ]]</f>
        <v>67800</v>
      </c>
      <c r="V223">
        <f>tblSales[[#This Row],[Qty]]*tblSales[[#This Row],[Cost Price]]</f>
        <v>53794</v>
      </c>
      <c r="W223">
        <f>tblSales[[#This Row],[Net Revenue]]-tblSales[[#This Row],[COGS]]</f>
        <v>13806</v>
      </c>
      <c r="X223" s="14">
        <f>IF(tblSales[[#This Row],[Net Revenue]]=0, 0, tblSales[[#This Row],[Gross Profit]]/tblSales[[#This Row],[Net Revenue]])</f>
        <v>0.20423076923076924</v>
      </c>
    </row>
    <row r="224" spans="1:24" x14ac:dyDescent="0.3">
      <c r="A224" s="2">
        <v>45499</v>
      </c>
      <c r="B224" t="s">
        <v>26</v>
      </c>
      <c r="C224" t="s">
        <v>17</v>
      </c>
      <c r="D224">
        <v>4</v>
      </c>
      <c r="E224">
        <v>31300</v>
      </c>
      <c r="F224">
        <v>0</v>
      </c>
      <c r="G224">
        <v>125200</v>
      </c>
      <c r="H224" t="s">
        <v>9</v>
      </c>
      <c r="I224" t="str">
        <f t="shared" si="6"/>
        <v>July</v>
      </c>
      <c r="J224" t="str">
        <f t="shared" si="7"/>
        <v>Revenue</v>
      </c>
      <c r="K224" t="str">
        <f>VLOOKUP(B224, 'Customer Table'!A:D, 2, FALSE)</f>
        <v>Customer N</v>
      </c>
      <c r="L224" t="str">
        <f>VLOOKUP(B224, 'Customer Table'!A:D, 3, FALSE)</f>
        <v>Mumbai</v>
      </c>
      <c r="M224" t="str">
        <f>VLOOKUP(B224, 'Customer Table'!$A:$D, 4, FALSE)</f>
        <v>Returning</v>
      </c>
      <c r="N224" t="str">
        <f>VLOOKUP(C224, 'Product Table'!A:E, 2, FALSE)</f>
        <v>Mouse</v>
      </c>
      <c r="O224" t="str">
        <f>VLOOKUP(C224, 'Product Table'!A:E, 3, FALSE)</f>
        <v>Accessories</v>
      </c>
      <c r="P224">
        <f>VLOOKUP(C224, 'Product Table'!A:E, 4, FALSE)</f>
        <v>24870</v>
      </c>
      <c r="Q224">
        <f>VLOOKUP(A224, 'Date Table'!A:G, 2, FALSE)</f>
        <v>7</v>
      </c>
      <c r="R224">
        <f>VLOOKUP(A224, 'Date Table'!A:G, 3, FALSE)</f>
        <v>3</v>
      </c>
      <c r="S224">
        <f>VLOOKUP(A224, 'Date Table'!A:G, 4, FALSE)</f>
        <v>2024</v>
      </c>
      <c r="T224" t="str">
        <f>VLOOKUP(A224, 'Date Table'!A:G, 6, FALSE)</f>
        <v>Monsoon</v>
      </c>
      <c r="U224">
        <f>tblSales[[#This Row],[Qty]]*tblSales[[#This Row],[Unit Price   ]]</f>
        <v>125200</v>
      </c>
      <c r="V224">
        <f>tblSales[[#This Row],[Qty]]*tblSales[[#This Row],[Cost Price]]</f>
        <v>99480</v>
      </c>
      <c r="W224">
        <f>tblSales[[#This Row],[Net Revenue]]-tblSales[[#This Row],[COGS]]</f>
        <v>25720</v>
      </c>
      <c r="X224" s="14">
        <f>IF(tblSales[[#This Row],[Net Revenue]]=0, 0, tblSales[[#This Row],[Gross Profit]]/tblSales[[#This Row],[Net Revenue]])</f>
        <v>0.20543130990415334</v>
      </c>
    </row>
    <row r="225" spans="1:24" x14ac:dyDescent="0.3">
      <c r="A225" s="2">
        <v>45498</v>
      </c>
      <c r="B225" t="s">
        <v>31</v>
      </c>
      <c r="C225" t="s">
        <v>20</v>
      </c>
      <c r="D225">
        <v>1</v>
      </c>
      <c r="E225">
        <v>29600</v>
      </c>
      <c r="F225">
        <v>500</v>
      </c>
      <c r="G225">
        <v>29100</v>
      </c>
      <c r="H225" t="s">
        <v>9</v>
      </c>
      <c r="I225" t="str">
        <f t="shared" si="6"/>
        <v>July</v>
      </c>
      <c r="J225" t="str">
        <f t="shared" si="7"/>
        <v>Revenue</v>
      </c>
      <c r="K225" t="str">
        <f>VLOOKUP(B225, 'Customer Table'!A:D, 2, FALSE)</f>
        <v>Customer G</v>
      </c>
      <c r="L225" t="str">
        <f>VLOOKUP(B225, 'Customer Table'!A:D, 3, FALSE)</f>
        <v>Bangalore</v>
      </c>
      <c r="M225" t="str">
        <f>VLOOKUP(B225, 'Customer Table'!$A:$D, 4, FALSE)</f>
        <v>Returning</v>
      </c>
      <c r="N225" t="str">
        <f>VLOOKUP(C225, 'Product Table'!A:E, 2, FALSE)</f>
        <v>Printer</v>
      </c>
      <c r="O225" t="str">
        <f>VLOOKUP(C225, 'Product Table'!A:E, 3, FALSE)</f>
        <v>Office</v>
      </c>
      <c r="P225">
        <f>VLOOKUP(C225, 'Product Table'!A:E, 4, FALSE)</f>
        <v>26425</v>
      </c>
      <c r="Q225">
        <f>VLOOKUP(A225, 'Date Table'!A:G, 2, FALSE)</f>
        <v>7</v>
      </c>
      <c r="R225">
        <f>VLOOKUP(A225, 'Date Table'!A:G, 3, FALSE)</f>
        <v>3</v>
      </c>
      <c r="S225">
        <f>VLOOKUP(A225, 'Date Table'!A:G, 4, FALSE)</f>
        <v>2024</v>
      </c>
      <c r="T225" t="str">
        <f>VLOOKUP(A225, 'Date Table'!A:G, 6, FALSE)</f>
        <v>Monsoon</v>
      </c>
      <c r="U225">
        <f>tblSales[[#This Row],[Qty]]*tblSales[[#This Row],[Unit Price   ]]</f>
        <v>29600</v>
      </c>
      <c r="V225">
        <f>tblSales[[#This Row],[Qty]]*tblSales[[#This Row],[Cost Price]]</f>
        <v>26425</v>
      </c>
      <c r="W225">
        <f>tblSales[[#This Row],[Net Revenue]]-tblSales[[#This Row],[COGS]]</f>
        <v>2675</v>
      </c>
      <c r="X225" s="14">
        <f>IF(tblSales[[#This Row],[Net Revenue]]=0, 0, tblSales[[#This Row],[Gross Profit]]/tblSales[[#This Row],[Net Revenue]])</f>
        <v>9.192439862542956E-2</v>
      </c>
    </row>
    <row r="226" spans="1:24" x14ac:dyDescent="0.3">
      <c r="A226" s="2">
        <v>45496</v>
      </c>
      <c r="B226" t="s">
        <v>21</v>
      </c>
      <c r="C226" t="s">
        <v>25</v>
      </c>
      <c r="D226">
        <v>3</v>
      </c>
      <c r="E226">
        <v>39500</v>
      </c>
      <c r="F226">
        <v>0</v>
      </c>
      <c r="G226">
        <v>118500</v>
      </c>
      <c r="H226" t="s">
        <v>9</v>
      </c>
      <c r="I226" t="str">
        <f t="shared" si="6"/>
        <v>July</v>
      </c>
      <c r="J226" t="str">
        <f t="shared" si="7"/>
        <v>Revenue</v>
      </c>
      <c r="K226" t="str">
        <f>VLOOKUP(B226, 'Customer Table'!A:D, 2, FALSE)</f>
        <v>Customer C</v>
      </c>
      <c r="L226" t="str">
        <f>VLOOKUP(B226, 'Customer Table'!A:D, 3, FALSE)</f>
        <v>Bangalore</v>
      </c>
      <c r="M226" t="str">
        <f>VLOOKUP(B226, 'Customer Table'!$A:$D, 4, FALSE)</f>
        <v>New</v>
      </c>
      <c r="N226" t="str">
        <f>VLOOKUP(C226, 'Product Table'!A:E, 2, FALSE)</f>
        <v>Tablet</v>
      </c>
      <c r="O226" t="str">
        <f>VLOOKUP(C226, 'Product Table'!A:E, 3, FALSE)</f>
        <v>Electronics</v>
      </c>
      <c r="P226">
        <f>VLOOKUP(C226, 'Product Table'!A:E, 4, FALSE)</f>
        <v>29054</v>
      </c>
      <c r="Q226">
        <f>VLOOKUP(A226, 'Date Table'!A:G, 2, FALSE)</f>
        <v>7</v>
      </c>
      <c r="R226">
        <f>VLOOKUP(A226, 'Date Table'!A:G, 3, FALSE)</f>
        <v>3</v>
      </c>
      <c r="S226">
        <f>VLOOKUP(A226, 'Date Table'!A:G, 4, FALSE)</f>
        <v>2024</v>
      </c>
      <c r="T226" t="str">
        <f>VLOOKUP(A226, 'Date Table'!A:G, 6, FALSE)</f>
        <v>Monsoon</v>
      </c>
      <c r="U226">
        <f>tblSales[[#This Row],[Qty]]*tblSales[[#This Row],[Unit Price   ]]</f>
        <v>118500</v>
      </c>
      <c r="V226">
        <f>tblSales[[#This Row],[Qty]]*tblSales[[#This Row],[Cost Price]]</f>
        <v>87162</v>
      </c>
      <c r="W226">
        <f>tblSales[[#This Row],[Net Revenue]]-tblSales[[#This Row],[COGS]]</f>
        <v>31338</v>
      </c>
      <c r="X226" s="14">
        <f>IF(tblSales[[#This Row],[Net Revenue]]=0, 0, tblSales[[#This Row],[Gross Profit]]/tblSales[[#This Row],[Net Revenue]])</f>
        <v>0.26445569620253162</v>
      </c>
    </row>
    <row r="227" spans="1:24" x14ac:dyDescent="0.3">
      <c r="A227" s="2">
        <v>45496</v>
      </c>
      <c r="B227" t="s">
        <v>15</v>
      </c>
      <c r="C227" t="s">
        <v>20</v>
      </c>
      <c r="D227">
        <v>1</v>
      </c>
      <c r="E227">
        <v>34500</v>
      </c>
      <c r="F227">
        <v>0</v>
      </c>
      <c r="G227">
        <v>34500</v>
      </c>
      <c r="H227" t="s">
        <v>9</v>
      </c>
      <c r="I227" t="str">
        <f t="shared" si="6"/>
        <v>July</v>
      </c>
      <c r="J227" t="str">
        <f t="shared" si="7"/>
        <v>Revenue</v>
      </c>
      <c r="K227" t="str">
        <f>VLOOKUP(B227, 'Customer Table'!A:D, 2, FALSE)</f>
        <v>Customer K</v>
      </c>
      <c r="L227" t="str">
        <f>VLOOKUP(B227, 'Customer Table'!A:D, 3, FALSE)</f>
        <v>Kolkata</v>
      </c>
      <c r="M227" t="str">
        <f>VLOOKUP(B227, 'Customer Table'!$A:$D, 4, FALSE)</f>
        <v>New</v>
      </c>
      <c r="N227" t="str">
        <f>VLOOKUP(C227, 'Product Table'!A:E, 2, FALSE)</f>
        <v>Printer</v>
      </c>
      <c r="O227" t="str">
        <f>VLOOKUP(C227, 'Product Table'!A:E, 3, FALSE)</f>
        <v>Office</v>
      </c>
      <c r="P227">
        <f>VLOOKUP(C227, 'Product Table'!A:E, 4, FALSE)</f>
        <v>26425</v>
      </c>
      <c r="Q227">
        <f>VLOOKUP(A227, 'Date Table'!A:G, 2, FALSE)</f>
        <v>7</v>
      </c>
      <c r="R227">
        <f>VLOOKUP(A227, 'Date Table'!A:G, 3, FALSE)</f>
        <v>3</v>
      </c>
      <c r="S227">
        <f>VLOOKUP(A227, 'Date Table'!A:G, 4, FALSE)</f>
        <v>2024</v>
      </c>
      <c r="T227" t="str">
        <f>VLOOKUP(A227, 'Date Table'!A:G, 6, FALSE)</f>
        <v>Monsoon</v>
      </c>
      <c r="U227">
        <f>tblSales[[#This Row],[Qty]]*tblSales[[#This Row],[Unit Price   ]]</f>
        <v>34500</v>
      </c>
      <c r="V227">
        <f>tblSales[[#This Row],[Qty]]*tblSales[[#This Row],[Cost Price]]</f>
        <v>26425</v>
      </c>
      <c r="W227">
        <f>tblSales[[#This Row],[Net Revenue]]-tblSales[[#This Row],[COGS]]</f>
        <v>8075</v>
      </c>
      <c r="X227" s="14">
        <f>IF(tblSales[[#This Row],[Net Revenue]]=0, 0, tblSales[[#This Row],[Gross Profit]]/tblSales[[#This Row],[Net Revenue]])</f>
        <v>0.23405797101449274</v>
      </c>
    </row>
    <row r="228" spans="1:24" x14ac:dyDescent="0.3">
      <c r="A228" s="2">
        <v>45493</v>
      </c>
      <c r="B228" t="s">
        <v>15</v>
      </c>
      <c r="C228" t="s">
        <v>11</v>
      </c>
      <c r="D228">
        <v>1</v>
      </c>
      <c r="E228">
        <v>7000</v>
      </c>
      <c r="F228">
        <v>200</v>
      </c>
      <c r="G228">
        <v>6800</v>
      </c>
      <c r="H228" t="s">
        <v>9</v>
      </c>
      <c r="I228" t="str">
        <f t="shared" si="6"/>
        <v>July</v>
      </c>
      <c r="J228" t="str">
        <f t="shared" si="7"/>
        <v>Revenue</v>
      </c>
      <c r="K228" t="str">
        <f>VLOOKUP(B228, 'Customer Table'!A:D, 2, FALSE)</f>
        <v>Customer K</v>
      </c>
      <c r="L228" t="str">
        <f>VLOOKUP(B228, 'Customer Table'!A:D, 3, FALSE)</f>
        <v>Kolkata</v>
      </c>
      <c r="M228" t="str">
        <f>VLOOKUP(B228, 'Customer Table'!$A:$D, 4, FALSE)</f>
        <v>New</v>
      </c>
      <c r="N228" t="str">
        <f>VLOOKUP(C228, 'Product Table'!A:E, 2, FALSE)</f>
        <v>Smartphone</v>
      </c>
      <c r="O228" t="str">
        <f>VLOOKUP(C228, 'Product Table'!A:E, 3, FALSE)</f>
        <v>Electronics</v>
      </c>
      <c r="P228">
        <f>VLOOKUP(C228, 'Product Table'!A:E, 4, FALSE)</f>
        <v>5612</v>
      </c>
      <c r="Q228">
        <f>VLOOKUP(A228, 'Date Table'!A:G, 2, FALSE)</f>
        <v>7</v>
      </c>
      <c r="R228">
        <f>VLOOKUP(A228, 'Date Table'!A:G, 3, FALSE)</f>
        <v>3</v>
      </c>
      <c r="S228">
        <f>VLOOKUP(A228, 'Date Table'!A:G, 4, FALSE)</f>
        <v>2024</v>
      </c>
      <c r="T228" t="str">
        <f>VLOOKUP(A228, 'Date Table'!A:G, 6, FALSE)</f>
        <v>Monsoon</v>
      </c>
      <c r="U228">
        <f>tblSales[[#This Row],[Qty]]*tblSales[[#This Row],[Unit Price   ]]</f>
        <v>7000</v>
      </c>
      <c r="V228">
        <f>tblSales[[#This Row],[Qty]]*tblSales[[#This Row],[Cost Price]]</f>
        <v>5612</v>
      </c>
      <c r="W228">
        <f>tblSales[[#This Row],[Net Revenue]]-tblSales[[#This Row],[COGS]]</f>
        <v>1188</v>
      </c>
      <c r="X228" s="14">
        <f>IF(tblSales[[#This Row],[Net Revenue]]=0, 0, tblSales[[#This Row],[Gross Profit]]/tblSales[[#This Row],[Net Revenue]])</f>
        <v>0.17470588235294118</v>
      </c>
    </row>
    <row r="229" spans="1:24" x14ac:dyDescent="0.3">
      <c r="A229" s="2">
        <v>45493</v>
      </c>
      <c r="B229" t="s">
        <v>38</v>
      </c>
      <c r="C229" t="s">
        <v>22</v>
      </c>
      <c r="D229">
        <v>5</v>
      </c>
      <c r="E229">
        <v>24600</v>
      </c>
      <c r="F229">
        <v>0</v>
      </c>
      <c r="G229">
        <v>123000</v>
      </c>
      <c r="H229" t="s">
        <v>9</v>
      </c>
      <c r="I229" t="str">
        <f t="shared" si="6"/>
        <v>July</v>
      </c>
      <c r="J229" t="str">
        <f t="shared" si="7"/>
        <v>Revenue</v>
      </c>
      <c r="K229" t="str">
        <f>VLOOKUP(B229, 'Customer Table'!A:D, 2, FALSE)</f>
        <v>Customer E</v>
      </c>
      <c r="L229" t="str">
        <f>VLOOKUP(B229, 'Customer Table'!A:D, 3, FALSE)</f>
        <v>Chennai</v>
      </c>
      <c r="M229" t="str">
        <f>VLOOKUP(B229, 'Customer Table'!$A:$D, 4, FALSE)</f>
        <v>New</v>
      </c>
      <c r="N229" t="str">
        <f>VLOOKUP(C229, 'Product Table'!A:E, 2, FALSE)</f>
        <v>Smartwatch</v>
      </c>
      <c r="O229" t="str">
        <f>VLOOKUP(C229, 'Product Table'!A:E, 3, FALSE)</f>
        <v>Wearable</v>
      </c>
      <c r="P229">
        <f>VLOOKUP(C229, 'Product Table'!A:E, 4, FALSE)</f>
        <v>18787</v>
      </c>
      <c r="Q229">
        <f>VLOOKUP(A229, 'Date Table'!A:G, 2, FALSE)</f>
        <v>7</v>
      </c>
      <c r="R229">
        <f>VLOOKUP(A229, 'Date Table'!A:G, 3, FALSE)</f>
        <v>3</v>
      </c>
      <c r="S229">
        <f>VLOOKUP(A229, 'Date Table'!A:G, 4, FALSE)</f>
        <v>2024</v>
      </c>
      <c r="T229" t="str">
        <f>VLOOKUP(A229, 'Date Table'!A:G, 6, FALSE)</f>
        <v>Monsoon</v>
      </c>
      <c r="U229">
        <f>tblSales[[#This Row],[Qty]]*tblSales[[#This Row],[Unit Price   ]]</f>
        <v>123000</v>
      </c>
      <c r="V229">
        <f>tblSales[[#This Row],[Qty]]*tblSales[[#This Row],[Cost Price]]</f>
        <v>93935</v>
      </c>
      <c r="W229">
        <f>tblSales[[#This Row],[Net Revenue]]-tblSales[[#This Row],[COGS]]</f>
        <v>29065</v>
      </c>
      <c r="X229" s="14">
        <f>IF(tblSales[[#This Row],[Net Revenue]]=0, 0, tblSales[[#This Row],[Gross Profit]]/tblSales[[#This Row],[Net Revenue]])</f>
        <v>0.23630081300813008</v>
      </c>
    </row>
    <row r="230" spans="1:24" x14ac:dyDescent="0.3">
      <c r="A230" s="2">
        <v>45492</v>
      </c>
      <c r="B230" t="s">
        <v>12</v>
      </c>
      <c r="C230" t="s">
        <v>32</v>
      </c>
      <c r="D230">
        <v>2</v>
      </c>
      <c r="E230">
        <v>37700</v>
      </c>
      <c r="F230">
        <v>0</v>
      </c>
      <c r="G230">
        <v>75400</v>
      </c>
      <c r="H230" t="s">
        <v>9</v>
      </c>
      <c r="I230" t="str">
        <f t="shared" si="6"/>
        <v>July</v>
      </c>
      <c r="J230" t="str">
        <f t="shared" si="7"/>
        <v>Revenue</v>
      </c>
      <c r="K230" t="str">
        <f>VLOOKUP(B230, 'Customer Table'!A:D, 2, FALSE)</f>
        <v>Customer Q</v>
      </c>
      <c r="L230" t="str">
        <f>VLOOKUP(B230, 'Customer Table'!A:D, 3, FALSE)</f>
        <v>Kolkata</v>
      </c>
      <c r="M230" t="str">
        <f>VLOOKUP(B230, 'Customer Table'!$A:$D, 4, FALSE)</f>
        <v>New</v>
      </c>
      <c r="N230" t="str">
        <f>VLOOKUP(C230, 'Product Table'!A:E, 2, FALSE)</f>
        <v>Keyboard</v>
      </c>
      <c r="O230" t="str">
        <f>VLOOKUP(C230, 'Product Table'!A:E, 3, FALSE)</f>
        <v>Accessories</v>
      </c>
      <c r="P230">
        <f>VLOOKUP(C230, 'Product Table'!A:E, 4, FALSE)</f>
        <v>25619</v>
      </c>
      <c r="Q230">
        <f>VLOOKUP(A230, 'Date Table'!A:G, 2, FALSE)</f>
        <v>7</v>
      </c>
      <c r="R230">
        <f>VLOOKUP(A230, 'Date Table'!A:G, 3, FALSE)</f>
        <v>3</v>
      </c>
      <c r="S230">
        <f>VLOOKUP(A230, 'Date Table'!A:G, 4, FALSE)</f>
        <v>2024</v>
      </c>
      <c r="T230" t="str">
        <f>VLOOKUP(A230, 'Date Table'!A:G, 6, FALSE)</f>
        <v>Monsoon</v>
      </c>
      <c r="U230">
        <f>tblSales[[#This Row],[Qty]]*tblSales[[#This Row],[Unit Price   ]]</f>
        <v>75400</v>
      </c>
      <c r="V230">
        <f>tblSales[[#This Row],[Qty]]*tblSales[[#This Row],[Cost Price]]</f>
        <v>51238</v>
      </c>
      <c r="W230">
        <f>tblSales[[#This Row],[Net Revenue]]-tblSales[[#This Row],[COGS]]</f>
        <v>24162</v>
      </c>
      <c r="X230" s="14">
        <f>IF(tblSales[[#This Row],[Net Revenue]]=0, 0, tblSales[[#This Row],[Gross Profit]]/tblSales[[#This Row],[Net Revenue]])</f>
        <v>0.32045092838196287</v>
      </c>
    </row>
    <row r="231" spans="1:24" x14ac:dyDescent="0.3">
      <c r="A231" s="2">
        <v>45490</v>
      </c>
      <c r="B231" t="s">
        <v>34</v>
      </c>
      <c r="C231" t="s">
        <v>11</v>
      </c>
      <c r="D231">
        <v>3</v>
      </c>
      <c r="E231">
        <v>7900</v>
      </c>
      <c r="F231">
        <v>500</v>
      </c>
      <c r="G231">
        <v>-23200</v>
      </c>
      <c r="H231" t="s">
        <v>29</v>
      </c>
      <c r="I231" t="str">
        <f t="shared" si="6"/>
        <v>July</v>
      </c>
      <c r="J231" t="str">
        <f t="shared" si="7"/>
        <v>Return</v>
      </c>
      <c r="K231" t="str">
        <f>VLOOKUP(B231, 'Customer Table'!A:D, 2, FALSE)</f>
        <v>Customer H</v>
      </c>
      <c r="L231" t="str">
        <f>VLOOKUP(B231, 'Customer Table'!A:D, 3, FALSE)</f>
        <v>Bangalore</v>
      </c>
      <c r="M231" t="str">
        <f>VLOOKUP(B231, 'Customer Table'!$A:$D, 4, FALSE)</f>
        <v>New</v>
      </c>
      <c r="N231" t="str">
        <f>VLOOKUP(C231, 'Product Table'!A:E, 2, FALSE)</f>
        <v>Smartphone</v>
      </c>
      <c r="O231" t="str">
        <f>VLOOKUP(C231, 'Product Table'!A:E, 3, FALSE)</f>
        <v>Electronics</v>
      </c>
      <c r="P231">
        <f>VLOOKUP(C231, 'Product Table'!A:E, 4, FALSE)</f>
        <v>5612</v>
      </c>
      <c r="Q231">
        <f>VLOOKUP(A231, 'Date Table'!A:G, 2, FALSE)</f>
        <v>7</v>
      </c>
      <c r="R231">
        <f>VLOOKUP(A231, 'Date Table'!A:G, 3, FALSE)</f>
        <v>3</v>
      </c>
      <c r="S231">
        <f>VLOOKUP(A231, 'Date Table'!A:G, 4, FALSE)</f>
        <v>2024</v>
      </c>
      <c r="T231" t="str">
        <f>VLOOKUP(A231, 'Date Table'!A:G, 6, FALSE)</f>
        <v>Monsoon</v>
      </c>
      <c r="U231">
        <f>tblSales[[#This Row],[Qty]]*tblSales[[#This Row],[Unit Price   ]]</f>
        <v>23700</v>
      </c>
      <c r="V231">
        <f>tblSales[[#This Row],[Qty]]*tblSales[[#This Row],[Cost Price]]</f>
        <v>16836</v>
      </c>
      <c r="W231">
        <f>tblSales[[#This Row],[Net Revenue]]-tblSales[[#This Row],[COGS]]</f>
        <v>-40036</v>
      </c>
      <c r="X231" s="14">
        <f>IF(tblSales[[#This Row],[Net Revenue]]=0, 0, tblSales[[#This Row],[Gross Profit]]/tblSales[[#This Row],[Net Revenue]])</f>
        <v>1.7256896551724137</v>
      </c>
    </row>
    <row r="232" spans="1:24" x14ac:dyDescent="0.3">
      <c r="A232" s="2">
        <v>45490</v>
      </c>
      <c r="B232" t="s">
        <v>26</v>
      </c>
      <c r="C232" t="s">
        <v>13</v>
      </c>
      <c r="D232">
        <v>5</v>
      </c>
      <c r="E232">
        <v>27500</v>
      </c>
      <c r="F232">
        <v>500</v>
      </c>
      <c r="G232">
        <v>137000</v>
      </c>
      <c r="H232" t="s">
        <v>9</v>
      </c>
      <c r="I232" t="str">
        <f t="shared" si="6"/>
        <v>July</v>
      </c>
      <c r="J232" t="str">
        <f t="shared" si="7"/>
        <v>Revenue</v>
      </c>
      <c r="K232" t="str">
        <f>VLOOKUP(B232, 'Customer Table'!A:D, 2, FALSE)</f>
        <v>Customer N</v>
      </c>
      <c r="L232" t="str">
        <f>VLOOKUP(B232, 'Customer Table'!A:D, 3, FALSE)</f>
        <v>Mumbai</v>
      </c>
      <c r="M232" t="str">
        <f>VLOOKUP(B232, 'Customer Table'!$A:$D, 4, FALSE)</f>
        <v>Returning</v>
      </c>
      <c r="N232" t="str">
        <f>VLOOKUP(C232, 'Product Table'!A:E, 2, FALSE)</f>
        <v>Speaker</v>
      </c>
      <c r="O232" t="str">
        <f>VLOOKUP(C232, 'Product Table'!A:E, 3, FALSE)</f>
        <v>Audio</v>
      </c>
      <c r="P232">
        <f>VLOOKUP(C232, 'Product Table'!A:E, 4, FALSE)</f>
        <v>20159</v>
      </c>
      <c r="Q232">
        <f>VLOOKUP(A232, 'Date Table'!A:G, 2, FALSE)</f>
        <v>7</v>
      </c>
      <c r="R232">
        <f>VLOOKUP(A232, 'Date Table'!A:G, 3, FALSE)</f>
        <v>3</v>
      </c>
      <c r="S232">
        <f>VLOOKUP(A232, 'Date Table'!A:G, 4, FALSE)</f>
        <v>2024</v>
      </c>
      <c r="T232" t="str">
        <f>VLOOKUP(A232, 'Date Table'!A:G, 6, FALSE)</f>
        <v>Monsoon</v>
      </c>
      <c r="U232">
        <f>tblSales[[#This Row],[Qty]]*tblSales[[#This Row],[Unit Price   ]]</f>
        <v>137500</v>
      </c>
      <c r="V232">
        <f>tblSales[[#This Row],[Qty]]*tblSales[[#This Row],[Cost Price]]</f>
        <v>100795</v>
      </c>
      <c r="W232">
        <f>tblSales[[#This Row],[Net Revenue]]-tblSales[[#This Row],[COGS]]</f>
        <v>36205</v>
      </c>
      <c r="X232" s="14">
        <f>IF(tblSales[[#This Row],[Net Revenue]]=0, 0, tblSales[[#This Row],[Gross Profit]]/tblSales[[#This Row],[Net Revenue]])</f>
        <v>0.26427007299270072</v>
      </c>
    </row>
    <row r="233" spans="1:24" x14ac:dyDescent="0.3">
      <c r="A233" s="2">
        <v>45487</v>
      </c>
      <c r="B233" t="s">
        <v>15</v>
      </c>
      <c r="C233" t="s">
        <v>30</v>
      </c>
      <c r="D233">
        <v>3</v>
      </c>
      <c r="E233">
        <v>36400</v>
      </c>
      <c r="F233">
        <v>200</v>
      </c>
      <c r="G233">
        <v>109000</v>
      </c>
      <c r="H233" t="s">
        <v>9</v>
      </c>
      <c r="I233" t="str">
        <f t="shared" si="6"/>
        <v>July</v>
      </c>
      <c r="J233" t="str">
        <f t="shared" si="7"/>
        <v>Revenue</v>
      </c>
      <c r="K233" t="str">
        <f>VLOOKUP(B233, 'Customer Table'!A:D, 2, FALSE)</f>
        <v>Customer K</v>
      </c>
      <c r="L233" t="str">
        <f>VLOOKUP(B233, 'Customer Table'!A:D, 3, FALSE)</f>
        <v>Kolkata</v>
      </c>
      <c r="M233" t="str">
        <f>VLOOKUP(B233, 'Customer Table'!$A:$D, 4, FALSE)</f>
        <v>New</v>
      </c>
      <c r="N233" t="str">
        <f>VLOOKUP(C233, 'Product Table'!A:E, 2, FALSE)</f>
        <v>Monitor</v>
      </c>
      <c r="O233" t="str">
        <f>VLOOKUP(C233, 'Product Table'!A:E, 3, FALSE)</f>
        <v>Electronics</v>
      </c>
      <c r="P233">
        <f>VLOOKUP(C233, 'Product Table'!A:E, 4, FALSE)</f>
        <v>28939</v>
      </c>
      <c r="Q233">
        <f>VLOOKUP(A233, 'Date Table'!A:G, 2, FALSE)</f>
        <v>7</v>
      </c>
      <c r="R233">
        <f>VLOOKUP(A233, 'Date Table'!A:G, 3, FALSE)</f>
        <v>3</v>
      </c>
      <c r="S233">
        <f>VLOOKUP(A233, 'Date Table'!A:G, 4, FALSE)</f>
        <v>2024</v>
      </c>
      <c r="T233" t="str">
        <f>VLOOKUP(A233, 'Date Table'!A:G, 6, FALSE)</f>
        <v>Monsoon</v>
      </c>
      <c r="U233">
        <f>tblSales[[#This Row],[Qty]]*tblSales[[#This Row],[Unit Price   ]]</f>
        <v>109200</v>
      </c>
      <c r="V233">
        <f>tblSales[[#This Row],[Qty]]*tblSales[[#This Row],[Cost Price]]</f>
        <v>86817</v>
      </c>
      <c r="W233">
        <f>tblSales[[#This Row],[Net Revenue]]-tblSales[[#This Row],[COGS]]</f>
        <v>22183</v>
      </c>
      <c r="X233" s="14">
        <f>IF(tblSales[[#This Row],[Net Revenue]]=0, 0, tblSales[[#This Row],[Gross Profit]]/tblSales[[#This Row],[Net Revenue]])</f>
        <v>0.20351376146788991</v>
      </c>
    </row>
    <row r="234" spans="1:24" x14ac:dyDescent="0.3">
      <c r="A234" s="2">
        <v>45486</v>
      </c>
      <c r="B234" t="s">
        <v>36</v>
      </c>
      <c r="C234" t="s">
        <v>30</v>
      </c>
      <c r="D234">
        <v>1</v>
      </c>
      <c r="E234">
        <v>35500</v>
      </c>
      <c r="F234">
        <v>200</v>
      </c>
      <c r="G234">
        <v>35300</v>
      </c>
      <c r="H234" t="s">
        <v>9</v>
      </c>
      <c r="I234" t="str">
        <f t="shared" si="6"/>
        <v>July</v>
      </c>
      <c r="J234" t="str">
        <f t="shared" si="7"/>
        <v>Revenue</v>
      </c>
      <c r="K234" t="str">
        <f>VLOOKUP(B234, 'Customer Table'!A:D, 2, FALSE)</f>
        <v>Customer B</v>
      </c>
      <c r="L234" t="str">
        <f>VLOOKUP(B234, 'Customer Table'!A:D, 3, FALSE)</f>
        <v>Chennai</v>
      </c>
      <c r="M234" t="str">
        <f>VLOOKUP(B234, 'Customer Table'!$A:$D, 4, FALSE)</f>
        <v>New</v>
      </c>
      <c r="N234" t="str">
        <f>VLOOKUP(C234, 'Product Table'!A:E, 2, FALSE)</f>
        <v>Monitor</v>
      </c>
      <c r="O234" t="str">
        <f>VLOOKUP(C234, 'Product Table'!A:E, 3, FALSE)</f>
        <v>Electronics</v>
      </c>
      <c r="P234">
        <f>VLOOKUP(C234, 'Product Table'!A:E, 4, FALSE)</f>
        <v>28939</v>
      </c>
      <c r="Q234">
        <f>VLOOKUP(A234, 'Date Table'!A:G, 2, FALSE)</f>
        <v>7</v>
      </c>
      <c r="R234">
        <f>VLOOKUP(A234, 'Date Table'!A:G, 3, FALSE)</f>
        <v>3</v>
      </c>
      <c r="S234">
        <f>VLOOKUP(A234, 'Date Table'!A:G, 4, FALSE)</f>
        <v>2024</v>
      </c>
      <c r="T234" t="str">
        <f>VLOOKUP(A234, 'Date Table'!A:G, 6, FALSE)</f>
        <v>Monsoon</v>
      </c>
      <c r="U234">
        <f>tblSales[[#This Row],[Qty]]*tblSales[[#This Row],[Unit Price   ]]</f>
        <v>35500</v>
      </c>
      <c r="V234">
        <f>tblSales[[#This Row],[Qty]]*tblSales[[#This Row],[Cost Price]]</f>
        <v>28939</v>
      </c>
      <c r="W234">
        <f>tblSales[[#This Row],[Net Revenue]]-tblSales[[#This Row],[COGS]]</f>
        <v>6361</v>
      </c>
      <c r="X234" s="14">
        <f>IF(tblSales[[#This Row],[Net Revenue]]=0, 0, tblSales[[#This Row],[Gross Profit]]/tblSales[[#This Row],[Net Revenue]])</f>
        <v>0.18019830028328612</v>
      </c>
    </row>
    <row r="235" spans="1:24" x14ac:dyDescent="0.3">
      <c r="A235" s="2">
        <v>45482</v>
      </c>
      <c r="B235" t="s">
        <v>19</v>
      </c>
      <c r="C235" t="s">
        <v>17</v>
      </c>
      <c r="D235">
        <v>2</v>
      </c>
      <c r="E235">
        <v>29700</v>
      </c>
      <c r="F235">
        <v>100</v>
      </c>
      <c r="G235">
        <v>59300</v>
      </c>
      <c r="H235" t="s">
        <v>9</v>
      </c>
      <c r="I235" t="str">
        <f t="shared" si="6"/>
        <v>July</v>
      </c>
      <c r="J235" t="str">
        <f t="shared" si="7"/>
        <v>Revenue</v>
      </c>
      <c r="K235" t="str">
        <f>VLOOKUP(B235, 'Customer Table'!A:D, 2, FALSE)</f>
        <v>Customer L</v>
      </c>
      <c r="L235" t="str">
        <f>VLOOKUP(B235, 'Customer Table'!A:D, 3, FALSE)</f>
        <v>Bangalore</v>
      </c>
      <c r="M235" t="str">
        <f>VLOOKUP(B235, 'Customer Table'!$A:$D, 4, FALSE)</f>
        <v>Returning</v>
      </c>
      <c r="N235" t="str">
        <f>VLOOKUP(C235, 'Product Table'!A:E, 2, FALSE)</f>
        <v>Mouse</v>
      </c>
      <c r="O235" t="str">
        <f>VLOOKUP(C235, 'Product Table'!A:E, 3, FALSE)</f>
        <v>Accessories</v>
      </c>
      <c r="P235">
        <f>VLOOKUP(C235, 'Product Table'!A:E, 4, FALSE)</f>
        <v>24870</v>
      </c>
      <c r="Q235">
        <f>VLOOKUP(A235, 'Date Table'!A:G, 2, FALSE)</f>
        <v>7</v>
      </c>
      <c r="R235">
        <f>VLOOKUP(A235, 'Date Table'!A:G, 3, FALSE)</f>
        <v>3</v>
      </c>
      <c r="S235">
        <f>VLOOKUP(A235, 'Date Table'!A:G, 4, FALSE)</f>
        <v>2024</v>
      </c>
      <c r="T235" t="str">
        <f>VLOOKUP(A235, 'Date Table'!A:G, 6, FALSE)</f>
        <v>Monsoon</v>
      </c>
      <c r="U235">
        <f>tblSales[[#This Row],[Qty]]*tblSales[[#This Row],[Unit Price   ]]</f>
        <v>59400</v>
      </c>
      <c r="V235">
        <f>tblSales[[#This Row],[Qty]]*tblSales[[#This Row],[Cost Price]]</f>
        <v>49740</v>
      </c>
      <c r="W235">
        <f>tblSales[[#This Row],[Net Revenue]]-tblSales[[#This Row],[COGS]]</f>
        <v>9560</v>
      </c>
      <c r="X235" s="14">
        <f>IF(tblSales[[#This Row],[Net Revenue]]=0, 0, tblSales[[#This Row],[Gross Profit]]/tblSales[[#This Row],[Net Revenue]])</f>
        <v>0.1612141652613828</v>
      </c>
    </row>
    <row r="236" spans="1:24" x14ac:dyDescent="0.3">
      <c r="A236" s="2">
        <v>45482</v>
      </c>
      <c r="B236" t="s">
        <v>19</v>
      </c>
      <c r="C236" t="s">
        <v>22</v>
      </c>
      <c r="D236">
        <v>3</v>
      </c>
      <c r="E236">
        <v>21200</v>
      </c>
      <c r="F236">
        <v>500</v>
      </c>
      <c r="G236">
        <v>63100</v>
      </c>
      <c r="H236" t="s">
        <v>9</v>
      </c>
      <c r="I236" t="str">
        <f t="shared" si="6"/>
        <v>July</v>
      </c>
      <c r="J236" t="str">
        <f t="shared" si="7"/>
        <v>Revenue</v>
      </c>
      <c r="K236" t="str">
        <f>VLOOKUP(B236, 'Customer Table'!A:D, 2, FALSE)</f>
        <v>Customer L</v>
      </c>
      <c r="L236" t="str">
        <f>VLOOKUP(B236, 'Customer Table'!A:D, 3, FALSE)</f>
        <v>Bangalore</v>
      </c>
      <c r="M236" t="str">
        <f>VLOOKUP(B236, 'Customer Table'!$A:$D, 4, FALSE)</f>
        <v>Returning</v>
      </c>
      <c r="N236" t="str">
        <f>VLOOKUP(C236, 'Product Table'!A:E, 2, FALSE)</f>
        <v>Smartwatch</v>
      </c>
      <c r="O236" t="str">
        <f>VLOOKUP(C236, 'Product Table'!A:E, 3, FALSE)</f>
        <v>Wearable</v>
      </c>
      <c r="P236">
        <f>VLOOKUP(C236, 'Product Table'!A:E, 4, FALSE)</f>
        <v>18787</v>
      </c>
      <c r="Q236">
        <f>VLOOKUP(A236, 'Date Table'!A:G, 2, FALSE)</f>
        <v>7</v>
      </c>
      <c r="R236">
        <f>VLOOKUP(A236, 'Date Table'!A:G, 3, FALSE)</f>
        <v>3</v>
      </c>
      <c r="S236">
        <f>VLOOKUP(A236, 'Date Table'!A:G, 4, FALSE)</f>
        <v>2024</v>
      </c>
      <c r="T236" t="str">
        <f>VLOOKUP(A236, 'Date Table'!A:G, 6, FALSE)</f>
        <v>Monsoon</v>
      </c>
      <c r="U236">
        <f>tblSales[[#This Row],[Qty]]*tblSales[[#This Row],[Unit Price   ]]</f>
        <v>63600</v>
      </c>
      <c r="V236">
        <f>tblSales[[#This Row],[Qty]]*tblSales[[#This Row],[Cost Price]]</f>
        <v>56361</v>
      </c>
      <c r="W236">
        <f>tblSales[[#This Row],[Net Revenue]]-tblSales[[#This Row],[COGS]]</f>
        <v>6739</v>
      </c>
      <c r="X236" s="14">
        <f>IF(tblSales[[#This Row],[Net Revenue]]=0, 0, tblSales[[#This Row],[Gross Profit]]/tblSales[[#This Row],[Net Revenue]])</f>
        <v>0.10679873217115689</v>
      </c>
    </row>
    <row r="237" spans="1:24" x14ac:dyDescent="0.3">
      <c r="A237" s="2">
        <v>45481</v>
      </c>
      <c r="B237" t="s">
        <v>15</v>
      </c>
      <c r="C237" t="s">
        <v>11</v>
      </c>
      <c r="D237">
        <v>5</v>
      </c>
      <c r="E237">
        <v>8300</v>
      </c>
      <c r="F237">
        <v>100</v>
      </c>
      <c r="G237">
        <v>41400</v>
      </c>
      <c r="H237" t="s">
        <v>9</v>
      </c>
      <c r="I237" t="str">
        <f t="shared" si="6"/>
        <v>July</v>
      </c>
      <c r="J237" t="str">
        <f t="shared" si="7"/>
        <v>Revenue</v>
      </c>
      <c r="K237" t="str">
        <f>VLOOKUP(B237, 'Customer Table'!A:D, 2, FALSE)</f>
        <v>Customer K</v>
      </c>
      <c r="L237" t="str">
        <f>VLOOKUP(B237, 'Customer Table'!A:D, 3, FALSE)</f>
        <v>Kolkata</v>
      </c>
      <c r="M237" t="str">
        <f>VLOOKUP(B237, 'Customer Table'!$A:$D, 4, FALSE)</f>
        <v>New</v>
      </c>
      <c r="N237" t="str">
        <f>VLOOKUP(C237, 'Product Table'!A:E, 2, FALSE)</f>
        <v>Smartphone</v>
      </c>
      <c r="O237" t="str">
        <f>VLOOKUP(C237, 'Product Table'!A:E, 3, FALSE)</f>
        <v>Electronics</v>
      </c>
      <c r="P237">
        <f>VLOOKUP(C237, 'Product Table'!A:E, 4, FALSE)</f>
        <v>5612</v>
      </c>
      <c r="Q237">
        <f>VLOOKUP(A237, 'Date Table'!A:G, 2, FALSE)</f>
        <v>7</v>
      </c>
      <c r="R237">
        <f>VLOOKUP(A237, 'Date Table'!A:G, 3, FALSE)</f>
        <v>3</v>
      </c>
      <c r="S237">
        <f>VLOOKUP(A237, 'Date Table'!A:G, 4, FALSE)</f>
        <v>2024</v>
      </c>
      <c r="T237" t="str">
        <f>VLOOKUP(A237, 'Date Table'!A:G, 6, FALSE)</f>
        <v>Monsoon</v>
      </c>
      <c r="U237">
        <f>tblSales[[#This Row],[Qty]]*tblSales[[#This Row],[Unit Price   ]]</f>
        <v>41500</v>
      </c>
      <c r="V237">
        <f>tblSales[[#This Row],[Qty]]*tblSales[[#This Row],[Cost Price]]</f>
        <v>28060</v>
      </c>
      <c r="W237">
        <f>tblSales[[#This Row],[Net Revenue]]-tblSales[[#This Row],[COGS]]</f>
        <v>13340</v>
      </c>
      <c r="X237" s="14">
        <f>IF(tblSales[[#This Row],[Net Revenue]]=0, 0, tblSales[[#This Row],[Gross Profit]]/tblSales[[#This Row],[Net Revenue]])</f>
        <v>0.32222222222222224</v>
      </c>
    </row>
    <row r="238" spans="1:24" x14ac:dyDescent="0.3">
      <c r="A238" s="2">
        <v>45480</v>
      </c>
      <c r="B238" t="s">
        <v>7</v>
      </c>
      <c r="C238" t="s">
        <v>11</v>
      </c>
      <c r="D238">
        <v>4</v>
      </c>
      <c r="E238">
        <v>7000</v>
      </c>
      <c r="F238">
        <v>500</v>
      </c>
      <c r="G238">
        <v>27500</v>
      </c>
      <c r="H238" t="s">
        <v>9</v>
      </c>
      <c r="I238" t="str">
        <f t="shared" si="6"/>
        <v>July</v>
      </c>
      <c r="J238" t="str">
        <f t="shared" si="7"/>
        <v>Revenue</v>
      </c>
      <c r="K238" t="str">
        <f>VLOOKUP(B238, 'Customer Table'!A:D, 2, FALSE)</f>
        <v>Customer D</v>
      </c>
      <c r="L238" t="str">
        <f>VLOOKUP(B238, 'Customer Table'!A:D, 3, FALSE)</f>
        <v>Chennai</v>
      </c>
      <c r="M238" t="str">
        <f>VLOOKUP(B238, 'Customer Table'!$A:$D, 4, FALSE)</f>
        <v>Returning</v>
      </c>
      <c r="N238" t="str">
        <f>VLOOKUP(C238, 'Product Table'!A:E, 2, FALSE)</f>
        <v>Smartphone</v>
      </c>
      <c r="O238" t="str">
        <f>VLOOKUP(C238, 'Product Table'!A:E, 3, FALSE)</f>
        <v>Electronics</v>
      </c>
      <c r="P238">
        <f>VLOOKUP(C238, 'Product Table'!A:E, 4, FALSE)</f>
        <v>5612</v>
      </c>
      <c r="Q238">
        <f>VLOOKUP(A238, 'Date Table'!A:G, 2, FALSE)</f>
        <v>7</v>
      </c>
      <c r="R238">
        <f>VLOOKUP(A238, 'Date Table'!A:G, 3, FALSE)</f>
        <v>3</v>
      </c>
      <c r="S238">
        <f>VLOOKUP(A238, 'Date Table'!A:G, 4, FALSE)</f>
        <v>2024</v>
      </c>
      <c r="T238" t="str">
        <f>VLOOKUP(A238, 'Date Table'!A:G, 6, FALSE)</f>
        <v>Monsoon</v>
      </c>
      <c r="U238">
        <f>tblSales[[#This Row],[Qty]]*tblSales[[#This Row],[Unit Price   ]]</f>
        <v>28000</v>
      </c>
      <c r="V238">
        <f>tblSales[[#This Row],[Qty]]*tblSales[[#This Row],[Cost Price]]</f>
        <v>22448</v>
      </c>
      <c r="W238">
        <f>tblSales[[#This Row],[Net Revenue]]-tblSales[[#This Row],[COGS]]</f>
        <v>5052</v>
      </c>
      <c r="X238" s="14">
        <f>IF(tblSales[[#This Row],[Net Revenue]]=0, 0, tblSales[[#This Row],[Gross Profit]]/tblSales[[#This Row],[Net Revenue]])</f>
        <v>0.18370909090909091</v>
      </c>
    </row>
    <row r="239" spans="1:24" x14ac:dyDescent="0.3">
      <c r="A239" s="2">
        <v>45480</v>
      </c>
      <c r="B239" t="s">
        <v>10</v>
      </c>
      <c r="C239" t="s">
        <v>25</v>
      </c>
      <c r="D239">
        <v>2</v>
      </c>
      <c r="E239">
        <v>36900</v>
      </c>
      <c r="F239">
        <v>200</v>
      </c>
      <c r="G239">
        <v>73600</v>
      </c>
      <c r="H239" t="s">
        <v>9</v>
      </c>
      <c r="I239" t="str">
        <f t="shared" si="6"/>
        <v>July</v>
      </c>
      <c r="J239" t="str">
        <f t="shared" si="7"/>
        <v>Revenue</v>
      </c>
      <c r="K239" t="str">
        <f>VLOOKUP(B239, 'Customer Table'!A:D, 2, FALSE)</f>
        <v>Customer R</v>
      </c>
      <c r="L239" t="str">
        <f>VLOOKUP(B239, 'Customer Table'!A:D, 3, FALSE)</f>
        <v>Chennai</v>
      </c>
      <c r="M239" t="str">
        <f>VLOOKUP(B239, 'Customer Table'!$A:$D, 4, FALSE)</f>
        <v>Returning</v>
      </c>
      <c r="N239" t="str">
        <f>VLOOKUP(C239, 'Product Table'!A:E, 2, FALSE)</f>
        <v>Tablet</v>
      </c>
      <c r="O239" t="str">
        <f>VLOOKUP(C239, 'Product Table'!A:E, 3, FALSE)</f>
        <v>Electronics</v>
      </c>
      <c r="P239">
        <f>VLOOKUP(C239, 'Product Table'!A:E, 4, FALSE)</f>
        <v>29054</v>
      </c>
      <c r="Q239">
        <f>VLOOKUP(A239, 'Date Table'!A:G, 2, FALSE)</f>
        <v>7</v>
      </c>
      <c r="R239">
        <f>VLOOKUP(A239, 'Date Table'!A:G, 3, FALSE)</f>
        <v>3</v>
      </c>
      <c r="S239">
        <f>VLOOKUP(A239, 'Date Table'!A:G, 4, FALSE)</f>
        <v>2024</v>
      </c>
      <c r="T239" t="str">
        <f>VLOOKUP(A239, 'Date Table'!A:G, 6, FALSE)</f>
        <v>Monsoon</v>
      </c>
      <c r="U239">
        <f>tblSales[[#This Row],[Qty]]*tblSales[[#This Row],[Unit Price   ]]</f>
        <v>73800</v>
      </c>
      <c r="V239">
        <f>tblSales[[#This Row],[Qty]]*tblSales[[#This Row],[Cost Price]]</f>
        <v>58108</v>
      </c>
      <c r="W239">
        <f>tblSales[[#This Row],[Net Revenue]]-tblSales[[#This Row],[COGS]]</f>
        <v>15492</v>
      </c>
      <c r="X239" s="14">
        <f>IF(tblSales[[#This Row],[Net Revenue]]=0, 0, tblSales[[#This Row],[Gross Profit]]/tblSales[[#This Row],[Net Revenue]])</f>
        <v>0.2104891304347826</v>
      </c>
    </row>
    <row r="240" spans="1:24" x14ac:dyDescent="0.3">
      <c r="A240" s="2">
        <v>45478</v>
      </c>
      <c r="B240" t="s">
        <v>18</v>
      </c>
      <c r="C240" t="s">
        <v>8</v>
      </c>
      <c r="D240">
        <v>1</v>
      </c>
      <c r="E240">
        <v>32800</v>
      </c>
      <c r="F240">
        <v>0</v>
      </c>
      <c r="G240">
        <v>-32800</v>
      </c>
      <c r="H240" t="s">
        <v>29</v>
      </c>
      <c r="I240" t="str">
        <f t="shared" si="6"/>
        <v>July</v>
      </c>
      <c r="J240" t="str">
        <f t="shared" si="7"/>
        <v>Return</v>
      </c>
      <c r="K240" t="str">
        <f>VLOOKUP(B240, 'Customer Table'!A:D, 2, FALSE)</f>
        <v>Customer J</v>
      </c>
      <c r="L240" t="str">
        <f>VLOOKUP(B240, 'Customer Table'!A:D, 3, FALSE)</f>
        <v>Chennai</v>
      </c>
      <c r="M240" t="str">
        <f>VLOOKUP(B240, 'Customer Table'!$A:$D, 4, FALSE)</f>
        <v>Returning</v>
      </c>
      <c r="N240" t="str">
        <f>VLOOKUP(C240, 'Product Table'!A:E, 2, FALSE)</f>
        <v>Laptop</v>
      </c>
      <c r="O240" t="str">
        <f>VLOOKUP(C240, 'Product Table'!A:E, 3, FALSE)</f>
        <v>Electronics</v>
      </c>
      <c r="P240">
        <f>VLOOKUP(C240, 'Product Table'!A:E, 4, FALSE)</f>
        <v>26897</v>
      </c>
      <c r="Q240">
        <f>VLOOKUP(A240, 'Date Table'!A:G, 2, FALSE)</f>
        <v>7</v>
      </c>
      <c r="R240">
        <f>VLOOKUP(A240, 'Date Table'!A:G, 3, FALSE)</f>
        <v>3</v>
      </c>
      <c r="S240">
        <f>VLOOKUP(A240, 'Date Table'!A:G, 4, FALSE)</f>
        <v>2024</v>
      </c>
      <c r="T240" t="str">
        <f>VLOOKUP(A240, 'Date Table'!A:G, 6, FALSE)</f>
        <v>Monsoon</v>
      </c>
      <c r="U240">
        <f>tblSales[[#This Row],[Qty]]*tblSales[[#This Row],[Unit Price   ]]</f>
        <v>32800</v>
      </c>
      <c r="V240">
        <f>tblSales[[#This Row],[Qty]]*tblSales[[#This Row],[Cost Price]]</f>
        <v>26897</v>
      </c>
      <c r="W240">
        <f>tblSales[[#This Row],[Net Revenue]]-tblSales[[#This Row],[COGS]]</f>
        <v>-59697</v>
      </c>
      <c r="X240" s="14">
        <f>IF(tblSales[[#This Row],[Net Revenue]]=0, 0, tblSales[[#This Row],[Gross Profit]]/tblSales[[#This Row],[Net Revenue]])</f>
        <v>1.8200304878048781</v>
      </c>
    </row>
    <row r="241" spans="1:24" x14ac:dyDescent="0.3">
      <c r="A241" s="2">
        <v>45474</v>
      </c>
      <c r="B241" t="s">
        <v>12</v>
      </c>
      <c r="C241" t="s">
        <v>11</v>
      </c>
      <c r="D241">
        <v>3</v>
      </c>
      <c r="E241">
        <v>8100</v>
      </c>
      <c r="F241">
        <v>100</v>
      </c>
      <c r="G241">
        <v>24200</v>
      </c>
      <c r="H241" t="s">
        <v>9</v>
      </c>
      <c r="I241" t="str">
        <f t="shared" si="6"/>
        <v>July</v>
      </c>
      <c r="J241" t="str">
        <f t="shared" si="7"/>
        <v>Revenue</v>
      </c>
      <c r="K241" t="str">
        <f>VLOOKUP(B241, 'Customer Table'!A:D, 2, FALSE)</f>
        <v>Customer Q</v>
      </c>
      <c r="L241" t="str">
        <f>VLOOKUP(B241, 'Customer Table'!A:D, 3, FALSE)</f>
        <v>Kolkata</v>
      </c>
      <c r="M241" t="str">
        <f>VLOOKUP(B241, 'Customer Table'!$A:$D, 4, FALSE)</f>
        <v>New</v>
      </c>
      <c r="N241" t="str">
        <f>VLOOKUP(C241, 'Product Table'!A:E, 2, FALSE)</f>
        <v>Smartphone</v>
      </c>
      <c r="O241" t="str">
        <f>VLOOKUP(C241, 'Product Table'!A:E, 3, FALSE)</f>
        <v>Electronics</v>
      </c>
      <c r="P241">
        <f>VLOOKUP(C241, 'Product Table'!A:E, 4, FALSE)</f>
        <v>5612</v>
      </c>
      <c r="Q241">
        <f>VLOOKUP(A241, 'Date Table'!A:G, 2, FALSE)</f>
        <v>7</v>
      </c>
      <c r="R241">
        <f>VLOOKUP(A241, 'Date Table'!A:G, 3, FALSE)</f>
        <v>3</v>
      </c>
      <c r="S241">
        <f>VLOOKUP(A241, 'Date Table'!A:G, 4, FALSE)</f>
        <v>2024</v>
      </c>
      <c r="T241" t="str">
        <f>VLOOKUP(A241, 'Date Table'!A:G, 6, FALSE)</f>
        <v>Monsoon</v>
      </c>
      <c r="U241">
        <f>tblSales[[#This Row],[Qty]]*tblSales[[#This Row],[Unit Price   ]]</f>
        <v>24300</v>
      </c>
      <c r="V241">
        <f>tblSales[[#This Row],[Qty]]*tblSales[[#This Row],[Cost Price]]</f>
        <v>16836</v>
      </c>
      <c r="W241">
        <f>tblSales[[#This Row],[Net Revenue]]-tblSales[[#This Row],[COGS]]</f>
        <v>7364</v>
      </c>
      <c r="X241" s="14">
        <f>IF(tblSales[[#This Row],[Net Revenue]]=0, 0, tblSales[[#This Row],[Gross Profit]]/tblSales[[#This Row],[Net Revenue]])</f>
        <v>0.30429752066115701</v>
      </c>
    </row>
    <row r="242" spans="1:24" x14ac:dyDescent="0.3">
      <c r="A242" s="2">
        <v>45472</v>
      </c>
      <c r="B242" t="s">
        <v>16</v>
      </c>
      <c r="C242" t="s">
        <v>13</v>
      </c>
      <c r="D242">
        <v>3</v>
      </c>
      <c r="E242">
        <v>25400</v>
      </c>
      <c r="F242">
        <v>0</v>
      </c>
      <c r="G242">
        <v>76200</v>
      </c>
      <c r="H242" t="s">
        <v>9</v>
      </c>
      <c r="I242" t="str">
        <f t="shared" si="6"/>
        <v>June</v>
      </c>
      <c r="J242" t="str">
        <f t="shared" si="7"/>
        <v>Revenue</v>
      </c>
      <c r="K242" t="str">
        <f>VLOOKUP(B242, 'Customer Table'!A:D, 2, FALSE)</f>
        <v>Customer T</v>
      </c>
      <c r="L242" t="str">
        <f>VLOOKUP(B242, 'Customer Table'!A:D, 3, FALSE)</f>
        <v>Kolkata</v>
      </c>
      <c r="M242" t="str">
        <f>VLOOKUP(B242, 'Customer Table'!$A:$D, 4, FALSE)</f>
        <v>New</v>
      </c>
      <c r="N242" t="str">
        <f>VLOOKUP(C242, 'Product Table'!A:E, 2, FALSE)</f>
        <v>Speaker</v>
      </c>
      <c r="O242" t="str">
        <f>VLOOKUP(C242, 'Product Table'!A:E, 3, FALSE)</f>
        <v>Audio</v>
      </c>
      <c r="P242">
        <f>VLOOKUP(C242, 'Product Table'!A:E, 4, FALSE)</f>
        <v>20159</v>
      </c>
      <c r="Q242">
        <f>VLOOKUP(A242, 'Date Table'!A:G, 2, FALSE)</f>
        <v>6</v>
      </c>
      <c r="R242">
        <f>VLOOKUP(A242, 'Date Table'!A:G, 3, FALSE)</f>
        <v>2</v>
      </c>
      <c r="S242">
        <f>VLOOKUP(A242, 'Date Table'!A:G, 4, FALSE)</f>
        <v>2024</v>
      </c>
      <c r="T242" t="str">
        <f>VLOOKUP(A242, 'Date Table'!A:G, 6, FALSE)</f>
        <v>Summer</v>
      </c>
      <c r="U242">
        <f>tblSales[[#This Row],[Qty]]*tblSales[[#This Row],[Unit Price   ]]</f>
        <v>76200</v>
      </c>
      <c r="V242">
        <f>tblSales[[#This Row],[Qty]]*tblSales[[#This Row],[Cost Price]]</f>
        <v>60477</v>
      </c>
      <c r="W242">
        <f>tblSales[[#This Row],[Net Revenue]]-tblSales[[#This Row],[COGS]]</f>
        <v>15723</v>
      </c>
      <c r="X242" s="14">
        <f>IF(tblSales[[#This Row],[Net Revenue]]=0, 0, tblSales[[#This Row],[Gross Profit]]/tblSales[[#This Row],[Net Revenue]])</f>
        <v>0.20633858267716534</v>
      </c>
    </row>
    <row r="243" spans="1:24" x14ac:dyDescent="0.3">
      <c r="A243" s="2">
        <v>45472</v>
      </c>
      <c r="B243" t="s">
        <v>37</v>
      </c>
      <c r="C243" t="s">
        <v>22</v>
      </c>
      <c r="D243">
        <v>4</v>
      </c>
      <c r="E243">
        <v>27500</v>
      </c>
      <c r="F243">
        <v>100</v>
      </c>
      <c r="G243">
        <v>-109900</v>
      </c>
      <c r="H243" t="s">
        <v>29</v>
      </c>
      <c r="I243" t="str">
        <f t="shared" si="6"/>
        <v>June</v>
      </c>
      <c r="J243" t="str">
        <f t="shared" si="7"/>
        <v>Return</v>
      </c>
      <c r="K243" t="str">
        <f>VLOOKUP(B243, 'Customer Table'!A:D, 2, FALSE)</f>
        <v>Customer P</v>
      </c>
      <c r="L243" t="str">
        <f>VLOOKUP(B243, 'Customer Table'!A:D, 3, FALSE)</f>
        <v>Mumbai</v>
      </c>
      <c r="M243" t="str">
        <f>VLOOKUP(B243, 'Customer Table'!$A:$D, 4, FALSE)</f>
        <v>Returning</v>
      </c>
      <c r="N243" t="str">
        <f>VLOOKUP(C243, 'Product Table'!A:E, 2, FALSE)</f>
        <v>Smartwatch</v>
      </c>
      <c r="O243" t="str">
        <f>VLOOKUP(C243, 'Product Table'!A:E, 3, FALSE)</f>
        <v>Wearable</v>
      </c>
      <c r="P243">
        <f>VLOOKUP(C243, 'Product Table'!A:E, 4, FALSE)</f>
        <v>18787</v>
      </c>
      <c r="Q243">
        <f>VLOOKUP(A243, 'Date Table'!A:G, 2, FALSE)</f>
        <v>6</v>
      </c>
      <c r="R243">
        <f>VLOOKUP(A243, 'Date Table'!A:G, 3, FALSE)</f>
        <v>2</v>
      </c>
      <c r="S243">
        <f>VLOOKUP(A243, 'Date Table'!A:G, 4, FALSE)</f>
        <v>2024</v>
      </c>
      <c r="T243" t="str">
        <f>VLOOKUP(A243, 'Date Table'!A:G, 6, FALSE)</f>
        <v>Summer</v>
      </c>
      <c r="U243">
        <f>tblSales[[#This Row],[Qty]]*tblSales[[#This Row],[Unit Price   ]]</f>
        <v>110000</v>
      </c>
      <c r="V243">
        <f>tblSales[[#This Row],[Qty]]*tblSales[[#This Row],[Cost Price]]</f>
        <v>75148</v>
      </c>
      <c r="W243">
        <f>tblSales[[#This Row],[Net Revenue]]-tblSales[[#This Row],[COGS]]</f>
        <v>-185048</v>
      </c>
      <c r="X243" s="14">
        <f>IF(tblSales[[#This Row],[Net Revenue]]=0, 0, tblSales[[#This Row],[Gross Profit]]/tblSales[[#This Row],[Net Revenue]])</f>
        <v>1.6837852593266607</v>
      </c>
    </row>
    <row r="244" spans="1:24" x14ac:dyDescent="0.3">
      <c r="A244" s="2">
        <v>45472</v>
      </c>
      <c r="B244" t="s">
        <v>26</v>
      </c>
      <c r="C244" t="s">
        <v>20</v>
      </c>
      <c r="D244">
        <v>1</v>
      </c>
      <c r="E244">
        <v>39600</v>
      </c>
      <c r="F244">
        <v>500</v>
      </c>
      <c r="G244">
        <v>39100</v>
      </c>
      <c r="H244" t="s">
        <v>9</v>
      </c>
      <c r="I244" t="str">
        <f t="shared" si="6"/>
        <v>June</v>
      </c>
      <c r="J244" t="str">
        <f t="shared" si="7"/>
        <v>Revenue</v>
      </c>
      <c r="K244" t="str">
        <f>VLOOKUP(B244, 'Customer Table'!A:D, 2, FALSE)</f>
        <v>Customer N</v>
      </c>
      <c r="L244" t="str">
        <f>VLOOKUP(B244, 'Customer Table'!A:D, 3, FALSE)</f>
        <v>Mumbai</v>
      </c>
      <c r="M244" t="str">
        <f>VLOOKUP(B244, 'Customer Table'!$A:$D, 4, FALSE)</f>
        <v>Returning</v>
      </c>
      <c r="N244" t="str">
        <f>VLOOKUP(C244, 'Product Table'!A:E, 2, FALSE)</f>
        <v>Printer</v>
      </c>
      <c r="O244" t="str">
        <f>VLOOKUP(C244, 'Product Table'!A:E, 3, FALSE)</f>
        <v>Office</v>
      </c>
      <c r="P244">
        <f>VLOOKUP(C244, 'Product Table'!A:E, 4, FALSE)</f>
        <v>26425</v>
      </c>
      <c r="Q244">
        <f>VLOOKUP(A244, 'Date Table'!A:G, 2, FALSE)</f>
        <v>6</v>
      </c>
      <c r="R244">
        <f>VLOOKUP(A244, 'Date Table'!A:G, 3, FALSE)</f>
        <v>2</v>
      </c>
      <c r="S244">
        <f>VLOOKUP(A244, 'Date Table'!A:G, 4, FALSE)</f>
        <v>2024</v>
      </c>
      <c r="T244" t="str">
        <f>VLOOKUP(A244, 'Date Table'!A:G, 6, FALSE)</f>
        <v>Summer</v>
      </c>
      <c r="U244">
        <f>tblSales[[#This Row],[Qty]]*tblSales[[#This Row],[Unit Price   ]]</f>
        <v>39600</v>
      </c>
      <c r="V244">
        <f>tblSales[[#This Row],[Qty]]*tblSales[[#This Row],[Cost Price]]</f>
        <v>26425</v>
      </c>
      <c r="W244">
        <f>tblSales[[#This Row],[Net Revenue]]-tblSales[[#This Row],[COGS]]</f>
        <v>12675</v>
      </c>
      <c r="X244" s="14">
        <f>IF(tblSales[[#This Row],[Net Revenue]]=0, 0, tblSales[[#This Row],[Gross Profit]]/tblSales[[#This Row],[Net Revenue]])</f>
        <v>0.32416879795396419</v>
      </c>
    </row>
    <row r="245" spans="1:24" x14ac:dyDescent="0.3">
      <c r="A245" s="2">
        <v>45471</v>
      </c>
      <c r="B245" t="s">
        <v>16</v>
      </c>
      <c r="C245" t="s">
        <v>20</v>
      </c>
      <c r="D245">
        <v>1</v>
      </c>
      <c r="E245">
        <v>30900</v>
      </c>
      <c r="F245">
        <v>500</v>
      </c>
      <c r="G245">
        <v>30400</v>
      </c>
      <c r="H245" t="s">
        <v>9</v>
      </c>
      <c r="I245" t="str">
        <f t="shared" si="6"/>
        <v>June</v>
      </c>
      <c r="J245" t="str">
        <f t="shared" si="7"/>
        <v>Revenue</v>
      </c>
      <c r="K245" t="str">
        <f>VLOOKUP(B245, 'Customer Table'!A:D, 2, FALSE)</f>
        <v>Customer T</v>
      </c>
      <c r="L245" t="str">
        <f>VLOOKUP(B245, 'Customer Table'!A:D, 3, FALSE)</f>
        <v>Kolkata</v>
      </c>
      <c r="M245" t="str">
        <f>VLOOKUP(B245, 'Customer Table'!$A:$D, 4, FALSE)</f>
        <v>New</v>
      </c>
      <c r="N245" t="str">
        <f>VLOOKUP(C245, 'Product Table'!A:E, 2, FALSE)</f>
        <v>Printer</v>
      </c>
      <c r="O245" t="str">
        <f>VLOOKUP(C245, 'Product Table'!A:E, 3, FALSE)</f>
        <v>Office</v>
      </c>
      <c r="P245">
        <f>VLOOKUP(C245, 'Product Table'!A:E, 4, FALSE)</f>
        <v>26425</v>
      </c>
      <c r="Q245">
        <f>VLOOKUP(A245, 'Date Table'!A:G, 2, FALSE)</f>
        <v>6</v>
      </c>
      <c r="R245">
        <f>VLOOKUP(A245, 'Date Table'!A:G, 3, FALSE)</f>
        <v>2</v>
      </c>
      <c r="S245">
        <f>VLOOKUP(A245, 'Date Table'!A:G, 4, FALSE)</f>
        <v>2024</v>
      </c>
      <c r="T245" t="str">
        <f>VLOOKUP(A245, 'Date Table'!A:G, 6, FALSE)</f>
        <v>Summer</v>
      </c>
      <c r="U245">
        <f>tblSales[[#This Row],[Qty]]*tblSales[[#This Row],[Unit Price   ]]</f>
        <v>30900</v>
      </c>
      <c r="V245">
        <f>tblSales[[#This Row],[Qty]]*tblSales[[#This Row],[Cost Price]]</f>
        <v>26425</v>
      </c>
      <c r="W245">
        <f>tblSales[[#This Row],[Net Revenue]]-tblSales[[#This Row],[COGS]]</f>
        <v>3975</v>
      </c>
      <c r="X245" s="14">
        <f>IF(tblSales[[#This Row],[Net Revenue]]=0, 0, tblSales[[#This Row],[Gross Profit]]/tblSales[[#This Row],[Net Revenue]])</f>
        <v>0.13075657894736842</v>
      </c>
    </row>
    <row r="246" spans="1:24" x14ac:dyDescent="0.3">
      <c r="A246" s="2">
        <v>45467</v>
      </c>
      <c r="B246" t="s">
        <v>14</v>
      </c>
      <c r="C246" t="s">
        <v>22</v>
      </c>
      <c r="D246">
        <v>5</v>
      </c>
      <c r="E246">
        <v>23800</v>
      </c>
      <c r="F246">
        <v>100</v>
      </c>
      <c r="G246">
        <v>-118900</v>
      </c>
      <c r="H246" t="s">
        <v>29</v>
      </c>
      <c r="I246" t="str">
        <f t="shared" si="6"/>
        <v>June</v>
      </c>
      <c r="J246" t="str">
        <f t="shared" si="7"/>
        <v>Return</v>
      </c>
      <c r="K246" t="str">
        <f>VLOOKUP(B246, 'Customer Table'!A:D, 2, FALSE)</f>
        <v>Customer I</v>
      </c>
      <c r="L246" t="str">
        <f>VLOOKUP(B246, 'Customer Table'!A:D, 3, FALSE)</f>
        <v>Bangalore</v>
      </c>
      <c r="M246" t="str">
        <f>VLOOKUP(B246, 'Customer Table'!$A:$D, 4, FALSE)</f>
        <v>New</v>
      </c>
      <c r="N246" t="str">
        <f>VLOOKUP(C246, 'Product Table'!A:E, 2, FALSE)</f>
        <v>Smartwatch</v>
      </c>
      <c r="O246" t="str">
        <f>VLOOKUP(C246, 'Product Table'!A:E, 3, FALSE)</f>
        <v>Wearable</v>
      </c>
      <c r="P246">
        <f>VLOOKUP(C246, 'Product Table'!A:E, 4, FALSE)</f>
        <v>18787</v>
      </c>
      <c r="Q246">
        <f>VLOOKUP(A246, 'Date Table'!A:G, 2, FALSE)</f>
        <v>6</v>
      </c>
      <c r="R246">
        <f>VLOOKUP(A246, 'Date Table'!A:G, 3, FALSE)</f>
        <v>2</v>
      </c>
      <c r="S246">
        <f>VLOOKUP(A246, 'Date Table'!A:G, 4, FALSE)</f>
        <v>2024</v>
      </c>
      <c r="T246" t="str">
        <f>VLOOKUP(A246, 'Date Table'!A:G, 6, FALSE)</f>
        <v>Summer</v>
      </c>
      <c r="U246">
        <f>tblSales[[#This Row],[Qty]]*tblSales[[#This Row],[Unit Price   ]]</f>
        <v>119000</v>
      </c>
      <c r="V246">
        <f>tblSales[[#This Row],[Qty]]*tblSales[[#This Row],[Cost Price]]</f>
        <v>93935</v>
      </c>
      <c r="W246">
        <f>tblSales[[#This Row],[Net Revenue]]-tblSales[[#This Row],[COGS]]</f>
        <v>-212835</v>
      </c>
      <c r="X246" s="14">
        <f>IF(tblSales[[#This Row],[Net Revenue]]=0, 0, tblSales[[#This Row],[Gross Profit]]/tblSales[[#This Row],[Net Revenue]])</f>
        <v>1.7900336417157274</v>
      </c>
    </row>
    <row r="247" spans="1:24" x14ac:dyDescent="0.3">
      <c r="A247" s="2">
        <v>45467</v>
      </c>
      <c r="B247" t="s">
        <v>24</v>
      </c>
      <c r="C247" t="s">
        <v>8</v>
      </c>
      <c r="D247">
        <v>4</v>
      </c>
      <c r="E247">
        <v>32400</v>
      </c>
      <c r="F247">
        <v>500</v>
      </c>
      <c r="G247">
        <v>129100</v>
      </c>
      <c r="H247" t="s">
        <v>9</v>
      </c>
      <c r="I247" t="str">
        <f t="shared" si="6"/>
        <v>June</v>
      </c>
      <c r="J247" t="str">
        <f t="shared" si="7"/>
        <v>Revenue</v>
      </c>
      <c r="K247" t="str">
        <f>VLOOKUP(B247, 'Customer Table'!A:D, 2, FALSE)</f>
        <v>Customer M</v>
      </c>
      <c r="L247" t="str">
        <f>VLOOKUP(B247, 'Customer Table'!A:D, 3, FALSE)</f>
        <v>Chennai</v>
      </c>
      <c r="M247" t="str">
        <f>VLOOKUP(B247, 'Customer Table'!$A:$D, 4, FALSE)</f>
        <v>Returning</v>
      </c>
      <c r="N247" t="str">
        <f>VLOOKUP(C247, 'Product Table'!A:E, 2, FALSE)</f>
        <v>Laptop</v>
      </c>
      <c r="O247" t="str">
        <f>VLOOKUP(C247, 'Product Table'!A:E, 3, FALSE)</f>
        <v>Electronics</v>
      </c>
      <c r="P247">
        <f>VLOOKUP(C247, 'Product Table'!A:E, 4, FALSE)</f>
        <v>26897</v>
      </c>
      <c r="Q247">
        <f>VLOOKUP(A247, 'Date Table'!A:G, 2, FALSE)</f>
        <v>6</v>
      </c>
      <c r="R247">
        <f>VLOOKUP(A247, 'Date Table'!A:G, 3, FALSE)</f>
        <v>2</v>
      </c>
      <c r="S247">
        <f>VLOOKUP(A247, 'Date Table'!A:G, 4, FALSE)</f>
        <v>2024</v>
      </c>
      <c r="T247" t="str">
        <f>VLOOKUP(A247, 'Date Table'!A:G, 6, FALSE)</f>
        <v>Summer</v>
      </c>
      <c r="U247">
        <f>tblSales[[#This Row],[Qty]]*tblSales[[#This Row],[Unit Price   ]]</f>
        <v>129600</v>
      </c>
      <c r="V247">
        <f>tblSales[[#This Row],[Qty]]*tblSales[[#This Row],[Cost Price]]</f>
        <v>107588</v>
      </c>
      <c r="W247">
        <f>tblSales[[#This Row],[Net Revenue]]-tblSales[[#This Row],[COGS]]</f>
        <v>21512</v>
      </c>
      <c r="X247" s="14">
        <f>IF(tblSales[[#This Row],[Net Revenue]]=0, 0, tblSales[[#This Row],[Gross Profit]]/tblSales[[#This Row],[Net Revenue]])</f>
        <v>0.16663051897753681</v>
      </c>
    </row>
    <row r="248" spans="1:24" x14ac:dyDescent="0.3">
      <c r="A248" s="2">
        <v>45465</v>
      </c>
      <c r="B248" t="s">
        <v>10</v>
      </c>
      <c r="C248" t="s">
        <v>22</v>
      </c>
      <c r="D248">
        <v>1</v>
      </c>
      <c r="E248">
        <v>25200</v>
      </c>
      <c r="F248">
        <v>500</v>
      </c>
      <c r="G248">
        <v>24700</v>
      </c>
      <c r="H248" t="s">
        <v>9</v>
      </c>
      <c r="I248" t="str">
        <f t="shared" si="6"/>
        <v>June</v>
      </c>
      <c r="J248" t="str">
        <f t="shared" si="7"/>
        <v>Revenue</v>
      </c>
      <c r="K248" t="str">
        <f>VLOOKUP(B248, 'Customer Table'!A:D, 2, FALSE)</f>
        <v>Customer R</v>
      </c>
      <c r="L248" t="str">
        <f>VLOOKUP(B248, 'Customer Table'!A:D, 3, FALSE)</f>
        <v>Chennai</v>
      </c>
      <c r="M248" t="str">
        <f>VLOOKUP(B248, 'Customer Table'!$A:$D, 4, FALSE)</f>
        <v>Returning</v>
      </c>
      <c r="N248" t="str">
        <f>VLOOKUP(C248, 'Product Table'!A:E, 2, FALSE)</f>
        <v>Smartwatch</v>
      </c>
      <c r="O248" t="str">
        <f>VLOOKUP(C248, 'Product Table'!A:E, 3, FALSE)</f>
        <v>Wearable</v>
      </c>
      <c r="P248">
        <f>VLOOKUP(C248, 'Product Table'!A:E, 4, FALSE)</f>
        <v>18787</v>
      </c>
      <c r="Q248">
        <f>VLOOKUP(A248, 'Date Table'!A:G, 2, FALSE)</f>
        <v>6</v>
      </c>
      <c r="R248">
        <f>VLOOKUP(A248, 'Date Table'!A:G, 3, FALSE)</f>
        <v>2</v>
      </c>
      <c r="S248">
        <f>VLOOKUP(A248, 'Date Table'!A:G, 4, FALSE)</f>
        <v>2024</v>
      </c>
      <c r="T248" t="str">
        <f>VLOOKUP(A248, 'Date Table'!A:G, 6, FALSE)</f>
        <v>Summer</v>
      </c>
      <c r="U248">
        <f>tblSales[[#This Row],[Qty]]*tblSales[[#This Row],[Unit Price   ]]</f>
        <v>25200</v>
      </c>
      <c r="V248">
        <f>tblSales[[#This Row],[Qty]]*tblSales[[#This Row],[Cost Price]]</f>
        <v>18787</v>
      </c>
      <c r="W248">
        <f>tblSales[[#This Row],[Net Revenue]]-tblSales[[#This Row],[COGS]]</f>
        <v>5913</v>
      </c>
      <c r="X248" s="14">
        <f>IF(tblSales[[#This Row],[Net Revenue]]=0, 0, tblSales[[#This Row],[Gross Profit]]/tblSales[[#This Row],[Net Revenue]])</f>
        <v>0.23939271255060729</v>
      </c>
    </row>
    <row r="249" spans="1:24" x14ac:dyDescent="0.3">
      <c r="A249" s="2">
        <v>45464</v>
      </c>
      <c r="B249" t="s">
        <v>26</v>
      </c>
      <c r="C249" t="s">
        <v>13</v>
      </c>
      <c r="D249">
        <v>1</v>
      </c>
      <c r="E249">
        <v>25300</v>
      </c>
      <c r="F249">
        <v>500</v>
      </c>
      <c r="G249">
        <v>24800</v>
      </c>
      <c r="H249" t="s">
        <v>9</v>
      </c>
      <c r="I249" t="str">
        <f t="shared" si="6"/>
        <v>June</v>
      </c>
      <c r="J249" t="str">
        <f t="shared" si="7"/>
        <v>Revenue</v>
      </c>
      <c r="K249" t="str">
        <f>VLOOKUP(B249, 'Customer Table'!A:D, 2, FALSE)</f>
        <v>Customer N</v>
      </c>
      <c r="L249" t="str">
        <f>VLOOKUP(B249, 'Customer Table'!A:D, 3, FALSE)</f>
        <v>Mumbai</v>
      </c>
      <c r="M249" t="str">
        <f>VLOOKUP(B249, 'Customer Table'!$A:$D, 4, FALSE)</f>
        <v>Returning</v>
      </c>
      <c r="N249" t="str">
        <f>VLOOKUP(C249, 'Product Table'!A:E, 2, FALSE)</f>
        <v>Speaker</v>
      </c>
      <c r="O249" t="str">
        <f>VLOOKUP(C249, 'Product Table'!A:E, 3, FALSE)</f>
        <v>Audio</v>
      </c>
      <c r="P249">
        <f>VLOOKUP(C249, 'Product Table'!A:E, 4, FALSE)</f>
        <v>20159</v>
      </c>
      <c r="Q249">
        <f>VLOOKUP(A249, 'Date Table'!A:G, 2, FALSE)</f>
        <v>6</v>
      </c>
      <c r="R249">
        <f>VLOOKUP(A249, 'Date Table'!A:G, 3, FALSE)</f>
        <v>2</v>
      </c>
      <c r="S249">
        <f>VLOOKUP(A249, 'Date Table'!A:G, 4, FALSE)</f>
        <v>2024</v>
      </c>
      <c r="T249" t="str">
        <f>VLOOKUP(A249, 'Date Table'!A:G, 6, FALSE)</f>
        <v>Summer</v>
      </c>
      <c r="U249">
        <f>tblSales[[#This Row],[Qty]]*tblSales[[#This Row],[Unit Price   ]]</f>
        <v>25300</v>
      </c>
      <c r="V249">
        <f>tblSales[[#This Row],[Qty]]*tblSales[[#This Row],[Cost Price]]</f>
        <v>20159</v>
      </c>
      <c r="W249">
        <f>tblSales[[#This Row],[Net Revenue]]-tblSales[[#This Row],[COGS]]</f>
        <v>4641</v>
      </c>
      <c r="X249" s="14">
        <f>IF(tblSales[[#This Row],[Net Revenue]]=0, 0, tblSales[[#This Row],[Gross Profit]]/tblSales[[#This Row],[Net Revenue]])</f>
        <v>0.18713709677419355</v>
      </c>
    </row>
    <row r="250" spans="1:24" x14ac:dyDescent="0.3">
      <c r="A250" s="2">
        <v>45464</v>
      </c>
      <c r="B250" t="s">
        <v>15</v>
      </c>
      <c r="C250" t="s">
        <v>13</v>
      </c>
      <c r="D250">
        <v>3</v>
      </c>
      <c r="E250">
        <v>23700</v>
      </c>
      <c r="F250">
        <v>100</v>
      </c>
      <c r="G250">
        <v>71000</v>
      </c>
      <c r="H250" t="s">
        <v>9</v>
      </c>
      <c r="I250" t="str">
        <f t="shared" si="6"/>
        <v>June</v>
      </c>
      <c r="J250" t="str">
        <f t="shared" si="7"/>
        <v>Revenue</v>
      </c>
      <c r="K250" t="str">
        <f>VLOOKUP(B250, 'Customer Table'!A:D, 2, FALSE)</f>
        <v>Customer K</v>
      </c>
      <c r="L250" t="str">
        <f>VLOOKUP(B250, 'Customer Table'!A:D, 3, FALSE)</f>
        <v>Kolkata</v>
      </c>
      <c r="M250" t="str">
        <f>VLOOKUP(B250, 'Customer Table'!$A:$D, 4, FALSE)</f>
        <v>New</v>
      </c>
      <c r="N250" t="str">
        <f>VLOOKUP(C250, 'Product Table'!A:E, 2, FALSE)</f>
        <v>Speaker</v>
      </c>
      <c r="O250" t="str">
        <f>VLOOKUP(C250, 'Product Table'!A:E, 3, FALSE)</f>
        <v>Audio</v>
      </c>
      <c r="P250">
        <f>VLOOKUP(C250, 'Product Table'!A:E, 4, FALSE)</f>
        <v>20159</v>
      </c>
      <c r="Q250">
        <f>VLOOKUP(A250, 'Date Table'!A:G, 2, FALSE)</f>
        <v>6</v>
      </c>
      <c r="R250">
        <f>VLOOKUP(A250, 'Date Table'!A:G, 3, FALSE)</f>
        <v>2</v>
      </c>
      <c r="S250">
        <f>VLOOKUP(A250, 'Date Table'!A:G, 4, FALSE)</f>
        <v>2024</v>
      </c>
      <c r="T250" t="str">
        <f>VLOOKUP(A250, 'Date Table'!A:G, 6, FALSE)</f>
        <v>Summer</v>
      </c>
      <c r="U250">
        <f>tblSales[[#This Row],[Qty]]*tblSales[[#This Row],[Unit Price   ]]</f>
        <v>71100</v>
      </c>
      <c r="V250">
        <f>tblSales[[#This Row],[Qty]]*tblSales[[#This Row],[Cost Price]]</f>
        <v>60477</v>
      </c>
      <c r="W250">
        <f>tblSales[[#This Row],[Net Revenue]]-tblSales[[#This Row],[COGS]]</f>
        <v>10523</v>
      </c>
      <c r="X250" s="14">
        <f>IF(tblSales[[#This Row],[Net Revenue]]=0, 0, tblSales[[#This Row],[Gross Profit]]/tblSales[[#This Row],[Net Revenue]])</f>
        <v>0.1482112676056338</v>
      </c>
    </row>
    <row r="251" spans="1:24" x14ac:dyDescent="0.3">
      <c r="A251" s="2">
        <v>45463</v>
      </c>
      <c r="B251" t="s">
        <v>28</v>
      </c>
      <c r="C251" t="s">
        <v>17</v>
      </c>
      <c r="D251">
        <v>5</v>
      </c>
      <c r="E251">
        <v>29600</v>
      </c>
      <c r="F251">
        <v>100</v>
      </c>
      <c r="G251">
        <v>147900</v>
      </c>
      <c r="H251" t="s">
        <v>9</v>
      </c>
      <c r="I251" t="str">
        <f t="shared" si="6"/>
        <v>June</v>
      </c>
      <c r="J251" t="str">
        <f t="shared" si="7"/>
        <v>Revenue</v>
      </c>
      <c r="K251" t="str">
        <f>VLOOKUP(B251, 'Customer Table'!A:D, 2, FALSE)</f>
        <v>Customer F</v>
      </c>
      <c r="L251" t="str">
        <f>VLOOKUP(B251, 'Customer Table'!A:D, 3, FALSE)</f>
        <v>Mumbai</v>
      </c>
      <c r="M251" t="str">
        <f>VLOOKUP(B251, 'Customer Table'!$A:$D, 4, FALSE)</f>
        <v>New</v>
      </c>
      <c r="N251" t="str">
        <f>VLOOKUP(C251, 'Product Table'!A:E, 2, FALSE)</f>
        <v>Mouse</v>
      </c>
      <c r="O251" t="str">
        <f>VLOOKUP(C251, 'Product Table'!A:E, 3, FALSE)</f>
        <v>Accessories</v>
      </c>
      <c r="P251">
        <f>VLOOKUP(C251, 'Product Table'!A:E, 4, FALSE)</f>
        <v>24870</v>
      </c>
      <c r="Q251">
        <f>VLOOKUP(A251, 'Date Table'!A:G, 2, FALSE)</f>
        <v>6</v>
      </c>
      <c r="R251">
        <f>VLOOKUP(A251, 'Date Table'!A:G, 3, FALSE)</f>
        <v>2</v>
      </c>
      <c r="S251">
        <f>VLOOKUP(A251, 'Date Table'!A:G, 4, FALSE)</f>
        <v>2024</v>
      </c>
      <c r="T251" t="str">
        <f>VLOOKUP(A251, 'Date Table'!A:G, 6, FALSE)</f>
        <v>Summer</v>
      </c>
      <c r="U251">
        <f>tblSales[[#This Row],[Qty]]*tblSales[[#This Row],[Unit Price   ]]</f>
        <v>148000</v>
      </c>
      <c r="V251">
        <f>tblSales[[#This Row],[Qty]]*tblSales[[#This Row],[Cost Price]]</f>
        <v>124350</v>
      </c>
      <c r="W251">
        <f>tblSales[[#This Row],[Net Revenue]]-tblSales[[#This Row],[COGS]]</f>
        <v>23550</v>
      </c>
      <c r="X251" s="14">
        <f>IF(tblSales[[#This Row],[Net Revenue]]=0, 0, tblSales[[#This Row],[Gross Profit]]/tblSales[[#This Row],[Net Revenue]])</f>
        <v>0.15922920892494929</v>
      </c>
    </row>
    <row r="252" spans="1:24" x14ac:dyDescent="0.3">
      <c r="A252" s="2">
        <v>45463</v>
      </c>
      <c r="B252" t="s">
        <v>33</v>
      </c>
      <c r="C252" t="s">
        <v>23</v>
      </c>
      <c r="D252">
        <v>4</v>
      </c>
      <c r="E252">
        <v>34100</v>
      </c>
      <c r="F252">
        <v>200</v>
      </c>
      <c r="G252">
        <v>136200</v>
      </c>
      <c r="H252" t="s">
        <v>9</v>
      </c>
      <c r="I252" t="str">
        <f t="shared" si="6"/>
        <v>June</v>
      </c>
      <c r="J252" t="str">
        <f t="shared" si="7"/>
        <v>Revenue</v>
      </c>
      <c r="K252" t="str">
        <f>VLOOKUP(B252, 'Customer Table'!A:D, 2, FALSE)</f>
        <v>Customer O</v>
      </c>
      <c r="L252" t="str">
        <f>VLOOKUP(B252, 'Customer Table'!A:D, 3, FALSE)</f>
        <v>Kolkata</v>
      </c>
      <c r="M252" t="str">
        <f>VLOOKUP(B252, 'Customer Table'!$A:$D, 4, FALSE)</f>
        <v>Returning</v>
      </c>
      <c r="N252" t="str">
        <f>VLOOKUP(C252, 'Product Table'!A:E, 2, FALSE)</f>
        <v>Router</v>
      </c>
      <c r="O252" t="str">
        <f>VLOOKUP(C252, 'Product Table'!A:E, 3, FALSE)</f>
        <v>Networking</v>
      </c>
      <c r="P252">
        <f>VLOOKUP(C252, 'Product Table'!A:E, 4, FALSE)</f>
        <v>26483</v>
      </c>
      <c r="Q252">
        <f>VLOOKUP(A252, 'Date Table'!A:G, 2, FALSE)</f>
        <v>6</v>
      </c>
      <c r="R252">
        <f>VLOOKUP(A252, 'Date Table'!A:G, 3, FALSE)</f>
        <v>2</v>
      </c>
      <c r="S252">
        <f>VLOOKUP(A252, 'Date Table'!A:G, 4, FALSE)</f>
        <v>2024</v>
      </c>
      <c r="T252" t="str">
        <f>VLOOKUP(A252, 'Date Table'!A:G, 6, FALSE)</f>
        <v>Summer</v>
      </c>
      <c r="U252">
        <f>tblSales[[#This Row],[Qty]]*tblSales[[#This Row],[Unit Price   ]]</f>
        <v>136400</v>
      </c>
      <c r="V252">
        <f>tblSales[[#This Row],[Qty]]*tblSales[[#This Row],[Cost Price]]</f>
        <v>105932</v>
      </c>
      <c r="W252">
        <f>tblSales[[#This Row],[Net Revenue]]-tblSales[[#This Row],[COGS]]</f>
        <v>30268</v>
      </c>
      <c r="X252" s="14">
        <f>IF(tblSales[[#This Row],[Net Revenue]]=0, 0, tblSales[[#This Row],[Gross Profit]]/tblSales[[#This Row],[Net Revenue]])</f>
        <v>0.22223201174743024</v>
      </c>
    </row>
    <row r="253" spans="1:24" x14ac:dyDescent="0.3">
      <c r="A253" s="2">
        <v>45462</v>
      </c>
      <c r="B253" t="s">
        <v>34</v>
      </c>
      <c r="C253" t="s">
        <v>20</v>
      </c>
      <c r="D253">
        <v>2</v>
      </c>
      <c r="E253">
        <v>38400</v>
      </c>
      <c r="F253">
        <v>0</v>
      </c>
      <c r="G253">
        <v>76800</v>
      </c>
      <c r="H253" t="s">
        <v>9</v>
      </c>
      <c r="I253" t="str">
        <f t="shared" si="6"/>
        <v>June</v>
      </c>
      <c r="J253" t="str">
        <f t="shared" si="7"/>
        <v>Revenue</v>
      </c>
      <c r="K253" t="str">
        <f>VLOOKUP(B253, 'Customer Table'!A:D, 2, FALSE)</f>
        <v>Customer H</v>
      </c>
      <c r="L253" t="str">
        <f>VLOOKUP(B253, 'Customer Table'!A:D, 3, FALSE)</f>
        <v>Bangalore</v>
      </c>
      <c r="M253" t="str">
        <f>VLOOKUP(B253, 'Customer Table'!$A:$D, 4, FALSE)</f>
        <v>New</v>
      </c>
      <c r="N253" t="str">
        <f>VLOOKUP(C253, 'Product Table'!A:E, 2, FALSE)</f>
        <v>Printer</v>
      </c>
      <c r="O253" t="str">
        <f>VLOOKUP(C253, 'Product Table'!A:E, 3, FALSE)</f>
        <v>Office</v>
      </c>
      <c r="P253">
        <f>VLOOKUP(C253, 'Product Table'!A:E, 4, FALSE)</f>
        <v>26425</v>
      </c>
      <c r="Q253">
        <f>VLOOKUP(A253, 'Date Table'!A:G, 2, FALSE)</f>
        <v>6</v>
      </c>
      <c r="R253">
        <f>VLOOKUP(A253, 'Date Table'!A:G, 3, FALSE)</f>
        <v>2</v>
      </c>
      <c r="S253">
        <f>VLOOKUP(A253, 'Date Table'!A:G, 4, FALSE)</f>
        <v>2024</v>
      </c>
      <c r="T253" t="str">
        <f>VLOOKUP(A253, 'Date Table'!A:G, 6, FALSE)</f>
        <v>Summer</v>
      </c>
      <c r="U253">
        <f>tblSales[[#This Row],[Qty]]*tblSales[[#This Row],[Unit Price   ]]</f>
        <v>76800</v>
      </c>
      <c r="V253">
        <f>tblSales[[#This Row],[Qty]]*tblSales[[#This Row],[Cost Price]]</f>
        <v>52850</v>
      </c>
      <c r="W253">
        <f>tblSales[[#This Row],[Net Revenue]]-tblSales[[#This Row],[COGS]]</f>
        <v>23950</v>
      </c>
      <c r="X253" s="14">
        <f>IF(tblSales[[#This Row],[Net Revenue]]=0, 0, tblSales[[#This Row],[Gross Profit]]/tblSales[[#This Row],[Net Revenue]])</f>
        <v>0.31184895833333331</v>
      </c>
    </row>
    <row r="254" spans="1:24" x14ac:dyDescent="0.3">
      <c r="A254" s="2">
        <v>45458</v>
      </c>
      <c r="B254" t="s">
        <v>26</v>
      </c>
      <c r="C254" t="s">
        <v>20</v>
      </c>
      <c r="D254">
        <v>1</v>
      </c>
      <c r="E254">
        <v>32300</v>
      </c>
      <c r="F254">
        <v>0</v>
      </c>
      <c r="G254">
        <v>32300</v>
      </c>
      <c r="H254" t="s">
        <v>9</v>
      </c>
      <c r="I254" t="str">
        <f t="shared" si="6"/>
        <v>June</v>
      </c>
      <c r="J254" t="str">
        <f t="shared" si="7"/>
        <v>Revenue</v>
      </c>
      <c r="K254" t="str">
        <f>VLOOKUP(B254, 'Customer Table'!A:D, 2, FALSE)</f>
        <v>Customer N</v>
      </c>
      <c r="L254" t="str">
        <f>VLOOKUP(B254, 'Customer Table'!A:D, 3, FALSE)</f>
        <v>Mumbai</v>
      </c>
      <c r="M254" t="str">
        <f>VLOOKUP(B254, 'Customer Table'!$A:$D, 4, FALSE)</f>
        <v>Returning</v>
      </c>
      <c r="N254" t="str">
        <f>VLOOKUP(C254, 'Product Table'!A:E, 2, FALSE)</f>
        <v>Printer</v>
      </c>
      <c r="O254" t="str">
        <f>VLOOKUP(C254, 'Product Table'!A:E, 3, FALSE)</f>
        <v>Office</v>
      </c>
      <c r="P254">
        <f>VLOOKUP(C254, 'Product Table'!A:E, 4, FALSE)</f>
        <v>26425</v>
      </c>
      <c r="Q254">
        <f>VLOOKUP(A254, 'Date Table'!A:G, 2, FALSE)</f>
        <v>6</v>
      </c>
      <c r="R254">
        <f>VLOOKUP(A254, 'Date Table'!A:G, 3, FALSE)</f>
        <v>2</v>
      </c>
      <c r="S254">
        <f>VLOOKUP(A254, 'Date Table'!A:G, 4, FALSE)</f>
        <v>2024</v>
      </c>
      <c r="T254" t="str">
        <f>VLOOKUP(A254, 'Date Table'!A:G, 6, FALSE)</f>
        <v>Summer</v>
      </c>
      <c r="U254">
        <f>tblSales[[#This Row],[Qty]]*tblSales[[#This Row],[Unit Price   ]]</f>
        <v>32300</v>
      </c>
      <c r="V254">
        <f>tblSales[[#This Row],[Qty]]*tblSales[[#This Row],[Cost Price]]</f>
        <v>26425</v>
      </c>
      <c r="W254">
        <f>tblSales[[#This Row],[Net Revenue]]-tblSales[[#This Row],[COGS]]</f>
        <v>5875</v>
      </c>
      <c r="X254" s="14">
        <f>IF(tblSales[[#This Row],[Net Revenue]]=0, 0, tblSales[[#This Row],[Gross Profit]]/tblSales[[#This Row],[Net Revenue]])</f>
        <v>0.18188854489164086</v>
      </c>
    </row>
    <row r="255" spans="1:24" x14ac:dyDescent="0.3">
      <c r="A255" s="2">
        <v>45456</v>
      </c>
      <c r="B255" t="s">
        <v>26</v>
      </c>
      <c r="C255" t="s">
        <v>20</v>
      </c>
      <c r="D255">
        <v>1</v>
      </c>
      <c r="E255">
        <v>34000</v>
      </c>
      <c r="F255">
        <v>200</v>
      </c>
      <c r="G255">
        <v>33800</v>
      </c>
      <c r="H255" t="s">
        <v>9</v>
      </c>
      <c r="I255" t="str">
        <f t="shared" si="6"/>
        <v>June</v>
      </c>
      <c r="J255" t="str">
        <f t="shared" si="7"/>
        <v>Revenue</v>
      </c>
      <c r="K255" t="str">
        <f>VLOOKUP(B255, 'Customer Table'!A:D, 2, FALSE)</f>
        <v>Customer N</v>
      </c>
      <c r="L255" t="str">
        <f>VLOOKUP(B255, 'Customer Table'!A:D, 3, FALSE)</f>
        <v>Mumbai</v>
      </c>
      <c r="M255" t="str">
        <f>VLOOKUP(B255, 'Customer Table'!$A:$D, 4, FALSE)</f>
        <v>Returning</v>
      </c>
      <c r="N255" t="str">
        <f>VLOOKUP(C255, 'Product Table'!A:E, 2, FALSE)</f>
        <v>Printer</v>
      </c>
      <c r="O255" t="str">
        <f>VLOOKUP(C255, 'Product Table'!A:E, 3, FALSE)</f>
        <v>Office</v>
      </c>
      <c r="P255">
        <f>VLOOKUP(C255, 'Product Table'!A:E, 4, FALSE)</f>
        <v>26425</v>
      </c>
      <c r="Q255">
        <f>VLOOKUP(A255, 'Date Table'!A:G, 2, FALSE)</f>
        <v>6</v>
      </c>
      <c r="R255">
        <f>VLOOKUP(A255, 'Date Table'!A:G, 3, FALSE)</f>
        <v>2</v>
      </c>
      <c r="S255">
        <f>VLOOKUP(A255, 'Date Table'!A:G, 4, FALSE)</f>
        <v>2024</v>
      </c>
      <c r="T255" t="str">
        <f>VLOOKUP(A255, 'Date Table'!A:G, 6, FALSE)</f>
        <v>Summer</v>
      </c>
      <c r="U255">
        <f>tblSales[[#This Row],[Qty]]*tblSales[[#This Row],[Unit Price   ]]</f>
        <v>34000</v>
      </c>
      <c r="V255">
        <f>tblSales[[#This Row],[Qty]]*tblSales[[#This Row],[Cost Price]]</f>
        <v>26425</v>
      </c>
      <c r="W255">
        <f>tblSales[[#This Row],[Net Revenue]]-tblSales[[#This Row],[COGS]]</f>
        <v>7375</v>
      </c>
      <c r="X255" s="14">
        <f>IF(tblSales[[#This Row],[Net Revenue]]=0, 0, tblSales[[#This Row],[Gross Profit]]/tblSales[[#This Row],[Net Revenue]])</f>
        <v>0.21819526627218935</v>
      </c>
    </row>
    <row r="256" spans="1:24" x14ac:dyDescent="0.3">
      <c r="A256" s="2">
        <v>45456</v>
      </c>
      <c r="B256" t="s">
        <v>34</v>
      </c>
      <c r="C256" t="s">
        <v>25</v>
      </c>
      <c r="D256">
        <v>3</v>
      </c>
      <c r="E256">
        <v>37300</v>
      </c>
      <c r="F256">
        <v>0</v>
      </c>
      <c r="G256">
        <v>111900</v>
      </c>
      <c r="H256" t="s">
        <v>9</v>
      </c>
      <c r="I256" t="str">
        <f t="shared" si="6"/>
        <v>June</v>
      </c>
      <c r="J256" t="str">
        <f t="shared" si="7"/>
        <v>Revenue</v>
      </c>
      <c r="K256" t="str">
        <f>VLOOKUP(B256, 'Customer Table'!A:D, 2, FALSE)</f>
        <v>Customer H</v>
      </c>
      <c r="L256" t="str">
        <f>VLOOKUP(B256, 'Customer Table'!A:D, 3, FALSE)</f>
        <v>Bangalore</v>
      </c>
      <c r="M256" t="str">
        <f>VLOOKUP(B256, 'Customer Table'!$A:$D, 4, FALSE)</f>
        <v>New</v>
      </c>
      <c r="N256" t="str">
        <f>VLOOKUP(C256, 'Product Table'!A:E, 2, FALSE)</f>
        <v>Tablet</v>
      </c>
      <c r="O256" t="str">
        <f>VLOOKUP(C256, 'Product Table'!A:E, 3, FALSE)</f>
        <v>Electronics</v>
      </c>
      <c r="P256">
        <f>VLOOKUP(C256, 'Product Table'!A:E, 4, FALSE)</f>
        <v>29054</v>
      </c>
      <c r="Q256">
        <f>VLOOKUP(A256, 'Date Table'!A:G, 2, FALSE)</f>
        <v>6</v>
      </c>
      <c r="R256">
        <f>VLOOKUP(A256, 'Date Table'!A:G, 3, FALSE)</f>
        <v>2</v>
      </c>
      <c r="S256">
        <f>VLOOKUP(A256, 'Date Table'!A:G, 4, FALSE)</f>
        <v>2024</v>
      </c>
      <c r="T256" t="str">
        <f>VLOOKUP(A256, 'Date Table'!A:G, 6, FALSE)</f>
        <v>Summer</v>
      </c>
      <c r="U256">
        <f>tblSales[[#This Row],[Qty]]*tblSales[[#This Row],[Unit Price   ]]</f>
        <v>111900</v>
      </c>
      <c r="V256">
        <f>tblSales[[#This Row],[Qty]]*tblSales[[#This Row],[Cost Price]]</f>
        <v>87162</v>
      </c>
      <c r="W256">
        <f>tblSales[[#This Row],[Net Revenue]]-tblSales[[#This Row],[COGS]]</f>
        <v>24738</v>
      </c>
      <c r="X256" s="14">
        <f>IF(tblSales[[#This Row],[Net Revenue]]=0, 0, tblSales[[#This Row],[Gross Profit]]/tblSales[[#This Row],[Net Revenue]])</f>
        <v>0.22107238605898125</v>
      </c>
    </row>
    <row r="257" spans="1:24" x14ac:dyDescent="0.3">
      <c r="A257" s="2">
        <v>45454</v>
      </c>
      <c r="B257" t="s">
        <v>37</v>
      </c>
      <c r="C257" t="s">
        <v>25</v>
      </c>
      <c r="D257">
        <v>5</v>
      </c>
      <c r="E257">
        <v>32000</v>
      </c>
      <c r="F257">
        <v>0</v>
      </c>
      <c r="G257">
        <v>160000</v>
      </c>
      <c r="H257" t="s">
        <v>9</v>
      </c>
      <c r="I257" t="str">
        <f t="shared" si="6"/>
        <v>June</v>
      </c>
      <c r="J257" t="str">
        <f t="shared" si="7"/>
        <v>Revenue</v>
      </c>
      <c r="K257" t="str">
        <f>VLOOKUP(B257, 'Customer Table'!A:D, 2, FALSE)</f>
        <v>Customer P</v>
      </c>
      <c r="L257" t="str">
        <f>VLOOKUP(B257, 'Customer Table'!A:D, 3, FALSE)</f>
        <v>Mumbai</v>
      </c>
      <c r="M257" t="str">
        <f>VLOOKUP(B257, 'Customer Table'!$A:$D, 4, FALSE)</f>
        <v>Returning</v>
      </c>
      <c r="N257" t="str">
        <f>VLOOKUP(C257, 'Product Table'!A:E, 2, FALSE)</f>
        <v>Tablet</v>
      </c>
      <c r="O257" t="str">
        <f>VLOOKUP(C257, 'Product Table'!A:E, 3, FALSE)</f>
        <v>Electronics</v>
      </c>
      <c r="P257">
        <f>VLOOKUP(C257, 'Product Table'!A:E, 4, FALSE)</f>
        <v>29054</v>
      </c>
      <c r="Q257">
        <f>VLOOKUP(A257, 'Date Table'!A:G, 2, FALSE)</f>
        <v>6</v>
      </c>
      <c r="R257">
        <f>VLOOKUP(A257, 'Date Table'!A:G, 3, FALSE)</f>
        <v>2</v>
      </c>
      <c r="S257">
        <f>VLOOKUP(A257, 'Date Table'!A:G, 4, FALSE)</f>
        <v>2024</v>
      </c>
      <c r="T257" t="str">
        <f>VLOOKUP(A257, 'Date Table'!A:G, 6, FALSE)</f>
        <v>Summer</v>
      </c>
      <c r="U257">
        <f>tblSales[[#This Row],[Qty]]*tblSales[[#This Row],[Unit Price   ]]</f>
        <v>160000</v>
      </c>
      <c r="V257">
        <f>tblSales[[#This Row],[Qty]]*tblSales[[#This Row],[Cost Price]]</f>
        <v>145270</v>
      </c>
      <c r="W257">
        <f>tblSales[[#This Row],[Net Revenue]]-tblSales[[#This Row],[COGS]]</f>
        <v>14730</v>
      </c>
      <c r="X257" s="14">
        <f>IF(tblSales[[#This Row],[Net Revenue]]=0, 0, tblSales[[#This Row],[Gross Profit]]/tblSales[[#This Row],[Net Revenue]])</f>
        <v>9.2062500000000005E-2</v>
      </c>
    </row>
    <row r="258" spans="1:24" x14ac:dyDescent="0.3">
      <c r="A258" s="2">
        <v>45453</v>
      </c>
      <c r="B258" t="s">
        <v>12</v>
      </c>
      <c r="C258" t="s">
        <v>25</v>
      </c>
      <c r="D258">
        <v>1</v>
      </c>
      <c r="E258">
        <v>40700</v>
      </c>
      <c r="F258">
        <v>0</v>
      </c>
      <c r="G258">
        <v>40700</v>
      </c>
      <c r="H258" t="s">
        <v>9</v>
      </c>
      <c r="I258" t="str">
        <f t="shared" si="6"/>
        <v>June</v>
      </c>
      <c r="J258" t="str">
        <f t="shared" si="7"/>
        <v>Revenue</v>
      </c>
      <c r="K258" t="str">
        <f>VLOOKUP(B258, 'Customer Table'!A:D, 2, FALSE)</f>
        <v>Customer Q</v>
      </c>
      <c r="L258" t="str">
        <f>VLOOKUP(B258, 'Customer Table'!A:D, 3, FALSE)</f>
        <v>Kolkata</v>
      </c>
      <c r="M258" t="str">
        <f>VLOOKUP(B258, 'Customer Table'!$A:$D, 4, FALSE)</f>
        <v>New</v>
      </c>
      <c r="N258" t="str">
        <f>VLOOKUP(C258, 'Product Table'!A:E, 2, FALSE)</f>
        <v>Tablet</v>
      </c>
      <c r="O258" t="str">
        <f>VLOOKUP(C258, 'Product Table'!A:E, 3, FALSE)</f>
        <v>Electronics</v>
      </c>
      <c r="P258">
        <f>VLOOKUP(C258, 'Product Table'!A:E, 4, FALSE)</f>
        <v>29054</v>
      </c>
      <c r="Q258">
        <f>VLOOKUP(A258, 'Date Table'!A:G, 2, FALSE)</f>
        <v>6</v>
      </c>
      <c r="R258">
        <f>VLOOKUP(A258, 'Date Table'!A:G, 3, FALSE)</f>
        <v>2</v>
      </c>
      <c r="S258">
        <f>VLOOKUP(A258, 'Date Table'!A:G, 4, FALSE)</f>
        <v>2024</v>
      </c>
      <c r="T258" t="str">
        <f>VLOOKUP(A258, 'Date Table'!A:G, 6, FALSE)</f>
        <v>Summer</v>
      </c>
      <c r="U258">
        <f>tblSales[[#This Row],[Qty]]*tblSales[[#This Row],[Unit Price   ]]</f>
        <v>40700</v>
      </c>
      <c r="V258">
        <f>tblSales[[#This Row],[Qty]]*tblSales[[#This Row],[Cost Price]]</f>
        <v>29054</v>
      </c>
      <c r="W258">
        <f>tblSales[[#This Row],[Net Revenue]]-tblSales[[#This Row],[COGS]]</f>
        <v>11646</v>
      </c>
      <c r="X258" s="14">
        <f>IF(tblSales[[#This Row],[Net Revenue]]=0, 0, tblSales[[#This Row],[Gross Profit]]/tblSales[[#This Row],[Net Revenue]])</f>
        <v>0.28614250614250614</v>
      </c>
    </row>
    <row r="259" spans="1:24" x14ac:dyDescent="0.3">
      <c r="A259" s="2">
        <v>45453</v>
      </c>
      <c r="B259" t="s">
        <v>14</v>
      </c>
      <c r="C259" t="s">
        <v>8</v>
      </c>
      <c r="D259">
        <v>4</v>
      </c>
      <c r="E259">
        <v>39000</v>
      </c>
      <c r="F259">
        <v>0</v>
      </c>
      <c r="G259">
        <v>156000</v>
      </c>
      <c r="H259" t="s">
        <v>9</v>
      </c>
      <c r="I259" t="str">
        <f t="shared" ref="I259:I301" si="8">TEXT(A259,"mmmm")</f>
        <v>June</v>
      </c>
      <c r="J259" t="str">
        <f t="shared" ref="J259:J301" si="9">IF(H259="Sales", "Revenue", "Return")</f>
        <v>Revenue</v>
      </c>
      <c r="K259" t="str">
        <f>VLOOKUP(B259, 'Customer Table'!A:D, 2, FALSE)</f>
        <v>Customer I</v>
      </c>
      <c r="L259" t="str">
        <f>VLOOKUP(B259, 'Customer Table'!A:D, 3, FALSE)</f>
        <v>Bangalore</v>
      </c>
      <c r="M259" t="str">
        <f>VLOOKUP(B259, 'Customer Table'!$A:$D, 4, FALSE)</f>
        <v>New</v>
      </c>
      <c r="N259" t="str">
        <f>VLOOKUP(C259, 'Product Table'!A:E, 2, FALSE)</f>
        <v>Laptop</v>
      </c>
      <c r="O259" t="str">
        <f>VLOOKUP(C259, 'Product Table'!A:E, 3, FALSE)</f>
        <v>Electronics</v>
      </c>
      <c r="P259">
        <f>VLOOKUP(C259, 'Product Table'!A:E, 4, FALSE)</f>
        <v>26897</v>
      </c>
      <c r="Q259">
        <f>VLOOKUP(A259, 'Date Table'!A:G, 2, FALSE)</f>
        <v>6</v>
      </c>
      <c r="R259">
        <f>VLOOKUP(A259, 'Date Table'!A:G, 3, FALSE)</f>
        <v>2</v>
      </c>
      <c r="S259">
        <f>VLOOKUP(A259, 'Date Table'!A:G, 4, FALSE)</f>
        <v>2024</v>
      </c>
      <c r="T259" t="str">
        <f>VLOOKUP(A259, 'Date Table'!A:G, 6, FALSE)</f>
        <v>Summer</v>
      </c>
      <c r="U259">
        <f>tblSales[[#This Row],[Qty]]*tblSales[[#This Row],[Unit Price   ]]</f>
        <v>156000</v>
      </c>
      <c r="V259">
        <f>tblSales[[#This Row],[Qty]]*tblSales[[#This Row],[Cost Price]]</f>
        <v>107588</v>
      </c>
      <c r="W259">
        <f>tblSales[[#This Row],[Net Revenue]]-tblSales[[#This Row],[COGS]]</f>
        <v>48412</v>
      </c>
      <c r="X259" s="14">
        <f>IF(tblSales[[#This Row],[Net Revenue]]=0, 0, tblSales[[#This Row],[Gross Profit]]/tblSales[[#This Row],[Net Revenue]])</f>
        <v>0.31033333333333335</v>
      </c>
    </row>
    <row r="260" spans="1:24" x14ac:dyDescent="0.3">
      <c r="A260" s="2">
        <v>45452</v>
      </c>
      <c r="B260" t="s">
        <v>21</v>
      </c>
      <c r="C260" t="s">
        <v>25</v>
      </c>
      <c r="D260">
        <v>2</v>
      </c>
      <c r="E260">
        <v>42400</v>
      </c>
      <c r="F260">
        <v>500</v>
      </c>
      <c r="G260">
        <v>-84300</v>
      </c>
      <c r="H260" t="s">
        <v>29</v>
      </c>
      <c r="I260" t="str">
        <f t="shared" si="8"/>
        <v>June</v>
      </c>
      <c r="J260" t="str">
        <f t="shared" si="9"/>
        <v>Return</v>
      </c>
      <c r="K260" t="str">
        <f>VLOOKUP(B260, 'Customer Table'!A:D, 2, FALSE)</f>
        <v>Customer C</v>
      </c>
      <c r="L260" t="str">
        <f>VLOOKUP(B260, 'Customer Table'!A:D, 3, FALSE)</f>
        <v>Bangalore</v>
      </c>
      <c r="M260" t="str">
        <f>VLOOKUP(B260, 'Customer Table'!$A:$D, 4, FALSE)</f>
        <v>New</v>
      </c>
      <c r="N260" t="str">
        <f>VLOOKUP(C260, 'Product Table'!A:E, 2, FALSE)</f>
        <v>Tablet</v>
      </c>
      <c r="O260" t="str">
        <f>VLOOKUP(C260, 'Product Table'!A:E, 3, FALSE)</f>
        <v>Electronics</v>
      </c>
      <c r="P260">
        <f>VLOOKUP(C260, 'Product Table'!A:E, 4, FALSE)</f>
        <v>29054</v>
      </c>
      <c r="Q260">
        <f>VLOOKUP(A260, 'Date Table'!A:G, 2, FALSE)</f>
        <v>6</v>
      </c>
      <c r="R260">
        <f>VLOOKUP(A260, 'Date Table'!A:G, 3, FALSE)</f>
        <v>2</v>
      </c>
      <c r="S260">
        <f>VLOOKUP(A260, 'Date Table'!A:G, 4, FALSE)</f>
        <v>2024</v>
      </c>
      <c r="T260" t="str">
        <f>VLOOKUP(A260, 'Date Table'!A:G, 6, FALSE)</f>
        <v>Summer</v>
      </c>
      <c r="U260">
        <f>tblSales[[#This Row],[Qty]]*tblSales[[#This Row],[Unit Price   ]]</f>
        <v>84800</v>
      </c>
      <c r="V260">
        <f>tblSales[[#This Row],[Qty]]*tblSales[[#This Row],[Cost Price]]</f>
        <v>58108</v>
      </c>
      <c r="W260">
        <f>tblSales[[#This Row],[Net Revenue]]-tblSales[[#This Row],[COGS]]</f>
        <v>-142408</v>
      </c>
      <c r="X260" s="14">
        <f>IF(tblSales[[#This Row],[Net Revenue]]=0, 0, tblSales[[#This Row],[Gross Profit]]/tblSales[[#This Row],[Net Revenue]])</f>
        <v>1.689300118623962</v>
      </c>
    </row>
    <row r="261" spans="1:24" x14ac:dyDescent="0.3">
      <c r="A261" s="2">
        <v>45451</v>
      </c>
      <c r="B261" t="s">
        <v>14</v>
      </c>
      <c r="C261" t="s">
        <v>11</v>
      </c>
      <c r="D261">
        <v>1</v>
      </c>
      <c r="E261">
        <v>7800</v>
      </c>
      <c r="F261">
        <v>100</v>
      </c>
      <c r="G261">
        <v>7700</v>
      </c>
      <c r="H261" t="s">
        <v>9</v>
      </c>
      <c r="I261" t="str">
        <f t="shared" si="8"/>
        <v>June</v>
      </c>
      <c r="J261" t="str">
        <f t="shared" si="9"/>
        <v>Revenue</v>
      </c>
      <c r="K261" t="str">
        <f>VLOOKUP(B261, 'Customer Table'!A:D, 2, FALSE)</f>
        <v>Customer I</v>
      </c>
      <c r="L261" t="str">
        <f>VLOOKUP(B261, 'Customer Table'!A:D, 3, FALSE)</f>
        <v>Bangalore</v>
      </c>
      <c r="M261" t="str">
        <f>VLOOKUP(B261, 'Customer Table'!$A:$D, 4, FALSE)</f>
        <v>New</v>
      </c>
      <c r="N261" t="str">
        <f>VLOOKUP(C261, 'Product Table'!A:E, 2, FALSE)</f>
        <v>Smartphone</v>
      </c>
      <c r="O261" t="str">
        <f>VLOOKUP(C261, 'Product Table'!A:E, 3, FALSE)</f>
        <v>Electronics</v>
      </c>
      <c r="P261">
        <f>VLOOKUP(C261, 'Product Table'!A:E, 4, FALSE)</f>
        <v>5612</v>
      </c>
      <c r="Q261">
        <f>VLOOKUP(A261, 'Date Table'!A:G, 2, FALSE)</f>
        <v>6</v>
      </c>
      <c r="R261">
        <f>VLOOKUP(A261, 'Date Table'!A:G, 3, FALSE)</f>
        <v>2</v>
      </c>
      <c r="S261">
        <f>VLOOKUP(A261, 'Date Table'!A:G, 4, FALSE)</f>
        <v>2024</v>
      </c>
      <c r="T261" t="str">
        <f>VLOOKUP(A261, 'Date Table'!A:G, 6, FALSE)</f>
        <v>Summer</v>
      </c>
      <c r="U261">
        <f>tblSales[[#This Row],[Qty]]*tblSales[[#This Row],[Unit Price   ]]</f>
        <v>7800</v>
      </c>
      <c r="V261">
        <f>tblSales[[#This Row],[Qty]]*tblSales[[#This Row],[Cost Price]]</f>
        <v>5612</v>
      </c>
      <c r="W261">
        <f>tblSales[[#This Row],[Net Revenue]]-tblSales[[#This Row],[COGS]]</f>
        <v>2088</v>
      </c>
      <c r="X261" s="14">
        <f>IF(tblSales[[#This Row],[Net Revenue]]=0, 0, tblSales[[#This Row],[Gross Profit]]/tblSales[[#This Row],[Net Revenue]])</f>
        <v>0.27116883116883117</v>
      </c>
    </row>
    <row r="262" spans="1:24" x14ac:dyDescent="0.3">
      <c r="A262" s="2">
        <v>45450</v>
      </c>
      <c r="B262" t="s">
        <v>35</v>
      </c>
      <c r="C262" t="s">
        <v>13</v>
      </c>
      <c r="D262">
        <v>4</v>
      </c>
      <c r="E262">
        <v>24100</v>
      </c>
      <c r="F262">
        <v>500</v>
      </c>
      <c r="G262">
        <v>95900</v>
      </c>
      <c r="H262" t="s">
        <v>9</v>
      </c>
      <c r="I262" t="str">
        <f t="shared" si="8"/>
        <v>June</v>
      </c>
      <c r="J262" t="str">
        <f t="shared" si="9"/>
        <v>Revenue</v>
      </c>
      <c r="K262" t="str">
        <f>VLOOKUP(B262, 'Customer Table'!A:D, 2, FALSE)</f>
        <v>Customer S</v>
      </c>
      <c r="L262" t="str">
        <f>VLOOKUP(B262, 'Customer Table'!A:D, 3, FALSE)</f>
        <v>Delhi</v>
      </c>
      <c r="M262" t="str">
        <f>VLOOKUP(B262, 'Customer Table'!$A:$D, 4, FALSE)</f>
        <v>Returning</v>
      </c>
      <c r="N262" t="str">
        <f>VLOOKUP(C262, 'Product Table'!A:E, 2, FALSE)</f>
        <v>Speaker</v>
      </c>
      <c r="O262" t="str">
        <f>VLOOKUP(C262, 'Product Table'!A:E, 3, FALSE)</f>
        <v>Audio</v>
      </c>
      <c r="P262">
        <f>VLOOKUP(C262, 'Product Table'!A:E, 4, FALSE)</f>
        <v>20159</v>
      </c>
      <c r="Q262">
        <f>VLOOKUP(A262, 'Date Table'!A:G, 2, FALSE)</f>
        <v>6</v>
      </c>
      <c r="R262">
        <f>VLOOKUP(A262, 'Date Table'!A:G, 3, FALSE)</f>
        <v>2</v>
      </c>
      <c r="S262">
        <f>VLOOKUP(A262, 'Date Table'!A:G, 4, FALSE)</f>
        <v>2024</v>
      </c>
      <c r="T262" t="str">
        <f>VLOOKUP(A262, 'Date Table'!A:G, 6, FALSE)</f>
        <v>Summer</v>
      </c>
      <c r="U262">
        <f>tblSales[[#This Row],[Qty]]*tblSales[[#This Row],[Unit Price   ]]</f>
        <v>96400</v>
      </c>
      <c r="V262">
        <f>tblSales[[#This Row],[Qty]]*tblSales[[#This Row],[Cost Price]]</f>
        <v>80636</v>
      </c>
      <c r="W262">
        <f>tblSales[[#This Row],[Net Revenue]]-tblSales[[#This Row],[COGS]]</f>
        <v>15264</v>
      </c>
      <c r="X262" s="14">
        <f>IF(tblSales[[#This Row],[Net Revenue]]=0, 0, tblSales[[#This Row],[Gross Profit]]/tblSales[[#This Row],[Net Revenue]])</f>
        <v>0.15916579770594369</v>
      </c>
    </row>
    <row r="263" spans="1:24" x14ac:dyDescent="0.3">
      <c r="A263" s="2">
        <v>45450</v>
      </c>
      <c r="B263" t="s">
        <v>18</v>
      </c>
      <c r="C263" t="s">
        <v>25</v>
      </c>
      <c r="D263">
        <v>4</v>
      </c>
      <c r="E263">
        <v>33400</v>
      </c>
      <c r="F263">
        <v>100</v>
      </c>
      <c r="G263">
        <v>133500</v>
      </c>
      <c r="H263" t="s">
        <v>9</v>
      </c>
      <c r="I263" t="str">
        <f t="shared" si="8"/>
        <v>June</v>
      </c>
      <c r="J263" t="str">
        <f t="shared" si="9"/>
        <v>Revenue</v>
      </c>
      <c r="K263" t="str">
        <f>VLOOKUP(B263, 'Customer Table'!A:D, 2, FALSE)</f>
        <v>Customer J</v>
      </c>
      <c r="L263" t="str">
        <f>VLOOKUP(B263, 'Customer Table'!A:D, 3, FALSE)</f>
        <v>Chennai</v>
      </c>
      <c r="M263" t="str">
        <f>VLOOKUP(B263, 'Customer Table'!$A:$D, 4, FALSE)</f>
        <v>Returning</v>
      </c>
      <c r="N263" t="str">
        <f>VLOOKUP(C263, 'Product Table'!A:E, 2, FALSE)</f>
        <v>Tablet</v>
      </c>
      <c r="O263" t="str">
        <f>VLOOKUP(C263, 'Product Table'!A:E, 3, FALSE)</f>
        <v>Electronics</v>
      </c>
      <c r="P263">
        <f>VLOOKUP(C263, 'Product Table'!A:E, 4, FALSE)</f>
        <v>29054</v>
      </c>
      <c r="Q263">
        <f>VLOOKUP(A263, 'Date Table'!A:G, 2, FALSE)</f>
        <v>6</v>
      </c>
      <c r="R263">
        <f>VLOOKUP(A263, 'Date Table'!A:G, 3, FALSE)</f>
        <v>2</v>
      </c>
      <c r="S263">
        <f>VLOOKUP(A263, 'Date Table'!A:G, 4, FALSE)</f>
        <v>2024</v>
      </c>
      <c r="T263" t="str">
        <f>VLOOKUP(A263, 'Date Table'!A:G, 6, FALSE)</f>
        <v>Summer</v>
      </c>
      <c r="U263">
        <f>tblSales[[#This Row],[Qty]]*tblSales[[#This Row],[Unit Price   ]]</f>
        <v>133600</v>
      </c>
      <c r="V263">
        <f>tblSales[[#This Row],[Qty]]*tblSales[[#This Row],[Cost Price]]</f>
        <v>116216</v>
      </c>
      <c r="W263">
        <f>tblSales[[#This Row],[Net Revenue]]-tblSales[[#This Row],[COGS]]</f>
        <v>17284</v>
      </c>
      <c r="X263" s="14">
        <f>IF(tblSales[[#This Row],[Net Revenue]]=0, 0, tblSales[[#This Row],[Gross Profit]]/tblSales[[#This Row],[Net Revenue]])</f>
        <v>0.1294681647940075</v>
      </c>
    </row>
    <row r="264" spans="1:24" x14ac:dyDescent="0.3">
      <c r="A264" s="2">
        <v>45449</v>
      </c>
      <c r="B264" t="s">
        <v>14</v>
      </c>
      <c r="C264" t="s">
        <v>20</v>
      </c>
      <c r="D264">
        <v>4</v>
      </c>
      <c r="E264">
        <v>34900</v>
      </c>
      <c r="F264">
        <v>500</v>
      </c>
      <c r="G264">
        <v>139100</v>
      </c>
      <c r="H264" t="s">
        <v>9</v>
      </c>
      <c r="I264" t="str">
        <f t="shared" si="8"/>
        <v>June</v>
      </c>
      <c r="J264" t="str">
        <f t="shared" si="9"/>
        <v>Revenue</v>
      </c>
      <c r="K264" t="str">
        <f>VLOOKUP(B264, 'Customer Table'!A:D, 2, FALSE)</f>
        <v>Customer I</v>
      </c>
      <c r="L264" t="str">
        <f>VLOOKUP(B264, 'Customer Table'!A:D, 3, FALSE)</f>
        <v>Bangalore</v>
      </c>
      <c r="M264" t="str">
        <f>VLOOKUP(B264, 'Customer Table'!$A:$D, 4, FALSE)</f>
        <v>New</v>
      </c>
      <c r="N264" t="str">
        <f>VLOOKUP(C264, 'Product Table'!A:E, 2, FALSE)</f>
        <v>Printer</v>
      </c>
      <c r="O264" t="str">
        <f>VLOOKUP(C264, 'Product Table'!A:E, 3, FALSE)</f>
        <v>Office</v>
      </c>
      <c r="P264">
        <f>VLOOKUP(C264, 'Product Table'!A:E, 4, FALSE)</f>
        <v>26425</v>
      </c>
      <c r="Q264">
        <f>VLOOKUP(A264, 'Date Table'!A:G, 2, FALSE)</f>
        <v>6</v>
      </c>
      <c r="R264">
        <f>VLOOKUP(A264, 'Date Table'!A:G, 3, FALSE)</f>
        <v>2</v>
      </c>
      <c r="S264">
        <f>VLOOKUP(A264, 'Date Table'!A:G, 4, FALSE)</f>
        <v>2024</v>
      </c>
      <c r="T264" t="str">
        <f>VLOOKUP(A264, 'Date Table'!A:G, 6, FALSE)</f>
        <v>Summer</v>
      </c>
      <c r="U264">
        <f>tblSales[[#This Row],[Qty]]*tblSales[[#This Row],[Unit Price   ]]</f>
        <v>139600</v>
      </c>
      <c r="V264">
        <f>tblSales[[#This Row],[Qty]]*tblSales[[#This Row],[Cost Price]]</f>
        <v>105700</v>
      </c>
      <c r="W264">
        <f>tblSales[[#This Row],[Net Revenue]]-tblSales[[#This Row],[COGS]]</f>
        <v>33400</v>
      </c>
      <c r="X264" s="14">
        <f>IF(tblSales[[#This Row],[Net Revenue]]=0, 0, tblSales[[#This Row],[Gross Profit]]/tblSales[[#This Row],[Net Revenue]])</f>
        <v>0.24011502516175415</v>
      </c>
    </row>
    <row r="265" spans="1:24" x14ac:dyDescent="0.3">
      <c r="A265" s="2">
        <v>45445</v>
      </c>
      <c r="B265" t="s">
        <v>33</v>
      </c>
      <c r="C265" t="s">
        <v>11</v>
      </c>
      <c r="D265">
        <v>2</v>
      </c>
      <c r="E265">
        <v>7600</v>
      </c>
      <c r="F265">
        <v>0</v>
      </c>
      <c r="G265">
        <v>15200</v>
      </c>
      <c r="H265" t="s">
        <v>9</v>
      </c>
      <c r="I265" t="str">
        <f t="shared" si="8"/>
        <v>June</v>
      </c>
      <c r="J265" t="str">
        <f t="shared" si="9"/>
        <v>Revenue</v>
      </c>
      <c r="K265" t="str">
        <f>VLOOKUP(B265, 'Customer Table'!A:D, 2, FALSE)</f>
        <v>Customer O</v>
      </c>
      <c r="L265" t="str">
        <f>VLOOKUP(B265, 'Customer Table'!A:D, 3, FALSE)</f>
        <v>Kolkata</v>
      </c>
      <c r="M265" t="str">
        <f>VLOOKUP(B265, 'Customer Table'!$A:$D, 4, FALSE)</f>
        <v>Returning</v>
      </c>
      <c r="N265" t="str">
        <f>VLOOKUP(C265, 'Product Table'!A:E, 2, FALSE)</f>
        <v>Smartphone</v>
      </c>
      <c r="O265" t="str">
        <f>VLOOKUP(C265, 'Product Table'!A:E, 3, FALSE)</f>
        <v>Electronics</v>
      </c>
      <c r="P265">
        <f>VLOOKUP(C265, 'Product Table'!A:E, 4, FALSE)</f>
        <v>5612</v>
      </c>
      <c r="Q265">
        <f>VLOOKUP(A265, 'Date Table'!A:G, 2, FALSE)</f>
        <v>6</v>
      </c>
      <c r="R265">
        <f>VLOOKUP(A265, 'Date Table'!A:G, 3, FALSE)</f>
        <v>2</v>
      </c>
      <c r="S265">
        <f>VLOOKUP(A265, 'Date Table'!A:G, 4, FALSE)</f>
        <v>2024</v>
      </c>
      <c r="T265" t="str">
        <f>VLOOKUP(A265, 'Date Table'!A:G, 6, FALSE)</f>
        <v>Summer</v>
      </c>
      <c r="U265">
        <f>tblSales[[#This Row],[Qty]]*tblSales[[#This Row],[Unit Price   ]]</f>
        <v>15200</v>
      </c>
      <c r="V265">
        <f>tblSales[[#This Row],[Qty]]*tblSales[[#This Row],[Cost Price]]</f>
        <v>11224</v>
      </c>
      <c r="W265">
        <f>tblSales[[#This Row],[Net Revenue]]-tblSales[[#This Row],[COGS]]</f>
        <v>3976</v>
      </c>
      <c r="X265" s="14">
        <f>IF(tblSales[[#This Row],[Net Revenue]]=0, 0, tblSales[[#This Row],[Gross Profit]]/tblSales[[#This Row],[Net Revenue]])</f>
        <v>0.26157894736842108</v>
      </c>
    </row>
    <row r="266" spans="1:24" x14ac:dyDescent="0.3">
      <c r="A266" s="2">
        <v>45442</v>
      </c>
      <c r="B266" t="s">
        <v>14</v>
      </c>
      <c r="C266" t="s">
        <v>20</v>
      </c>
      <c r="D266">
        <v>5</v>
      </c>
      <c r="E266">
        <v>39200</v>
      </c>
      <c r="F266">
        <v>200</v>
      </c>
      <c r="G266">
        <v>195800</v>
      </c>
      <c r="H266" t="s">
        <v>9</v>
      </c>
      <c r="I266" t="str">
        <f t="shared" si="8"/>
        <v>May</v>
      </c>
      <c r="J266" t="str">
        <f t="shared" si="9"/>
        <v>Revenue</v>
      </c>
      <c r="K266" t="str">
        <f>VLOOKUP(B266, 'Customer Table'!A:D, 2, FALSE)</f>
        <v>Customer I</v>
      </c>
      <c r="L266" t="str">
        <f>VLOOKUP(B266, 'Customer Table'!A:D, 3, FALSE)</f>
        <v>Bangalore</v>
      </c>
      <c r="M266" t="str">
        <f>VLOOKUP(B266, 'Customer Table'!$A:$D, 4, FALSE)</f>
        <v>New</v>
      </c>
      <c r="N266" t="str">
        <f>VLOOKUP(C266, 'Product Table'!A:E, 2, FALSE)</f>
        <v>Printer</v>
      </c>
      <c r="O266" t="str">
        <f>VLOOKUP(C266, 'Product Table'!A:E, 3, FALSE)</f>
        <v>Office</v>
      </c>
      <c r="P266">
        <f>VLOOKUP(C266, 'Product Table'!A:E, 4, FALSE)</f>
        <v>26425</v>
      </c>
      <c r="Q266">
        <f>VLOOKUP(A266, 'Date Table'!A:G, 2, FALSE)</f>
        <v>5</v>
      </c>
      <c r="R266">
        <f>VLOOKUP(A266, 'Date Table'!A:G, 3, FALSE)</f>
        <v>2</v>
      </c>
      <c r="S266">
        <f>VLOOKUP(A266, 'Date Table'!A:G, 4, FALSE)</f>
        <v>2024</v>
      </c>
      <c r="T266" t="str">
        <f>VLOOKUP(A266, 'Date Table'!A:G, 6, FALSE)</f>
        <v>Summer</v>
      </c>
      <c r="U266">
        <f>tblSales[[#This Row],[Qty]]*tblSales[[#This Row],[Unit Price   ]]</f>
        <v>196000</v>
      </c>
      <c r="V266">
        <f>tblSales[[#This Row],[Qty]]*tblSales[[#This Row],[Cost Price]]</f>
        <v>132125</v>
      </c>
      <c r="W266">
        <f>tblSales[[#This Row],[Net Revenue]]-tblSales[[#This Row],[COGS]]</f>
        <v>63675</v>
      </c>
      <c r="X266" s="14">
        <f>IF(tblSales[[#This Row],[Net Revenue]]=0, 0, tblSales[[#This Row],[Gross Profit]]/tblSales[[#This Row],[Net Revenue]])</f>
        <v>0.32520429009193053</v>
      </c>
    </row>
    <row r="267" spans="1:24" x14ac:dyDescent="0.3">
      <c r="A267" s="2">
        <v>45441</v>
      </c>
      <c r="B267" t="s">
        <v>35</v>
      </c>
      <c r="C267" t="s">
        <v>30</v>
      </c>
      <c r="D267">
        <v>4</v>
      </c>
      <c r="E267">
        <v>39900</v>
      </c>
      <c r="F267">
        <v>200</v>
      </c>
      <c r="G267">
        <v>159400</v>
      </c>
      <c r="H267" t="s">
        <v>9</v>
      </c>
      <c r="I267" t="str">
        <f t="shared" si="8"/>
        <v>May</v>
      </c>
      <c r="J267" t="str">
        <f t="shared" si="9"/>
        <v>Revenue</v>
      </c>
      <c r="K267" t="str">
        <f>VLOOKUP(B267, 'Customer Table'!A:D, 2, FALSE)</f>
        <v>Customer S</v>
      </c>
      <c r="L267" t="str">
        <f>VLOOKUP(B267, 'Customer Table'!A:D, 3, FALSE)</f>
        <v>Delhi</v>
      </c>
      <c r="M267" t="str">
        <f>VLOOKUP(B267, 'Customer Table'!$A:$D, 4, FALSE)</f>
        <v>Returning</v>
      </c>
      <c r="N267" t="str">
        <f>VLOOKUP(C267, 'Product Table'!A:E, 2, FALSE)</f>
        <v>Monitor</v>
      </c>
      <c r="O267" t="str">
        <f>VLOOKUP(C267, 'Product Table'!A:E, 3, FALSE)</f>
        <v>Electronics</v>
      </c>
      <c r="P267">
        <f>VLOOKUP(C267, 'Product Table'!A:E, 4, FALSE)</f>
        <v>28939</v>
      </c>
      <c r="Q267">
        <f>VLOOKUP(A267, 'Date Table'!A:G, 2, FALSE)</f>
        <v>5</v>
      </c>
      <c r="R267">
        <f>VLOOKUP(A267, 'Date Table'!A:G, 3, FALSE)</f>
        <v>2</v>
      </c>
      <c r="S267">
        <f>VLOOKUP(A267, 'Date Table'!A:G, 4, FALSE)</f>
        <v>2024</v>
      </c>
      <c r="T267" t="str">
        <f>VLOOKUP(A267, 'Date Table'!A:G, 6, FALSE)</f>
        <v>Summer</v>
      </c>
      <c r="U267">
        <f>tblSales[[#This Row],[Qty]]*tblSales[[#This Row],[Unit Price   ]]</f>
        <v>159600</v>
      </c>
      <c r="V267">
        <f>tblSales[[#This Row],[Qty]]*tblSales[[#This Row],[Cost Price]]</f>
        <v>115756</v>
      </c>
      <c r="W267">
        <f>tblSales[[#This Row],[Net Revenue]]-tblSales[[#This Row],[COGS]]</f>
        <v>43644</v>
      </c>
      <c r="X267" s="14">
        <f>IF(tblSales[[#This Row],[Net Revenue]]=0, 0, tblSales[[#This Row],[Gross Profit]]/tblSales[[#This Row],[Net Revenue]])</f>
        <v>0.27380175658720202</v>
      </c>
    </row>
    <row r="268" spans="1:24" x14ac:dyDescent="0.3">
      <c r="A268" s="2">
        <v>45441</v>
      </c>
      <c r="B268" t="s">
        <v>33</v>
      </c>
      <c r="C268" t="s">
        <v>11</v>
      </c>
      <c r="D268">
        <v>2</v>
      </c>
      <c r="E268">
        <v>7300</v>
      </c>
      <c r="F268">
        <v>200</v>
      </c>
      <c r="G268">
        <v>14400</v>
      </c>
      <c r="H268" t="s">
        <v>9</v>
      </c>
      <c r="I268" t="str">
        <f t="shared" si="8"/>
        <v>May</v>
      </c>
      <c r="J268" t="str">
        <f t="shared" si="9"/>
        <v>Revenue</v>
      </c>
      <c r="K268" t="str">
        <f>VLOOKUP(B268, 'Customer Table'!A:D, 2, FALSE)</f>
        <v>Customer O</v>
      </c>
      <c r="L268" t="str">
        <f>VLOOKUP(B268, 'Customer Table'!A:D, 3, FALSE)</f>
        <v>Kolkata</v>
      </c>
      <c r="M268" t="str">
        <f>VLOOKUP(B268, 'Customer Table'!$A:$D, 4, FALSE)</f>
        <v>Returning</v>
      </c>
      <c r="N268" t="str">
        <f>VLOOKUP(C268, 'Product Table'!A:E, 2, FALSE)</f>
        <v>Smartphone</v>
      </c>
      <c r="O268" t="str">
        <f>VLOOKUP(C268, 'Product Table'!A:E, 3, FALSE)</f>
        <v>Electronics</v>
      </c>
      <c r="P268">
        <f>VLOOKUP(C268, 'Product Table'!A:E, 4, FALSE)</f>
        <v>5612</v>
      </c>
      <c r="Q268">
        <f>VLOOKUP(A268, 'Date Table'!A:G, 2, FALSE)</f>
        <v>5</v>
      </c>
      <c r="R268">
        <f>VLOOKUP(A268, 'Date Table'!A:G, 3, FALSE)</f>
        <v>2</v>
      </c>
      <c r="S268">
        <f>VLOOKUP(A268, 'Date Table'!A:G, 4, FALSE)</f>
        <v>2024</v>
      </c>
      <c r="T268" t="str">
        <f>VLOOKUP(A268, 'Date Table'!A:G, 6, FALSE)</f>
        <v>Summer</v>
      </c>
      <c r="U268">
        <f>tblSales[[#This Row],[Qty]]*tblSales[[#This Row],[Unit Price   ]]</f>
        <v>14600</v>
      </c>
      <c r="V268">
        <f>tblSales[[#This Row],[Qty]]*tblSales[[#This Row],[Cost Price]]</f>
        <v>11224</v>
      </c>
      <c r="W268">
        <f>tblSales[[#This Row],[Net Revenue]]-tblSales[[#This Row],[COGS]]</f>
        <v>3176</v>
      </c>
      <c r="X268" s="14">
        <f>IF(tblSales[[#This Row],[Net Revenue]]=0, 0, tblSales[[#This Row],[Gross Profit]]/tblSales[[#This Row],[Net Revenue]])</f>
        <v>0.22055555555555556</v>
      </c>
    </row>
    <row r="269" spans="1:24" x14ac:dyDescent="0.3">
      <c r="A269" s="2">
        <v>45440</v>
      </c>
      <c r="B269" t="s">
        <v>21</v>
      </c>
      <c r="C269" t="s">
        <v>20</v>
      </c>
      <c r="D269">
        <v>5</v>
      </c>
      <c r="E269">
        <v>29400</v>
      </c>
      <c r="F269">
        <v>200</v>
      </c>
      <c r="G269">
        <v>146800</v>
      </c>
      <c r="H269" t="s">
        <v>9</v>
      </c>
      <c r="I269" t="str">
        <f t="shared" si="8"/>
        <v>May</v>
      </c>
      <c r="J269" t="str">
        <f t="shared" si="9"/>
        <v>Revenue</v>
      </c>
      <c r="K269" t="str">
        <f>VLOOKUP(B269, 'Customer Table'!A:D, 2, FALSE)</f>
        <v>Customer C</v>
      </c>
      <c r="L269" t="str">
        <f>VLOOKUP(B269, 'Customer Table'!A:D, 3, FALSE)</f>
        <v>Bangalore</v>
      </c>
      <c r="M269" t="str">
        <f>VLOOKUP(B269, 'Customer Table'!$A:$D, 4, FALSE)</f>
        <v>New</v>
      </c>
      <c r="N269" t="str">
        <f>VLOOKUP(C269, 'Product Table'!A:E, 2, FALSE)</f>
        <v>Printer</v>
      </c>
      <c r="O269" t="str">
        <f>VLOOKUP(C269, 'Product Table'!A:E, 3, FALSE)</f>
        <v>Office</v>
      </c>
      <c r="P269">
        <f>VLOOKUP(C269, 'Product Table'!A:E, 4, FALSE)</f>
        <v>26425</v>
      </c>
      <c r="Q269">
        <f>VLOOKUP(A269, 'Date Table'!A:G, 2, FALSE)</f>
        <v>5</v>
      </c>
      <c r="R269">
        <f>VLOOKUP(A269, 'Date Table'!A:G, 3, FALSE)</f>
        <v>2</v>
      </c>
      <c r="S269">
        <f>VLOOKUP(A269, 'Date Table'!A:G, 4, FALSE)</f>
        <v>2024</v>
      </c>
      <c r="T269" t="str">
        <f>VLOOKUP(A269, 'Date Table'!A:G, 6, FALSE)</f>
        <v>Summer</v>
      </c>
      <c r="U269">
        <f>tblSales[[#This Row],[Qty]]*tblSales[[#This Row],[Unit Price   ]]</f>
        <v>147000</v>
      </c>
      <c r="V269">
        <f>tblSales[[#This Row],[Qty]]*tblSales[[#This Row],[Cost Price]]</f>
        <v>132125</v>
      </c>
      <c r="W269">
        <f>tblSales[[#This Row],[Net Revenue]]-tblSales[[#This Row],[COGS]]</f>
        <v>14675</v>
      </c>
      <c r="X269" s="14">
        <f>IF(tblSales[[#This Row],[Net Revenue]]=0, 0, tblSales[[#This Row],[Gross Profit]]/tblSales[[#This Row],[Net Revenue]])</f>
        <v>9.9965940054495911E-2</v>
      </c>
    </row>
    <row r="270" spans="1:24" x14ac:dyDescent="0.3">
      <c r="A270" s="2">
        <v>45438</v>
      </c>
      <c r="B270" t="s">
        <v>33</v>
      </c>
      <c r="C270" t="s">
        <v>22</v>
      </c>
      <c r="D270">
        <v>2</v>
      </c>
      <c r="E270">
        <v>27800</v>
      </c>
      <c r="F270">
        <v>0</v>
      </c>
      <c r="G270">
        <v>55600</v>
      </c>
      <c r="H270" t="s">
        <v>9</v>
      </c>
      <c r="I270" t="str">
        <f t="shared" si="8"/>
        <v>May</v>
      </c>
      <c r="J270" t="str">
        <f t="shared" si="9"/>
        <v>Revenue</v>
      </c>
      <c r="K270" t="str">
        <f>VLOOKUP(B270, 'Customer Table'!A:D, 2, FALSE)</f>
        <v>Customer O</v>
      </c>
      <c r="L270" t="str">
        <f>VLOOKUP(B270, 'Customer Table'!A:D, 3, FALSE)</f>
        <v>Kolkata</v>
      </c>
      <c r="M270" t="str">
        <f>VLOOKUP(B270, 'Customer Table'!$A:$D, 4, FALSE)</f>
        <v>Returning</v>
      </c>
      <c r="N270" t="str">
        <f>VLOOKUP(C270, 'Product Table'!A:E, 2, FALSE)</f>
        <v>Smartwatch</v>
      </c>
      <c r="O270" t="str">
        <f>VLOOKUP(C270, 'Product Table'!A:E, 3, FALSE)</f>
        <v>Wearable</v>
      </c>
      <c r="P270">
        <f>VLOOKUP(C270, 'Product Table'!A:E, 4, FALSE)</f>
        <v>18787</v>
      </c>
      <c r="Q270">
        <f>VLOOKUP(A270, 'Date Table'!A:G, 2, FALSE)</f>
        <v>5</v>
      </c>
      <c r="R270">
        <f>VLOOKUP(A270, 'Date Table'!A:G, 3, FALSE)</f>
        <v>2</v>
      </c>
      <c r="S270">
        <f>VLOOKUP(A270, 'Date Table'!A:G, 4, FALSE)</f>
        <v>2024</v>
      </c>
      <c r="T270" t="str">
        <f>VLOOKUP(A270, 'Date Table'!A:G, 6, FALSE)</f>
        <v>Summer</v>
      </c>
      <c r="U270">
        <f>tblSales[[#This Row],[Qty]]*tblSales[[#This Row],[Unit Price   ]]</f>
        <v>55600</v>
      </c>
      <c r="V270">
        <f>tblSales[[#This Row],[Qty]]*tblSales[[#This Row],[Cost Price]]</f>
        <v>37574</v>
      </c>
      <c r="W270">
        <f>tblSales[[#This Row],[Net Revenue]]-tblSales[[#This Row],[COGS]]</f>
        <v>18026</v>
      </c>
      <c r="X270" s="14">
        <f>IF(tblSales[[#This Row],[Net Revenue]]=0, 0, tblSales[[#This Row],[Gross Profit]]/tblSales[[#This Row],[Net Revenue]])</f>
        <v>0.32420863309352516</v>
      </c>
    </row>
    <row r="271" spans="1:24" x14ac:dyDescent="0.3">
      <c r="A271" s="2">
        <v>45437</v>
      </c>
      <c r="B271" t="s">
        <v>15</v>
      </c>
      <c r="C271" t="s">
        <v>30</v>
      </c>
      <c r="D271">
        <v>4</v>
      </c>
      <c r="E271">
        <v>33300</v>
      </c>
      <c r="F271">
        <v>500</v>
      </c>
      <c r="G271">
        <v>132700</v>
      </c>
      <c r="H271" t="s">
        <v>9</v>
      </c>
      <c r="I271" t="str">
        <f t="shared" si="8"/>
        <v>May</v>
      </c>
      <c r="J271" t="str">
        <f t="shared" si="9"/>
        <v>Revenue</v>
      </c>
      <c r="K271" t="str">
        <f>VLOOKUP(B271, 'Customer Table'!A:D, 2, FALSE)</f>
        <v>Customer K</v>
      </c>
      <c r="L271" t="str">
        <f>VLOOKUP(B271, 'Customer Table'!A:D, 3, FALSE)</f>
        <v>Kolkata</v>
      </c>
      <c r="M271" t="str">
        <f>VLOOKUP(B271, 'Customer Table'!$A:$D, 4, FALSE)</f>
        <v>New</v>
      </c>
      <c r="N271" t="str">
        <f>VLOOKUP(C271, 'Product Table'!A:E, 2, FALSE)</f>
        <v>Monitor</v>
      </c>
      <c r="O271" t="str">
        <f>VLOOKUP(C271, 'Product Table'!A:E, 3, FALSE)</f>
        <v>Electronics</v>
      </c>
      <c r="P271">
        <f>VLOOKUP(C271, 'Product Table'!A:E, 4, FALSE)</f>
        <v>28939</v>
      </c>
      <c r="Q271">
        <f>VLOOKUP(A271, 'Date Table'!A:G, 2, FALSE)</f>
        <v>5</v>
      </c>
      <c r="R271">
        <f>VLOOKUP(A271, 'Date Table'!A:G, 3, FALSE)</f>
        <v>2</v>
      </c>
      <c r="S271">
        <f>VLOOKUP(A271, 'Date Table'!A:G, 4, FALSE)</f>
        <v>2024</v>
      </c>
      <c r="T271" t="str">
        <f>VLOOKUP(A271, 'Date Table'!A:G, 6, FALSE)</f>
        <v>Summer</v>
      </c>
      <c r="U271">
        <f>tblSales[[#This Row],[Qty]]*tblSales[[#This Row],[Unit Price   ]]</f>
        <v>133200</v>
      </c>
      <c r="V271">
        <f>tblSales[[#This Row],[Qty]]*tblSales[[#This Row],[Cost Price]]</f>
        <v>115756</v>
      </c>
      <c r="W271">
        <f>tblSales[[#This Row],[Net Revenue]]-tblSales[[#This Row],[COGS]]</f>
        <v>16944</v>
      </c>
      <c r="X271" s="14">
        <f>IF(tblSales[[#This Row],[Net Revenue]]=0, 0, tblSales[[#This Row],[Gross Profit]]/tblSales[[#This Row],[Net Revenue]])</f>
        <v>0.12768651092690278</v>
      </c>
    </row>
    <row r="272" spans="1:24" x14ac:dyDescent="0.3">
      <c r="A272" s="2">
        <v>45436</v>
      </c>
      <c r="B272" t="s">
        <v>28</v>
      </c>
      <c r="C272" t="s">
        <v>17</v>
      </c>
      <c r="D272">
        <v>4</v>
      </c>
      <c r="E272">
        <v>34300</v>
      </c>
      <c r="F272">
        <v>200</v>
      </c>
      <c r="G272">
        <v>137000</v>
      </c>
      <c r="H272" t="s">
        <v>9</v>
      </c>
      <c r="I272" t="str">
        <f t="shared" si="8"/>
        <v>May</v>
      </c>
      <c r="J272" t="str">
        <f t="shared" si="9"/>
        <v>Revenue</v>
      </c>
      <c r="K272" t="str">
        <f>VLOOKUP(B272, 'Customer Table'!A:D, 2, FALSE)</f>
        <v>Customer F</v>
      </c>
      <c r="L272" t="str">
        <f>VLOOKUP(B272, 'Customer Table'!A:D, 3, FALSE)</f>
        <v>Mumbai</v>
      </c>
      <c r="M272" t="str">
        <f>VLOOKUP(B272, 'Customer Table'!$A:$D, 4, FALSE)</f>
        <v>New</v>
      </c>
      <c r="N272" t="str">
        <f>VLOOKUP(C272, 'Product Table'!A:E, 2, FALSE)</f>
        <v>Mouse</v>
      </c>
      <c r="O272" t="str">
        <f>VLOOKUP(C272, 'Product Table'!A:E, 3, FALSE)</f>
        <v>Accessories</v>
      </c>
      <c r="P272">
        <f>VLOOKUP(C272, 'Product Table'!A:E, 4, FALSE)</f>
        <v>24870</v>
      </c>
      <c r="Q272">
        <f>VLOOKUP(A272, 'Date Table'!A:G, 2, FALSE)</f>
        <v>5</v>
      </c>
      <c r="R272">
        <f>VLOOKUP(A272, 'Date Table'!A:G, 3, FALSE)</f>
        <v>2</v>
      </c>
      <c r="S272">
        <f>VLOOKUP(A272, 'Date Table'!A:G, 4, FALSE)</f>
        <v>2024</v>
      </c>
      <c r="T272" t="str">
        <f>VLOOKUP(A272, 'Date Table'!A:G, 6, FALSE)</f>
        <v>Summer</v>
      </c>
      <c r="U272">
        <f>tblSales[[#This Row],[Qty]]*tblSales[[#This Row],[Unit Price   ]]</f>
        <v>137200</v>
      </c>
      <c r="V272">
        <f>tblSales[[#This Row],[Qty]]*tblSales[[#This Row],[Cost Price]]</f>
        <v>99480</v>
      </c>
      <c r="W272">
        <f>tblSales[[#This Row],[Net Revenue]]-tblSales[[#This Row],[COGS]]</f>
        <v>37520</v>
      </c>
      <c r="X272" s="14">
        <f>IF(tblSales[[#This Row],[Net Revenue]]=0, 0, tblSales[[#This Row],[Gross Profit]]/tblSales[[#This Row],[Net Revenue]])</f>
        <v>0.27386861313868616</v>
      </c>
    </row>
    <row r="273" spans="1:24" x14ac:dyDescent="0.3">
      <c r="A273" s="2">
        <v>45434</v>
      </c>
      <c r="B273" t="s">
        <v>12</v>
      </c>
      <c r="C273" t="s">
        <v>22</v>
      </c>
      <c r="D273">
        <v>5</v>
      </c>
      <c r="E273">
        <v>20900</v>
      </c>
      <c r="F273">
        <v>200</v>
      </c>
      <c r="G273">
        <v>104300</v>
      </c>
      <c r="H273" t="s">
        <v>9</v>
      </c>
      <c r="I273" t="str">
        <f t="shared" si="8"/>
        <v>May</v>
      </c>
      <c r="J273" t="str">
        <f t="shared" si="9"/>
        <v>Revenue</v>
      </c>
      <c r="K273" t="str">
        <f>VLOOKUP(B273, 'Customer Table'!A:D, 2, FALSE)</f>
        <v>Customer Q</v>
      </c>
      <c r="L273" t="str">
        <f>VLOOKUP(B273, 'Customer Table'!A:D, 3, FALSE)</f>
        <v>Kolkata</v>
      </c>
      <c r="M273" t="str">
        <f>VLOOKUP(B273, 'Customer Table'!$A:$D, 4, FALSE)</f>
        <v>New</v>
      </c>
      <c r="N273" t="str">
        <f>VLOOKUP(C273, 'Product Table'!A:E, 2, FALSE)</f>
        <v>Smartwatch</v>
      </c>
      <c r="O273" t="str">
        <f>VLOOKUP(C273, 'Product Table'!A:E, 3, FALSE)</f>
        <v>Wearable</v>
      </c>
      <c r="P273">
        <f>VLOOKUP(C273, 'Product Table'!A:E, 4, FALSE)</f>
        <v>18787</v>
      </c>
      <c r="Q273">
        <f>VLOOKUP(A273, 'Date Table'!A:G, 2, FALSE)</f>
        <v>5</v>
      </c>
      <c r="R273">
        <f>VLOOKUP(A273, 'Date Table'!A:G, 3, FALSE)</f>
        <v>2</v>
      </c>
      <c r="S273">
        <f>VLOOKUP(A273, 'Date Table'!A:G, 4, FALSE)</f>
        <v>2024</v>
      </c>
      <c r="T273" t="str">
        <f>VLOOKUP(A273, 'Date Table'!A:G, 6, FALSE)</f>
        <v>Summer</v>
      </c>
      <c r="U273">
        <f>tblSales[[#This Row],[Qty]]*tblSales[[#This Row],[Unit Price   ]]</f>
        <v>104500</v>
      </c>
      <c r="V273">
        <f>tblSales[[#This Row],[Qty]]*tblSales[[#This Row],[Cost Price]]</f>
        <v>93935</v>
      </c>
      <c r="W273">
        <f>tblSales[[#This Row],[Net Revenue]]-tblSales[[#This Row],[COGS]]</f>
        <v>10365</v>
      </c>
      <c r="X273" s="14">
        <f>IF(tblSales[[#This Row],[Net Revenue]]=0, 0, tblSales[[#This Row],[Gross Profit]]/tblSales[[#This Row],[Net Revenue]])</f>
        <v>9.9376797698945349E-2</v>
      </c>
    </row>
    <row r="274" spans="1:24" x14ac:dyDescent="0.3">
      <c r="A274" s="2">
        <v>45432</v>
      </c>
      <c r="B274" t="s">
        <v>36</v>
      </c>
      <c r="C274" t="s">
        <v>32</v>
      </c>
      <c r="D274">
        <v>4</v>
      </c>
      <c r="E274">
        <v>37000</v>
      </c>
      <c r="F274">
        <v>500</v>
      </c>
      <c r="G274">
        <v>147500</v>
      </c>
      <c r="H274" t="s">
        <v>9</v>
      </c>
      <c r="I274" t="str">
        <f t="shared" si="8"/>
        <v>May</v>
      </c>
      <c r="J274" t="str">
        <f t="shared" si="9"/>
        <v>Revenue</v>
      </c>
      <c r="K274" t="str">
        <f>VLOOKUP(B274, 'Customer Table'!A:D, 2, FALSE)</f>
        <v>Customer B</v>
      </c>
      <c r="L274" t="str">
        <f>VLOOKUP(B274, 'Customer Table'!A:D, 3, FALSE)</f>
        <v>Chennai</v>
      </c>
      <c r="M274" t="str">
        <f>VLOOKUP(B274, 'Customer Table'!$A:$D, 4, FALSE)</f>
        <v>New</v>
      </c>
      <c r="N274" t="str">
        <f>VLOOKUP(C274, 'Product Table'!A:E, 2, FALSE)</f>
        <v>Keyboard</v>
      </c>
      <c r="O274" t="str">
        <f>VLOOKUP(C274, 'Product Table'!A:E, 3, FALSE)</f>
        <v>Accessories</v>
      </c>
      <c r="P274">
        <f>VLOOKUP(C274, 'Product Table'!A:E, 4, FALSE)</f>
        <v>25619</v>
      </c>
      <c r="Q274">
        <f>VLOOKUP(A274, 'Date Table'!A:G, 2, FALSE)</f>
        <v>5</v>
      </c>
      <c r="R274">
        <f>VLOOKUP(A274, 'Date Table'!A:G, 3, FALSE)</f>
        <v>2</v>
      </c>
      <c r="S274">
        <f>VLOOKUP(A274, 'Date Table'!A:G, 4, FALSE)</f>
        <v>2024</v>
      </c>
      <c r="T274" t="str">
        <f>VLOOKUP(A274, 'Date Table'!A:G, 6, FALSE)</f>
        <v>Summer</v>
      </c>
      <c r="U274">
        <f>tblSales[[#This Row],[Qty]]*tblSales[[#This Row],[Unit Price   ]]</f>
        <v>148000</v>
      </c>
      <c r="V274">
        <f>tblSales[[#This Row],[Qty]]*tblSales[[#This Row],[Cost Price]]</f>
        <v>102476</v>
      </c>
      <c r="W274">
        <f>tblSales[[#This Row],[Net Revenue]]-tblSales[[#This Row],[COGS]]</f>
        <v>45024</v>
      </c>
      <c r="X274" s="14">
        <f>IF(tblSales[[#This Row],[Net Revenue]]=0, 0, tblSales[[#This Row],[Gross Profit]]/tblSales[[#This Row],[Net Revenue]])</f>
        <v>0.30524745762711863</v>
      </c>
    </row>
    <row r="275" spans="1:24" x14ac:dyDescent="0.3">
      <c r="A275" s="2">
        <v>45428</v>
      </c>
      <c r="B275" t="s">
        <v>35</v>
      </c>
      <c r="C275" t="s">
        <v>30</v>
      </c>
      <c r="D275">
        <v>5</v>
      </c>
      <c r="E275">
        <v>40400</v>
      </c>
      <c r="F275">
        <v>0</v>
      </c>
      <c r="G275">
        <v>-202000</v>
      </c>
      <c r="H275" t="s">
        <v>29</v>
      </c>
      <c r="I275" t="str">
        <f t="shared" si="8"/>
        <v>May</v>
      </c>
      <c r="J275" t="str">
        <f t="shared" si="9"/>
        <v>Return</v>
      </c>
      <c r="K275" t="str">
        <f>VLOOKUP(B275, 'Customer Table'!A:D, 2, FALSE)</f>
        <v>Customer S</v>
      </c>
      <c r="L275" t="str">
        <f>VLOOKUP(B275, 'Customer Table'!A:D, 3, FALSE)</f>
        <v>Delhi</v>
      </c>
      <c r="M275" t="str">
        <f>VLOOKUP(B275, 'Customer Table'!$A:$D, 4, FALSE)</f>
        <v>Returning</v>
      </c>
      <c r="N275" t="str">
        <f>VLOOKUP(C275, 'Product Table'!A:E, 2, FALSE)</f>
        <v>Monitor</v>
      </c>
      <c r="O275" t="str">
        <f>VLOOKUP(C275, 'Product Table'!A:E, 3, FALSE)</f>
        <v>Electronics</v>
      </c>
      <c r="P275">
        <f>VLOOKUP(C275, 'Product Table'!A:E, 4, FALSE)</f>
        <v>28939</v>
      </c>
      <c r="Q275">
        <f>VLOOKUP(A275, 'Date Table'!A:G, 2, FALSE)</f>
        <v>5</v>
      </c>
      <c r="R275">
        <f>VLOOKUP(A275, 'Date Table'!A:G, 3, FALSE)</f>
        <v>2</v>
      </c>
      <c r="S275">
        <f>VLOOKUP(A275, 'Date Table'!A:G, 4, FALSE)</f>
        <v>2024</v>
      </c>
      <c r="T275" t="str">
        <f>VLOOKUP(A275, 'Date Table'!A:G, 6, FALSE)</f>
        <v>Summer</v>
      </c>
      <c r="U275">
        <f>tblSales[[#This Row],[Qty]]*tblSales[[#This Row],[Unit Price   ]]</f>
        <v>202000</v>
      </c>
      <c r="V275">
        <f>tblSales[[#This Row],[Qty]]*tblSales[[#This Row],[Cost Price]]</f>
        <v>144695</v>
      </c>
      <c r="W275">
        <f>tblSales[[#This Row],[Net Revenue]]-tblSales[[#This Row],[COGS]]</f>
        <v>-346695</v>
      </c>
      <c r="X275" s="14">
        <f>IF(tblSales[[#This Row],[Net Revenue]]=0, 0, tblSales[[#This Row],[Gross Profit]]/tblSales[[#This Row],[Net Revenue]])</f>
        <v>1.7163118811881188</v>
      </c>
    </row>
    <row r="276" spans="1:24" x14ac:dyDescent="0.3">
      <c r="A276" s="2">
        <v>45426</v>
      </c>
      <c r="B276" t="s">
        <v>21</v>
      </c>
      <c r="C276" t="s">
        <v>23</v>
      </c>
      <c r="D276">
        <v>1</v>
      </c>
      <c r="E276">
        <v>37000</v>
      </c>
      <c r="F276">
        <v>200</v>
      </c>
      <c r="G276">
        <v>36800</v>
      </c>
      <c r="H276" t="s">
        <v>9</v>
      </c>
      <c r="I276" t="str">
        <f t="shared" si="8"/>
        <v>May</v>
      </c>
      <c r="J276" t="str">
        <f t="shared" si="9"/>
        <v>Revenue</v>
      </c>
      <c r="K276" t="str">
        <f>VLOOKUP(B276, 'Customer Table'!A:D, 2, FALSE)</f>
        <v>Customer C</v>
      </c>
      <c r="L276" t="str">
        <f>VLOOKUP(B276, 'Customer Table'!A:D, 3, FALSE)</f>
        <v>Bangalore</v>
      </c>
      <c r="M276" t="str">
        <f>VLOOKUP(B276, 'Customer Table'!$A:$D, 4, FALSE)</f>
        <v>New</v>
      </c>
      <c r="N276" t="str">
        <f>VLOOKUP(C276, 'Product Table'!A:E, 2, FALSE)</f>
        <v>Router</v>
      </c>
      <c r="O276" t="str">
        <f>VLOOKUP(C276, 'Product Table'!A:E, 3, FALSE)</f>
        <v>Networking</v>
      </c>
      <c r="P276">
        <f>VLOOKUP(C276, 'Product Table'!A:E, 4, FALSE)</f>
        <v>26483</v>
      </c>
      <c r="Q276">
        <f>VLOOKUP(A276, 'Date Table'!A:G, 2, FALSE)</f>
        <v>5</v>
      </c>
      <c r="R276">
        <f>VLOOKUP(A276, 'Date Table'!A:G, 3, FALSE)</f>
        <v>2</v>
      </c>
      <c r="S276">
        <f>VLOOKUP(A276, 'Date Table'!A:G, 4, FALSE)</f>
        <v>2024</v>
      </c>
      <c r="T276" t="str">
        <f>VLOOKUP(A276, 'Date Table'!A:G, 6, FALSE)</f>
        <v>Summer</v>
      </c>
      <c r="U276">
        <f>tblSales[[#This Row],[Qty]]*tblSales[[#This Row],[Unit Price   ]]</f>
        <v>37000</v>
      </c>
      <c r="V276">
        <f>tblSales[[#This Row],[Qty]]*tblSales[[#This Row],[Cost Price]]</f>
        <v>26483</v>
      </c>
      <c r="W276">
        <f>tblSales[[#This Row],[Net Revenue]]-tblSales[[#This Row],[COGS]]</f>
        <v>10317</v>
      </c>
      <c r="X276" s="14">
        <f>IF(tblSales[[#This Row],[Net Revenue]]=0, 0, tblSales[[#This Row],[Gross Profit]]/tblSales[[#This Row],[Net Revenue]])</f>
        <v>0.28035326086956519</v>
      </c>
    </row>
    <row r="277" spans="1:24" x14ac:dyDescent="0.3">
      <c r="A277" s="2">
        <v>45424</v>
      </c>
      <c r="B277" t="s">
        <v>15</v>
      </c>
      <c r="C277" t="s">
        <v>13</v>
      </c>
      <c r="D277">
        <v>2</v>
      </c>
      <c r="E277">
        <v>22700</v>
      </c>
      <c r="F277">
        <v>200</v>
      </c>
      <c r="G277">
        <v>45200</v>
      </c>
      <c r="H277" t="s">
        <v>9</v>
      </c>
      <c r="I277" t="str">
        <f t="shared" si="8"/>
        <v>May</v>
      </c>
      <c r="J277" t="str">
        <f t="shared" si="9"/>
        <v>Revenue</v>
      </c>
      <c r="K277" t="str">
        <f>VLOOKUP(B277, 'Customer Table'!A:D, 2, FALSE)</f>
        <v>Customer K</v>
      </c>
      <c r="L277" t="str">
        <f>VLOOKUP(B277, 'Customer Table'!A:D, 3, FALSE)</f>
        <v>Kolkata</v>
      </c>
      <c r="M277" t="str">
        <f>VLOOKUP(B277, 'Customer Table'!$A:$D, 4, FALSE)</f>
        <v>New</v>
      </c>
      <c r="N277" t="str">
        <f>VLOOKUP(C277, 'Product Table'!A:E, 2, FALSE)</f>
        <v>Speaker</v>
      </c>
      <c r="O277" t="str">
        <f>VLOOKUP(C277, 'Product Table'!A:E, 3, FALSE)</f>
        <v>Audio</v>
      </c>
      <c r="P277">
        <f>VLOOKUP(C277, 'Product Table'!A:E, 4, FALSE)</f>
        <v>20159</v>
      </c>
      <c r="Q277">
        <f>VLOOKUP(A277, 'Date Table'!A:G, 2, FALSE)</f>
        <v>5</v>
      </c>
      <c r="R277">
        <f>VLOOKUP(A277, 'Date Table'!A:G, 3, FALSE)</f>
        <v>2</v>
      </c>
      <c r="S277">
        <f>VLOOKUP(A277, 'Date Table'!A:G, 4, FALSE)</f>
        <v>2024</v>
      </c>
      <c r="T277" t="str">
        <f>VLOOKUP(A277, 'Date Table'!A:G, 6, FALSE)</f>
        <v>Summer</v>
      </c>
      <c r="U277">
        <f>tblSales[[#This Row],[Qty]]*tblSales[[#This Row],[Unit Price   ]]</f>
        <v>45400</v>
      </c>
      <c r="V277">
        <f>tblSales[[#This Row],[Qty]]*tblSales[[#This Row],[Cost Price]]</f>
        <v>40318</v>
      </c>
      <c r="W277">
        <f>tblSales[[#This Row],[Net Revenue]]-tblSales[[#This Row],[COGS]]</f>
        <v>4882</v>
      </c>
      <c r="X277" s="14">
        <f>IF(tblSales[[#This Row],[Net Revenue]]=0, 0, tblSales[[#This Row],[Gross Profit]]/tblSales[[#This Row],[Net Revenue]])</f>
        <v>0.10800884955752213</v>
      </c>
    </row>
    <row r="278" spans="1:24" x14ac:dyDescent="0.3">
      <c r="A278" s="2">
        <v>45424</v>
      </c>
      <c r="B278" t="s">
        <v>19</v>
      </c>
      <c r="C278" t="s">
        <v>30</v>
      </c>
      <c r="D278">
        <v>1</v>
      </c>
      <c r="E278">
        <v>35500</v>
      </c>
      <c r="F278">
        <v>0</v>
      </c>
      <c r="G278">
        <v>35500</v>
      </c>
      <c r="H278" t="s">
        <v>9</v>
      </c>
      <c r="I278" t="str">
        <f t="shared" si="8"/>
        <v>May</v>
      </c>
      <c r="J278" t="str">
        <f t="shared" si="9"/>
        <v>Revenue</v>
      </c>
      <c r="K278" t="str">
        <f>VLOOKUP(B278, 'Customer Table'!A:D, 2, FALSE)</f>
        <v>Customer L</v>
      </c>
      <c r="L278" t="str">
        <f>VLOOKUP(B278, 'Customer Table'!A:D, 3, FALSE)</f>
        <v>Bangalore</v>
      </c>
      <c r="M278" t="str">
        <f>VLOOKUP(B278, 'Customer Table'!$A:$D, 4, FALSE)</f>
        <v>Returning</v>
      </c>
      <c r="N278" t="str">
        <f>VLOOKUP(C278, 'Product Table'!A:E, 2, FALSE)</f>
        <v>Monitor</v>
      </c>
      <c r="O278" t="str">
        <f>VLOOKUP(C278, 'Product Table'!A:E, 3, FALSE)</f>
        <v>Electronics</v>
      </c>
      <c r="P278">
        <f>VLOOKUP(C278, 'Product Table'!A:E, 4, FALSE)</f>
        <v>28939</v>
      </c>
      <c r="Q278">
        <f>VLOOKUP(A278, 'Date Table'!A:G, 2, FALSE)</f>
        <v>5</v>
      </c>
      <c r="R278">
        <f>VLOOKUP(A278, 'Date Table'!A:G, 3, FALSE)</f>
        <v>2</v>
      </c>
      <c r="S278">
        <f>VLOOKUP(A278, 'Date Table'!A:G, 4, FALSE)</f>
        <v>2024</v>
      </c>
      <c r="T278" t="str">
        <f>VLOOKUP(A278, 'Date Table'!A:G, 6, FALSE)</f>
        <v>Summer</v>
      </c>
      <c r="U278">
        <f>tblSales[[#This Row],[Qty]]*tblSales[[#This Row],[Unit Price   ]]</f>
        <v>35500</v>
      </c>
      <c r="V278">
        <f>tblSales[[#This Row],[Qty]]*tblSales[[#This Row],[Cost Price]]</f>
        <v>28939</v>
      </c>
      <c r="W278">
        <f>tblSales[[#This Row],[Net Revenue]]-tblSales[[#This Row],[COGS]]</f>
        <v>6561</v>
      </c>
      <c r="X278" s="14">
        <f>IF(tblSales[[#This Row],[Net Revenue]]=0, 0, tblSales[[#This Row],[Gross Profit]]/tblSales[[#This Row],[Net Revenue]])</f>
        <v>0.1848169014084507</v>
      </c>
    </row>
    <row r="279" spans="1:24" x14ac:dyDescent="0.3">
      <c r="A279" s="2">
        <v>45423</v>
      </c>
      <c r="B279" t="s">
        <v>16</v>
      </c>
      <c r="C279" t="s">
        <v>23</v>
      </c>
      <c r="D279">
        <v>5</v>
      </c>
      <c r="E279">
        <v>36400</v>
      </c>
      <c r="F279">
        <v>500</v>
      </c>
      <c r="G279">
        <v>-181500</v>
      </c>
      <c r="H279" t="s">
        <v>29</v>
      </c>
      <c r="I279" t="str">
        <f t="shared" si="8"/>
        <v>May</v>
      </c>
      <c r="J279" t="str">
        <f t="shared" si="9"/>
        <v>Return</v>
      </c>
      <c r="K279" t="str">
        <f>VLOOKUP(B279, 'Customer Table'!A:D, 2, FALSE)</f>
        <v>Customer T</v>
      </c>
      <c r="L279" t="str">
        <f>VLOOKUP(B279, 'Customer Table'!A:D, 3, FALSE)</f>
        <v>Kolkata</v>
      </c>
      <c r="M279" t="str">
        <f>VLOOKUP(B279, 'Customer Table'!$A:$D, 4, FALSE)</f>
        <v>New</v>
      </c>
      <c r="N279" t="str">
        <f>VLOOKUP(C279, 'Product Table'!A:E, 2, FALSE)</f>
        <v>Router</v>
      </c>
      <c r="O279" t="str">
        <f>VLOOKUP(C279, 'Product Table'!A:E, 3, FALSE)</f>
        <v>Networking</v>
      </c>
      <c r="P279">
        <f>VLOOKUP(C279, 'Product Table'!A:E, 4, FALSE)</f>
        <v>26483</v>
      </c>
      <c r="Q279">
        <f>VLOOKUP(A279, 'Date Table'!A:G, 2, FALSE)</f>
        <v>5</v>
      </c>
      <c r="R279">
        <f>VLOOKUP(A279, 'Date Table'!A:G, 3, FALSE)</f>
        <v>2</v>
      </c>
      <c r="S279">
        <f>VLOOKUP(A279, 'Date Table'!A:G, 4, FALSE)</f>
        <v>2024</v>
      </c>
      <c r="T279" t="str">
        <f>VLOOKUP(A279, 'Date Table'!A:G, 6, FALSE)</f>
        <v>Summer</v>
      </c>
      <c r="U279">
        <f>tblSales[[#This Row],[Qty]]*tblSales[[#This Row],[Unit Price   ]]</f>
        <v>182000</v>
      </c>
      <c r="V279">
        <f>tblSales[[#This Row],[Qty]]*tblSales[[#This Row],[Cost Price]]</f>
        <v>132415</v>
      </c>
      <c r="W279">
        <f>tblSales[[#This Row],[Net Revenue]]-tblSales[[#This Row],[COGS]]</f>
        <v>-313915</v>
      </c>
      <c r="X279" s="14">
        <f>IF(tblSales[[#This Row],[Net Revenue]]=0, 0, tblSales[[#This Row],[Gross Profit]]/tblSales[[#This Row],[Net Revenue]])</f>
        <v>1.7295592286501378</v>
      </c>
    </row>
    <row r="280" spans="1:24" x14ac:dyDescent="0.3">
      <c r="A280" s="2">
        <v>45421</v>
      </c>
      <c r="B280" t="s">
        <v>33</v>
      </c>
      <c r="C280" t="s">
        <v>22</v>
      </c>
      <c r="D280">
        <v>1</v>
      </c>
      <c r="E280">
        <v>21000</v>
      </c>
      <c r="F280">
        <v>0</v>
      </c>
      <c r="G280">
        <v>-21000</v>
      </c>
      <c r="H280" t="s">
        <v>29</v>
      </c>
      <c r="I280" t="str">
        <f t="shared" si="8"/>
        <v>May</v>
      </c>
      <c r="J280" t="str">
        <f t="shared" si="9"/>
        <v>Return</v>
      </c>
      <c r="K280" t="str">
        <f>VLOOKUP(B280, 'Customer Table'!A:D, 2, FALSE)</f>
        <v>Customer O</v>
      </c>
      <c r="L280" t="str">
        <f>VLOOKUP(B280, 'Customer Table'!A:D, 3, FALSE)</f>
        <v>Kolkata</v>
      </c>
      <c r="M280" t="str">
        <f>VLOOKUP(B280, 'Customer Table'!$A:$D, 4, FALSE)</f>
        <v>Returning</v>
      </c>
      <c r="N280" t="str">
        <f>VLOOKUP(C280, 'Product Table'!A:E, 2, FALSE)</f>
        <v>Smartwatch</v>
      </c>
      <c r="O280" t="str">
        <f>VLOOKUP(C280, 'Product Table'!A:E, 3, FALSE)</f>
        <v>Wearable</v>
      </c>
      <c r="P280">
        <f>VLOOKUP(C280, 'Product Table'!A:E, 4, FALSE)</f>
        <v>18787</v>
      </c>
      <c r="Q280">
        <f>VLOOKUP(A280, 'Date Table'!A:G, 2, FALSE)</f>
        <v>5</v>
      </c>
      <c r="R280">
        <f>VLOOKUP(A280, 'Date Table'!A:G, 3, FALSE)</f>
        <v>2</v>
      </c>
      <c r="S280">
        <f>VLOOKUP(A280, 'Date Table'!A:G, 4, FALSE)</f>
        <v>2024</v>
      </c>
      <c r="T280" t="str">
        <f>VLOOKUP(A280, 'Date Table'!A:G, 6, FALSE)</f>
        <v>Summer</v>
      </c>
      <c r="U280">
        <f>tblSales[[#This Row],[Qty]]*tblSales[[#This Row],[Unit Price   ]]</f>
        <v>21000</v>
      </c>
      <c r="V280">
        <f>tblSales[[#This Row],[Qty]]*tblSales[[#This Row],[Cost Price]]</f>
        <v>18787</v>
      </c>
      <c r="W280">
        <f>tblSales[[#This Row],[Net Revenue]]-tblSales[[#This Row],[COGS]]</f>
        <v>-39787</v>
      </c>
      <c r="X280" s="14">
        <f>IF(tblSales[[#This Row],[Net Revenue]]=0, 0, tblSales[[#This Row],[Gross Profit]]/tblSales[[#This Row],[Net Revenue]])</f>
        <v>1.8946190476190476</v>
      </c>
    </row>
    <row r="281" spans="1:24" x14ac:dyDescent="0.3">
      <c r="A281" s="2">
        <v>45420</v>
      </c>
      <c r="B281" t="s">
        <v>27</v>
      </c>
      <c r="C281" t="s">
        <v>25</v>
      </c>
      <c r="D281">
        <v>5</v>
      </c>
      <c r="E281">
        <v>43600</v>
      </c>
      <c r="F281">
        <v>0</v>
      </c>
      <c r="G281">
        <v>218000</v>
      </c>
      <c r="H281" t="s">
        <v>9</v>
      </c>
      <c r="I281" t="str">
        <f t="shared" si="8"/>
        <v>May</v>
      </c>
      <c r="J281" t="str">
        <f t="shared" si="9"/>
        <v>Revenue</v>
      </c>
      <c r="K281" t="str">
        <f>VLOOKUP(B281, 'Customer Table'!A:D, 2, FALSE)</f>
        <v>Customer A</v>
      </c>
      <c r="L281" t="str">
        <f>VLOOKUP(B281, 'Customer Table'!A:D, 3, FALSE)</f>
        <v>Kolkata</v>
      </c>
      <c r="M281" t="str">
        <f>VLOOKUP(B281, 'Customer Table'!$A:$D, 4, FALSE)</f>
        <v>Returning</v>
      </c>
      <c r="N281" t="str">
        <f>VLOOKUP(C281, 'Product Table'!A:E, 2, FALSE)</f>
        <v>Tablet</v>
      </c>
      <c r="O281" t="str">
        <f>VLOOKUP(C281, 'Product Table'!A:E, 3, FALSE)</f>
        <v>Electronics</v>
      </c>
      <c r="P281">
        <f>VLOOKUP(C281, 'Product Table'!A:E, 4, FALSE)</f>
        <v>29054</v>
      </c>
      <c r="Q281">
        <f>VLOOKUP(A281, 'Date Table'!A:G, 2, FALSE)</f>
        <v>5</v>
      </c>
      <c r="R281">
        <f>VLOOKUP(A281, 'Date Table'!A:G, 3, FALSE)</f>
        <v>2</v>
      </c>
      <c r="S281">
        <f>VLOOKUP(A281, 'Date Table'!A:G, 4, FALSE)</f>
        <v>2024</v>
      </c>
      <c r="T281" t="str">
        <f>VLOOKUP(A281, 'Date Table'!A:G, 6, FALSE)</f>
        <v>Summer</v>
      </c>
      <c r="U281">
        <f>tblSales[[#This Row],[Qty]]*tblSales[[#This Row],[Unit Price   ]]</f>
        <v>218000</v>
      </c>
      <c r="V281">
        <f>tblSales[[#This Row],[Qty]]*tblSales[[#This Row],[Cost Price]]</f>
        <v>145270</v>
      </c>
      <c r="W281">
        <f>tblSales[[#This Row],[Net Revenue]]-tblSales[[#This Row],[COGS]]</f>
        <v>72730</v>
      </c>
      <c r="X281" s="14">
        <f>IF(tblSales[[#This Row],[Net Revenue]]=0, 0, tblSales[[#This Row],[Gross Profit]]/tblSales[[#This Row],[Net Revenue]])</f>
        <v>0.33362385321100918</v>
      </c>
    </row>
    <row r="282" spans="1:24" x14ac:dyDescent="0.3">
      <c r="A282" s="2">
        <v>45420</v>
      </c>
      <c r="B282" t="s">
        <v>33</v>
      </c>
      <c r="C282" t="s">
        <v>23</v>
      </c>
      <c r="D282">
        <v>5</v>
      </c>
      <c r="E282">
        <v>31200</v>
      </c>
      <c r="F282">
        <v>500</v>
      </c>
      <c r="G282">
        <v>155500</v>
      </c>
      <c r="H282" t="s">
        <v>9</v>
      </c>
      <c r="I282" t="str">
        <f t="shared" si="8"/>
        <v>May</v>
      </c>
      <c r="J282" t="str">
        <f t="shared" si="9"/>
        <v>Revenue</v>
      </c>
      <c r="K282" t="str">
        <f>VLOOKUP(B282, 'Customer Table'!A:D, 2, FALSE)</f>
        <v>Customer O</v>
      </c>
      <c r="L282" t="str">
        <f>VLOOKUP(B282, 'Customer Table'!A:D, 3, FALSE)</f>
        <v>Kolkata</v>
      </c>
      <c r="M282" t="str">
        <f>VLOOKUP(B282, 'Customer Table'!$A:$D, 4, FALSE)</f>
        <v>Returning</v>
      </c>
      <c r="N282" t="str">
        <f>VLOOKUP(C282, 'Product Table'!A:E, 2, FALSE)</f>
        <v>Router</v>
      </c>
      <c r="O282" t="str">
        <f>VLOOKUP(C282, 'Product Table'!A:E, 3, FALSE)</f>
        <v>Networking</v>
      </c>
      <c r="P282">
        <f>VLOOKUP(C282, 'Product Table'!A:E, 4, FALSE)</f>
        <v>26483</v>
      </c>
      <c r="Q282">
        <f>VLOOKUP(A282, 'Date Table'!A:G, 2, FALSE)</f>
        <v>5</v>
      </c>
      <c r="R282">
        <f>VLOOKUP(A282, 'Date Table'!A:G, 3, FALSE)</f>
        <v>2</v>
      </c>
      <c r="S282">
        <f>VLOOKUP(A282, 'Date Table'!A:G, 4, FALSE)</f>
        <v>2024</v>
      </c>
      <c r="T282" t="str">
        <f>VLOOKUP(A282, 'Date Table'!A:G, 6, FALSE)</f>
        <v>Summer</v>
      </c>
      <c r="U282">
        <f>tblSales[[#This Row],[Qty]]*tblSales[[#This Row],[Unit Price   ]]</f>
        <v>156000</v>
      </c>
      <c r="V282">
        <f>tblSales[[#This Row],[Qty]]*tblSales[[#This Row],[Cost Price]]</f>
        <v>132415</v>
      </c>
      <c r="W282">
        <f>tblSales[[#This Row],[Net Revenue]]-tblSales[[#This Row],[COGS]]</f>
        <v>23085</v>
      </c>
      <c r="X282" s="14">
        <f>IF(tblSales[[#This Row],[Net Revenue]]=0, 0, tblSales[[#This Row],[Gross Profit]]/tblSales[[#This Row],[Net Revenue]])</f>
        <v>0.14845659163987138</v>
      </c>
    </row>
    <row r="283" spans="1:24" x14ac:dyDescent="0.3">
      <c r="A283" s="2">
        <v>45417</v>
      </c>
      <c r="B283" t="s">
        <v>34</v>
      </c>
      <c r="C283" t="s">
        <v>23</v>
      </c>
      <c r="D283">
        <v>1</v>
      </c>
      <c r="E283">
        <v>39100</v>
      </c>
      <c r="F283">
        <v>100</v>
      </c>
      <c r="G283">
        <v>39000</v>
      </c>
      <c r="H283" t="s">
        <v>9</v>
      </c>
      <c r="I283" t="str">
        <f t="shared" si="8"/>
        <v>May</v>
      </c>
      <c r="J283" t="str">
        <f t="shared" si="9"/>
        <v>Revenue</v>
      </c>
      <c r="K283" t="str">
        <f>VLOOKUP(B283, 'Customer Table'!A:D, 2, FALSE)</f>
        <v>Customer H</v>
      </c>
      <c r="L283" t="str">
        <f>VLOOKUP(B283, 'Customer Table'!A:D, 3, FALSE)</f>
        <v>Bangalore</v>
      </c>
      <c r="M283" t="str">
        <f>VLOOKUP(B283, 'Customer Table'!$A:$D, 4, FALSE)</f>
        <v>New</v>
      </c>
      <c r="N283" t="str">
        <f>VLOOKUP(C283, 'Product Table'!A:E, 2, FALSE)</f>
        <v>Router</v>
      </c>
      <c r="O283" t="str">
        <f>VLOOKUP(C283, 'Product Table'!A:E, 3, FALSE)</f>
        <v>Networking</v>
      </c>
      <c r="P283">
        <f>VLOOKUP(C283, 'Product Table'!A:E, 4, FALSE)</f>
        <v>26483</v>
      </c>
      <c r="Q283">
        <f>VLOOKUP(A283, 'Date Table'!A:G, 2, FALSE)</f>
        <v>5</v>
      </c>
      <c r="R283">
        <f>VLOOKUP(A283, 'Date Table'!A:G, 3, FALSE)</f>
        <v>2</v>
      </c>
      <c r="S283">
        <f>VLOOKUP(A283, 'Date Table'!A:G, 4, FALSE)</f>
        <v>2024</v>
      </c>
      <c r="T283" t="str">
        <f>VLOOKUP(A283, 'Date Table'!A:G, 6, FALSE)</f>
        <v>Summer</v>
      </c>
      <c r="U283">
        <f>tblSales[[#This Row],[Qty]]*tblSales[[#This Row],[Unit Price   ]]</f>
        <v>39100</v>
      </c>
      <c r="V283">
        <f>tblSales[[#This Row],[Qty]]*tblSales[[#This Row],[Cost Price]]</f>
        <v>26483</v>
      </c>
      <c r="W283">
        <f>tblSales[[#This Row],[Net Revenue]]-tblSales[[#This Row],[COGS]]</f>
        <v>12517</v>
      </c>
      <c r="X283" s="14">
        <f>IF(tblSales[[#This Row],[Net Revenue]]=0, 0, tblSales[[#This Row],[Gross Profit]]/tblSales[[#This Row],[Net Revenue]])</f>
        <v>0.32094871794871793</v>
      </c>
    </row>
    <row r="284" spans="1:24" x14ac:dyDescent="0.3">
      <c r="A284" s="2">
        <v>45417</v>
      </c>
      <c r="B284" t="s">
        <v>19</v>
      </c>
      <c r="C284" t="s">
        <v>30</v>
      </c>
      <c r="D284">
        <v>1</v>
      </c>
      <c r="E284">
        <v>40800</v>
      </c>
      <c r="F284">
        <v>200</v>
      </c>
      <c r="G284">
        <v>40600</v>
      </c>
      <c r="H284" t="s">
        <v>9</v>
      </c>
      <c r="I284" t="str">
        <f t="shared" si="8"/>
        <v>May</v>
      </c>
      <c r="J284" t="str">
        <f t="shared" si="9"/>
        <v>Revenue</v>
      </c>
      <c r="K284" t="str">
        <f>VLOOKUP(B284, 'Customer Table'!A:D, 2, FALSE)</f>
        <v>Customer L</v>
      </c>
      <c r="L284" t="str">
        <f>VLOOKUP(B284, 'Customer Table'!A:D, 3, FALSE)</f>
        <v>Bangalore</v>
      </c>
      <c r="M284" t="str">
        <f>VLOOKUP(B284, 'Customer Table'!$A:$D, 4, FALSE)</f>
        <v>Returning</v>
      </c>
      <c r="N284" t="str">
        <f>VLOOKUP(C284, 'Product Table'!A:E, 2, FALSE)</f>
        <v>Monitor</v>
      </c>
      <c r="O284" t="str">
        <f>VLOOKUP(C284, 'Product Table'!A:E, 3, FALSE)</f>
        <v>Electronics</v>
      </c>
      <c r="P284">
        <f>VLOOKUP(C284, 'Product Table'!A:E, 4, FALSE)</f>
        <v>28939</v>
      </c>
      <c r="Q284">
        <f>VLOOKUP(A284, 'Date Table'!A:G, 2, FALSE)</f>
        <v>5</v>
      </c>
      <c r="R284">
        <f>VLOOKUP(A284, 'Date Table'!A:G, 3, FALSE)</f>
        <v>2</v>
      </c>
      <c r="S284">
        <f>VLOOKUP(A284, 'Date Table'!A:G, 4, FALSE)</f>
        <v>2024</v>
      </c>
      <c r="T284" t="str">
        <f>VLOOKUP(A284, 'Date Table'!A:G, 6, FALSE)</f>
        <v>Summer</v>
      </c>
      <c r="U284">
        <f>tblSales[[#This Row],[Qty]]*tblSales[[#This Row],[Unit Price   ]]</f>
        <v>40800</v>
      </c>
      <c r="V284">
        <f>tblSales[[#This Row],[Qty]]*tblSales[[#This Row],[Cost Price]]</f>
        <v>28939</v>
      </c>
      <c r="W284">
        <f>tblSales[[#This Row],[Net Revenue]]-tblSales[[#This Row],[COGS]]</f>
        <v>11661</v>
      </c>
      <c r="X284" s="14">
        <f>IF(tblSales[[#This Row],[Net Revenue]]=0, 0, tblSales[[#This Row],[Gross Profit]]/tblSales[[#This Row],[Net Revenue]])</f>
        <v>0.28721674876847292</v>
      </c>
    </row>
    <row r="285" spans="1:24" x14ac:dyDescent="0.3">
      <c r="A285" s="2">
        <v>45417</v>
      </c>
      <c r="B285" t="s">
        <v>34</v>
      </c>
      <c r="C285" t="s">
        <v>17</v>
      </c>
      <c r="D285">
        <v>3</v>
      </c>
      <c r="E285">
        <v>31200</v>
      </c>
      <c r="F285">
        <v>0</v>
      </c>
      <c r="G285">
        <v>93600</v>
      </c>
      <c r="H285" t="s">
        <v>9</v>
      </c>
      <c r="I285" t="str">
        <f t="shared" si="8"/>
        <v>May</v>
      </c>
      <c r="J285" t="str">
        <f t="shared" si="9"/>
        <v>Revenue</v>
      </c>
      <c r="K285" t="str">
        <f>VLOOKUP(B285, 'Customer Table'!A:D, 2, FALSE)</f>
        <v>Customer H</v>
      </c>
      <c r="L285" t="str">
        <f>VLOOKUP(B285, 'Customer Table'!A:D, 3, FALSE)</f>
        <v>Bangalore</v>
      </c>
      <c r="M285" t="str">
        <f>VLOOKUP(B285, 'Customer Table'!$A:$D, 4, FALSE)</f>
        <v>New</v>
      </c>
      <c r="N285" t="str">
        <f>VLOOKUP(C285, 'Product Table'!A:E, 2, FALSE)</f>
        <v>Mouse</v>
      </c>
      <c r="O285" t="str">
        <f>VLOOKUP(C285, 'Product Table'!A:E, 3, FALSE)</f>
        <v>Accessories</v>
      </c>
      <c r="P285">
        <f>VLOOKUP(C285, 'Product Table'!A:E, 4, FALSE)</f>
        <v>24870</v>
      </c>
      <c r="Q285">
        <f>VLOOKUP(A285, 'Date Table'!A:G, 2, FALSE)</f>
        <v>5</v>
      </c>
      <c r="R285">
        <f>VLOOKUP(A285, 'Date Table'!A:G, 3, FALSE)</f>
        <v>2</v>
      </c>
      <c r="S285">
        <f>VLOOKUP(A285, 'Date Table'!A:G, 4, FALSE)</f>
        <v>2024</v>
      </c>
      <c r="T285" t="str">
        <f>VLOOKUP(A285, 'Date Table'!A:G, 6, FALSE)</f>
        <v>Summer</v>
      </c>
      <c r="U285">
        <f>tblSales[[#This Row],[Qty]]*tblSales[[#This Row],[Unit Price   ]]</f>
        <v>93600</v>
      </c>
      <c r="V285">
        <f>tblSales[[#This Row],[Qty]]*tblSales[[#This Row],[Cost Price]]</f>
        <v>74610</v>
      </c>
      <c r="W285">
        <f>tblSales[[#This Row],[Net Revenue]]-tblSales[[#This Row],[COGS]]</f>
        <v>18990</v>
      </c>
      <c r="X285" s="14">
        <f>IF(tblSales[[#This Row],[Net Revenue]]=0, 0, tblSales[[#This Row],[Gross Profit]]/tblSales[[#This Row],[Net Revenue]])</f>
        <v>0.20288461538461539</v>
      </c>
    </row>
    <row r="286" spans="1:24" x14ac:dyDescent="0.3">
      <c r="A286" s="2">
        <v>45410</v>
      </c>
      <c r="B286" t="s">
        <v>7</v>
      </c>
      <c r="C286" t="s">
        <v>8</v>
      </c>
      <c r="D286">
        <v>4</v>
      </c>
      <c r="E286">
        <v>37400</v>
      </c>
      <c r="F286">
        <v>0</v>
      </c>
      <c r="G286">
        <v>149600</v>
      </c>
      <c r="H286" t="s">
        <v>9</v>
      </c>
      <c r="I286" t="str">
        <f t="shared" si="8"/>
        <v>April</v>
      </c>
      <c r="J286" t="str">
        <f t="shared" si="9"/>
        <v>Revenue</v>
      </c>
      <c r="K286" t="str">
        <f>VLOOKUP(B286, 'Customer Table'!A:D, 2, FALSE)</f>
        <v>Customer D</v>
      </c>
      <c r="L286" t="str">
        <f>VLOOKUP(B286, 'Customer Table'!A:D, 3, FALSE)</f>
        <v>Chennai</v>
      </c>
      <c r="M286" t="str">
        <f>VLOOKUP(B286, 'Customer Table'!$A:$D, 4, FALSE)</f>
        <v>Returning</v>
      </c>
      <c r="N286" t="str">
        <f>VLOOKUP(C286, 'Product Table'!A:E, 2, FALSE)</f>
        <v>Laptop</v>
      </c>
      <c r="O286" t="str">
        <f>VLOOKUP(C286, 'Product Table'!A:E, 3, FALSE)</f>
        <v>Electronics</v>
      </c>
      <c r="P286">
        <f>VLOOKUP(C286, 'Product Table'!A:E, 4, FALSE)</f>
        <v>26897</v>
      </c>
      <c r="Q286">
        <f>VLOOKUP(A286, 'Date Table'!A:G, 2, FALSE)</f>
        <v>4</v>
      </c>
      <c r="R286">
        <f>VLOOKUP(A286, 'Date Table'!A:G, 3, FALSE)</f>
        <v>2</v>
      </c>
      <c r="S286">
        <f>VLOOKUP(A286, 'Date Table'!A:G, 4, FALSE)</f>
        <v>2024</v>
      </c>
      <c r="T286" t="str">
        <f>VLOOKUP(A286, 'Date Table'!A:G, 6, FALSE)</f>
        <v>Spring</v>
      </c>
      <c r="U286">
        <f>tblSales[[#This Row],[Qty]]*tblSales[[#This Row],[Unit Price   ]]</f>
        <v>149600</v>
      </c>
      <c r="V286">
        <f>tblSales[[#This Row],[Qty]]*tblSales[[#This Row],[Cost Price]]</f>
        <v>107588</v>
      </c>
      <c r="W286">
        <f>tblSales[[#This Row],[Net Revenue]]-tblSales[[#This Row],[COGS]]</f>
        <v>42012</v>
      </c>
      <c r="X286" s="14">
        <f>IF(tblSales[[#This Row],[Net Revenue]]=0, 0, tblSales[[#This Row],[Gross Profit]]/tblSales[[#This Row],[Net Revenue]])</f>
        <v>0.28082887700534759</v>
      </c>
    </row>
    <row r="287" spans="1:24" x14ac:dyDescent="0.3">
      <c r="A287" s="2">
        <v>45410</v>
      </c>
      <c r="B287" t="s">
        <v>10</v>
      </c>
      <c r="C287" t="s">
        <v>32</v>
      </c>
      <c r="D287">
        <v>2</v>
      </c>
      <c r="E287">
        <v>34700</v>
      </c>
      <c r="F287">
        <v>500</v>
      </c>
      <c r="G287">
        <v>68900</v>
      </c>
      <c r="H287" t="s">
        <v>9</v>
      </c>
      <c r="I287" t="str">
        <f t="shared" si="8"/>
        <v>April</v>
      </c>
      <c r="J287" t="str">
        <f t="shared" si="9"/>
        <v>Revenue</v>
      </c>
      <c r="K287" t="str">
        <f>VLOOKUP(B287, 'Customer Table'!A:D, 2, FALSE)</f>
        <v>Customer R</v>
      </c>
      <c r="L287" t="str">
        <f>VLOOKUP(B287, 'Customer Table'!A:D, 3, FALSE)</f>
        <v>Chennai</v>
      </c>
      <c r="M287" t="str">
        <f>VLOOKUP(B287, 'Customer Table'!$A:$D, 4, FALSE)</f>
        <v>Returning</v>
      </c>
      <c r="N287" t="str">
        <f>VLOOKUP(C287, 'Product Table'!A:E, 2, FALSE)</f>
        <v>Keyboard</v>
      </c>
      <c r="O287" t="str">
        <f>VLOOKUP(C287, 'Product Table'!A:E, 3, FALSE)</f>
        <v>Accessories</v>
      </c>
      <c r="P287">
        <f>VLOOKUP(C287, 'Product Table'!A:E, 4, FALSE)</f>
        <v>25619</v>
      </c>
      <c r="Q287">
        <f>VLOOKUP(A287, 'Date Table'!A:G, 2, FALSE)</f>
        <v>4</v>
      </c>
      <c r="R287">
        <f>VLOOKUP(A287, 'Date Table'!A:G, 3, FALSE)</f>
        <v>2</v>
      </c>
      <c r="S287">
        <f>VLOOKUP(A287, 'Date Table'!A:G, 4, FALSE)</f>
        <v>2024</v>
      </c>
      <c r="T287" t="str">
        <f>VLOOKUP(A287, 'Date Table'!A:G, 6, FALSE)</f>
        <v>Spring</v>
      </c>
      <c r="U287">
        <f>tblSales[[#This Row],[Qty]]*tblSales[[#This Row],[Unit Price   ]]</f>
        <v>69400</v>
      </c>
      <c r="V287">
        <f>tblSales[[#This Row],[Qty]]*tblSales[[#This Row],[Cost Price]]</f>
        <v>51238</v>
      </c>
      <c r="W287">
        <f>tblSales[[#This Row],[Net Revenue]]-tblSales[[#This Row],[COGS]]</f>
        <v>17662</v>
      </c>
      <c r="X287" s="14">
        <f>IF(tblSales[[#This Row],[Net Revenue]]=0, 0, tblSales[[#This Row],[Gross Profit]]/tblSales[[#This Row],[Net Revenue]])</f>
        <v>0.25634252539912916</v>
      </c>
    </row>
    <row r="288" spans="1:24" x14ac:dyDescent="0.3">
      <c r="A288" s="2">
        <v>45409</v>
      </c>
      <c r="B288" t="s">
        <v>14</v>
      </c>
      <c r="C288" t="s">
        <v>25</v>
      </c>
      <c r="D288">
        <v>1</v>
      </c>
      <c r="E288">
        <v>41500</v>
      </c>
      <c r="F288">
        <v>500</v>
      </c>
      <c r="G288">
        <v>41000</v>
      </c>
      <c r="H288" t="s">
        <v>9</v>
      </c>
      <c r="I288" t="str">
        <f t="shared" si="8"/>
        <v>April</v>
      </c>
      <c r="J288" t="str">
        <f t="shared" si="9"/>
        <v>Revenue</v>
      </c>
      <c r="K288" t="str">
        <f>VLOOKUP(B288, 'Customer Table'!A:D, 2, FALSE)</f>
        <v>Customer I</v>
      </c>
      <c r="L288" t="str">
        <f>VLOOKUP(B288, 'Customer Table'!A:D, 3, FALSE)</f>
        <v>Bangalore</v>
      </c>
      <c r="M288" t="str">
        <f>VLOOKUP(B288, 'Customer Table'!$A:$D, 4, FALSE)</f>
        <v>New</v>
      </c>
      <c r="N288" t="str">
        <f>VLOOKUP(C288, 'Product Table'!A:E, 2, FALSE)</f>
        <v>Tablet</v>
      </c>
      <c r="O288" t="str">
        <f>VLOOKUP(C288, 'Product Table'!A:E, 3, FALSE)</f>
        <v>Electronics</v>
      </c>
      <c r="P288">
        <f>VLOOKUP(C288, 'Product Table'!A:E, 4, FALSE)</f>
        <v>29054</v>
      </c>
      <c r="Q288">
        <f>VLOOKUP(A288, 'Date Table'!A:G, 2, FALSE)</f>
        <v>4</v>
      </c>
      <c r="R288">
        <f>VLOOKUP(A288, 'Date Table'!A:G, 3, FALSE)</f>
        <v>2</v>
      </c>
      <c r="S288">
        <f>VLOOKUP(A288, 'Date Table'!A:G, 4, FALSE)</f>
        <v>2024</v>
      </c>
      <c r="T288" t="str">
        <f>VLOOKUP(A288, 'Date Table'!A:G, 6, FALSE)</f>
        <v>Spring</v>
      </c>
      <c r="U288">
        <f>tblSales[[#This Row],[Qty]]*tblSales[[#This Row],[Unit Price   ]]</f>
        <v>41500</v>
      </c>
      <c r="V288">
        <f>tblSales[[#This Row],[Qty]]*tblSales[[#This Row],[Cost Price]]</f>
        <v>29054</v>
      </c>
      <c r="W288">
        <f>tblSales[[#This Row],[Net Revenue]]-tblSales[[#This Row],[COGS]]</f>
        <v>11946</v>
      </c>
      <c r="X288" s="14">
        <f>IF(tblSales[[#This Row],[Net Revenue]]=0, 0, tblSales[[#This Row],[Gross Profit]]/tblSales[[#This Row],[Net Revenue]])</f>
        <v>0.29136585365853657</v>
      </c>
    </row>
    <row r="289" spans="1:24" x14ac:dyDescent="0.3">
      <c r="A289" s="2">
        <v>45407</v>
      </c>
      <c r="B289" t="s">
        <v>15</v>
      </c>
      <c r="C289" t="s">
        <v>32</v>
      </c>
      <c r="D289">
        <v>1</v>
      </c>
      <c r="E289">
        <v>36400</v>
      </c>
      <c r="F289">
        <v>500</v>
      </c>
      <c r="G289">
        <v>35900</v>
      </c>
      <c r="H289" t="s">
        <v>9</v>
      </c>
      <c r="I289" t="str">
        <f t="shared" si="8"/>
        <v>April</v>
      </c>
      <c r="J289" t="str">
        <f t="shared" si="9"/>
        <v>Revenue</v>
      </c>
      <c r="K289" t="str">
        <f>VLOOKUP(B289, 'Customer Table'!A:D, 2, FALSE)</f>
        <v>Customer K</v>
      </c>
      <c r="L289" t="str">
        <f>VLOOKUP(B289, 'Customer Table'!A:D, 3, FALSE)</f>
        <v>Kolkata</v>
      </c>
      <c r="M289" t="str">
        <f>VLOOKUP(B289, 'Customer Table'!$A:$D, 4, FALSE)</f>
        <v>New</v>
      </c>
      <c r="N289" t="str">
        <f>VLOOKUP(C289, 'Product Table'!A:E, 2, FALSE)</f>
        <v>Keyboard</v>
      </c>
      <c r="O289" t="str">
        <f>VLOOKUP(C289, 'Product Table'!A:E, 3, FALSE)</f>
        <v>Accessories</v>
      </c>
      <c r="P289">
        <f>VLOOKUP(C289, 'Product Table'!A:E, 4, FALSE)</f>
        <v>25619</v>
      </c>
      <c r="Q289">
        <f>VLOOKUP(A289, 'Date Table'!A:G, 2, FALSE)</f>
        <v>4</v>
      </c>
      <c r="R289">
        <f>VLOOKUP(A289, 'Date Table'!A:G, 3, FALSE)</f>
        <v>2</v>
      </c>
      <c r="S289">
        <f>VLOOKUP(A289, 'Date Table'!A:G, 4, FALSE)</f>
        <v>2024</v>
      </c>
      <c r="T289" t="str">
        <f>VLOOKUP(A289, 'Date Table'!A:G, 6, FALSE)</f>
        <v>Spring</v>
      </c>
      <c r="U289">
        <f>tblSales[[#This Row],[Qty]]*tblSales[[#This Row],[Unit Price   ]]</f>
        <v>36400</v>
      </c>
      <c r="V289">
        <f>tblSales[[#This Row],[Qty]]*tblSales[[#This Row],[Cost Price]]</f>
        <v>25619</v>
      </c>
      <c r="W289">
        <f>tblSales[[#This Row],[Net Revenue]]-tblSales[[#This Row],[COGS]]</f>
        <v>10281</v>
      </c>
      <c r="X289" s="14">
        <f>IF(tblSales[[#This Row],[Net Revenue]]=0, 0, tblSales[[#This Row],[Gross Profit]]/tblSales[[#This Row],[Net Revenue]])</f>
        <v>0.28637883008356546</v>
      </c>
    </row>
    <row r="290" spans="1:24" x14ac:dyDescent="0.3">
      <c r="A290" s="2">
        <v>45406</v>
      </c>
      <c r="B290" t="s">
        <v>36</v>
      </c>
      <c r="C290" t="s">
        <v>20</v>
      </c>
      <c r="D290">
        <v>3</v>
      </c>
      <c r="E290">
        <v>37600</v>
      </c>
      <c r="F290">
        <v>500</v>
      </c>
      <c r="G290">
        <v>112300</v>
      </c>
      <c r="H290" t="s">
        <v>9</v>
      </c>
      <c r="I290" t="str">
        <f t="shared" si="8"/>
        <v>April</v>
      </c>
      <c r="J290" t="str">
        <f t="shared" si="9"/>
        <v>Revenue</v>
      </c>
      <c r="K290" t="str">
        <f>VLOOKUP(B290, 'Customer Table'!A:D, 2, FALSE)</f>
        <v>Customer B</v>
      </c>
      <c r="L290" t="str">
        <f>VLOOKUP(B290, 'Customer Table'!A:D, 3, FALSE)</f>
        <v>Chennai</v>
      </c>
      <c r="M290" t="str">
        <f>VLOOKUP(B290, 'Customer Table'!$A:$D, 4, FALSE)</f>
        <v>New</v>
      </c>
      <c r="N290" t="str">
        <f>VLOOKUP(C290, 'Product Table'!A:E, 2, FALSE)</f>
        <v>Printer</v>
      </c>
      <c r="O290" t="str">
        <f>VLOOKUP(C290, 'Product Table'!A:E, 3, FALSE)</f>
        <v>Office</v>
      </c>
      <c r="P290">
        <f>VLOOKUP(C290, 'Product Table'!A:E, 4, FALSE)</f>
        <v>26425</v>
      </c>
      <c r="Q290">
        <f>VLOOKUP(A290, 'Date Table'!A:G, 2, FALSE)</f>
        <v>4</v>
      </c>
      <c r="R290">
        <f>VLOOKUP(A290, 'Date Table'!A:G, 3, FALSE)</f>
        <v>2</v>
      </c>
      <c r="S290">
        <f>VLOOKUP(A290, 'Date Table'!A:G, 4, FALSE)</f>
        <v>2024</v>
      </c>
      <c r="T290" t="str">
        <f>VLOOKUP(A290, 'Date Table'!A:G, 6, FALSE)</f>
        <v>Spring</v>
      </c>
      <c r="U290">
        <f>tblSales[[#This Row],[Qty]]*tblSales[[#This Row],[Unit Price   ]]</f>
        <v>112800</v>
      </c>
      <c r="V290">
        <f>tblSales[[#This Row],[Qty]]*tblSales[[#This Row],[Cost Price]]</f>
        <v>79275</v>
      </c>
      <c r="W290">
        <f>tblSales[[#This Row],[Net Revenue]]-tblSales[[#This Row],[COGS]]</f>
        <v>33025</v>
      </c>
      <c r="X290" s="14">
        <f>IF(tblSales[[#This Row],[Net Revenue]]=0, 0, tblSales[[#This Row],[Gross Profit]]/tblSales[[#This Row],[Net Revenue]])</f>
        <v>0.29407836153161176</v>
      </c>
    </row>
    <row r="291" spans="1:24" x14ac:dyDescent="0.3">
      <c r="A291" s="2">
        <v>45403</v>
      </c>
      <c r="B291" t="s">
        <v>16</v>
      </c>
      <c r="C291" t="s">
        <v>11</v>
      </c>
      <c r="D291">
        <v>4</v>
      </c>
      <c r="E291">
        <v>7600</v>
      </c>
      <c r="F291">
        <v>200</v>
      </c>
      <c r="G291">
        <v>-30200</v>
      </c>
      <c r="H291" t="s">
        <v>29</v>
      </c>
      <c r="I291" t="str">
        <f t="shared" si="8"/>
        <v>April</v>
      </c>
      <c r="J291" t="str">
        <f t="shared" si="9"/>
        <v>Return</v>
      </c>
      <c r="K291" t="str">
        <f>VLOOKUP(B291, 'Customer Table'!A:D, 2, FALSE)</f>
        <v>Customer T</v>
      </c>
      <c r="L291" t="str">
        <f>VLOOKUP(B291, 'Customer Table'!A:D, 3, FALSE)</f>
        <v>Kolkata</v>
      </c>
      <c r="M291" t="str">
        <f>VLOOKUP(B291, 'Customer Table'!$A:$D, 4, FALSE)</f>
        <v>New</v>
      </c>
      <c r="N291" t="str">
        <f>VLOOKUP(C291, 'Product Table'!A:E, 2, FALSE)</f>
        <v>Smartphone</v>
      </c>
      <c r="O291" t="str">
        <f>VLOOKUP(C291, 'Product Table'!A:E, 3, FALSE)</f>
        <v>Electronics</v>
      </c>
      <c r="P291">
        <f>VLOOKUP(C291, 'Product Table'!A:E, 4, FALSE)</f>
        <v>5612</v>
      </c>
      <c r="Q291">
        <f>VLOOKUP(A291, 'Date Table'!A:G, 2, FALSE)</f>
        <v>4</v>
      </c>
      <c r="R291">
        <f>VLOOKUP(A291, 'Date Table'!A:G, 3, FALSE)</f>
        <v>2</v>
      </c>
      <c r="S291">
        <f>VLOOKUP(A291, 'Date Table'!A:G, 4, FALSE)</f>
        <v>2024</v>
      </c>
      <c r="T291" t="str">
        <f>VLOOKUP(A291, 'Date Table'!A:G, 6, FALSE)</f>
        <v>Spring</v>
      </c>
      <c r="U291">
        <f>tblSales[[#This Row],[Qty]]*tblSales[[#This Row],[Unit Price   ]]</f>
        <v>30400</v>
      </c>
      <c r="V291">
        <f>tblSales[[#This Row],[Qty]]*tblSales[[#This Row],[Cost Price]]</f>
        <v>22448</v>
      </c>
      <c r="W291">
        <f>tblSales[[#This Row],[Net Revenue]]-tblSales[[#This Row],[COGS]]</f>
        <v>-52648</v>
      </c>
      <c r="X291" s="14">
        <f>IF(tblSales[[#This Row],[Net Revenue]]=0, 0, tblSales[[#This Row],[Gross Profit]]/tblSales[[#This Row],[Net Revenue]])</f>
        <v>1.7433112582781456</v>
      </c>
    </row>
    <row r="292" spans="1:24" x14ac:dyDescent="0.3">
      <c r="A292" s="2">
        <v>45403</v>
      </c>
      <c r="B292" t="s">
        <v>26</v>
      </c>
      <c r="C292" t="s">
        <v>17</v>
      </c>
      <c r="D292">
        <v>5</v>
      </c>
      <c r="E292">
        <v>29800</v>
      </c>
      <c r="F292">
        <v>0</v>
      </c>
      <c r="G292">
        <v>149000</v>
      </c>
      <c r="H292" t="s">
        <v>9</v>
      </c>
      <c r="I292" t="str">
        <f t="shared" si="8"/>
        <v>April</v>
      </c>
      <c r="J292" t="str">
        <f t="shared" si="9"/>
        <v>Revenue</v>
      </c>
      <c r="K292" t="str">
        <f>VLOOKUP(B292, 'Customer Table'!A:D, 2, FALSE)</f>
        <v>Customer N</v>
      </c>
      <c r="L292" t="str">
        <f>VLOOKUP(B292, 'Customer Table'!A:D, 3, FALSE)</f>
        <v>Mumbai</v>
      </c>
      <c r="M292" t="str">
        <f>VLOOKUP(B292, 'Customer Table'!$A:$D, 4, FALSE)</f>
        <v>Returning</v>
      </c>
      <c r="N292" t="str">
        <f>VLOOKUP(C292, 'Product Table'!A:E, 2, FALSE)</f>
        <v>Mouse</v>
      </c>
      <c r="O292" t="str">
        <f>VLOOKUP(C292, 'Product Table'!A:E, 3, FALSE)</f>
        <v>Accessories</v>
      </c>
      <c r="P292">
        <f>VLOOKUP(C292, 'Product Table'!A:E, 4, FALSE)</f>
        <v>24870</v>
      </c>
      <c r="Q292">
        <f>VLOOKUP(A292, 'Date Table'!A:G, 2, FALSE)</f>
        <v>4</v>
      </c>
      <c r="R292">
        <f>VLOOKUP(A292, 'Date Table'!A:G, 3, FALSE)</f>
        <v>2</v>
      </c>
      <c r="S292">
        <f>VLOOKUP(A292, 'Date Table'!A:G, 4, FALSE)</f>
        <v>2024</v>
      </c>
      <c r="T292" t="str">
        <f>VLOOKUP(A292, 'Date Table'!A:G, 6, FALSE)</f>
        <v>Spring</v>
      </c>
      <c r="U292">
        <f>tblSales[[#This Row],[Qty]]*tblSales[[#This Row],[Unit Price   ]]</f>
        <v>149000</v>
      </c>
      <c r="V292">
        <f>tblSales[[#This Row],[Qty]]*tblSales[[#This Row],[Cost Price]]</f>
        <v>124350</v>
      </c>
      <c r="W292">
        <f>tblSales[[#This Row],[Net Revenue]]-tblSales[[#This Row],[COGS]]</f>
        <v>24650</v>
      </c>
      <c r="X292" s="14">
        <f>IF(tblSales[[#This Row],[Net Revenue]]=0, 0, tblSales[[#This Row],[Gross Profit]]/tblSales[[#This Row],[Net Revenue]])</f>
        <v>0.16543624161073825</v>
      </c>
    </row>
    <row r="293" spans="1:24" x14ac:dyDescent="0.3">
      <c r="A293" s="2">
        <v>45402</v>
      </c>
      <c r="B293" t="s">
        <v>37</v>
      </c>
      <c r="C293" t="s">
        <v>30</v>
      </c>
      <c r="D293">
        <v>2</v>
      </c>
      <c r="E293">
        <v>41300</v>
      </c>
      <c r="F293">
        <v>500</v>
      </c>
      <c r="G293">
        <v>82100</v>
      </c>
      <c r="H293" t="s">
        <v>9</v>
      </c>
      <c r="I293" t="str">
        <f t="shared" si="8"/>
        <v>April</v>
      </c>
      <c r="J293" t="str">
        <f t="shared" si="9"/>
        <v>Revenue</v>
      </c>
      <c r="K293" t="str">
        <f>VLOOKUP(B293, 'Customer Table'!A:D, 2, FALSE)</f>
        <v>Customer P</v>
      </c>
      <c r="L293" t="str">
        <f>VLOOKUP(B293, 'Customer Table'!A:D, 3, FALSE)</f>
        <v>Mumbai</v>
      </c>
      <c r="M293" t="str">
        <f>VLOOKUP(B293, 'Customer Table'!$A:$D, 4, FALSE)</f>
        <v>Returning</v>
      </c>
      <c r="N293" t="str">
        <f>VLOOKUP(C293, 'Product Table'!A:E, 2, FALSE)</f>
        <v>Monitor</v>
      </c>
      <c r="O293" t="str">
        <f>VLOOKUP(C293, 'Product Table'!A:E, 3, FALSE)</f>
        <v>Electronics</v>
      </c>
      <c r="P293">
        <f>VLOOKUP(C293, 'Product Table'!A:E, 4, FALSE)</f>
        <v>28939</v>
      </c>
      <c r="Q293">
        <f>VLOOKUP(A293, 'Date Table'!A:G, 2, FALSE)</f>
        <v>4</v>
      </c>
      <c r="R293">
        <f>VLOOKUP(A293, 'Date Table'!A:G, 3, FALSE)</f>
        <v>2</v>
      </c>
      <c r="S293">
        <f>VLOOKUP(A293, 'Date Table'!A:G, 4, FALSE)</f>
        <v>2024</v>
      </c>
      <c r="T293" t="str">
        <f>VLOOKUP(A293, 'Date Table'!A:G, 6, FALSE)</f>
        <v>Spring</v>
      </c>
      <c r="U293">
        <f>tblSales[[#This Row],[Qty]]*tblSales[[#This Row],[Unit Price   ]]</f>
        <v>82600</v>
      </c>
      <c r="V293">
        <f>tblSales[[#This Row],[Qty]]*tblSales[[#This Row],[Cost Price]]</f>
        <v>57878</v>
      </c>
      <c r="W293">
        <f>tblSales[[#This Row],[Net Revenue]]-tblSales[[#This Row],[COGS]]</f>
        <v>24222</v>
      </c>
      <c r="X293" s="14">
        <f>IF(tblSales[[#This Row],[Net Revenue]]=0, 0, tblSales[[#This Row],[Gross Profit]]/tblSales[[#This Row],[Net Revenue]])</f>
        <v>0.29503045066991473</v>
      </c>
    </row>
    <row r="294" spans="1:24" x14ac:dyDescent="0.3">
      <c r="A294" s="2">
        <v>45402</v>
      </c>
      <c r="B294" t="s">
        <v>18</v>
      </c>
      <c r="C294" t="s">
        <v>25</v>
      </c>
      <c r="D294">
        <v>1</v>
      </c>
      <c r="E294">
        <v>33100</v>
      </c>
      <c r="F294">
        <v>100</v>
      </c>
      <c r="G294">
        <v>33000</v>
      </c>
      <c r="H294" t="s">
        <v>9</v>
      </c>
      <c r="I294" t="str">
        <f t="shared" si="8"/>
        <v>April</v>
      </c>
      <c r="J294" t="str">
        <f t="shared" si="9"/>
        <v>Revenue</v>
      </c>
      <c r="K294" t="str">
        <f>VLOOKUP(B294, 'Customer Table'!A:D, 2, FALSE)</f>
        <v>Customer J</v>
      </c>
      <c r="L294" t="str">
        <f>VLOOKUP(B294, 'Customer Table'!A:D, 3, FALSE)</f>
        <v>Chennai</v>
      </c>
      <c r="M294" t="str">
        <f>VLOOKUP(B294, 'Customer Table'!$A:$D, 4, FALSE)</f>
        <v>Returning</v>
      </c>
      <c r="N294" t="str">
        <f>VLOOKUP(C294, 'Product Table'!A:E, 2, FALSE)</f>
        <v>Tablet</v>
      </c>
      <c r="O294" t="str">
        <f>VLOOKUP(C294, 'Product Table'!A:E, 3, FALSE)</f>
        <v>Electronics</v>
      </c>
      <c r="P294">
        <f>VLOOKUP(C294, 'Product Table'!A:E, 4, FALSE)</f>
        <v>29054</v>
      </c>
      <c r="Q294">
        <f>VLOOKUP(A294, 'Date Table'!A:G, 2, FALSE)</f>
        <v>4</v>
      </c>
      <c r="R294">
        <f>VLOOKUP(A294, 'Date Table'!A:G, 3, FALSE)</f>
        <v>2</v>
      </c>
      <c r="S294">
        <f>VLOOKUP(A294, 'Date Table'!A:G, 4, FALSE)</f>
        <v>2024</v>
      </c>
      <c r="T294" t="str">
        <f>VLOOKUP(A294, 'Date Table'!A:G, 6, FALSE)</f>
        <v>Spring</v>
      </c>
      <c r="U294">
        <f>tblSales[[#This Row],[Qty]]*tblSales[[#This Row],[Unit Price   ]]</f>
        <v>33100</v>
      </c>
      <c r="V294">
        <f>tblSales[[#This Row],[Qty]]*tblSales[[#This Row],[Cost Price]]</f>
        <v>29054</v>
      </c>
      <c r="W294">
        <f>tblSales[[#This Row],[Net Revenue]]-tblSales[[#This Row],[COGS]]</f>
        <v>3946</v>
      </c>
      <c r="X294" s="14">
        <f>IF(tblSales[[#This Row],[Net Revenue]]=0, 0, tblSales[[#This Row],[Gross Profit]]/tblSales[[#This Row],[Net Revenue]])</f>
        <v>0.11957575757575757</v>
      </c>
    </row>
    <row r="295" spans="1:24" x14ac:dyDescent="0.3">
      <c r="A295" s="2">
        <v>45402</v>
      </c>
      <c r="B295" t="s">
        <v>36</v>
      </c>
      <c r="C295" t="s">
        <v>17</v>
      </c>
      <c r="D295">
        <v>3</v>
      </c>
      <c r="E295">
        <v>28100</v>
      </c>
      <c r="F295">
        <v>0</v>
      </c>
      <c r="G295">
        <v>84300</v>
      </c>
      <c r="H295" t="s">
        <v>9</v>
      </c>
      <c r="I295" t="str">
        <f t="shared" si="8"/>
        <v>April</v>
      </c>
      <c r="J295" t="str">
        <f t="shared" si="9"/>
        <v>Revenue</v>
      </c>
      <c r="K295" t="str">
        <f>VLOOKUP(B295, 'Customer Table'!A:D, 2, FALSE)</f>
        <v>Customer B</v>
      </c>
      <c r="L295" t="str">
        <f>VLOOKUP(B295, 'Customer Table'!A:D, 3, FALSE)</f>
        <v>Chennai</v>
      </c>
      <c r="M295" t="str">
        <f>VLOOKUP(B295, 'Customer Table'!$A:$D, 4, FALSE)</f>
        <v>New</v>
      </c>
      <c r="N295" t="str">
        <f>VLOOKUP(C295, 'Product Table'!A:E, 2, FALSE)</f>
        <v>Mouse</v>
      </c>
      <c r="O295" t="str">
        <f>VLOOKUP(C295, 'Product Table'!A:E, 3, FALSE)</f>
        <v>Accessories</v>
      </c>
      <c r="P295">
        <f>VLOOKUP(C295, 'Product Table'!A:E, 4, FALSE)</f>
        <v>24870</v>
      </c>
      <c r="Q295">
        <f>VLOOKUP(A295, 'Date Table'!A:G, 2, FALSE)</f>
        <v>4</v>
      </c>
      <c r="R295">
        <f>VLOOKUP(A295, 'Date Table'!A:G, 3, FALSE)</f>
        <v>2</v>
      </c>
      <c r="S295">
        <f>VLOOKUP(A295, 'Date Table'!A:G, 4, FALSE)</f>
        <v>2024</v>
      </c>
      <c r="T295" t="str">
        <f>VLOOKUP(A295, 'Date Table'!A:G, 6, FALSE)</f>
        <v>Spring</v>
      </c>
      <c r="U295">
        <f>tblSales[[#This Row],[Qty]]*tblSales[[#This Row],[Unit Price   ]]</f>
        <v>84300</v>
      </c>
      <c r="V295">
        <f>tblSales[[#This Row],[Qty]]*tblSales[[#This Row],[Cost Price]]</f>
        <v>74610</v>
      </c>
      <c r="W295">
        <f>tblSales[[#This Row],[Net Revenue]]-tblSales[[#This Row],[COGS]]</f>
        <v>9690</v>
      </c>
      <c r="X295" s="14">
        <f>IF(tblSales[[#This Row],[Net Revenue]]=0, 0, tblSales[[#This Row],[Gross Profit]]/tblSales[[#This Row],[Net Revenue]])</f>
        <v>0.11494661921708185</v>
      </c>
    </row>
    <row r="296" spans="1:24" x14ac:dyDescent="0.3">
      <c r="A296" s="2">
        <v>45399</v>
      </c>
      <c r="B296" t="s">
        <v>15</v>
      </c>
      <c r="C296" t="s">
        <v>23</v>
      </c>
      <c r="D296">
        <v>3</v>
      </c>
      <c r="E296">
        <v>29800</v>
      </c>
      <c r="F296">
        <v>200</v>
      </c>
      <c r="G296">
        <v>89200</v>
      </c>
      <c r="H296" t="s">
        <v>9</v>
      </c>
      <c r="I296" t="str">
        <f t="shared" si="8"/>
        <v>April</v>
      </c>
      <c r="J296" t="str">
        <f t="shared" si="9"/>
        <v>Revenue</v>
      </c>
      <c r="K296" t="str">
        <f>VLOOKUP(B296, 'Customer Table'!A:D, 2, FALSE)</f>
        <v>Customer K</v>
      </c>
      <c r="L296" t="str">
        <f>VLOOKUP(B296, 'Customer Table'!A:D, 3, FALSE)</f>
        <v>Kolkata</v>
      </c>
      <c r="M296" t="str">
        <f>VLOOKUP(B296, 'Customer Table'!$A:$D, 4, FALSE)</f>
        <v>New</v>
      </c>
      <c r="N296" t="str">
        <f>VLOOKUP(C296, 'Product Table'!A:E, 2, FALSE)</f>
        <v>Router</v>
      </c>
      <c r="O296" t="str">
        <f>VLOOKUP(C296, 'Product Table'!A:E, 3, FALSE)</f>
        <v>Networking</v>
      </c>
      <c r="P296">
        <f>VLOOKUP(C296, 'Product Table'!A:E, 4, FALSE)</f>
        <v>26483</v>
      </c>
      <c r="Q296">
        <f>VLOOKUP(A296, 'Date Table'!A:G, 2, FALSE)</f>
        <v>4</v>
      </c>
      <c r="R296">
        <f>VLOOKUP(A296, 'Date Table'!A:G, 3, FALSE)</f>
        <v>2</v>
      </c>
      <c r="S296">
        <f>VLOOKUP(A296, 'Date Table'!A:G, 4, FALSE)</f>
        <v>2024</v>
      </c>
      <c r="T296" t="str">
        <f>VLOOKUP(A296, 'Date Table'!A:G, 6, FALSE)</f>
        <v>Spring</v>
      </c>
      <c r="U296">
        <f>tblSales[[#This Row],[Qty]]*tblSales[[#This Row],[Unit Price   ]]</f>
        <v>89400</v>
      </c>
      <c r="V296">
        <f>tblSales[[#This Row],[Qty]]*tblSales[[#This Row],[Cost Price]]</f>
        <v>79449</v>
      </c>
      <c r="W296">
        <f>tblSales[[#This Row],[Net Revenue]]-tblSales[[#This Row],[COGS]]</f>
        <v>9751</v>
      </c>
      <c r="X296" s="14">
        <f>IF(tblSales[[#This Row],[Net Revenue]]=0, 0, tblSales[[#This Row],[Gross Profit]]/tblSales[[#This Row],[Net Revenue]])</f>
        <v>0.10931614349775785</v>
      </c>
    </row>
    <row r="297" spans="1:24" x14ac:dyDescent="0.3">
      <c r="A297" s="2">
        <v>45399</v>
      </c>
      <c r="B297" t="s">
        <v>15</v>
      </c>
      <c r="C297" t="s">
        <v>11</v>
      </c>
      <c r="D297">
        <v>5</v>
      </c>
      <c r="E297">
        <v>6700</v>
      </c>
      <c r="F297">
        <v>500</v>
      </c>
      <c r="G297">
        <v>33000</v>
      </c>
      <c r="H297" t="s">
        <v>9</v>
      </c>
      <c r="I297" t="str">
        <f t="shared" si="8"/>
        <v>April</v>
      </c>
      <c r="J297" t="str">
        <f t="shared" si="9"/>
        <v>Revenue</v>
      </c>
      <c r="K297" t="str">
        <f>VLOOKUP(B297, 'Customer Table'!A:D, 2, FALSE)</f>
        <v>Customer K</v>
      </c>
      <c r="L297" t="str">
        <f>VLOOKUP(B297, 'Customer Table'!A:D, 3, FALSE)</f>
        <v>Kolkata</v>
      </c>
      <c r="M297" t="str">
        <f>VLOOKUP(B297, 'Customer Table'!$A:$D, 4, FALSE)</f>
        <v>New</v>
      </c>
      <c r="N297" t="str">
        <f>VLOOKUP(C297, 'Product Table'!A:E, 2, FALSE)</f>
        <v>Smartphone</v>
      </c>
      <c r="O297" t="str">
        <f>VLOOKUP(C297, 'Product Table'!A:E, 3, FALSE)</f>
        <v>Electronics</v>
      </c>
      <c r="P297">
        <f>VLOOKUP(C297, 'Product Table'!A:E, 4, FALSE)</f>
        <v>5612</v>
      </c>
      <c r="Q297">
        <f>VLOOKUP(A297, 'Date Table'!A:G, 2, FALSE)</f>
        <v>4</v>
      </c>
      <c r="R297">
        <f>VLOOKUP(A297, 'Date Table'!A:G, 3, FALSE)</f>
        <v>2</v>
      </c>
      <c r="S297">
        <f>VLOOKUP(A297, 'Date Table'!A:G, 4, FALSE)</f>
        <v>2024</v>
      </c>
      <c r="T297" t="str">
        <f>VLOOKUP(A297, 'Date Table'!A:G, 6, FALSE)</f>
        <v>Spring</v>
      </c>
      <c r="U297">
        <f>tblSales[[#This Row],[Qty]]*tblSales[[#This Row],[Unit Price   ]]</f>
        <v>33500</v>
      </c>
      <c r="V297">
        <f>tblSales[[#This Row],[Qty]]*tblSales[[#This Row],[Cost Price]]</f>
        <v>28060</v>
      </c>
      <c r="W297">
        <f>tblSales[[#This Row],[Net Revenue]]-tblSales[[#This Row],[COGS]]</f>
        <v>4940</v>
      </c>
      <c r="X297" s="14">
        <f>IF(tblSales[[#This Row],[Net Revenue]]=0, 0, tblSales[[#This Row],[Gross Profit]]/tblSales[[#This Row],[Net Revenue]])</f>
        <v>0.14969696969696969</v>
      </c>
    </row>
    <row r="298" spans="1:24" x14ac:dyDescent="0.3">
      <c r="A298" s="2">
        <v>45396</v>
      </c>
      <c r="B298" t="s">
        <v>28</v>
      </c>
      <c r="C298" t="s">
        <v>25</v>
      </c>
      <c r="D298">
        <v>5</v>
      </c>
      <c r="E298">
        <v>36500</v>
      </c>
      <c r="F298">
        <v>0</v>
      </c>
      <c r="G298">
        <v>182500</v>
      </c>
      <c r="H298" t="s">
        <v>9</v>
      </c>
      <c r="I298" t="str">
        <f t="shared" si="8"/>
        <v>April</v>
      </c>
      <c r="J298" t="str">
        <f t="shared" si="9"/>
        <v>Revenue</v>
      </c>
      <c r="K298" t="str">
        <f>VLOOKUP(B298, 'Customer Table'!A:D, 2, FALSE)</f>
        <v>Customer F</v>
      </c>
      <c r="L298" t="str">
        <f>VLOOKUP(B298, 'Customer Table'!A:D, 3, FALSE)</f>
        <v>Mumbai</v>
      </c>
      <c r="M298" t="str">
        <f>VLOOKUP(B298, 'Customer Table'!$A:$D, 4, FALSE)</f>
        <v>New</v>
      </c>
      <c r="N298" t="str">
        <f>VLOOKUP(C298, 'Product Table'!A:E, 2, FALSE)</f>
        <v>Tablet</v>
      </c>
      <c r="O298" t="str">
        <f>VLOOKUP(C298, 'Product Table'!A:E, 3, FALSE)</f>
        <v>Electronics</v>
      </c>
      <c r="P298">
        <f>VLOOKUP(C298, 'Product Table'!A:E, 4, FALSE)</f>
        <v>29054</v>
      </c>
      <c r="Q298">
        <f>VLOOKUP(A298, 'Date Table'!A:G, 2, FALSE)</f>
        <v>4</v>
      </c>
      <c r="R298">
        <f>VLOOKUP(A298, 'Date Table'!A:G, 3, FALSE)</f>
        <v>2</v>
      </c>
      <c r="S298">
        <f>VLOOKUP(A298, 'Date Table'!A:G, 4, FALSE)</f>
        <v>2024</v>
      </c>
      <c r="T298" t="str">
        <f>VLOOKUP(A298, 'Date Table'!A:G, 6, FALSE)</f>
        <v>Spring</v>
      </c>
      <c r="U298">
        <f>tblSales[[#This Row],[Qty]]*tblSales[[#This Row],[Unit Price   ]]</f>
        <v>182500</v>
      </c>
      <c r="V298">
        <f>tblSales[[#This Row],[Qty]]*tblSales[[#This Row],[Cost Price]]</f>
        <v>145270</v>
      </c>
      <c r="W298">
        <f>tblSales[[#This Row],[Net Revenue]]-tblSales[[#This Row],[COGS]]</f>
        <v>37230</v>
      </c>
      <c r="X298" s="14">
        <f>IF(tblSales[[#This Row],[Net Revenue]]=0, 0, tblSales[[#This Row],[Gross Profit]]/tblSales[[#This Row],[Net Revenue]])</f>
        <v>0.20399999999999999</v>
      </c>
    </row>
    <row r="299" spans="1:24" x14ac:dyDescent="0.3">
      <c r="A299" s="2">
        <v>45392</v>
      </c>
      <c r="B299" t="s">
        <v>19</v>
      </c>
      <c r="C299" t="s">
        <v>32</v>
      </c>
      <c r="D299">
        <v>2</v>
      </c>
      <c r="E299">
        <v>37900</v>
      </c>
      <c r="F299">
        <v>200</v>
      </c>
      <c r="G299">
        <v>-75600</v>
      </c>
      <c r="H299" t="s">
        <v>29</v>
      </c>
      <c r="I299" t="str">
        <f t="shared" si="8"/>
        <v>April</v>
      </c>
      <c r="J299" t="str">
        <f t="shared" si="9"/>
        <v>Return</v>
      </c>
      <c r="K299" t="str">
        <f>VLOOKUP(B299, 'Customer Table'!A:D, 2, FALSE)</f>
        <v>Customer L</v>
      </c>
      <c r="L299" t="str">
        <f>VLOOKUP(B299, 'Customer Table'!A:D, 3, FALSE)</f>
        <v>Bangalore</v>
      </c>
      <c r="M299" t="str">
        <f>VLOOKUP(B299, 'Customer Table'!$A:$D, 4, FALSE)</f>
        <v>Returning</v>
      </c>
      <c r="N299" t="str">
        <f>VLOOKUP(C299, 'Product Table'!A:E, 2, FALSE)</f>
        <v>Keyboard</v>
      </c>
      <c r="O299" t="str">
        <f>VLOOKUP(C299, 'Product Table'!A:E, 3, FALSE)</f>
        <v>Accessories</v>
      </c>
      <c r="P299">
        <f>VLOOKUP(C299, 'Product Table'!A:E, 4, FALSE)</f>
        <v>25619</v>
      </c>
      <c r="Q299">
        <f>VLOOKUP(A299, 'Date Table'!A:G, 2, FALSE)</f>
        <v>4</v>
      </c>
      <c r="R299">
        <f>VLOOKUP(A299, 'Date Table'!A:G, 3, FALSE)</f>
        <v>2</v>
      </c>
      <c r="S299">
        <f>VLOOKUP(A299, 'Date Table'!A:G, 4, FALSE)</f>
        <v>2024</v>
      </c>
      <c r="T299" t="str">
        <f>VLOOKUP(A299, 'Date Table'!A:G, 6, FALSE)</f>
        <v>Spring</v>
      </c>
      <c r="U299">
        <f>tblSales[[#This Row],[Qty]]*tblSales[[#This Row],[Unit Price   ]]</f>
        <v>75800</v>
      </c>
      <c r="V299">
        <f>tblSales[[#This Row],[Qty]]*tblSales[[#This Row],[Cost Price]]</f>
        <v>51238</v>
      </c>
      <c r="W299">
        <f>tblSales[[#This Row],[Net Revenue]]-tblSales[[#This Row],[COGS]]</f>
        <v>-126838</v>
      </c>
      <c r="X299" s="14">
        <f>IF(tblSales[[#This Row],[Net Revenue]]=0, 0, tblSales[[#This Row],[Gross Profit]]/tblSales[[#This Row],[Net Revenue]])</f>
        <v>1.6777513227513228</v>
      </c>
    </row>
    <row r="300" spans="1:24" x14ac:dyDescent="0.3">
      <c r="A300" s="2">
        <v>45391</v>
      </c>
      <c r="B300" t="s">
        <v>21</v>
      </c>
      <c r="C300" t="s">
        <v>32</v>
      </c>
      <c r="D300">
        <v>2</v>
      </c>
      <c r="E300">
        <v>32300</v>
      </c>
      <c r="F300">
        <v>100</v>
      </c>
      <c r="G300">
        <v>64500</v>
      </c>
      <c r="H300" t="s">
        <v>9</v>
      </c>
      <c r="I300" t="str">
        <f t="shared" si="8"/>
        <v>April</v>
      </c>
      <c r="J300" t="str">
        <f t="shared" si="9"/>
        <v>Revenue</v>
      </c>
      <c r="K300" t="str">
        <f>VLOOKUP(B300, 'Customer Table'!A:D, 2, FALSE)</f>
        <v>Customer C</v>
      </c>
      <c r="L300" t="str">
        <f>VLOOKUP(B300, 'Customer Table'!A:D, 3, FALSE)</f>
        <v>Bangalore</v>
      </c>
      <c r="M300" t="str">
        <f>VLOOKUP(B300, 'Customer Table'!$A:$D, 4, FALSE)</f>
        <v>New</v>
      </c>
      <c r="N300" t="str">
        <f>VLOOKUP(C300, 'Product Table'!A:E, 2, FALSE)</f>
        <v>Keyboard</v>
      </c>
      <c r="O300" t="str">
        <f>VLOOKUP(C300, 'Product Table'!A:E, 3, FALSE)</f>
        <v>Accessories</v>
      </c>
      <c r="P300">
        <f>VLOOKUP(C300, 'Product Table'!A:E, 4, FALSE)</f>
        <v>25619</v>
      </c>
      <c r="Q300">
        <f>VLOOKUP(A300, 'Date Table'!A:G, 2, FALSE)</f>
        <v>4</v>
      </c>
      <c r="R300">
        <f>VLOOKUP(A300, 'Date Table'!A:G, 3, FALSE)</f>
        <v>2</v>
      </c>
      <c r="S300">
        <f>VLOOKUP(A300, 'Date Table'!A:G, 4, FALSE)</f>
        <v>2024</v>
      </c>
      <c r="T300" t="str">
        <f>VLOOKUP(A300, 'Date Table'!A:G, 6, FALSE)</f>
        <v>Spring</v>
      </c>
      <c r="U300">
        <f>tblSales[[#This Row],[Qty]]*tblSales[[#This Row],[Unit Price   ]]</f>
        <v>64600</v>
      </c>
      <c r="V300">
        <f>tblSales[[#This Row],[Qty]]*tblSales[[#This Row],[Cost Price]]</f>
        <v>51238</v>
      </c>
      <c r="W300">
        <f>tblSales[[#This Row],[Net Revenue]]-tblSales[[#This Row],[COGS]]</f>
        <v>13262</v>
      </c>
      <c r="X300" s="14">
        <f>IF(tblSales[[#This Row],[Net Revenue]]=0, 0, tblSales[[#This Row],[Gross Profit]]/tblSales[[#This Row],[Net Revenue]])</f>
        <v>0.20561240310077519</v>
      </c>
    </row>
    <row r="301" spans="1:24" x14ac:dyDescent="0.3">
      <c r="A301" s="2">
        <v>45389</v>
      </c>
      <c r="B301" t="s">
        <v>35</v>
      </c>
      <c r="C301" t="s">
        <v>32</v>
      </c>
      <c r="D301">
        <v>4</v>
      </c>
      <c r="E301">
        <v>33100</v>
      </c>
      <c r="F301">
        <v>200</v>
      </c>
      <c r="G301">
        <v>132200</v>
      </c>
      <c r="H301" t="s">
        <v>9</v>
      </c>
      <c r="I301" t="str">
        <f t="shared" si="8"/>
        <v>April</v>
      </c>
      <c r="J301" t="str">
        <f t="shared" si="9"/>
        <v>Revenue</v>
      </c>
      <c r="K301" t="str">
        <f>VLOOKUP(B301, 'Customer Table'!A:D, 2, FALSE)</f>
        <v>Customer S</v>
      </c>
      <c r="L301" t="str">
        <f>VLOOKUP(B301, 'Customer Table'!A:D, 3, FALSE)</f>
        <v>Delhi</v>
      </c>
      <c r="M301" t="str">
        <f>VLOOKUP(B301, 'Customer Table'!$A:$D, 4, FALSE)</f>
        <v>Returning</v>
      </c>
      <c r="N301" t="str">
        <f>VLOOKUP(C301, 'Product Table'!A:E, 2, FALSE)</f>
        <v>Keyboard</v>
      </c>
      <c r="O301" t="str">
        <f>VLOOKUP(C301, 'Product Table'!A:E, 3, FALSE)</f>
        <v>Accessories</v>
      </c>
      <c r="P301">
        <f>VLOOKUP(C301, 'Product Table'!A:E, 4, FALSE)</f>
        <v>25619</v>
      </c>
      <c r="Q301">
        <f>VLOOKUP(A301, 'Date Table'!A:G, 2, FALSE)</f>
        <v>4</v>
      </c>
      <c r="R301">
        <f>VLOOKUP(A301, 'Date Table'!A:G, 3, FALSE)</f>
        <v>2</v>
      </c>
      <c r="S301">
        <f>VLOOKUP(A301, 'Date Table'!A:G, 4, FALSE)</f>
        <v>2024</v>
      </c>
      <c r="T301" t="str">
        <f>VLOOKUP(A301, 'Date Table'!A:G, 6, FALSE)</f>
        <v>Spring</v>
      </c>
      <c r="U301">
        <f>tblSales[[#This Row],[Qty]]*tblSales[[#This Row],[Unit Price   ]]</f>
        <v>132400</v>
      </c>
      <c r="V301">
        <f>tblSales[[#This Row],[Qty]]*tblSales[[#This Row],[Cost Price]]</f>
        <v>102476</v>
      </c>
      <c r="W301">
        <f>tblSales[[#This Row],[Net Revenue]]-tblSales[[#This Row],[COGS]]</f>
        <v>29724</v>
      </c>
      <c r="X301" s="14">
        <f>IF(tblSales[[#This Row],[Net Revenue]]=0, 0, tblSales[[#This Row],[Gross Profit]]/tblSales[[#This Row],[Net Revenue]])</f>
        <v>0.2248411497730711</v>
      </c>
    </row>
  </sheetData>
  <sortState xmlns:xlrd2="http://schemas.microsoft.com/office/spreadsheetml/2017/richdata2" ref="A2:H302">
    <sortCondition descending="1" ref="A1:A302"/>
  </sortState>
  <pageMargins left="0.7" right="0.7" top="0.75" bottom="0.75" header="0.3" footer="0.3"/>
  <ignoredErrors>
    <ignoredError sqref="L3"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EFF4D-0B83-4B0B-8EFF-5B748ED9DD5C}">
  <dimension ref="A1:B30"/>
  <sheetViews>
    <sheetView workbookViewId="0">
      <selection activeCell="E9" sqref="E9"/>
    </sheetView>
  </sheetViews>
  <sheetFormatPr defaultRowHeight="14.4" x14ac:dyDescent="0.3"/>
  <cols>
    <col min="1" max="1" width="12.5546875" bestFit="1" customWidth="1"/>
    <col min="2" max="2" width="18.44140625" bestFit="1" customWidth="1"/>
    <col min="3" max="20" width="7.6640625" bestFit="1" customWidth="1"/>
    <col min="21" max="42" width="6.6640625" bestFit="1" customWidth="1"/>
    <col min="43" max="48" width="5" bestFit="1" customWidth="1"/>
    <col min="49" max="176" width="6" bestFit="1" customWidth="1"/>
    <col min="177" max="270" width="7" bestFit="1" customWidth="1"/>
    <col min="271" max="271" width="10.77734375" bestFit="1" customWidth="1"/>
  </cols>
  <sheetData>
    <row r="1" spans="1:2" ht="23.4" x14ac:dyDescent="0.45">
      <c r="A1" s="21" t="s">
        <v>126</v>
      </c>
    </row>
    <row r="3" spans="1:2" x14ac:dyDescent="0.3">
      <c r="A3" s="15" t="s">
        <v>6</v>
      </c>
      <c r="B3" t="s">
        <v>117</v>
      </c>
    </row>
    <row r="5" spans="1:2" x14ac:dyDescent="0.3">
      <c r="A5" s="15" t="s">
        <v>114</v>
      </c>
      <c r="B5" t="s">
        <v>116</v>
      </c>
    </row>
    <row r="6" spans="1:2" x14ac:dyDescent="0.3">
      <c r="A6" s="16">
        <v>1</v>
      </c>
      <c r="B6">
        <v>2372400</v>
      </c>
    </row>
    <row r="7" spans="1:2" x14ac:dyDescent="0.3">
      <c r="A7" s="17">
        <v>2025</v>
      </c>
      <c r="B7">
        <v>2372400</v>
      </c>
    </row>
    <row r="8" spans="1:2" x14ac:dyDescent="0.3">
      <c r="A8" s="16">
        <v>2</v>
      </c>
      <c r="B8">
        <v>595300</v>
      </c>
    </row>
    <row r="9" spans="1:2" x14ac:dyDescent="0.3">
      <c r="A9" s="17">
        <v>2025</v>
      </c>
      <c r="B9">
        <v>595300</v>
      </c>
    </row>
    <row r="10" spans="1:2" x14ac:dyDescent="0.3">
      <c r="A10" s="16">
        <v>3</v>
      </c>
      <c r="B10">
        <v>1958800</v>
      </c>
    </row>
    <row r="11" spans="1:2" x14ac:dyDescent="0.3">
      <c r="A11" s="17">
        <v>2025</v>
      </c>
      <c r="B11">
        <v>1958800</v>
      </c>
    </row>
    <row r="12" spans="1:2" x14ac:dyDescent="0.3">
      <c r="A12" s="16">
        <v>4</v>
      </c>
      <c r="B12">
        <v>1151700</v>
      </c>
    </row>
    <row r="13" spans="1:2" x14ac:dyDescent="0.3">
      <c r="A13" s="17">
        <v>2024</v>
      </c>
      <c r="B13">
        <v>1151700</v>
      </c>
    </row>
    <row r="14" spans="1:2" x14ac:dyDescent="0.3">
      <c r="A14" s="16">
        <v>5</v>
      </c>
      <c r="B14">
        <v>1353200</v>
      </c>
    </row>
    <row r="15" spans="1:2" x14ac:dyDescent="0.3">
      <c r="A15" s="17">
        <v>2024</v>
      </c>
      <c r="B15">
        <v>1353200</v>
      </c>
    </row>
    <row r="16" spans="1:2" x14ac:dyDescent="0.3">
      <c r="A16" s="16">
        <v>6</v>
      </c>
      <c r="B16">
        <v>1369200</v>
      </c>
    </row>
    <row r="17" spans="1:2" x14ac:dyDescent="0.3">
      <c r="A17" s="17">
        <v>2024</v>
      </c>
      <c r="B17">
        <v>1369200</v>
      </c>
    </row>
    <row r="18" spans="1:2" x14ac:dyDescent="0.3">
      <c r="A18" s="16">
        <v>7</v>
      </c>
      <c r="B18">
        <v>1026100</v>
      </c>
    </row>
    <row r="19" spans="1:2" x14ac:dyDescent="0.3">
      <c r="A19" s="17">
        <v>2024</v>
      </c>
      <c r="B19">
        <v>1026100</v>
      </c>
    </row>
    <row r="20" spans="1:2" x14ac:dyDescent="0.3">
      <c r="A20" s="16">
        <v>8</v>
      </c>
      <c r="B20">
        <v>2211900</v>
      </c>
    </row>
    <row r="21" spans="1:2" x14ac:dyDescent="0.3">
      <c r="A21" s="17">
        <v>2024</v>
      </c>
      <c r="B21">
        <v>2211900</v>
      </c>
    </row>
    <row r="22" spans="1:2" x14ac:dyDescent="0.3">
      <c r="A22" s="16">
        <v>9</v>
      </c>
      <c r="B22">
        <v>1502300</v>
      </c>
    </row>
    <row r="23" spans="1:2" x14ac:dyDescent="0.3">
      <c r="A23" s="17">
        <v>2024</v>
      </c>
      <c r="B23">
        <v>1502300</v>
      </c>
    </row>
    <row r="24" spans="1:2" x14ac:dyDescent="0.3">
      <c r="A24" s="16">
        <v>10</v>
      </c>
      <c r="B24">
        <v>2025800</v>
      </c>
    </row>
    <row r="25" spans="1:2" x14ac:dyDescent="0.3">
      <c r="A25" s="17">
        <v>2024</v>
      </c>
      <c r="B25">
        <v>2025800</v>
      </c>
    </row>
    <row r="26" spans="1:2" x14ac:dyDescent="0.3">
      <c r="A26" s="16">
        <v>11</v>
      </c>
      <c r="B26">
        <v>1414300</v>
      </c>
    </row>
    <row r="27" spans="1:2" x14ac:dyDescent="0.3">
      <c r="A27" s="17">
        <v>2024</v>
      </c>
      <c r="B27">
        <v>1414300</v>
      </c>
    </row>
    <row r="28" spans="1:2" x14ac:dyDescent="0.3">
      <c r="A28" s="16">
        <v>12</v>
      </c>
      <c r="B28">
        <v>1576900</v>
      </c>
    </row>
    <row r="29" spans="1:2" x14ac:dyDescent="0.3">
      <c r="A29" s="17">
        <v>2024</v>
      </c>
      <c r="B29">
        <v>1576900</v>
      </c>
    </row>
    <row r="30" spans="1:2" x14ac:dyDescent="0.3">
      <c r="A30" s="16" t="s">
        <v>115</v>
      </c>
      <c r="B30">
        <v>18557900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295C-8C67-4A27-A993-AAFC68C694B2}">
  <dimension ref="A1:B13"/>
  <sheetViews>
    <sheetView workbookViewId="0"/>
  </sheetViews>
  <sheetFormatPr defaultRowHeight="14.4" x14ac:dyDescent="0.3"/>
  <cols>
    <col min="1" max="1" width="12.5546875" bestFit="1" customWidth="1"/>
    <col min="2" max="2" width="18.44140625" bestFit="1" customWidth="1"/>
    <col min="3" max="3" width="17.33203125" bestFit="1" customWidth="1"/>
  </cols>
  <sheetData>
    <row r="1" spans="1:2" ht="23.4" x14ac:dyDescent="0.45">
      <c r="A1" s="21" t="s">
        <v>127</v>
      </c>
    </row>
    <row r="3" spans="1:2" x14ac:dyDescent="0.3">
      <c r="A3" s="15" t="s">
        <v>104</v>
      </c>
      <c r="B3" t="s">
        <v>117</v>
      </c>
    </row>
    <row r="4" spans="1:2" x14ac:dyDescent="0.3">
      <c r="A4" s="15" t="s">
        <v>107</v>
      </c>
      <c r="B4" t="s">
        <v>117</v>
      </c>
    </row>
    <row r="6" spans="1:2" x14ac:dyDescent="0.3">
      <c r="A6" s="15" t="s">
        <v>114</v>
      </c>
      <c r="B6" t="s">
        <v>116</v>
      </c>
    </row>
    <row r="7" spans="1:2" x14ac:dyDescent="0.3">
      <c r="A7" s="16" t="s">
        <v>80</v>
      </c>
      <c r="B7">
        <v>4022700</v>
      </c>
    </row>
    <row r="8" spans="1:2" x14ac:dyDescent="0.3">
      <c r="A8" s="16" t="s">
        <v>88</v>
      </c>
      <c r="B8">
        <v>1580200</v>
      </c>
    </row>
    <row r="9" spans="1:2" x14ac:dyDescent="0.3">
      <c r="A9" s="16" t="s">
        <v>74</v>
      </c>
      <c r="B9">
        <v>7227400</v>
      </c>
    </row>
    <row r="10" spans="1:2" x14ac:dyDescent="0.3">
      <c r="A10" s="16" t="s">
        <v>83</v>
      </c>
      <c r="B10">
        <v>1270700</v>
      </c>
    </row>
    <row r="11" spans="1:2" x14ac:dyDescent="0.3">
      <c r="A11" s="16" t="s">
        <v>77</v>
      </c>
      <c r="B11">
        <v>3121800</v>
      </c>
    </row>
    <row r="12" spans="1:2" x14ac:dyDescent="0.3">
      <c r="A12" s="16" t="s">
        <v>86</v>
      </c>
      <c r="B12">
        <v>1335100</v>
      </c>
    </row>
    <row r="13" spans="1:2" x14ac:dyDescent="0.3">
      <c r="A13" s="16" t="s">
        <v>115</v>
      </c>
      <c r="B13">
        <v>18557900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03D83-C8F7-40E6-9C74-EE113470E397}">
  <dimension ref="A1:C12"/>
  <sheetViews>
    <sheetView workbookViewId="0">
      <selection activeCell="D8" sqref="D8"/>
    </sheetView>
  </sheetViews>
  <sheetFormatPr defaultRowHeight="14.4" x14ac:dyDescent="0.3"/>
  <cols>
    <col min="1" max="1" width="12.5546875" bestFit="1" customWidth="1"/>
    <col min="2" max="2" width="18.44140625" bestFit="1" customWidth="1"/>
    <col min="3" max="3" width="17.33203125" bestFit="1" customWidth="1"/>
  </cols>
  <sheetData>
    <row r="1" spans="1:3" ht="23.4" x14ac:dyDescent="0.45">
      <c r="A1" s="21" t="s">
        <v>128</v>
      </c>
    </row>
    <row r="3" spans="1:3" x14ac:dyDescent="0.3">
      <c r="A3" s="15" t="s">
        <v>91</v>
      </c>
      <c r="B3" t="s">
        <v>117</v>
      </c>
    </row>
    <row r="4" spans="1:3" x14ac:dyDescent="0.3">
      <c r="A4" s="15" t="s">
        <v>108</v>
      </c>
      <c r="B4" t="s">
        <v>117</v>
      </c>
    </row>
    <row r="6" spans="1:3" x14ac:dyDescent="0.3">
      <c r="A6" s="15" t="s">
        <v>114</v>
      </c>
      <c r="B6" t="s">
        <v>116</v>
      </c>
      <c r="C6" t="s">
        <v>118</v>
      </c>
    </row>
    <row r="7" spans="1:3" x14ac:dyDescent="0.3">
      <c r="A7" s="16" t="s">
        <v>49</v>
      </c>
      <c r="B7">
        <v>5384900</v>
      </c>
      <c r="C7">
        <v>-133707</v>
      </c>
    </row>
    <row r="8" spans="1:3" x14ac:dyDescent="0.3">
      <c r="A8" s="16" t="s">
        <v>46</v>
      </c>
      <c r="B8">
        <v>5367200</v>
      </c>
      <c r="C8">
        <v>-483340</v>
      </c>
    </row>
    <row r="9" spans="1:3" x14ac:dyDescent="0.3">
      <c r="A9" s="16" t="s">
        <v>67</v>
      </c>
      <c r="B9">
        <v>761800</v>
      </c>
      <c r="C9">
        <v>-105083</v>
      </c>
    </row>
    <row r="10" spans="1:3" x14ac:dyDescent="0.3">
      <c r="A10" s="16" t="s">
        <v>43</v>
      </c>
      <c r="B10">
        <v>4258700</v>
      </c>
      <c r="C10">
        <v>-627928</v>
      </c>
    </row>
    <row r="11" spans="1:3" x14ac:dyDescent="0.3">
      <c r="A11" s="16" t="s">
        <v>53</v>
      </c>
      <c r="B11">
        <v>2785300</v>
      </c>
      <c r="C11">
        <v>-649597</v>
      </c>
    </row>
    <row r="12" spans="1:3" x14ac:dyDescent="0.3">
      <c r="A12" s="16" t="s">
        <v>115</v>
      </c>
      <c r="B12">
        <v>18557900</v>
      </c>
      <c r="C12">
        <v>-1999655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64AB6-AD7C-40C0-B5F9-899639DA232B}">
  <dimension ref="A1:C8"/>
  <sheetViews>
    <sheetView workbookViewId="0"/>
  </sheetViews>
  <sheetFormatPr defaultRowHeight="14.4" x14ac:dyDescent="0.3"/>
  <cols>
    <col min="1" max="1" width="12.5546875" bestFit="1" customWidth="1"/>
    <col min="2" max="2" width="18.44140625" bestFit="1" customWidth="1"/>
    <col min="3" max="3" width="10.44140625" bestFit="1" customWidth="1"/>
  </cols>
  <sheetData>
    <row r="1" spans="1:3" ht="23.4" x14ac:dyDescent="0.45">
      <c r="A1" s="21" t="s">
        <v>129</v>
      </c>
    </row>
    <row r="3" spans="1:3" x14ac:dyDescent="0.3">
      <c r="A3" s="15" t="s">
        <v>107</v>
      </c>
      <c r="B3" t="s">
        <v>120</v>
      </c>
    </row>
    <row r="5" spans="1:3" x14ac:dyDescent="0.3">
      <c r="A5" s="15" t="s">
        <v>114</v>
      </c>
      <c r="B5" t="s">
        <v>116</v>
      </c>
      <c r="C5" t="s">
        <v>119</v>
      </c>
    </row>
    <row r="6" spans="1:3" x14ac:dyDescent="0.3">
      <c r="A6" s="16" t="s">
        <v>47</v>
      </c>
      <c r="B6">
        <v>2096500</v>
      </c>
      <c r="C6">
        <v>93</v>
      </c>
    </row>
    <row r="7" spans="1:3" x14ac:dyDescent="0.3">
      <c r="A7" s="16" t="s">
        <v>44</v>
      </c>
      <c r="B7">
        <v>2830000</v>
      </c>
      <c r="C7">
        <v>153</v>
      </c>
    </row>
    <row r="8" spans="1:3" x14ac:dyDescent="0.3">
      <c r="A8" s="16" t="s">
        <v>115</v>
      </c>
      <c r="B8">
        <v>4926500</v>
      </c>
      <c r="C8">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 Table</vt:lpstr>
      <vt:lpstr>Customer Table</vt:lpstr>
      <vt:lpstr>Product Table</vt:lpstr>
      <vt:lpstr>Date Table</vt:lpstr>
      <vt:lpstr>Working Table</vt:lpstr>
      <vt:lpstr>Revenue_trend</vt:lpstr>
      <vt:lpstr>Category_sales</vt:lpstr>
      <vt:lpstr>Profit_margin</vt:lpstr>
      <vt:lpstr>Returns</vt:lpstr>
      <vt:lpstr>By_Region </vt:lpstr>
      <vt:lpstr>Customer_type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laskarjulia9@gmail.com</cp:lastModifiedBy>
  <dcterms:created xsi:type="dcterms:W3CDTF">2025-07-04T13:01:18Z</dcterms:created>
  <dcterms:modified xsi:type="dcterms:W3CDTF">2025-07-06T17:14:14Z</dcterms:modified>
</cp:coreProperties>
</file>