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739\Desktop\project models\"/>
    </mc:Choice>
  </mc:AlternateContent>
  <xr:revisionPtr revIDLastSave="0" documentId="8_{B8E47293-D071-45C8-AFDA-DF2AA31BDE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opcase">Sheet1!$B$12</definedName>
    <definedName name="trancase">Sheet1!$B$14</definedName>
    <definedName name="transcase">Sheet1!$B$312</definedName>
  </definedNames>
  <calcPr calcId="191029"/>
</workbook>
</file>

<file path=xl/calcChain.xml><?xml version="1.0" encoding="utf-8"?>
<calcChain xmlns="http://schemas.openxmlformats.org/spreadsheetml/2006/main">
  <c r="F93" i="1" l="1"/>
  <c r="G93" i="1"/>
  <c r="H93" i="1"/>
  <c r="I93" i="1"/>
  <c r="E93" i="1"/>
  <c r="E210" i="1"/>
  <c r="F210" i="1" s="1"/>
  <c r="G210" i="1" s="1"/>
  <c r="H210" i="1" s="1"/>
  <c r="I210" i="1" s="1"/>
  <c r="F83" i="1"/>
  <c r="I83" i="1" s="1"/>
  <c r="G83" i="1"/>
  <c r="H83" i="1"/>
  <c r="E83" i="1"/>
  <c r="E206" i="1" s="1"/>
  <c r="B357" i="1"/>
  <c r="E370" i="1"/>
  <c r="E376" i="1"/>
  <c r="F370" i="1"/>
  <c r="F376" i="1"/>
  <c r="G370" i="1"/>
  <c r="G376" i="1"/>
  <c r="H370" i="1"/>
  <c r="H376" i="1"/>
  <c r="H385" i="1"/>
  <c r="H81" i="1" s="1"/>
  <c r="H410" i="1"/>
  <c r="B18" i="1" s="1"/>
  <c r="H411" i="1"/>
  <c r="E385" i="1"/>
  <c r="E81" i="1" s="1"/>
  <c r="E391" i="1"/>
  <c r="E91" i="1" s="1"/>
  <c r="H420" i="1"/>
  <c r="F20" i="1" s="1"/>
  <c r="H413" i="1"/>
  <c r="B21" i="1" s="1"/>
  <c r="H421" i="1"/>
  <c r="F21" i="1" s="1"/>
  <c r="E397" i="1"/>
  <c r="E107" i="1" s="1"/>
  <c r="F385" i="1"/>
  <c r="F81" i="1" s="1"/>
  <c r="F391" i="1"/>
  <c r="F91" i="1" s="1"/>
  <c r="F397" i="1"/>
  <c r="F107" i="1" s="1"/>
  <c r="F329" i="1" s="1"/>
  <c r="G385" i="1"/>
  <c r="G81" i="1" s="1"/>
  <c r="G391" i="1"/>
  <c r="G91" i="1" s="1"/>
  <c r="G397" i="1"/>
  <c r="G107" i="1" s="1"/>
  <c r="H391" i="1"/>
  <c r="H91" i="1" s="1"/>
  <c r="H397" i="1"/>
  <c r="H107" i="1" s="1"/>
  <c r="I370" i="1"/>
  <c r="I376" i="1"/>
  <c r="I385" i="1"/>
  <c r="I81" i="1" s="1"/>
  <c r="I391" i="1"/>
  <c r="I91" i="1" s="1"/>
  <c r="I397" i="1"/>
  <c r="I107" i="1" s="1"/>
  <c r="E422" i="1"/>
  <c r="H422" i="1"/>
  <c r="F22" i="1" s="1"/>
  <c r="E423" i="1"/>
  <c r="H423" i="1"/>
  <c r="F23" i="1" s="1"/>
  <c r="C219" i="1"/>
  <c r="C208" i="1"/>
  <c r="H433" i="1"/>
  <c r="H432" i="1"/>
  <c r="H431" i="1"/>
  <c r="H430" i="1"/>
  <c r="E405" i="1"/>
  <c r="H405" i="1"/>
  <c r="F423" i="1"/>
  <c r="F422" i="1"/>
  <c r="F419" i="1"/>
  <c r="F418" i="1"/>
  <c r="F425" i="1"/>
  <c r="F427" i="1"/>
  <c r="F415" i="1"/>
  <c r="D415" i="1"/>
  <c r="D427" i="1"/>
  <c r="D425" i="1"/>
  <c r="D216" i="1"/>
  <c r="D128" i="1"/>
  <c r="D217" i="1"/>
  <c r="D219" i="1"/>
  <c r="D129" i="1"/>
  <c r="D131" i="1"/>
  <c r="D227" i="1"/>
  <c r="E227" i="1"/>
  <c r="F227" i="1"/>
  <c r="G227" i="1"/>
  <c r="H227" i="1"/>
  <c r="I227" i="1"/>
  <c r="D231" i="1"/>
  <c r="D194" i="1"/>
  <c r="D199" i="1"/>
  <c r="D121" i="1"/>
  <c r="D200" i="1"/>
  <c r="D122" i="1"/>
  <c r="D201" i="1"/>
  <c r="D123" i="1"/>
  <c r="D205" i="1"/>
  <c r="D206" i="1"/>
  <c r="D210" i="1"/>
  <c r="B225" i="1"/>
  <c r="B219" i="1"/>
  <c r="B229" i="1"/>
  <c r="B233" i="1"/>
  <c r="B208" i="1"/>
  <c r="B197" i="1"/>
  <c r="B203" i="1"/>
  <c r="B213" i="1"/>
  <c r="D74" i="1"/>
  <c r="D114" i="1"/>
  <c r="F74" i="1"/>
  <c r="G74" i="1"/>
  <c r="D23" i="1"/>
  <c r="D25" i="1"/>
  <c r="D22" i="1"/>
  <c r="D21" i="1"/>
  <c r="D20" i="1"/>
  <c r="D19" i="1"/>
  <c r="D18" i="1"/>
  <c r="A25" i="1"/>
  <c r="A21" i="1"/>
  <c r="A20" i="1"/>
  <c r="A19" i="1"/>
  <c r="A18" i="1"/>
  <c r="F407" i="1"/>
  <c r="F405" i="1"/>
  <c r="G68" i="1"/>
  <c r="F68" i="1"/>
  <c r="E68" i="1"/>
  <c r="G67" i="1"/>
  <c r="F67" i="1"/>
  <c r="E67" i="1"/>
  <c r="G66" i="1"/>
  <c r="F66" i="1"/>
  <c r="E66" i="1"/>
  <c r="E325" i="1"/>
  <c r="E326" i="1"/>
  <c r="D86" i="1"/>
  <c r="D117" i="1"/>
  <c r="D116" i="1"/>
  <c r="E321" i="1"/>
  <c r="F321" i="1"/>
  <c r="G321" i="1"/>
  <c r="H321" i="1"/>
  <c r="I321" i="1"/>
  <c r="F326" i="1"/>
  <c r="G325" i="1"/>
  <c r="G326" i="1"/>
  <c r="H325" i="1"/>
  <c r="H326" i="1"/>
  <c r="I326" i="1"/>
  <c r="F184" i="1"/>
  <c r="F246" i="1"/>
  <c r="G183" i="1"/>
  <c r="G245" i="1" s="1"/>
  <c r="G184" i="1"/>
  <c r="G246" i="1"/>
  <c r="H183" i="1"/>
  <c r="H245" i="1" s="1"/>
  <c r="H184" i="1"/>
  <c r="H246" i="1" s="1"/>
  <c r="D100" i="1"/>
  <c r="D33" i="1"/>
  <c r="I184" i="1"/>
  <c r="I246" i="1"/>
  <c r="D37" i="1"/>
  <c r="D155" i="1"/>
  <c r="D96" i="1"/>
  <c r="D97" i="1"/>
  <c r="C100" i="1"/>
  <c r="C101" i="1"/>
  <c r="B100" i="1"/>
  <c r="B33" i="1"/>
  <c r="B34" i="1"/>
  <c r="D30" i="1"/>
  <c r="C30" i="1"/>
  <c r="D31" i="1"/>
  <c r="B30" i="1"/>
  <c r="E29" i="1"/>
  <c r="D84" i="1"/>
  <c r="C84" i="1"/>
  <c r="B84" i="1"/>
  <c r="E320" i="1"/>
  <c r="E278" i="1"/>
  <c r="E393" i="1"/>
  <c r="B390" i="1"/>
  <c r="B396" i="1"/>
  <c r="B389" i="1"/>
  <c r="B395" i="1"/>
  <c r="B388" i="1"/>
  <c r="B394" i="1"/>
  <c r="B397" i="1"/>
  <c r="B384" i="1"/>
  <c r="B383" i="1"/>
  <c r="B382" i="1"/>
  <c r="B385" i="1"/>
  <c r="B376" i="1"/>
  <c r="B379" i="1" s="1"/>
  <c r="B370" i="1"/>
  <c r="A368" i="1"/>
  <c r="A369" i="1"/>
  <c r="A374" i="1"/>
  <c r="A375" i="1"/>
  <c r="A395" i="1"/>
  <c r="A396" i="1"/>
  <c r="A389" i="1"/>
  <c r="A390" i="1"/>
  <c r="A383" i="1"/>
  <c r="A384" i="1"/>
  <c r="E192" i="1"/>
  <c r="E240" i="1"/>
  <c r="E114" i="1"/>
  <c r="E153" i="1"/>
  <c r="A182" i="1"/>
  <c r="D108" i="1"/>
  <c r="C108" i="1"/>
  <c r="B108" i="1"/>
  <c r="C96" i="1"/>
  <c r="C97" i="1"/>
  <c r="B96" i="1"/>
  <c r="B97" i="1"/>
  <c r="D94" i="1"/>
  <c r="C94" i="1"/>
  <c r="B94" i="1"/>
  <c r="D91" i="1"/>
  <c r="C91" i="1"/>
  <c r="B91" i="1"/>
  <c r="C86" i="1"/>
  <c r="C87" i="1"/>
  <c r="B86" i="1"/>
  <c r="B87" i="1"/>
  <c r="D81" i="1"/>
  <c r="C81" i="1"/>
  <c r="B81" i="1"/>
  <c r="D77" i="1"/>
  <c r="C77" i="1"/>
  <c r="F320" i="1"/>
  <c r="F114" i="1"/>
  <c r="F153" i="1"/>
  <c r="D120" i="1"/>
  <c r="D208" i="1"/>
  <c r="D87" i="1"/>
  <c r="B391" i="1"/>
  <c r="D156" i="1"/>
  <c r="D158" i="1"/>
  <c r="B101" i="1"/>
  <c r="B104" i="1"/>
  <c r="B105" i="1"/>
  <c r="C31" i="1"/>
  <c r="H412" i="1"/>
  <c r="E415" i="1"/>
  <c r="E407" i="1"/>
  <c r="H407" i="1"/>
  <c r="E419" i="1"/>
  <c r="H419" i="1"/>
  <c r="F19" i="1" s="1"/>
  <c r="E418" i="1"/>
  <c r="B235" i="1"/>
  <c r="D139" i="1"/>
  <c r="D125" i="1"/>
  <c r="D134" i="1"/>
  <c r="F192" i="1"/>
  <c r="E381" i="1"/>
  <c r="F29" i="1"/>
  <c r="F278" i="1"/>
  <c r="F393" i="1"/>
  <c r="D160" i="1"/>
  <c r="D162" i="1"/>
  <c r="D54" i="1"/>
  <c r="D101" i="1"/>
  <c r="D34" i="1"/>
  <c r="D55" i="1"/>
  <c r="D56" i="1"/>
  <c r="D144" i="1"/>
  <c r="E144" i="1"/>
  <c r="F144" i="1"/>
  <c r="G144" i="1"/>
  <c r="H144" i="1"/>
  <c r="I144" i="1"/>
  <c r="D143" i="1"/>
  <c r="E143" i="1"/>
  <c r="F143" i="1"/>
  <c r="G143" i="1"/>
  <c r="H143" i="1"/>
  <c r="I143" i="1"/>
  <c r="D141" i="1"/>
  <c r="D145" i="1"/>
  <c r="E145" i="1"/>
  <c r="F145" i="1"/>
  <c r="G145" i="1"/>
  <c r="H145" i="1"/>
  <c r="I145" i="1"/>
  <c r="D138" i="1"/>
  <c r="E138" i="1"/>
  <c r="F138" i="1"/>
  <c r="G138" i="1"/>
  <c r="H138" i="1"/>
  <c r="I138" i="1"/>
  <c r="D104" i="1"/>
  <c r="D105" i="1"/>
  <c r="C102" i="1"/>
  <c r="D102" i="1"/>
  <c r="C104" i="1"/>
  <c r="C105" i="1"/>
  <c r="C33" i="1"/>
  <c r="E425" i="1"/>
  <c r="E427" i="1"/>
  <c r="H418" i="1"/>
  <c r="F18" i="1" s="1"/>
  <c r="E139" i="1"/>
  <c r="F139" i="1"/>
  <c r="G139" i="1"/>
  <c r="H139" i="1"/>
  <c r="I139" i="1"/>
  <c r="D140" i="1"/>
  <c r="F240" i="1"/>
  <c r="G192" i="1"/>
  <c r="D142" i="1"/>
  <c r="E141" i="1"/>
  <c r="F141" i="1"/>
  <c r="G141" i="1"/>
  <c r="H141" i="1"/>
  <c r="I141" i="1"/>
  <c r="C34" i="1"/>
  <c r="C35" i="1"/>
  <c r="D35" i="1"/>
  <c r="H192" i="1"/>
  <c r="G240" i="1"/>
  <c r="I192" i="1"/>
  <c r="I240" i="1"/>
  <c r="H240" i="1"/>
  <c r="G114" i="1"/>
  <c r="G278" i="1"/>
  <c r="G153" i="1"/>
  <c r="G29" i="1"/>
  <c r="F387" i="1"/>
  <c r="F378" i="1"/>
  <c r="F372" i="1"/>
  <c r="F366" i="1"/>
  <c r="E387" i="1"/>
  <c r="C74" i="1"/>
  <c r="D29" i="1"/>
  <c r="G366" i="1"/>
  <c r="D320" i="1"/>
  <c r="D153" i="1"/>
  <c r="E378" i="1"/>
  <c r="G320" i="1"/>
  <c r="F381" i="1"/>
  <c r="H74" i="1"/>
  <c r="E366" i="1"/>
  <c r="E372" i="1"/>
  <c r="G393" i="1"/>
  <c r="G378" i="1"/>
  <c r="G387" i="1"/>
  <c r="G381" i="1"/>
  <c r="G372" i="1"/>
  <c r="H278" i="1"/>
  <c r="H320" i="1"/>
  <c r="H153" i="1"/>
  <c r="I74" i="1"/>
  <c r="H29" i="1"/>
  <c r="H114" i="1"/>
  <c r="B74" i="1"/>
  <c r="B29" i="1"/>
  <c r="C29" i="1"/>
  <c r="H381" i="1"/>
  <c r="H378" i="1"/>
  <c r="H387" i="1"/>
  <c r="H372" i="1"/>
  <c r="H393" i="1"/>
  <c r="H366" i="1"/>
  <c r="I29" i="1"/>
  <c r="I153" i="1"/>
  <c r="I320" i="1"/>
  <c r="I114" i="1"/>
  <c r="I278" i="1"/>
  <c r="I387" i="1"/>
  <c r="I393" i="1"/>
  <c r="I366" i="1"/>
  <c r="I378" i="1"/>
  <c r="I381" i="1"/>
  <c r="I372" i="1"/>
  <c r="E184" i="1" l="1"/>
  <c r="E246" i="1" s="1"/>
  <c r="I325" i="1"/>
  <c r="I183" i="1"/>
  <c r="I245" i="1" s="1"/>
  <c r="F206" i="1"/>
  <c r="G206" i="1" s="1"/>
  <c r="H206" i="1" s="1"/>
  <c r="I206" i="1" s="1"/>
  <c r="F183" i="1"/>
  <c r="F245" i="1" s="1"/>
  <c r="F325" i="1"/>
  <c r="E379" i="1"/>
  <c r="E77" i="1" s="1"/>
  <c r="E76" i="1" s="1"/>
  <c r="E116" i="1" s="1"/>
  <c r="E121" i="1" s="1"/>
  <c r="E199" i="1" s="1"/>
  <c r="E183" i="1"/>
  <c r="E245" i="1" s="1"/>
  <c r="H379" i="1"/>
  <c r="H77" i="1" s="1"/>
  <c r="F379" i="1"/>
  <c r="F77" i="1" s="1"/>
  <c r="G379" i="1"/>
  <c r="G77" i="1" s="1"/>
  <c r="C223" i="1"/>
  <c r="D223" i="1" s="1"/>
  <c r="E167" i="1" s="1"/>
  <c r="F37" i="1"/>
  <c r="C195" i="1"/>
  <c r="C197" i="1" s="1"/>
  <c r="C203" i="1" s="1"/>
  <c r="F25" i="1"/>
  <c r="F256" i="1"/>
  <c r="F259" i="1" s="1"/>
  <c r="H415" i="1"/>
  <c r="C222" i="1"/>
  <c r="D222" i="1" s="1"/>
  <c r="E166" i="1" s="1"/>
  <c r="I379" i="1"/>
  <c r="I77" i="1" s="1"/>
  <c r="I37" i="1"/>
  <c r="I329" i="1"/>
  <c r="I256" i="1"/>
  <c r="I259" i="1" s="1"/>
  <c r="E329" i="1"/>
  <c r="E37" i="1"/>
  <c r="E256" i="1"/>
  <c r="E259" i="1" s="1"/>
  <c r="E205" i="1"/>
  <c r="H329" i="1"/>
  <c r="H37" i="1"/>
  <c r="H256" i="1"/>
  <c r="H259" i="1" s="1"/>
  <c r="G256" i="1"/>
  <c r="G259" i="1" s="1"/>
  <c r="H425" i="1"/>
  <c r="B20" i="1"/>
  <c r="G329" i="1"/>
  <c r="B19" i="1"/>
  <c r="C221" i="1"/>
  <c r="C211" i="1"/>
  <c r="G37" i="1"/>
  <c r="E94" i="1" l="1"/>
  <c r="E90" i="1"/>
  <c r="E96" i="1" s="1"/>
  <c r="E97" i="1" s="1"/>
  <c r="E290" i="1"/>
  <c r="E140" i="1"/>
  <c r="F76" i="1"/>
  <c r="F80" i="1" s="1"/>
  <c r="F86" i="1" s="1"/>
  <c r="E30" i="1"/>
  <c r="E31" i="1" s="1"/>
  <c r="E155" i="1"/>
  <c r="E84" i="1"/>
  <c r="E108" i="1"/>
  <c r="E80" i="1"/>
  <c r="E86" i="1" s="1"/>
  <c r="D195" i="1"/>
  <c r="D197" i="1" s="1"/>
  <c r="E282" i="1"/>
  <c r="E289" i="1" s="1"/>
  <c r="H427" i="1"/>
  <c r="B5" i="1" s="1"/>
  <c r="C213" i="1"/>
  <c r="D211" i="1"/>
  <c r="F205" i="1"/>
  <c r="E208" i="1"/>
  <c r="C225" i="1"/>
  <c r="C229" i="1" s="1"/>
  <c r="C233" i="1" s="1"/>
  <c r="D221" i="1"/>
  <c r="B25" i="1"/>
  <c r="B6" i="1" s="1"/>
  <c r="E308" i="1" l="1"/>
  <c r="E100" i="1"/>
  <c r="E101" i="1" s="1"/>
  <c r="E160" i="1"/>
  <c r="F84" i="1"/>
  <c r="F116" i="1"/>
  <c r="F121" i="1" s="1"/>
  <c r="F199" i="1" s="1"/>
  <c r="F155" i="1"/>
  <c r="G76" i="1"/>
  <c r="G90" i="1" s="1"/>
  <c r="G96" i="1" s="1"/>
  <c r="F30" i="1"/>
  <c r="F31" i="1" s="1"/>
  <c r="F90" i="1"/>
  <c r="F96" i="1" s="1"/>
  <c r="F160" i="1" s="1"/>
  <c r="C235" i="1"/>
  <c r="F108" i="1"/>
  <c r="F94" i="1"/>
  <c r="F282" i="1"/>
  <c r="G282" i="1" s="1"/>
  <c r="E171" i="1"/>
  <c r="D203" i="1"/>
  <c r="D213" i="1" s="1"/>
  <c r="E288" i="1"/>
  <c r="E292" i="1" s="1"/>
  <c r="E165" i="1"/>
  <c r="E169" i="1" s="1"/>
  <c r="E38" i="1" s="1"/>
  <c r="D51" i="1"/>
  <c r="B354" i="1"/>
  <c r="D225" i="1"/>
  <c r="F117" i="1"/>
  <c r="F156" i="1"/>
  <c r="F158" i="1" s="1"/>
  <c r="F87" i="1"/>
  <c r="G172" i="1"/>
  <c r="G247" i="1" s="1"/>
  <c r="F172" i="1"/>
  <c r="F247" i="1" s="1"/>
  <c r="E172" i="1"/>
  <c r="E247" i="1" s="1"/>
  <c r="H172" i="1"/>
  <c r="H247" i="1" s="1"/>
  <c r="I172" i="1"/>
  <c r="I247" i="1" s="1"/>
  <c r="G205" i="1"/>
  <c r="F208" i="1"/>
  <c r="E156" i="1"/>
  <c r="E158" i="1" s="1"/>
  <c r="E162" i="1" s="1"/>
  <c r="E87" i="1"/>
  <c r="E117" i="1"/>
  <c r="E102" i="1" l="1"/>
  <c r="E211" i="1"/>
  <c r="F211" i="1" s="1"/>
  <c r="G211" i="1" s="1"/>
  <c r="H211" i="1" s="1"/>
  <c r="I211" i="1" s="1"/>
  <c r="E33" i="1"/>
  <c r="E55" i="1" s="1"/>
  <c r="E104" i="1"/>
  <c r="E105" i="1" s="1"/>
  <c r="G84" i="1"/>
  <c r="G80" i="1"/>
  <c r="G86" i="1" s="1"/>
  <c r="G87" i="1" s="1"/>
  <c r="F140" i="1"/>
  <c r="F97" i="1"/>
  <c r="G116" i="1"/>
  <c r="G121" i="1" s="1"/>
  <c r="G140" i="1" s="1"/>
  <c r="G30" i="1"/>
  <c r="G31" i="1" s="1"/>
  <c r="G94" i="1"/>
  <c r="G155" i="1"/>
  <c r="G108" i="1"/>
  <c r="H76" i="1"/>
  <c r="H116" i="1" s="1"/>
  <c r="H121" i="1" s="1"/>
  <c r="F100" i="1"/>
  <c r="F33" i="1" s="1"/>
  <c r="F162" i="1"/>
  <c r="F324" i="1" s="1"/>
  <c r="D60" i="1"/>
  <c r="D59" i="1"/>
  <c r="D41" i="1"/>
  <c r="D40" i="1"/>
  <c r="D229" i="1"/>
  <c r="D233" i="1" s="1"/>
  <c r="D235" i="1" s="1"/>
  <c r="G160" i="1"/>
  <c r="G97" i="1"/>
  <c r="E174" i="1"/>
  <c r="E54" i="1"/>
  <c r="E324" i="1"/>
  <c r="E182" i="1"/>
  <c r="E186" i="1" s="1"/>
  <c r="E213" i="1"/>
  <c r="H205" i="1"/>
  <c r="G208" i="1"/>
  <c r="G213" i="1" s="1"/>
  <c r="H282" i="1"/>
  <c r="E129" i="1"/>
  <c r="E217" i="1" s="1"/>
  <c r="E128" i="1"/>
  <c r="E123" i="1"/>
  <c r="E201" i="1" s="1"/>
  <c r="E120" i="1"/>
  <c r="E122" i="1"/>
  <c r="E200" i="1" s="1"/>
  <c r="F213" i="1"/>
  <c r="F128" i="1"/>
  <c r="F122" i="1"/>
  <c r="F200" i="1" s="1"/>
  <c r="F123" i="1"/>
  <c r="F201" i="1" s="1"/>
  <c r="F129" i="1"/>
  <c r="F217" i="1" s="1"/>
  <c r="F120" i="1"/>
  <c r="G117" i="1" l="1"/>
  <c r="G100" i="1"/>
  <c r="G101" i="1" s="1"/>
  <c r="E56" i="1"/>
  <c r="G199" i="1"/>
  <c r="G156" i="1"/>
  <c r="G158" i="1" s="1"/>
  <c r="G162" i="1" s="1"/>
  <c r="G324" i="1" s="1"/>
  <c r="E34" i="1"/>
  <c r="E35" i="1"/>
  <c r="F35" i="1"/>
  <c r="H108" i="1"/>
  <c r="H30" i="1"/>
  <c r="H31" i="1" s="1"/>
  <c r="H84" i="1"/>
  <c r="H90" i="1"/>
  <c r="H96" i="1" s="1"/>
  <c r="H97" i="1" s="1"/>
  <c r="E142" i="1"/>
  <c r="I76" i="1"/>
  <c r="I94" i="1" s="1"/>
  <c r="F104" i="1"/>
  <c r="F105" i="1" s="1"/>
  <c r="H80" i="1"/>
  <c r="H86" i="1" s="1"/>
  <c r="H117" i="1" s="1"/>
  <c r="F101" i="1"/>
  <c r="F34" i="1"/>
  <c r="H155" i="1"/>
  <c r="F102" i="1"/>
  <c r="H94" i="1"/>
  <c r="F182" i="1"/>
  <c r="F186" i="1" s="1"/>
  <c r="F142" i="1"/>
  <c r="H199" i="1"/>
  <c r="H140" i="1"/>
  <c r="G122" i="1"/>
  <c r="G200" i="1" s="1"/>
  <c r="G128" i="1"/>
  <c r="G120" i="1"/>
  <c r="G129" i="1"/>
  <c r="G217" i="1" s="1"/>
  <c r="G123" i="1"/>
  <c r="G201" i="1" s="1"/>
  <c r="E177" i="1"/>
  <c r="E175" i="1"/>
  <c r="F332" i="1"/>
  <c r="F328" i="1"/>
  <c r="F331" i="1" s="1"/>
  <c r="I205" i="1"/>
  <c r="I208" i="1" s="1"/>
  <c r="I213" i="1" s="1"/>
  <c r="H208" i="1"/>
  <c r="H213" i="1" s="1"/>
  <c r="E125" i="1"/>
  <c r="E194" i="1"/>
  <c r="E328" i="1"/>
  <c r="E331" i="1" s="1"/>
  <c r="E332" i="1"/>
  <c r="I282" i="1"/>
  <c r="F194" i="1"/>
  <c r="F197" i="1" s="1"/>
  <c r="F125" i="1"/>
  <c r="F216" i="1"/>
  <c r="F219" i="1" s="1"/>
  <c r="F131" i="1"/>
  <c r="G33" i="1"/>
  <c r="G102" i="1"/>
  <c r="E131" i="1"/>
  <c r="E216" i="1"/>
  <c r="E219" i="1" s="1"/>
  <c r="D50" i="1"/>
  <c r="D49" i="1"/>
  <c r="D47" i="1"/>
  <c r="D48" i="1"/>
  <c r="G104" i="1" l="1"/>
  <c r="G105" i="1" s="1"/>
  <c r="H160" i="1"/>
  <c r="I116" i="1"/>
  <c r="I121" i="1" s="1"/>
  <c r="I199" i="1" s="1"/>
  <c r="I108" i="1"/>
  <c r="H87" i="1"/>
  <c r="H156" i="1"/>
  <c r="I80" i="1"/>
  <c r="I86" i="1" s="1"/>
  <c r="I117" i="1" s="1"/>
  <c r="I84" i="1"/>
  <c r="I155" i="1"/>
  <c r="I30" i="1"/>
  <c r="I31" i="1" s="1"/>
  <c r="H100" i="1"/>
  <c r="H101" i="1" s="1"/>
  <c r="I90" i="1"/>
  <c r="I96" i="1" s="1"/>
  <c r="I160" i="1" s="1"/>
  <c r="G182" i="1"/>
  <c r="G186" i="1" s="1"/>
  <c r="H158" i="1"/>
  <c r="H162" i="1" s="1"/>
  <c r="H324" i="1" s="1"/>
  <c r="G142" i="1"/>
  <c r="E134" i="1"/>
  <c r="E135" i="1" s="1"/>
  <c r="F134" i="1"/>
  <c r="G125" i="1"/>
  <c r="G194" i="1"/>
  <c r="G197" i="1" s="1"/>
  <c r="G131" i="1"/>
  <c r="G216" i="1"/>
  <c r="G219" i="1" s="1"/>
  <c r="H123" i="1"/>
  <c r="H201" i="1" s="1"/>
  <c r="H129" i="1"/>
  <c r="H217" i="1" s="1"/>
  <c r="H122" i="1"/>
  <c r="H200" i="1" s="1"/>
  <c r="H128" i="1"/>
  <c r="H120" i="1"/>
  <c r="G332" i="1"/>
  <c r="G328" i="1"/>
  <c r="G331" i="1" s="1"/>
  <c r="G171" i="1"/>
  <c r="F203" i="1"/>
  <c r="G35" i="1"/>
  <c r="G34" i="1"/>
  <c r="E197" i="1"/>
  <c r="B2" i="1"/>
  <c r="E231" i="1"/>
  <c r="E179" i="1"/>
  <c r="E39" i="1" s="1"/>
  <c r="E244" i="1"/>
  <c r="E249" i="1" s="1"/>
  <c r="E252" i="1" s="1"/>
  <c r="E262" i="1" s="1"/>
  <c r="E309" i="1" s="1"/>
  <c r="E311" i="1" s="1"/>
  <c r="H182" i="1" l="1"/>
  <c r="H186" i="1" s="1"/>
  <c r="I97" i="1"/>
  <c r="I140" i="1"/>
  <c r="I87" i="1"/>
  <c r="H102" i="1"/>
  <c r="H33" i="1"/>
  <c r="H35" i="1" s="1"/>
  <c r="I100" i="1"/>
  <c r="I33" i="1" s="1"/>
  <c r="I156" i="1"/>
  <c r="I158" i="1" s="1"/>
  <c r="I162" i="1" s="1"/>
  <c r="I182" i="1" s="1"/>
  <c r="I186" i="1" s="1"/>
  <c r="H104" i="1"/>
  <c r="H105" i="1" s="1"/>
  <c r="F135" i="1"/>
  <c r="F250" i="1" s="1"/>
  <c r="G134" i="1"/>
  <c r="G135" i="1" s="1"/>
  <c r="I122" i="1"/>
  <c r="I200" i="1" s="1"/>
  <c r="I128" i="1"/>
  <c r="I120" i="1"/>
  <c r="I123" i="1"/>
  <c r="I201" i="1" s="1"/>
  <c r="I129" i="1"/>
  <c r="I217" i="1" s="1"/>
  <c r="E314" i="1"/>
  <c r="E295" i="1"/>
  <c r="E299" i="1" s="1"/>
  <c r="E301" i="1" s="1"/>
  <c r="E250" i="1"/>
  <c r="E333" i="1"/>
  <c r="E335" i="1" s="1"/>
  <c r="E347" i="1" s="1"/>
  <c r="E350" i="1" s="1"/>
  <c r="H332" i="1"/>
  <c r="H328" i="1"/>
  <c r="H331" i="1" s="1"/>
  <c r="H131" i="1"/>
  <c r="H216" i="1"/>
  <c r="H219" i="1" s="1"/>
  <c r="F60" i="1"/>
  <c r="F59" i="1"/>
  <c r="H125" i="1"/>
  <c r="H194" i="1"/>
  <c r="H197" i="1" s="1"/>
  <c r="H171" i="1"/>
  <c r="G203" i="1"/>
  <c r="F171" i="1"/>
  <c r="E203" i="1"/>
  <c r="H142" i="1"/>
  <c r="H34" i="1" l="1"/>
  <c r="I101" i="1"/>
  <c r="I102" i="1"/>
  <c r="I104" i="1"/>
  <c r="I105" i="1" s="1"/>
  <c r="F333" i="1"/>
  <c r="F335" i="1" s="1"/>
  <c r="F347" i="1" s="1"/>
  <c r="F350" i="1" s="1"/>
  <c r="I142" i="1"/>
  <c r="I324" i="1"/>
  <c r="I328" i="1" s="1"/>
  <c r="I331" i="1" s="1"/>
  <c r="I125" i="1"/>
  <c r="I194" i="1"/>
  <c r="I197" i="1" s="1"/>
  <c r="I203" i="1" s="1"/>
  <c r="G333" i="1"/>
  <c r="G335" i="1" s="1"/>
  <c r="G347" i="1" s="1"/>
  <c r="G350" i="1" s="1"/>
  <c r="G250" i="1"/>
  <c r="E296" i="1"/>
  <c r="E267" i="1" s="1"/>
  <c r="E222" i="1" s="1"/>
  <c r="I131" i="1"/>
  <c r="I216" i="1"/>
  <c r="I219" i="1" s="1"/>
  <c r="E312" i="1"/>
  <c r="E266" i="1" s="1"/>
  <c r="E304" i="1"/>
  <c r="E316" i="1" s="1"/>
  <c r="B3" i="1" s="1"/>
  <c r="G60" i="1"/>
  <c r="G59" i="1"/>
  <c r="E297" i="1"/>
  <c r="E268" i="1" s="1"/>
  <c r="E223" i="1" s="1"/>
  <c r="I171" i="1"/>
  <c r="H203" i="1"/>
  <c r="E302" i="1"/>
  <c r="H134" i="1"/>
  <c r="D350" i="1"/>
  <c r="B353" i="1"/>
  <c r="E59" i="1"/>
  <c r="E60" i="1"/>
  <c r="I34" i="1"/>
  <c r="I35" i="1"/>
  <c r="I332" i="1" l="1"/>
  <c r="F167" i="1"/>
  <c r="F290" i="1"/>
  <c r="H60" i="1"/>
  <c r="H59" i="1"/>
  <c r="C353" i="1"/>
  <c r="B65" i="1" s="1"/>
  <c r="B356" i="1"/>
  <c r="B64" i="1"/>
  <c r="H135" i="1"/>
  <c r="F166" i="1"/>
  <c r="F289" i="1"/>
  <c r="E270" i="1"/>
  <c r="E272" i="1" s="1"/>
  <c r="E195" i="1" s="1"/>
  <c r="E221" i="1"/>
  <c r="I59" i="1"/>
  <c r="I60" i="1"/>
  <c r="I134" i="1"/>
  <c r="I135" i="1" s="1"/>
  <c r="I250" i="1" l="1"/>
  <c r="I333" i="1"/>
  <c r="I335" i="1" s="1"/>
  <c r="B67" i="1"/>
  <c r="B358" i="1"/>
  <c r="H250" i="1"/>
  <c r="H333" i="1"/>
  <c r="H335" i="1" s="1"/>
  <c r="H347" i="1" s="1"/>
  <c r="H350" i="1" s="1"/>
  <c r="F288" i="1"/>
  <c r="F292" i="1" s="1"/>
  <c r="E225" i="1"/>
  <c r="E51" i="1"/>
  <c r="F165" i="1"/>
  <c r="F169" i="1" s="1"/>
  <c r="F308" i="1"/>
  <c r="F311" i="1" s="1"/>
  <c r="F297" i="1" l="1"/>
  <c r="F268" i="1" s="1"/>
  <c r="F223" i="1" s="1"/>
  <c r="G290" i="1" s="1"/>
  <c r="F296" i="1"/>
  <c r="F267" i="1" s="1"/>
  <c r="F222" i="1" s="1"/>
  <c r="G289" i="1" s="1"/>
  <c r="F295" i="1"/>
  <c r="F299" i="1" s="1"/>
  <c r="F301" i="1" s="1"/>
  <c r="F302" i="1" s="1"/>
  <c r="F38" i="1"/>
  <c r="F174" i="1"/>
  <c r="B4" i="1"/>
  <c r="C358" i="1"/>
  <c r="B68" i="1" s="1"/>
  <c r="F354" i="1"/>
  <c r="D65" i="1" s="1"/>
  <c r="F314" i="1"/>
  <c r="I341" i="1"/>
  <c r="I343" i="1" s="1"/>
  <c r="I347" i="1"/>
  <c r="I350" i="1" s="1"/>
  <c r="E41" i="1"/>
  <c r="E40" i="1"/>
  <c r="E229" i="1"/>
  <c r="E233" i="1" s="1"/>
  <c r="E235" i="1" s="1"/>
  <c r="B1" i="1" s="1"/>
  <c r="B8" i="1" s="1"/>
  <c r="G167" i="1" l="1"/>
  <c r="F304" i="1"/>
  <c r="F316" i="1" s="1"/>
  <c r="F312" i="1"/>
  <c r="F266" i="1" s="1"/>
  <c r="F270" i="1" s="1"/>
  <c r="F272" i="1" s="1"/>
  <c r="F195" i="1" s="1"/>
  <c r="G166" i="1"/>
  <c r="E48" i="1"/>
  <c r="E47" i="1"/>
  <c r="E50" i="1"/>
  <c r="E49" i="1"/>
  <c r="F175" i="1"/>
  <c r="F177" i="1"/>
  <c r="F54" i="1"/>
  <c r="F55" i="1"/>
  <c r="F56" i="1"/>
  <c r="I348" i="1"/>
  <c r="I344" i="1"/>
  <c r="F221" i="1" l="1"/>
  <c r="G288" i="1" s="1"/>
  <c r="G292" i="1" s="1"/>
  <c r="F244" i="1"/>
  <c r="F249" i="1" s="1"/>
  <c r="F252" i="1" s="1"/>
  <c r="F262" i="1" s="1"/>
  <c r="F309" i="1" s="1"/>
  <c r="F179" i="1"/>
  <c r="F39" i="1" s="1"/>
  <c r="F231" i="1"/>
  <c r="G308" i="1"/>
  <c r="G311" i="1" s="1"/>
  <c r="F225" i="1" l="1"/>
  <c r="F229" i="1" s="1"/>
  <c r="F233" i="1" s="1"/>
  <c r="F235" i="1" s="1"/>
  <c r="F51" i="1"/>
  <c r="G165" i="1"/>
  <c r="G169" i="1" s="1"/>
  <c r="G38" i="1" s="1"/>
  <c r="G314" i="1"/>
  <c r="G297" i="1"/>
  <c r="G268" i="1" s="1"/>
  <c r="G223" i="1" s="1"/>
  <c r="G296" i="1"/>
  <c r="G267" i="1" s="1"/>
  <c r="G222" i="1" s="1"/>
  <c r="G295" i="1"/>
  <c r="G299" i="1" s="1"/>
  <c r="G301" i="1" s="1"/>
  <c r="F41" i="1" l="1"/>
  <c r="F40" i="1"/>
  <c r="G174" i="1"/>
  <c r="G175" i="1" s="1"/>
  <c r="G304" i="1"/>
  <c r="G316" i="1" s="1"/>
  <c r="G312" i="1"/>
  <c r="G266" i="1" s="1"/>
  <c r="H290" i="1"/>
  <c r="H167" i="1"/>
  <c r="G302" i="1"/>
  <c r="H166" i="1"/>
  <c r="H289" i="1"/>
  <c r="F49" i="1"/>
  <c r="F50" i="1"/>
  <c r="F48" i="1"/>
  <c r="F47" i="1"/>
  <c r="G54" i="1"/>
  <c r="G56" i="1"/>
  <c r="G55" i="1"/>
  <c r="G177" i="1" l="1"/>
  <c r="G231" i="1" s="1"/>
  <c r="G270" i="1"/>
  <c r="G272" i="1" s="1"/>
  <c r="G195" i="1" s="1"/>
  <c r="G221" i="1"/>
  <c r="G244" i="1" l="1"/>
  <c r="G249" i="1" s="1"/>
  <c r="G252" i="1" s="1"/>
  <c r="G262" i="1" s="1"/>
  <c r="G309" i="1" s="1"/>
  <c r="G179" i="1"/>
  <c r="G39" i="1" s="1"/>
  <c r="H308" i="1"/>
  <c r="H311" i="1" s="1"/>
  <c r="H165" i="1"/>
  <c r="H169" i="1" s="1"/>
  <c r="G51" i="1"/>
  <c r="G225" i="1"/>
  <c r="H288" i="1"/>
  <c r="H292" i="1" s="1"/>
  <c r="G40" i="1" l="1"/>
  <c r="G41" i="1"/>
  <c r="G229" i="1"/>
  <c r="G233" i="1" s="1"/>
  <c r="G235" i="1" s="1"/>
  <c r="H295" i="1"/>
  <c r="H299" i="1" s="1"/>
  <c r="H301" i="1" s="1"/>
  <c r="H302" i="1" s="1"/>
  <c r="H38" i="1"/>
  <c r="H174" i="1"/>
  <c r="H314" i="1"/>
  <c r="H297" i="1"/>
  <c r="H268" i="1" s="1"/>
  <c r="H223" i="1" s="1"/>
  <c r="H296" i="1"/>
  <c r="H267" i="1" s="1"/>
  <c r="H222" i="1" s="1"/>
  <c r="H177" i="1" l="1"/>
  <c r="H175" i="1"/>
  <c r="H54" i="1"/>
  <c r="H56" i="1"/>
  <c r="H55" i="1"/>
  <c r="H312" i="1"/>
  <c r="H266" i="1" s="1"/>
  <c r="H304" i="1"/>
  <c r="H316" i="1" s="1"/>
  <c r="I166" i="1"/>
  <c r="I289" i="1"/>
  <c r="G47" i="1"/>
  <c r="G49" i="1"/>
  <c r="G50" i="1"/>
  <c r="G48" i="1"/>
  <c r="I290" i="1"/>
  <c r="I167" i="1"/>
  <c r="H270" i="1" l="1"/>
  <c r="H272" i="1" s="1"/>
  <c r="H195" i="1" s="1"/>
  <c r="H221" i="1"/>
  <c r="H179" i="1"/>
  <c r="H39" i="1" s="1"/>
  <c r="H244" i="1"/>
  <c r="H249" i="1" s="1"/>
  <c r="H252" i="1" s="1"/>
  <c r="H262" i="1" s="1"/>
  <c r="H309" i="1" s="1"/>
  <c r="H231" i="1"/>
  <c r="H51" i="1" l="1"/>
  <c r="I288" i="1"/>
  <c r="I292" i="1" s="1"/>
  <c r="I165" i="1"/>
  <c r="I169" i="1" s="1"/>
  <c r="H225" i="1"/>
  <c r="I308" i="1"/>
  <c r="I311" i="1" s="1"/>
  <c r="I295" i="1" l="1"/>
  <c r="I299" i="1" s="1"/>
  <c r="I301" i="1" s="1"/>
  <c r="I312" i="1" s="1"/>
  <c r="I266" i="1" s="1"/>
  <c r="H40" i="1"/>
  <c r="H229" i="1"/>
  <c r="H233" i="1" s="1"/>
  <c r="H235" i="1" s="1"/>
  <c r="H41" i="1"/>
  <c r="I38" i="1"/>
  <c r="I174" i="1"/>
  <c r="I314" i="1"/>
  <c r="I297" i="1"/>
  <c r="I268" i="1" s="1"/>
  <c r="I223" i="1" s="1"/>
  <c r="I296" i="1"/>
  <c r="I267" i="1" s="1"/>
  <c r="I222" i="1" s="1"/>
  <c r="I302" i="1" l="1"/>
  <c r="I304" i="1"/>
  <c r="I316" i="1" s="1"/>
  <c r="I54" i="1"/>
  <c r="I56" i="1"/>
  <c r="I55" i="1"/>
  <c r="I177" i="1"/>
  <c r="I175" i="1"/>
  <c r="H49" i="1"/>
  <c r="H50" i="1"/>
  <c r="H48" i="1"/>
  <c r="H47" i="1"/>
  <c r="I270" i="1"/>
  <c r="I272" i="1" s="1"/>
  <c r="I195" i="1" s="1"/>
  <c r="I221" i="1"/>
  <c r="I51" i="1" l="1"/>
  <c r="I225" i="1"/>
  <c r="I179" i="1"/>
  <c r="I39" i="1" s="1"/>
  <c r="I244" i="1"/>
  <c r="I249" i="1" s="1"/>
  <c r="I252" i="1" s="1"/>
  <c r="I262" i="1" s="1"/>
  <c r="I309" i="1" s="1"/>
  <c r="I231" i="1"/>
  <c r="I41" i="1" l="1"/>
  <c r="I229" i="1"/>
  <c r="I233" i="1" s="1"/>
  <c r="I235" i="1" s="1"/>
  <c r="I40" i="1"/>
  <c r="I50" i="1" l="1"/>
  <c r="I47" i="1"/>
  <c r="I49" i="1"/>
  <c r="I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DealMaven</author>
  </authors>
  <commentList>
    <comment ref="B35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DealMaven:
Note: If the # of shares changed in the deal, you'd want the PreDeal shares here.</t>
        </r>
      </text>
    </comment>
    <comment ref="A36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7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8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8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94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</commentList>
</comments>
</file>

<file path=xl/sharedStrings.xml><?xml version="1.0" encoding="utf-8"?>
<sst xmlns="http://schemas.openxmlformats.org/spreadsheetml/2006/main" count="496" uniqueCount="238">
  <si>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</si>
  <si>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</si>
  <si>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</si>
  <si>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</si>
  <si>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</si>
  <si>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</si>
  <si>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</si>
  <si>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</si>
  <si>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</si>
  <si>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</si>
  <si>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</si>
  <si>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</si>
  <si>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</si>
  <si>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</si>
  <si>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>Amortization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</si>
  <si>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</si>
  <si>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</si>
  <si>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</si>
  <si>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</si>
  <si>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</si>
  <si>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INCOME STATEMENTS</t>
  </si>
  <si>
    <t>Gross Profit</t>
  </si>
  <si>
    <t>EBIT</t>
  </si>
  <si>
    <t>Interest &amp; Other Expense / (Income):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</si>
  <si>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</si>
  <si>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</si>
  <si>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</si>
  <si>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</si>
  <si>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Financing Costs Amortization</t>
  </si>
  <si>
    <t xml:space="preserve">  Pretax Income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</si>
  <si>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</si>
  <si>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</si>
  <si>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</si>
  <si>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</si>
  <si>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</si>
  <si>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</si>
  <si>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</si>
  <si>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 xml:space="preserve">Less: Total COGS </t>
  </si>
  <si>
    <t>Less: Total SG&amp;A</t>
  </si>
  <si>
    <t>BALANCE SHEETS</t>
  </si>
  <si>
    <t>ASSETS: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</si>
  <si>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</si>
  <si>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</si>
  <si>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</si>
  <si>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</si>
  <si>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</si>
  <si>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</si>
  <si>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</si>
  <si>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</si>
  <si>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</si>
  <si>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</si>
  <si>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</si>
  <si>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</si>
  <si>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</si>
  <si>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</si>
  <si>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</si>
  <si>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</si>
  <si>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</si>
  <si>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</si>
  <si>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</si>
  <si>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</si>
  <si>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</si>
  <si>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</si>
  <si>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</si>
  <si>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Rate</t>
  </si>
  <si>
    <t>Less: Interest Income</t>
  </si>
  <si>
    <t xml:space="preserve">  Less: Income Taxes</t>
  </si>
  <si>
    <t>Required Cash</t>
  </si>
  <si>
    <t>Excess Cash</t>
  </si>
  <si>
    <t>Total Cash</t>
  </si>
  <si>
    <t>WORKING CAPITAL ASSUMPTIONS</t>
  </si>
  <si>
    <t>Pro Forma</t>
  </si>
  <si>
    <t>Sales</t>
  </si>
  <si>
    <t>Total COGS</t>
  </si>
  <si>
    <t>Current Assets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</si>
  <si>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</si>
  <si>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</si>
  <si>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</si>
  <si>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</si>
  <si>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</si>
  <si>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</si>
  <si>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</si>
  <si>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</si>
  <si>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</si>
  <si>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</si>
  <si>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</si>
  <si>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</si>
  <si>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</si>
  <si>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</si>
  <si>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</si>
  <si>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</si>
  <si>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</si>
  <si>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</si>
  <si>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</si>
  <si>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Required Cash % of COGS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</si>
  <si>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</si>
  <si>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</si>
  <si>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</si>
  <si>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</si>
  <si>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</si>
  <si>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>Cash Flow from Operations</t>
  </si>
  <si>
    <t>Investing Activities: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</si>
  <si>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</si>
  <si>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</si>
  <si>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</si>
  <si>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</si>
  <si>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 xml:space="preserve">  Amortization</t>
  </si>
  <si>
    <t>Plus: Investment Gains/(Losses)</t>
  </si>
  <si>
    <t>Cash Flow from / (Used by) Investing</t>
  </si>
  <si>
    <t>Less: Capital Expenditures</t>
  </si>
  <si>
    <t>DEBT SCHEDULE</t>
  </si>
  <si>
    <t>Scheduled Debt Retirement</t>
  </si>
  <si>
    <t>Years to Amortize</t>
  </si>
  <si>
    <t>USES OF FUNDS</t>
  </si>
  <si>
    <t>Required Debt Retirement</t>
  </si>
  <si>
    <t>Optional Debt Retirement</t>
  </si>
  <si>
    <t>Prepay?</t>
  </si>
  <si>
    <t xml:space="preserve">    Optional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</si>
  <si>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</si>
  <si>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</si>
  <si>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</si>
  <si>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</si>
  <si>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</si>
  <si>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</si>
  <si>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</si>
  <si>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</si>
  <si>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</si>
  <si>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</si>
  <si>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AVERAGE INTEREST</t>
  </si>
  <si>
    <t>Bal. Sheet Global</t>
  </si>
  <si>
    <t>Bal. Sheet &gt;0</t>
  </si>
  <si>
    <t>Leave the Average Interest Trigger off Until you are ready to Print!</t>
  </si>
  <si>
    <t>Debt Schedule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</si>
  <si>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</si>
  <si>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</si>
  <si>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</si>
  <si>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</si>
  <si>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</si>
  <si>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</si>
  <si>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</si>
  <si>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Capex</t>
  </si>
  <si>
    <t>OPERATING CASE</t>
  </si>
  <si>
    <t>Active Case</t>
  </si>
  <si>
    <t>Volume Growth</t>
  </si>
  <si>
    <t>Price Growth</t>
  </si>
  <si>
    <t>REVENUE BUILD UP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</si>
  <si>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</si>
  <si>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</si>
  <si>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</si>
  <si>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</si>
  <si>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</si>
  <si>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</si>
  <si>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</si>
  <si>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</si>
  <si>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</si>
  <si>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</si>
  <si>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</si>
  <si>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</si>
  <si>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</si>
  <si>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</si>
  <si>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</si>
  <si>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</si>
  <si>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</si>
  <si>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</si>
  <si>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</si>
  <si>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</si>
  <si>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 xml:space="preserve">  DCF Enterprise Value</t>
  </si>
  <si>
    <t xml:space="preserve">  Less: Net Debt (PreDeal)</t>
  </si>
  <si>
    <t>DCF Equity Sensitivity Analysis</t>
  </si>
  <si>
    <t xml:space="preserve">  Equity Value</t>
  </si>
  <si>
    <t>WACC</t>
  </si>
  <si>
    <t xml:space="preserve">  Shares (PreDeal)</t>
  </si>
  <si>
    <t xml:space="preserve">  DCF Value per Share</t>
  </si>
  <si>
    <t>DCF Variance</t>
  </si>
  <si>
    <t>Summary Financial Results</t>
  </si>
  <si>
    <t>ProForma</t>
  </si>
  <si>
    <t>Interest Expense</t>
  </si>
  <si>
    <t>EPS</t>
  </si>
  <si>
    <t>EBITDA / Interest</t>
  </si>
  <si>
    <t>EBITDA less Capex / Interest</t>
  </si>
  <si>
    <t>Valuation</t>
  </si>
  <si>
    <t>DCF Enterprise Value</t>
  </si>
  <si>
    <t>Implied EV/EBITDA</t>
  </si>
  <si>
    <t xml:space="preserve">DCF Equity Value </t>
  </si>
  <si>
    <t>Forward Implied P/E</t>
  </si>
  <si>
    <t>Total Check</t>
  </si>
  <si>
    <t>Net Debt</t>
  </si>
  <si>
    <t>EBIT/Interest</t>
  </si>
  <si>
    <t>Total Debt / EBITDA</t>
  </si>
  <si>
    <t>Total Debt</t>
  </si>
  <si>
    <t>Total Debt/Total Assets</t>
  </si>
  <si>
    <t>Total Debt/Total Capital</t>
  </si>
  <si>
    <t>Current Ratio</t>
  </si>
  <si>
    <t>Quick Ratio</t>
  </si>
  <si>
    <t>Total Debt/ Equity</t>
  </si>
  <si>
    <t>COVERAGE RATIOS</t>
  </si>
  <si>
    <t>LEVERAGE RATIOS</t>
  </si>
  <si>
    <t>LIQUIDITY RATIOS</t>
  </si>
  <si>
    <t>Short term Debt/Total Debt</t>
  </si>
  <si>
    <t>Credit Statistics</t>
  </si>
  <si>
    <t>TRANSACTION ANALYSIS / CAPITAL STRUCTURE ASSUMPTIONS</t>
  </si>
  <si>
    <t>Capital Structure Assumptions</t>
  </si>
  <si>
    <t>CASE 2 - Borrow $30MM Term Loan and $70MM Senior Subs</t>
  </si>
  <si>
    <t>CASE 3 - Borrow $100 million Senior Subs</t>
  </si>
  <si>
    <t>Case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</si>
  <si>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</si>
  <si>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</si>
  <si>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</si>
  <si>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</si>
  <si>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</si>
  <si>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</si>
  <si>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</si>
  <si>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Total Sources</t>
  </si>
  <si>
    <t>Uses of Funds</t>
  </si>
  <si>
    <t xml:space="preserve">  Fund Cash Blc.</t>
  </si>
  <si>
    <t>Any left over money goes into the excess cash account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</si>
  <si>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</si>
  <si>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</si>
  <si>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</si>
  <si>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</si>
  <si>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</si>
  <si>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 xml:space="preserve">  Total Uses</t>
  </si>
  <si>
    <t>Check</t>
  </si>
  <si>
    <t>Sources have to equal Uses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</si>
  <si>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</si>
  <si>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</si>
  <si>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</si>
  <si>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</si>
  <si>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</si>
  <si>
    <t>Sources and Uses of Funds</t>
  </si>
  <si>
    <t>Sources</t>
  </si>
  <si>
    <t>Uses</t>
  </si>
  <si>
    <t>S&amp;U Lookup</t>
  </si>
  <si>
    <t>S&amp;U Cover</t>
  </si>
  <si>
    <t>Check Sources equal Uses on the Cover Page</t>
  </si>
  <si>
    <t>TRANSACTION CASE</t>
  </si>
  <si>
    <t>+/-</t>
  </si>
  <si>
    <t>Pro-Forma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</si>
</sst>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7" formatCode="&quot;$&quot;#,##0.00_);\(&quot;$&quot;#,##0.00\)"/>
    <numFmt numFmtId="164" formatCode="#,##0.0_);\(#,##0.0\)"/>
    <numFmt numFmtId="165" formatCode="0.0%;\(0.0%\)"/>
    <numFmt numFmtId="166" formatCode="&quot;$&quot;#,##0.0_);\(&quot;$&quot;#,##0.0\)"/>
    <numFmt numFmtId="167" formatCode="#,##0.0_);\(#,##0.0\);#,##0.0_);@_)"/>
    <numFmt numFmtId="168" formatCode="#,##0.000_);\(#,##0.000\)"/>
    <numFmt numFmtId="169" formatCode="0.00%;\(0.00%\)"/>
    <numFmt numFmtId="170" formatCode="0.0%_);\(0.0%\);0.0%_);@_)"/>
    <numFmt numFmtId="171" formatCode="&quot;yes&quot;;&quot;ERROR&quot;;&quot;no&quot;;&quot;ERROR&quot;"/>
    <numFmt numFmtId="172" formatCode="0.0\ &quot;y&quot;"/>
    <numFmt numFmtId="173" formatCode="&quot;$&quot;#,##0.0_);\(&quot;$&quot;#,##0.0\);&quot;$&quot;#,##0.0_);@_)"/>
    <numFmt numFmtId="174" formatCode="General\ "/>
    <numFmt numFmtId="175" formatCode="&quot;$&quot;#,##0.0_)\ ;\(&quot;$&quot;#,##0.0\)\ "/>
    <numFmt numFmtId="176" formatCode="0.0"/>
    <numFmt numFmtId="177" formatCode="0.0\ &quot;d&quot;"/>
    <numFmt numFmtId="178" formatCode="0.0\x_);&quot;NM&quot;_);0.0\x_);@_)"/>
    <numFmt numFmtId="179" formatCode="0\ &quot;y&quot;"/>
    <numFmt numFmtId="180" formatCode="#,##0.0_)\ ;\(#,##0.0\)\ "/>
    <numFmt numFmtId="181" formatCode="#,##0.0_)\ \ ;\(#,##0.0\)\ \ "/>
    <numFmt numFmtId="182" formatCode="#,##0_)\ ;\(#,##0\)\ "/>
    <numFmt numFmtId="183" formatCode="0.0\x;\(0.0\x\)"/>
    <numFmt numFmtId="184" formatCode="&quot;Growth&quot;"/>
    <numFmt numFmtId="185" formatCode="0.0;\(0.0\);&quot;--&quot;;&quot;NA&quot;"/>
  </numFmts>
  <fonts count="60" x14ac:knownFonts="1">
    <font>
      <sz val="10"/>
      <name val="Times New Roman"/>
    </font>
    <font>
      <sz val="10"/>
      <name val="Times New Roman"/>
      <family val="1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i/>
      <sz val="10"/>
      <color indexed="10"/>
      <name val="times new roman"/>
      <family val="1"/>
    </font>
    <font>
      <u val="singleAccounting"/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i/>
      <u/>
      <sz val="10"/>
      <color indexed="12"/>
      <name val="times new roman"/>
      <family val="1"/>
    </font>
    <font>
      <u val="singleAccounting"/>
      <sz val="10"/>
      <color indexed="12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u/>
      <sz val="11"/>
      <color indexed="12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2"/>
      <name val="Times New Roman"/>
      <family val="1"/>
    </font>
    <font>
      <u val="singleAccounting"/>
      <sz val="10"/>
      <name val="Times New Roman"/>
      <family val="1"/>
    </font>
    <font>
      <b/>
      <sz val="10"/>
      <color indexed="8"/>
      <name val="times new roman"/>
      <family val="1"/>
    </font>
    <font>
      <b/>
      <u val="singleAccounting"/>
      <sz val="10"/>
      <color indexed="8"/>
      <name val="Times New Roman"/>
      <family val="1"/>
    </font>
    <font>
      <b/>
      <u val="singleAccounting"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u val="singleAccounting"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  <family val="1"/>
    </font>
    <font>
      <b/>
      <u/>
      <sz val="12"/>
      <color indexed="12"/>
      <name val="Times New Roman"/>
      <family val="1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21"/>
      <name val="times new roman"/>
      <family val="1"/>
    </font>
    <font>
      <u val="singleAccounting"/>
      <sz val="10"/>
      <name val="Times New Roman"/>
      <family val="1"/>
    </font>
    <font>
      <i/>
      <sz val="8"/>
      <color indexed="8"/>
      <name val="times new roman"/>
      <family val="1"/>
    </font>
    <font>
      <i/>
      <sz val="8"/>
      <color indexed="12"/>
      <name val="times new roman"/>
      <family val="1"/>
    </font>
    <font>
      <b/>
      <u val="singleAccounting"/>
      <sz val="12"/>
      <color indexed="8"/>
      <name val="Times New Roman"/>
      <family val="1"/>
    </font>
    <font>
      <b/>
      <u val="singleAccounting"/>
      <sz val="12"/>
      <color indexed="12"/>
      <name val="Times New Roman"/>
      <family val="1"/>
    </font>
    <font>
      <b/>
      <u val="singleAccounting"/>
      <sz val="14"/>
      <color indexed="12"/>
      <name val="Times New Roman"/>
      <family val="1"/>
    </font>
    <font>
      <u val="singleAccounting"/>
      <sz val="12"/>
      <name val="Times New Roman"/>
      <family val="1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10"/>
      <color indexed="14"/>
      <name val="times new roman"/>
      <family val="1"/>
    </font>
    <font>
      <b/>
      <i/>
      <u/>
      <sz val="10"/>
      <color indexed="12"/>
      <name val="times new roman"/>
      <family val="1"/>
    </font>
    <font>
      <i/>
      <sz val="9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173" fontId="12" fillId="0" borderId="0" applyNumberFormat="0"/>
  </cellStyleXfs>
  <cellXfs count="326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4" fontId="7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4" fontId="8" fillId="0" borderId="0" xfId="0" applyNumberFormat="1" applyFont="1"/>
    <xf numFmtId="165" fontId="9" fillId="0" borderId="0" xfId="0" applyNumberFormat="1" applyFont="1"/>
    <xf numFmtId="165" fontId="10" fillId="0" borderId="0" xfId="0" applyNumberFormat="1" applyFont="1"/>
    <xf numFmtId="164" fontId="9" fillId="0" borderId="0" xfId="0" applyNumberFormat="1" applyFont="1"/>
    <xf numFmtId="164" fontId="11" fillId="0" borderId="0" xfId="0" applyNumberFormat="1" applyFont="1"/>
    <xf numFmtId="166" fontId="8" fillId="0" borderId="0" xfId="0" applyNumberFormat="1" applyFont="1"/>
    <xf numFmtId="166" fontId="0" fillId="0" borderId="0" xfId="0" applyNumberFormat="1"/>
    <xf numFmtId="165" fontId="12" fillId="0" borderId="0" xfId="0" applyNumberFormat="1" applyFont="1"/>
    <xf numFmtId="164" fontId="10" fillId="0" borderId="0" xfId="0" applyNumberFormat="1" applyFont="1"/>
    <xf numFmtId="164" fontId="13" fillId="0" borderId="0" xfId="0" applyNumberFormat="1" applyFont="1"/>
    <xf numFmtId="165" fontId="14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15" fillId="0" borderId="0" xfId="0" applyNumberFormat="1" applyFont="1" applyAlignment="1">
      <alignment horizontal="right"/>
    </xf>
    <xf numFmtId="166" fontId="16" fillId="0" borderId="0" xfId="0" applyNumberFormat="1" applyFont="1"/>
    <xf numFmtId="164" fontId="16" fillId="0" borderId="0" xfId="0" applyNumberFormat="1" applyFont="1"/>
    <xf numFmtId="164" fontId="1" fillId="0" borderId="0" xfId="0" applyNumberFormat="1" applyFont="1"/>
    <xf numFmtId="164" fontId="17" fillId="0" borderId="0" xfId="0" applyNumberFormat="1" applyFont="1"/>
    <xf numFmtId="167" fontId="16" fillId="0" borderId="0" xfId="0" applyNumberFormat="1" applyFont="1"/>
    <xf numFmtId="0" fontId="8" fillId="0" borderId="0" xfId="0" applyFont="1" applyAlignment="1">
      <alignment horizontal="right"/>
    </xf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centerContinuous"/>
    </xf>
    <xf numFmtId="0" fontId="11" fillId="0" borderId="0" xfId="0" applyFont="1"/>
    <xf numFmtId="17" fontId="21" fillId="0" borderId="0" xfId="0" applyNumberFormat="1" applyFont="1"/>
    <xf numFmtId="17" fontId="2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6" fontId="23" fillId="0" borderId="0" xfId="0" applyNumberFormat="1" applyFont="1"/>
    <xf numFmtId="168" fontId="13" fillId="0" borderId="0" xfId="0" applyNumberFormat="1" applyFont="1"/>
    <xf numFmtId="164" fontId="24" fillId="0" borderId="0" xfId="0" applyNumberFormat="1" applyFont="1"/>
    <xf numFmtId="169" fontId="19" fillId="0" borderId="0" xfId="0" applyNumberFormat="1" applyFont="1" applyAlignment="1">
      <alignment horizontal="center"/>
    </xf>
    <xf numFmtId="0" fontId="18" fillId="0" borderId="0" xfId="0" applyFont="1"/>
    <xf numFmtId="164" fontId="16" fillId="0" borderId="0" xfId="0" applyNumberFormat="1" applyFont="1" applyAlignment="1">
      <alignment horizontal="right"/>
    </xf>
    <xf numFmtId="164" fontId="25" fillId="0" borderId="0" xfId="0" applyNumberFormat="1" applyFont="1"/>
    <xf numFmtId="173" fontId="16" fillId="0" borderId="0" xfId="0" applyNumberFormat="1" applyFont="1"/>
    <xf numFmtId="166" fontId="15" fillId="0" borderId="0" xfId="0" applyNumberFormat="1" applyFont="1"/>
    <xf numFmtId="164" fontId="0" fillId="0" borderId="0" xfId="0" applyNumberFormat="1" applyAlignment="1">
      <alignment horizontal="left" indent="1"/>
    </xf>
    <xf numFmtId="166" fontId="8" fillId="0" borderId="0" xfId="0" applyNumberFormat="1" applyFont="1" applyAlignment="1">
      <alignment horizontal="left" indent="1"/>
    </xf>
    <xf numFmtId="165" fontId="8" fillId="0" borderId="0" xfId="0" applyNumberFormat="1" applyFont="1"/>
    <xf numFmtId="176" fontId="12" fillId="0" borderId="0" xfId="2" applyNumberFormat="1"/>
    <xf numFmtId="165" fontId="8" fillId="0" borderId="0" xfId="0" applyNumberFormat="1" applyFont="1" applyAlignment="1">
      <alignment horizontal="left" indent="1"/>
    </xf>
    <xf numFmtId="165" fontId="12" fillId="0" borderId="0" xfId="0" applyNumberFormat="1" applyFont="1" applyAlignment="1">
      <alignment horizontal="left" indent="1"/>
    </xf>
    <xf numFmtId="164" fontId="10" fillId="0" borderId="0" xfId="0" applyNumberFormat="1" applyFont="1" applyAlignment="1">
      <alignment horizontal="left" indent="1"/>
    </xf>
    <xf numFmtId="173" fontId="13" fillId="0" borderId="0" xfId="2" applyNumberFormat="1" applyFont="1"/>
    <xf numFmtId="176" fontId="13" fillId="0" borderId="0" xfId="2" applyNumberFormat="1" applyFont="1"/>
    <xf numFmtId="176" fontId="15" fillId="0" borderId="0" xfId="2" applyNumberFormat="1" applyFont="1"/>
    <xf numFmtId="165" fontId="9" fillId="0" borderId="0" xfId="0" applyNumberFormat="1" applyFont="1" applyAlignment="1">
      <alignment horizontal="left" indent="1"/>
    </xf>
    <xf numFmtId="177" fontId="27" fillId="0" borderId="0" xfId="0" applyNumberFormat="1" applyFont="1"/>
    <xf numFmtId="178" fontId="12" fillId="0" borderId="0" xfId="0" applyNumberFormat="1" applyFont="1"/>
    <xf numFmtId="165" fontId="12" fillId="0" borderId="0" xfId="0" applyNumberFormat="1" applyFont="1" applyAlignment="1">
      <alignment horizontal="centerContinuous"/>
    </xf>
    <xf numFmtId="166" fontId="17" fillId="0" borderId="0" xfId="0" applyNumberFormat="1" applyFont="1"/>
    <xf numFmtId="164" fontId="28" fillId="0" borderId="0" xfId="0" applyNumberFormat="1" applyFont="1"/>
    <xf numFmtId="164" fontId="29" fillId="0" borderId="0" xfId="0" applyNumberFormat="1" applyFont="1"/>
    <xf numFmtId="164" fontId="17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7" fillId="0" borderId="0" xfId="0" applyFont="1"/>
    <xf numFmtId="164" fontId="0" fillId="0" borderId="0" xfId="0" applyNumberFormat="1" applyAlignment="1">
      <alignment horizontal="centerContinuous"/>
    </xf>
    <xf numFmtId="0" fontId="19" fillId="0" borderId="0" xfId="0" applyFont="1"/>
    <xf numFmtId="166" fontId="9" fillId="0" borderId="1" xfId="0" applyNumberFormat="1" applyFont="1" applyBorder="1"/>
    <xf numFmtId="166" fontId="10" fillId="0" borderId="2" xfId="0" applyNumberFormat="1" applyFont="1" applyBorder="1"/>
    <xf numFmtId="164" fontId="13" fillId="0" borderId="0" xfId="0" applyNumberFormat="1" applyFont="1" applyAlignment="1">
      <alignment horizontal="right"/>
    </xf>
    <xf numFmtId="0" fontId="1" fillId="0" borderId="0" xfId="0" applyFont="1"/>
    <xf numFmtId="0" fontId="21" fillId="0" borderId="3" xfId="0" applyFont="1" applyBorder="1" applyAlignment="1">
      <alignment horizontal="center"/>
    </xf>
    <xf numFmtId="164" fontId="30" fillId="0" borderId="0" xfId="0" applyNumberFormat="1" applyFont="1"/>
    <xf numFmtId="166" fontId="13" fillId="0" borderId="0" xfId="0" applyNumberFormat="1" applyFont="1"/>
    <xf numFmtId="0" fontId="8" fillId="0" borderId="0" xfId="0" applyFont="1" applyAlignment="1">
      <alignment horizontal="left" indent="1"/>
    </xf>
    <xf numFmtId="164" fontId="24" fillId="0" borderId="0" xfId="0" applyNumberFormat="1" applyFont="1" applyAlignment="1">
      <alignment horizontal="right"/>
    </xf>
    <xf numFmtId="164" fontId="31" fillId="0" borderId="0" xfId="0" applyNumberFormat="1" applyFont="1"/>
    <xf numFmtId="164" fontId="32" fillId="0" borderId="0" xfId="0" applyNumberFormat="1" applyFont="1"/>
    <xf numFmtId="164" fontId="33" fillId="0" borderId="0" xfId="0" applyNumberFormat="1" applyFont="1"/>
    <xf numFmtId="164" fontId="35" fillId="0" borderId="0" xfId="0" applyNumberFormat="1" applyFont="1"/>
    <xf numFmtId="164" fontId="36" fillId="0" borderId="0" xfId="0" applyNumberFormat="1" applyFont="1"/>
    <xf numFmtId="164" fontId="34" fillId="0" borderId="0" xfId="0" applyNumberFormat="1" applyFont="1" applyAlignment="1">
      <alignment horizontal="left"/>
    </xf>
    <xf numFmtId="37" fontId="37" fillId="0" borderId="0" xfId="0" applyNumberFormat="1" applyFont="1"/>
    <xf numFmtId="164" fontId="38" fillId="0" borderId="0" xfId="0" applyNumberFormat="1" applyFont="1"/>
    <xf numFmtId="164" fontId="41" fillId="0" borderId="0" xfId="0" applyNumberFormat="1" applyFont="1"/>
    <xf numFmtId="164" fontId="3" fillId="0" borderId="4" xfId="0" applyNumberFormat="1" applyFont="1" applyBorder="1"/>
    <xf numFmtId="0" fontId="4" fillId="0" borderId="5" xfId="0" applyFont="1" applyBorder="1"/>
    <xf numFmtId="164" fontId="8" fillId="2" borderId="4" xfId="0" applyNumberFormat="1" applyFont="1" applyFill="1" applyBorder="1"/>
    <xf numFmtId="164" fontId="25" fillId="2" borderId="4" xfId="0" applyNumberFormat="1" applyFont="1" applyFill="1" applyBorder="1"/>
    <xf numFmtId="164" fontId="41" fillId="2" borderId="0" xfId="0" applyNumberFormat="1" applyFont="1" applyFill="1"/>
    <xf numFmtId="164" fontId="11" fillId="0" borderId="4" xfId="0" applyNumberFormat="1" applyFont="1" applyBorder="1"/>
    <xf numFmtId="164" fontId="11" fillId="0" borderId="5" xfId="0" applyNumberFormat="1" applyFont="1" applyBorder="1"/>
    <xf numFmtId="164" fontId="7" fillId="0" borderId="6" xfId="0" applyNumberFormat="1" applyFont="1" applyBorder="1"/>
    <xf numFmtId="164" fontId="11" fillId="0" borderId="7" xfId="0" applyNumberFormat="1" applyFont="1" applyBorder="1"/>
    <xf numFmtId="164" fontId="11" fillId="0" borderId="8" xfId="0" applyNumberFormat="1" applyFont="1" applyBorder="1"/>
    <xf numFmtId="164" fontId="42" fillId="0" borderId="6" xfId="0" applyNumberFormat="1" applyFont="1" applyBorder="1"/>
    <xf numFmtId="37" fontId="8" fillId="0" borderId="4" xfId="0" applyNumberFormat="1" applyFont="1" applyBorder="1"/>
    <xf numFmtId="165" fontId="8" fillId="0" borderId="5" xfId="0" applyNumberFormat="1" applyFont="1" applyBorder="1"/>
    <xf numFmtId="37" fontId="13" fillId="0" borderId="4" xfId="0" applyNumberFormat="1" applyFont="1" applyBorder="1"/>
    <xf numFmtId="182" fontId="25" fillId="0" borderId="4" xfId="0" applyNumberFormat="1" applyFont="1" applyBorder="1" applyAlignment="1">
      <alignment horizontal="left" indent="1"/>
    </xf>
    <xf numFmtId="37" fontId="30" fillId="0" borderId="0" xfId="0" applyNumberFormat="1" applyFont="1"/>
    <xf numFmtId="170" fontId="30" fillId="0" borderId="0" xfId="0" applyNumberFormat="1" applyFont="1"/>
    <xf numFmtId="170" fontId="30" fillId="0" borderId="5" xfId="0" applyNumberFormat="1" applyFont="1" applyBorder="1"/>
    <xf numFmtId="182" fontId="25" fillId="0" borderId="9" xfId="0" applyNumberFormat="1" applyFont="1" applyBorder="1" applyAlignment="1">
      <alignment horizontal="left" indent="1"/>
    </xf>
    <xf numFmtId="37" fontId="30" fillId="0" borderId="10" xfId="0" applyNumberFormat="1" applyFont="1" applyBorder="1"/>
    <xf numFmtId="164" fontId="41" fillId="0" borderId="10" xfId="0" applyNumberFormat="1" applyFont="1" applyBorder="1"/>
    <xf numFmtId="170" fontId="30" fillId="0" borderId="10" xfId="0" applyNumberFormat="1" applyFont="1" applyBorder="1"/>
    <xf numFmtId="170" fontId="30" fillId="0" borderId="11" xfId="0" applyNumberFormat="1" applyFont="1" applyBorder="1"/>
    <xf numFmtId="170" fontId="30" fillId="0" borderId="0" xfId="0" applyNumberFormat="1" applyFont="1" applyAlignment="1">
      <alignment horizontal="right"/>
    </xf>
    <xf numFmtId="170" fontId="30" fillId="0" borderId="5" xfId="0" applyNumberFormat="1" applyFont="1" applyBorder="1" applyAlignment="1">
      <alignment horizontal="right"/>
    </xf>
    <xf numFmtId="164" fontId="30" fillId="0" borderId="10" xfId="0" applyNumberFormat="1" applyFont="1" applyBorder="1"/>
    <xf numFmtId="164" fontId="30" fillId="0" borderId="11" xfId="0" applyNumberFormat="1" applyFont="1" applyBorder="1"/>
    <xf numFmtId="164" fontId="7" fillId="0" borderId="6" xfId="0" applyNumberFormat="1" applyFont="1" applyBorder="1" applyAlignment="1">
      <alignment horizontal="centerContinuous"/>
    </xf>
    <xf numFmtId="164" fontId="7" fillId="0" borderId="7" xfId="0" applyNumberFormat="1" applyFont="1" applyBorder="1" applyAlignment="1">
      <alignment horizontal="centerContinuous"/>
    </xf>
    <xf numFmtId="164" fontId="7" fillId="0" borderId="8" xfId="0" applyNumberFormat="1" applyFont="1" applyBorder="1" applyAlignment="1">
      <alignment horizontal="centerContinuous"/>
    </xf>
    <xf numFmtId="164" fontId="8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Continuous"/>
    </xf>
    <xf numFmtId="0" fontId="11" fillId="0" borderId="4" xfId="0" applyFont="1" applyBorder="1"/>
    <xf numFmtId="0" fontId="43" fillId="0" borderId="4" xfId="0" applyFont="1" applyBorder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5" fillId="0" borderId="5" xfId="0" applyFont="1" applyBorder="1"/>
    <xf numFmtId="0" fontId="42" fillId="0" borderId="4" xfId="0" applyFont="1" applyBorder="1"/>
    <xf numFmtId="0" fontId="3" fillId="0" borderId="4" xfId="0" applyFont="1" applyBorder="1"/>
    <xf numFmtId="164" fontId="8" fillId="0" borderId="4" xfId="0" applyNumberFormat="1" applyFont="1" applyBorder="1"/>
    <xf numFmtId="164" fontId="15" fillId="0" borderId="5" xfId="0" applyNumberFormat="1" applyFont="1" applyBorder="1" applyAlignment="1">
      <alignment horizontal="right"/>
    </xf>
    <xf numFmtId="164" fontId="25" fillId="0" borderId="4" xfId="0" applyNumberFormat="1" applyFont="1" applyBorder="1"/>
    <xf numFmtId="164" fontId="46" fillId="0" borderId="0" xfId="0" applyNumberFormat="1" applyFont="1"/>
    <xf numFmtId="0" fontId="9" fillId="0" borderId="4" xfId="0" applyFont="1" applyBorder="1"/>
    <xf numFmtId="164" fontId="47" fillId="0" borderId="0" xfId="0" applyNumberFormat="1" applyFont="1"/>
    <xf numFmtId="164" fontId="9" fillId="0" borderId="4" xfId="0" applyNumberFormat="1" applyFont="1" applyBorder="1"/>
    <xf numFmtId="164" fontId="8" fillId="0" borderId="9" xfId="0" applyNumberFormat="1" applyFont="1" applyBorder="1"/>
    <xf numFmtId="164" fontId="11" fillId="0" borderId="10" xfId="0" applyNumberFormat="1" applyFont="1" applyBorder="1"/>
    <xf numFmtId="164" fontId="5" fillId="0" borderId="6" xfId="0" applyNumberFormat="1" applyFont="1" applyBorder="1" applyAlignment="1">
      <alignment horizontal="centerContinuous"/>
    </xf>
    <xf numFmtId="164" fontId="48" fillId="0" borderId="7" xfId="0" applyNumberFormat="1" applyFont="1" applyBorder="1" applyAlignment="1">
      <alignment horizontal="centerContinuous"/>
    </xf>
    <xf numFmtId="164" fontId="48" fillId="0" borderId="8" xfId="0" applyNumberFormat="1" applyFont="1" applyBorder="1" applyAlignment="1">
      <alignment horizontal="centerContinuous"/>
    </xf>
    <xf numFmtId="164" fontId="8" fillId="0" borderId="0" xfId="0" quotePrefix="1" applyNumberFormat="1" applyFont="1" applyAlignment="1">
      <alignment horizontal="right"/>
    </xf>
    <xf numFmtId="0" fontId="5" fillId="0" borderId="6" xfId="0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4" xfId="0" applyBorder="1"/>
    <xf numFmtId="0" fontId="6" fillId="0" borderId="5" xfId="0" applyFont="1" applyBorder="1" applyAlignment="1">
      <alignment horizontal="centerContinuous"/>
    </xf>
    <xf numFmtId="184" fontId="30" fillId="0" borderId="4" xfId="0" applyNumberFormat="1" applyFont="1" applyBorder="1"/>
    <xf numFmtId="170" fontId="17" fillId="0" borderId="5" xfId="0" applyNumberFormat="1" applyFont="1" applyBorder="1"/>
    <xf numFmtId="2" fontId="0" fillId="0" borderId="0" xfId="0" applyNumberFormat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4" fontId="13" fillId="0" borderId="5" xfId="0" applyNumberFormat="1" applyFont="1" applyBorder="1"/>
    <xf numFmtId="183" fontId="13" fillId="0" borderId="0" xfId="0" applyNumberFormat="1" applyFont="1"/>
    <xf numFmtId="37" fontId="37" fillId="0" borderId="5" xfId="0" applyNumberFormat="1" applyFont="1" applyBorder="1"/>
    <xf numFmtId="166" fontId="13" fillId="0" borderId="5" xfId="0" applyNumberFormat="1" applyFont="1" applyBorder="1"/>
    <xf numFmtId="164" fontId="13" fillId="0" borderId="10" xfId="0" applyNumberFormat="1" applyFont="1" applyBorder="1"/>
    <xf numFmtId="164" fontId="13" fillId="0" borderId="11" xfId="0" applyNumberFormat="1" applyFont="1" applyBorder="1"/>
    <xf numFmtId="164" fontId="30" fillId="0" borderId="0" xfId="0" applyNumberFormat="1" applyFont="1" applyAlignment="1">
      <alignment horizontal="right"/>
    </xf>
    <xf numFmtId="164" fontId="30" fillId="0" borderId="5" xfId="0" applyNumberFormat="1" applyFont="1" applyBorder="1" applyAlignment="1">
      <alignment horizontal="right"/>
    </xf>
    <xf numFmtId="183" fontId="13" fillId="0" borderId="5" xfId="0" applyNumberFormat="1" applyFont="1" applyBorder="1"/>
    <xf numFmtId="178" fontId="49" fillId="0" borderId="0" xfId="0" applyNumberFormat="1" applyFont="1" applyAlignment="1">
      <alignment horizontal="centerContinuous"/>
    </xf>
    <xf numFmtId="170" fontId="50" fillId="0" borderId="5" xfId="0" applyNumberFormat="1" applyFont="1" applyBorder="1" applyAlignment="1">
      <alignment horizontal="left" indent="4"/>
    </xf>
    <xf numFmtId="168" fontId="13" fillId="0" borderId="0" xfId="0" applyNumberFormat="1" applyFont="1" applyAlignment="1">
      <alignment horizontal="right"/>
    </xf>
    <xf numFmtId="7" fontId="13" fillId="0" borderId="10" xfId="0" applyNumberFormat="1" applyFont="1" applyBorder="1"/>
    <xf numFmtId="178" fontId="49" fillId="0" borderId="10" xfId="0" applyNumberFormat="1" applyFont="1" applyBorder="1" applyAlignment="1">
      <alignment horizontal="right"/>
    </xf>
    <xf numFmtId="178" fontId="30" fillId="0" borderId="0" xfId="0" applyNumberFormat="1" applyFont="1"/>
    <xf numFmtId="164" fontId="53" fillId="2" borderId="6" xfId="0" applyNumberFormat="1" applyFont="1" applyFill="1" applyBorder="1" applyAlignment="1">
      <alignment horizontal="centerContinuous"/>
    </xf>
    <xf numFmtId="0" fontId="0" fillId="2" borderId="0" xfId="0" applyFill="1"/>
    <xf numFmtId="0" fontId="0" fillId="2" borderId="5" xfId="0" applyFill="1" applyBorder="1"/>
    <xf numFmtId="164" fontId="34" fillId="0" borderId="4" xfId="0" applyNumberFormat="1" applyFont="1" applyBorder="1" applyAlignment="1">
      <alignment horizontal="left"/>
    </xf>
    <xf numFmtId="164" fontId="34" fillId="0" borderId="6" xfId="0" applyNumberFormat="1" applyFont="1" applyBorder="1"/>
    <xf numFmtId="164" fontId="34" fillId="0" borderId="9" xfId="0" applyNumberFormat="1" applyFont="1" applyBorder="1" applyAlignment="1">
      <alignment horizontal="left"/>
    </xf>
    <xf numFmtId="37" fontId="37" fillId="0" borderId="8" xfId="0" applyNumberFormat="1" applyFont="1" applyBorder="1"/>
    <xf numFmtId="37" fontId="51" fillId="0" borderId="5" xfId="0" applyNumberFormat="1" applyFont="1" applyBorder="1"/>
    <xf numFmtId="37" fontId="37" fillId="0" borderId="11" xfId="0" applyNumberFormat="1" applyFont="1" applyBorder="1"/>
    <xf numFmtId="173" fontId="13" fillId="0" borderId="0" xfId="0" applyNumberFormat="1" applyFont="1"/>
    <xf numFmtId="164" fontId="53" fillId="0" borderId="6" xfId="0" applyNumberFormat="1" applyFont="1" applyBorder="1" applyAlignment="1">
      <alignment horizontal="centerContinuous"/>
    </xf>
    <xf numFmtId="164" fontId="5" fillId="0" borderId="7" xfId="0" applyNumberFormat="1" applyFont="1" applyBorder="1" applyAlignment="1">
      <alignment horizontal="centerContinuous"/>
    </xf>
    <xf numFmtId="164" fontId="6" fillId="0" borderId="7" xfId="0" applyNumberFormat="1" applyFont="1" applyBorder="1" applyAlignment="1">
      <alignment horizontal="centerContinuous"/>
    </xf>
    <xf numFmtId="164" fontId="6" fillId="0" borderId="8" xfId="0" applyNumberFormat="1" applyFont="1" applyBorder="1" applyAlignment="1">
      <alignment horizontal="centerContinuous"/>
    </xf>
    <xf numFmtId="164" fontId="15" fillId="0" borderId="0" xfId="0" applyNumberFormat="1" applyFont="1" applyAlignment="1">
      <alignment horizontal="centerContinuous"/>
    </xf>
    <xf numFmtId="164" fontId="48" fillId="0" borderId="0" xfId="0" applyNumberFormat="1" applyFont="1" applyAlignment="1">
      <alignment horizontal="centerContinuous"/>
    </xf>
    <xf numFmtId="164" fontId="48" fillId="0" borderId="5" xfId="0" applyNumberFormat="1" applyFont="1" applyBorder="1" applyAlignment="1">
      <alignment horizontal="centerContinuous"/>
    </xf>
    <xf numFmtId="165" fontId="9" fillId="0" borderId="4" xfId="0" applyNumberFormat="1" applyFont="1" applyBorder="1"/>
    <xf numFmtId="165" fontId="12" fillId="0" borderId="0" xfId="0" applyNumberFormat="1" applyFont="1" applyAlignment="1">
      <alignment horizontal="right"/>
    </xf>
    <xf numFmtId="165" fontId="12" fillId="0" borderId="5" xfId="0" applyNumberFormat="1" applyFont="1" applyBorder="1" applyAlignment="1">
      <alignment horizontal="right"/>
    </xf>
    <xf numFmtId="165" fontId="12" fillId="0" borderId="5" xfId="0" applyNumberFormat="1" applyFont="1" applyBorder="1"/>
    <xf numFmtId="7" fontId="13" fillId="0" borderId="0" xfId="0" applyNumberFormat="1" applyFont="1"/>
    <xf numFmtId="164" fontId="8" fillId="0" borderId="10" xfId="0" applyNumberFormat="1" applyFont="1" applyBorder="1"/>
    <xf numFmtId="164" fontId="53" fillId="0" borderId="8" xfId="0" applyNumberFormat="1" applyFont="1" applyBorder="1" applyAlignment="1">
      <alignment horizontal="centerContinuous"/>
    </xf>
    <xf numFmtId="173" fontId="30" fillId="0" borderId="5" xfId="0" applyNumberFormat="1" applyFont="1" applyBorder="1"/>
    <xf numFmtId="178" fontId="30" fillId="0" borderId="5" xfId="0" applyNumberFormat="1" applyFont="1" applyBorder="1"/>
    <xf numFmtId="2" fontId="16" fillId="0" borderId="0" xfId="0" applyNumberFormat="1" applyFont="1"/>
    <xf numFmtId="2" fontId="16" fillId="0" borderId="5" xfId="0" applyNumberFormat="1" applyFont="1" applyBorder="1"/>
    <xf numFmtId="164" fontId="25" fillId="0" borderId="9" xfId="0" applyNumberFormat="1" applyFont="1" applyBorder="1"/>
    <xf numFmtId="178" fontId="30" fillId="0" borderId="11" xfId="0" applyNumberFormat="1" applyFont="1" applyBorder="1"/>
    <xf numFmtId="2" fontId="16" fillId="0" borderId="10" xfId="0" applyNumberFormat="1" applyFont="1" applyBorder="1"/>
    <xf numFmtId="2" fontId="16" fillId="0" borderId="11" xfId="0" applyNumberFormat="1" applyFont="1" applyBorder="1"/>
    <xf numFmtId="164" fontId="54" fillId="2" borderId="7" xfId="0" applyNumberFormat="1" applyFont="1" applyFill="1" applyBorder="1" applyAlignment="1">
      <alignment horizontal="centerContinuous"/>
    </xf>
    <xf numFmtId="164" fontId="54" fillId="2" borderId="8" xfId="0" applyNumberFormat="1" applyFont="1" applyFill="1" applyBorder="1" applyAlignment="1">
      <alignment horizontal="centerContinuous"/>
    </xf>
    <xf numFmtId="164" fontId="0" fillId="2" borderId="4" xfId="0" applyNumberFormat="1" applyFill="1" applyBorder="1"/>
    <xf numFmtId="164" fontId="0" fillId="2" borderId="0" xfId="0" applyNumberFormat="1" applyFill="1"/>
    <xf numFmtId="164" fontId="0" fillId="2" borderId="5" xfId="0" applyNumberFormat="1" applyFill="1" applyBorder="1"/>
    <xf numFmtId="164" fontId="11" fillId="2" borderId="4" xfId="0" applyNumberFormat="1" applyFont="1" applyFill="1" applyBorder="1"/>
    <xf numFmtId="164" fontId="11" fillId="2" borderId="0" xfId="0" applyNumberFormat="1" applyFont="1" applyFill="1"/>
    <xf numFmtId="164" fontId="11" fillId="2" borderId="5" xfId="0" applyNumberFormat="1" applyFont="1" applyFill="1" applyBorder="1"/>
    <xf numFmtId="37" fontId="25" fillId="2" borderId="4" xfId="0" applyNumberFormat="1" applyFont="1" applyFill="1" applyBorder="1"/>
    <xf numFmtId="37" fontId="3" fillId="2" borderId="0" xfId="0" applyNumberFormat="1" applyFon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0" fontId="55" fillId="0" borderId="0" xfId="0" applyFont="1" applyAlignment="1">
      <alignment horizontal="left" indent="1"/>
    </xf>
    <xf numFmtId="164" fontId="25" fillId="0" borderId="0" xfId="0" applyNumberFormat="1" applyFont="1" applyAlignment="1">
      <alignment horizontal="left" indent="2"/>
    </xf>
    <xf numFmtId="164" fontId="9" fillId="2" borderId="4" xfId="0" applyNumberFormat="1" applyFont="1" applyFill="1" applyBorder="1" applyAlignment="1">
      <alignment vertical="top"/>
    </xf>
    <xf numFmtId="164" fontId="9" fillId="2" borderId="0" xfId="0" applyNumberFormat="1" applyFont="1" applyFill="1" applyAlignment="1">
      <alignment vertical="top"/>
    </xf>
    <xf numFmtId="164" fontId="27" fillId="2" borderId="0" xfId="0" applyNumberFormat="1" applyFont="1" applyFill="1" applyAlignment="1">
      <alignment vertical="top" wrapText="1"/>
    </xf>
    <xf numFmtId="164" fontId="12" fillId="2" borderId="0" xfId="0" applyNumberFormat="1" applyFont="1" applyFill="1" applyAlignment="1">
      <alignment vertical="top" wrapText="1"/>
    </xf>
    <xf numFmtId="164" fontId="8" fillId="2" borderId="0" xfId="0" applyNumberFormat="1" applyFont="1" applyFill="1"/>
    <xf numFmtId="164" fontId="15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0" fillId="2" borderId="0" xfId="0" quotePrefix="1" applyNumberFormat="1" applyFont="1" applyFill="1" applyAlignment="1">
      <alignment horizontal="right"/>
    </xf>
    <xf numFmtId="0" fontId="56" fillId="0" borderId="0" xfId="0" applyFont="1" applyAlignment="1">
      <alignment horizontal="left" indent="1"/>
    </xf>
    <xf numFmtId="164" fontId="57" fillId="2" borderId="0" xfId="0" applyNumberFormat="1" applyFont="1" applyFill="1"/>
    <xf numFmtId="0" fontId="25" fillId="0" borderId="0" xfId="1" applyNumberFormat="1" applyFont="1" applyFill="1" applyAlignment="1" applyProtection="1">
      <alignment horizontal="left" indent="1"/>
    </xf>
    <xf numFmtId="164" fontId="13" fillId="2" borderId="0" xfId="0" applyNumberFormat="1" applyFont="1" applyFill="1"/>
    <xf numFmtId="168" fontId="25" fillId="2" borderId="4" xfId="0" applyNumberFormat="1" applyFont="1" applyFill="1" applyBorder="1"/>
    <xf numFmtId="168" fontId="41" fillId="2" borderId="0" xfId="0" applyNumberFormat="1" applyFont="1" applyFill="1"/>
    <xf numFmtId="168" fontId="30" fillId="2" borderId="0" xfId="0" applyNumberFormat="1" applyFont="1" applyFill="1"/>
    <xf numFmtId="165" fontId="8" fillId="2" borderId="0" xfId="0" applyNumberFormat="1" applyFont="1" applyFill="1"/>
    <xf numFmtId="165" fontId="8" fillId="2" borderId="4" xfId="0" applyNumberFormat="1" applyFont="1" applyFill="1" applyBorder="1"/>
    <xf numFmtId="165" fontId="11" fillId="2" borderId="0" xfId="0" applyNumberFormat="1" applyFont="1" applyFill="1"/>
    <xf numFmtId="165" fontId="8" fillId="2" borderId="9" xfId="0" applyNumberFormat="1" applyFont="1" applyFill="1" applyBorder="1"/>
    <xf numFmtId="165" fontId="11" fillId="2" borderId="10" xfId="0" applyNumberFormat="1" applyFont="1" applyFill="1" applyBorder="1"/>
    <xf numFmtId="0" fontId="0" fillId="2" borderId="10" xfId="0" applyFill="1" applyBorder="1"/>
    <xf numFmtId="165" fontId="8" fillId="2" borderId="10" xfId="0" applyNumberFormat="1" applyFont="1" applyFill="1" applyBorder="1"/>
    <xf numFmtId="164" fontId="0" fillId="2" borderId="11" xfId="0" applyNumberFormat="1" applyFill="1" applyBorder="1"/>
    <xf numFmtId="0" fontId="42" fillId="2" borderId="0" xfId="0" applyFont="1" applyFill="1"/>
    <xf numFmtId="164" fontId="5" fillId="2" borderId="7" xfId="0" applyNumberFormat="1" applyFont="1" applyFill="1" applyBorder="1" applyAlignment="1">
      <alignment horizontal="centerContinuous"/>
    </xf>
    <xf numFmtId="164" fontId="5" fillId="2" borderId="8" xfId="0" applyNumberFormat="1" applyFont="1" applyFill="1" applyBorder="1" applyAlignment="1">
      <alignment horizontal="centerContinuous"/>
    </xf>
    <xf numFmtId="164" fontId="13" fillId="2" borderId="4" xfId="0" applyNumberFormat="1" applyFont="1" applyFill="1" applyBorder="1"/>
    <xf numFmtId="166" fontId="13" fillId="2" borderId="0" xfId="0" applyNumberFormat="1" applyFont="1" applyFill="1"/>
    <xf numFmtId="166" fontId="13" fillId="2" borderId="5" xfId="0" applyNumberFormat="1" applyFont="1" applyFill="1" applyBorder="1"/>
    <xf numFmtId="164" fontId="13" fillId="2" borderId="5" xfId="0" applyNumberFormat="1" applyFont="1" applyFill="1" applyBorder="1"/>
    <xf numFmtId="164" fontId="13" fillId="2" borderId="9" xfId="0" applyNumberFormat="1" applyFont="1" applyFill="1" applyBorder="1"/>
    <xf numFmtId="164" fontId="11" fillId="2" borderId="10" xfId="0" applyNumberFormat="1" applyFont="1" applyFill="1" applyBorder="1"/>
    <xf numFmtId="164" fontId="13" fillId="2" borderId="10" xfId="0" applyNumberFormat="1" applyFont="1" applyFill="1" applyBorder="1"/>
    <xf numFmtId="164" fontId="58" fillId="2" borderId="4" xfId="0" applyNumberFormat="1" applyFont="1" applyFill="1" applyBorder="1"/>
    <xf numFmtId="164" fontId="58" fillId="2" borderId="0" xfId="0" applyNumberFormat="1" applyFont="1" applyFill="1"/>
    <xf numFmtId="0" fontId="0" fillId="2" borderId="4" xfId="0" applyFill="1" applyBorder="1"/>
    <xf numFmtId="0" fontId="29" fillId="2" borderId="0" xfId="0" applyFont="1" applyFill="1"/>
    <xf numFmtId="0" fontId="29" fillId="2" borderId="5" xfId="0" applyFont="1" applyFill="1" applyBorder="1"/>
    <xf numFmtId="164" fontId="52" fillId="2" borderId="6" xfId="0" applyNumberFormat="1" applyFont="1" applyFill="1" applyBorder="1" applyAlignment="1">
      <alignment horizontal="centerContinuous"/>
    </xf>
    <xf numFmtId="164" fontId="59" fillId="0" borderId="0" xfId="1" applyNumberFormat="1" applyFont="1" applyFill="1" applyAlignment="1" applyProtection="1">
      <protection hidden="1"/>
    </xf>
    <xf numFmtId="181" fontId="34" fillId="3" borderId="12" xfId="0" applyNumberFormat="1" applyFont="1" applyFill="1" applyBorder="1" applyAlignment="1">
      <alignment horizontal="left"/>
    </xf>
    <xf numFmtId="37" fontId="34" fillId="3" borderId="13" xfId="0" applyNumberFormat="1" applyFont="1" applyFill="1" applyBorder="1" applyAlignment="1">
      <alignment horizontal="right"/>
    </xf>
    <xf numFmtId="164" fontId="34" fillId="3" borderId="12" xfId="0" applyNumberFormat="1" applyFont="1" applyFill="1" applyBorder="1"/>
    <xf numFmtId="37" fontId="34" fillId="3" borderId="13" xfId="0" applyNumberFormat="1" applyFont="1" applyFill="1" applyBorder="1"/>
    <xf numFmtId="164" fontId="15" fillId="0" borderId="7" xfId="0" applyNumberFormat="1" applyFont="1" applyBorder="1" applyAlignment="1">
      <alignment horizontal="centerContinuous"/>
    </xf>
    <xf numFmtId="0" fontId="0" fillId="0" borderId="5" xfId="0" applyBorder="1"/>
    <xf numFmtId="183" fontId="30" fillId="0" borderId="0" xfId="0" applyNumberFormat="1" applyFont="1"/>
    <xf numFmtId="183" fontId="30" fillId="0" borderId="5" xfId="0" applyNumberFormat="1" applyFont="1" applyBorder="1"/>
    <xf numFmtId="165" fontId="30" fillId="0" borderId="0" xfId="0" applyNumberFormat="1" applyFont="1"/>
    <xf numFmtId="165" fontId="30" fillId="0" borderId="5" xfId="0" applyNumberFormat="1" applyFont="1" applyBorder="1"/>
    <xf numFmtId="164" fontId="42" fillId="0" borderId="4" xfId="0" applyNumberFormat="1" applyFont="1" applyBorder="1"/>
    <xf numFmtId="183" fontId="30" fillId="0" borderId="0" xfId="0" applyNumberFormat="1" applyFont="1" applyAlignment="1">
      <alignment horizontal="right"/>
    </xf>
    <xf numFmtId="183" fontId="30" fillId="0" borderId="5" xfId="0" applyNumberFormat="1" applyFont="1" applyBorder="1" applyAlignment="1">
      <alignment horizontal="right"/>
    </xf>
    <xf numFmtId="164" fontId="25" fillId="0" borderId="10" xfId="0" applyNumberFormat="1" applyFont="1" applyBorder="1"/>
    <xf numFmtId="183" fontId="30" fillId="0" borderId="10" xfId="0" applyNumberFormat="1" applyFont="1" applyBorder="1"/>
    <xf numFmtId="183" fontId="30" fillId="0" borderId="11" xfId="0" applyNumberFormat="1" applyFont="1" applyBorder="1"/>
    <xf numFmtId="164" fontId="34" fillId="2" borderId="12" xfId="0" applyNumberFormat="1" applyFont="1" applyFill="1" applyBorder="1"/>
    <xf numFmtId="37" fontId="34" fillId="2" borderId="13" xfId="0" applyNumberFormat="1" applyFont="1" applyFill="1" applyBorder="1"/>
    <xf numFmtId="166" fontId="15" fillId="2" borderId="4" xfId="0" applyNumberFormat="1" applyFont="1" applyFill="1" applyBorder="1"/>
    <xf numFmtId="175" fontId="13" fillId="2" borderId="4" xfId="0" applyNumberFormat="1" applyFont="1" applyFill="1" applyBorder="1" applyAlignment="1">
      <alignment horizontal="right"/>
    </xf>
    <xf numFmtId="166" fontId="8" fillId="2" borderId="4" xfId="0" applyNumberFormat="1" applyFont="1" applyFill="1" applyBorder="1" applyAlignment="1">
      <alignment horizontal="left" indent="1"/>
    </xf>
    <xf numFmtId="164" fontId="15" fillId="2" borderId="4" xfId="0" applyNumberFormat="1" applyFont="1" applyFill="1" applyBorder="1" applyAlignment="1">
      <alignment horizontal="right"/>
    </xf>
    <xf numFmtId="166" fontId="23" fillId="2" borderId="4" xfId="0" applyNumberFormat="1" applyFont="1" applyFill="1" applyBorder="1"/>
    <xf numFmtId="168" fontId="13" fillId="2" borderId="9" xfId="0" applyNumberFormat="1" applyFont="1" applyFill="1" applyBorder="1"/>
    <xf numFmtId="173" fontId="13" fillId="2" borderId="5" xfId="0" applyNumberFormat="1" applyFont="1" applyFill="1" applyBorder="1"/>
    <xf numFmtId="166" fontId="15" fillId="2" borderId="5" xfId="0" applyNumberFormat="1" applyFont="1" applyFill="1" applyBorder="1"/>
    <xf numFmtId="175" fontId="13" fillId="2" borderId="5" xfId="0" applyNumberFormat="1" applyFont="1" applyFill="1" applyBorder="1" applyAlignment="1">
      <alignment horizontal="right"/>
    </xf>
    <xf numFmtId="166" fontId="8" fillId="2" borderId="5" xfId="0" applyNumberFormat="1" applyFont="1" applyFill="1" applyBorder="1" applyAlignment="1">
      <alignment horizontal="left" indent="1"/>
    </xf>
    <xf numFmtId="164" fontId="15" fillId="2" borderId="5" xfId="0" applyNumberFormat="1" applyFont="1" applyFill="1" applyBorder="1" applyAlignment="1">
      <alignment horizontal="right"/>
    </xf>
    <xf numFmtId="166" fontId="23" fillId="2" borderId="5" xfId="0" applyNumberFormat="1" applyFont="1" applyFill="1" applyBorder="1"/>
    <xf numFmtId="168" fontId="13" fillId="2" borderId="11" xfId="0" applyNumberFormat="1" applyFont="1" applyFill="1" applyBorder="1"/>
    <xf numFmtId="0" fontId="8" fillId="2" borderId="6" xfId="0" applyFont="1" applyFill="1" applyBorder="1" applyAlignment="1">
      <alignment horizontal="right"/>
    </xf>
    <xf numFmtId="0" fontId="8" fillId="2" borderId="8" xfId="0" applyFont="1" applyFill="1" applyBorder="1" applyAlignment="1">
      <alignment horizontal="right"/>
    </xf>
    <xf numFmtId="164" fontId="30" fillId="2" borderId="0" xfId="0" applyNumberFormat="1" applyFont="1" applyFill="1"/>
    <xf numFmtId="166" fontId="13" fillId="2" borderId="10" xfId="0" applyNumberFormat="1" applyFont="1" applyFill="1" applyBorder="1"/>
    <xf numFmtId="166" fontId="13" fillId="2" borderId="11" xfId="0" applyNumberFormat="1" applyFont="1" applyFill="1" applyBorder="1"/>
    <xf numFmtId="164" fontId="34" fillId="2" borderId="12" xfId="0" applyNumberFormat="1" applyFont="1" applyFill="1" applyBorder="1" applyAlignment="1">
      <alignment horizontal="left"/>
    </xf>
    <xf numFmtId="37" fontId="37" fillId="2" borderId="13" xfId="0" applyNumberFormat="1" applyFont="1" applyFill="1" applyBorder="1"/>
    <xf numFmtId="0" fontId="17" fillId="2" borderId="14" xfId="0" applyFont="1" applyFill="1" applyBorder="1" applyAlignment="1">
      <alignment horizontal="right" indent="1"/>
    </xf>
    <xf numFmtId="0" fontId="1" fillId="2" borderId="0" xfId="0" applyFont="1" applyFill="1" applyAlignment="1">
      <alignment horizontal="right" indent="1"/>
    </xf>
    <xf numFmtId="164" fontId="11" fillId="2" borderId="0" xfId="0" applyNumberFormat="1" applyFont="1" applyFill="1" applyAlignment="1">
      <alignment horizontal="right" indent="1"/>
    </xf>
    <xf numFmtId="185" fontId="8" fillId="2" borderId="0" xfId="0" applyNumberFormat="1" applyFont="1" applyFill="1" applyAlignment="1">
      <alignment horizontal="right" indent="1"/>
    </xf>
    <xf numFmtId="185" fontId="15" fillId="2" borderId="0" xfId="0" applyNumberFormat="1" applyFont="1" applyFill="1" applyAlignment="1">
      <alignment horizontal="right" indent="1"/>
    </xf>
    <xf numFmtId="185" fontId="13" fillId="2" borderId="0" xfId="0" applyNumberFormat="1" applyFont="1" applyFill="1" applyAlignment="1">
      <alignment horizontal="right" indent="1"/>
    </xf>
    <xf numFmtId="185" fontId="23" fillId="2" borderId="0" xfId="0" applyNumberFormat="1" applyFont="1" applyFill="1" applyAlignment="1">
      <alignment horizontal="right" indent="1"/>
    </xf>
    <xf numFmtId="164" fontId="1" fillId="2" borderId="0" xfId="0" applyNumberFormat="1" applyFont="1" applyFill="1" applyAlignment="1">
      <alignment horizontal="right" indent="1"/>
    </xf>
    <xf numFmtId="168" fontId="13" fillId="2" borderId="15" xfId="0" applyNumberFormat="1" applyFont="1" applyFill="1" applyBorder="1" applyAlignment="1">
      <alignment horizontal="right" indent="1"/>
    </xf>
    <xf numFmtId="180" fontId="8" fillId="4" borderId="0" xfId="0" applyNumberFormat="1" applyFont="1" applyFill="1" applyAlignment="1">
      <alignment horizontal="right"/>
    </xf>
    <xf numFmtId="170" fontId="17" fillId="4" borderId="0" xfId="0" applyNumberFormat="1" applyFont="1" applyFill="1"/>
    <xf numFmtId="170" fontId="17" fillId="4" borderId="5" xfId="0" applyNumberFormat="1" applyFont="1" applyFill="1" applyBorder="1"/>
    <xf numFmtId="170" fontId="17" fillId="4" borderId="4" xfId="0" applyNumberFormat="1" applyFont="1" applyFill="1" applyBorder="1"/>
    <xf numFmtId="170" fontId="17" fillId="4" borderId="9" xfId="0" applyNumberFormat="1" applyFont="1" applyFill="1" applyBorder="1"/>
    <xf numFmtId="166" fontId="8" fillId="4" borderId="0" xfId="0" applyNumberFormat="1" applyFont="1" applyFill="1"/>
    <xf numFmtId="164" fontId="8" fillId="4" borderId="0" xfId="0" applyNumberFormat="1" applyFont="1" applyFill="1"/>
    <xf numFmtId="167" fontId="17" fillId="4" borderId="0" xfId="0" applyNumberFormat="1" applyFont="1" applyFill="1"/>
    <xf numFmtId="169" fontId="9" fillId="4" borderId="0" xfId="0" applyNumberFormat="1" applyFont="1" applyFill="1"/>
    <xf numFmtId="170" fontId="25" fillId="4" borderId="0" xfId="0" applyNumberFormat="1" applyFont="1" applyFill="1"/>
    <xf numFmtId="172" fontId="25" fillId="4" borderId="0" xfId="0" applyNumberFormat="1" applyFont="1" applyFill="1"/>
    <xf numFmtId="168" fontId="17" fillId="4" borderId="0" xfId="0" applyNumberFormat="1" applyFont="1" applyFill="1"/>
    <xf numFmtId="17" fontId="21" fillId="4" borderId="4" xfId="0" applyNumberFormat="1" applyFont="1" applyFill="1" applyBorder="1"/>
    <xf numFmtId="17" fontId="21" fillId="4" borderId="5" xfId="0" applyNumberFormat="1" applyFont="1" applyFill="1" applyBorder="1"/>
    <xf numFmtId="173" fontId="8" fillId="4" borderId="4" xfId="0" applyNumberFormat="1" applyFont="1" applyFill="1" applyBorder="1"/>
    <xf numFmtId="174" fontId="8" fillId="4" borderId="4" xfId="0" applyNumberFormat="1" applyFont="1" applyFill="1" applyBorder="1" applyAlignment="1">
      <alignment horizontal="right"/>
    </xf>
    <xf numFmtId="164" fontId="8" fillId="4" borderId="4" xfId="0" applyNumberFormat="1" applyFont="1" applyFill="1" applyBorder="1"/>
    <xf numFmtId="164" fontId="17" fillId="4" borderId="0" xfId="0" applyNumberFormat="1" applyFont="1" applyFill="1"/>
    <xf numFmtId="179" fontId="9" fillId="4" borderId="16" xfId="0" applyNumberFormat="1" applyFont="1" applyFill="1" applyBorder="1" applyAlignment="1">
      <alignment horizontal="center"/>
    </xf>
    <xf numFmtId="171" fontId="8" fillId="4" borderId="17" xfId="0" applyNumberFormat="1" applyFont="1" applyFill="1" applyBorder="1"/>
    <xf numFmtId="171" fontId="8" fillId="4" borderId="18" xfId="0" applyNumberFormat="1" applyFont="1" applyFill="1" applyBorder="1"/>
    <xf numFmtId="165" fontId="8" fillId="4" borderId="0" xfId="0" applyNumberFormat="1" applyFont="1" applyFill="1"/>
    <xf numFmtId="165" fontId="8" fillId="4" borderId="5" xfId="0" applyNumberFormat="1" applyFont="1" applyFill="1" applyBorder="1"/>
    <xf numFmtId="164" fontId="8" fillId="4" borderId="11" xfId="0" applyNumberFormat="1" applyFont="1" applyFill="1" applyBorder="1" applyAlignment="1">
      <alignment horizontal="centerContinuous"/>
    </xf>
    <xf numFmtId="164" fontId="8" fillId="4" borderId="5" xfId="0" applyNumberFormat="1" applyFont="1" applyFill="1" applyBorder="1"/>
    <xf numFmtId="164" fontId="25" fillId="4" borderId="0" xfId="0" applyNumberFormat="1" applyFont="1" applyFill="1"/>
    <xf numFmtId="165" fontId="25" fillId="4" borderId="0" xfId="0" applyNumberFormat="1" applyFont="1" applyFill="1"/>
    <xf numFmtId="165" fontId="25" fillId="4" borderId="10" xfId="0" applyNumberFormat="1" applyFont="1" applyFill="1" applyBorder="1"/>
    <xf numFmtId="0" fontId="3" fillId="4" borderId="0" xfId="0" applyFont="1" applyFill="1"/>
  </cellXfs>
  <cellStyles count="3">
    <cellStyle name="Hyperlink" xfId="1" builtinId="8"/>
    <cellStyle name="Normal" xfId="0" builtinId="0"/>
    <cellStyle name="t" xfId="2" xr:uid="{00000000-0005-0000-0000-000002000000}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33"/>
  <sheetViews>
    <sheetView showGridLines="0" tabSelected="1" topLeftCell="A82" zoomScale="130" workbookViewId="0">
      <selection activeCell="E93" sqref="E93:I93"/>
    </sheetView>
  </sheetViews>
  <sheetFormatPr defaultRowHeight="12.75" outlineLevelRow="1" x14ac:dyDescent="0.2"/>
  <cols>
    <col min="1" max="1" width="30.1640625" style="2" customWidth="1"/>
    <col min="2" max="2" width="10.83203125" style="2" bestFit="1" customWidth="1"/>
    <col min="3" max="3" width="9.1640625" style="2" customWidth="1"/>
    <col min="4" max="4" width="13" style="2" customWidth="1"/>
    <col min="5" max="5" width="10.5" style="2" customWidth="1"/>
    <col min="6" max="8" width="10.83203125" style="2" bestFit="1" customWidth="1"/>
    <col min="9" max="9" width="8.83203125" style="2" customWidth="1"/>
    <col min="10" max="10" width="9.33203125" style="2"/>
    <col min="11" max="11" width="7.6640625" style="2" bestFit="1" customWidth="1"/>
    <col min="12" max="16384" width="9.33203125" style="2"/>
  </cols>
  <sheetData>
    <row r="1" spans="1:8" ht="15.75" x14ac:dyDescent="0.25">
      <c r="A1" s="169" t="s">
        <v>129</v>
      </c>
      <c r="B1" s="171" t="e">
        <f ca="1">SUM(D235:I235)</f>
        <v>#DIV/0!</v>
      </c>
      <c r="D1" s="24"/>
    </row>
    <row r="2" spans="1:8" ht="15.75" x14ac:dyDescent="0.25">
      <c r="A2" s="168" t="s">
        <v>130</v>
      </c>
      <c r="B2" s="152" t="e">
        <f ca="1">IF(MIN(E194:E205,E208:E233,F194:I205,F208:I235)&lt;-0.001,1,0)</f>
        <v>#DIV/0!</v>
      </c>
      <c r="D2" s="24"/>
    </row>
    <row r="3" spans="1:8" ht="15.75" x14ac:dyDescent="0.25">
      <c r="A3" s="168" t="s">
        <v>132</v>
      </c>
      <c r="B3" s="152" t="e">
        <f ca="1">SUM(E316:I316)</f>
        <v>#DIV/0!</v>
      </c>
      <c r="D3" s="24"/>
    </row>
    <row r="4" spans="1:8" ht="15.75" x14ac:dyDescent="0.25">
      <c r="A4" s="168" t="s">
        <v>173</v>
      </c>
      <c r="B4" s="152" t="e">
        <f ca="1">ABS(B358-H356)</f>
        <v>#DIV/0!</v>
      </c>
      <c r="D4" s="24"/>
    </row>
    <row r="5" spans="1:8" s="12" customFormat="1" ht="15.75" x14ac:dyDescent="0.25">
      <c r="A5" s="82" t="s">
        <v>232</v>
      </c>
      <c r="B5" s="152">
        <f ca="1">H427</f>
        <v>0</v>
      </c>
      <c r="D5" s="43"/>
      <c r="G5" s="249"/>
      <c r="H5" s="249"/>
    </row>
    <row r="6" spans="1:8" s="12" customFormat="1" ht="15.75" x14ac:dyDescent="0.25">
      <c r="A6" s="286" t="s">
        <v>233</v>
      </c>
      <c r="B6" s="287">
        <f ca="1">ABS(B25-F25)</f>
        <v>0</v>
      </c>
      <c r="D6" s="43" t="s">
        <v>234</v>
      </c>
      <c r="G6" s="249"/>
      <c r="H6" s="249"/>
    </row>
    <row r="7" spans="1:8" ht="4.5" customHeight="1" x14ac:dyDescent="0.55000000000000004">
      <c r="A7"/>
      <c r="B7" s="172" t="s">
        <v>18</v>
      </c>
      <c r="D7" s="24"/>
    </row>
    <row r="8" spans="1:8" ht="15.75" x14ac:dyDescent="0.25">
      <c r="A8" s="170" t="s">
        <v>185</v>
      </c>
      <c r="B8" s="173" t="e">
        <f ca="1">SUM(B1:B7)</f>
        <v>#DIV/0!</v>
      </c>
      <c r="D8" s="24"/>
    </row>
    <row r="9" spans="1:8" ht="15.75" x14ac:dyDescent="0.25">
      <c r="A9" s="82"/>
      <c r="B9" s="83"/>
      <c r="D9" s="24"/>
    </row>
    <row r="10" spans="1:8" s="80" customFormat="1" ht="15.75" customHeight="1" x14ac:dyDescent="0.25">
      <c r="A10" s="250" t="s">
        <v>128</v>
      </c>
      <c r="B10" s="251">
        <v>0</v>
      </c>
      <c r="D10" s="81" t="s">
        <v>131</v>
      </c>
    </row>
    <row r="12" spans="1:8" ht="15.75" x14ac:dyDescent="0.25">
      <c r="A12" s="252" t="s">
        <v>141</v>
      </c>
      <c r="B12" s="253">
        <v>1</v>
      </c>
    </row>
    <row r="13" spans="1:8" customFormat="1" x14ac:dyDescent="0.2"/>
    <row r="14" spans="1:8" ht="15.75" x14ac:dyDescent="0.25">
      <c r="A14" s="266" t="s">
        <v>235</v>
      </c>
      <c r="B14" s="267">
        <v>2</v>
      </c>
    </row>
    <row r="16" spans="1:8" s="12" customFormat="1" ht="20.25" x14ac:dyDescent="0.55000000000000004">
      <c r="A16" s="248" t="s">
        <v>229</v>
      </c>
      <c r="B16" s="234"/>
      <c r="C16" s="234"/>
      <c r="D16" s="234"/>
      <c r="E16" s="234"/>
      <c r="F16" s="235"/>
    </row>
    <row r="17" spans="1:9" s="12" customFormat="1" ht="13.5" x14ac:dyDescent="0.25">
      <c r="A17" s="243" t="s">
        <v>230</v>
      </c>
      <c r="B17" s="214"/>
      <c r="C17" s="203"/>
      <c r="D17" s="244" t="s">
        <v>231</v>
      </c>
      <c r="E17" s="203"/>
      <c r="F17" s="204"/>
    </row>
    <row r="18" spans="1:9" s="12" customFormat="1" x14ac:dyDescent="0.2">
      <c r="A18" s="236" t="str">
        <f>A410</f>
        <v xml:space="preserve">  Excess Cash</v>
      </c>
      <c r="B18" s="237">
        <f ca="1">H410</f>
        <v>0</v>
      </c>
      <c r="C18" s="203"/>
      <c r="D18" s="221" t="str">
        <f t="shared" ref="D18:D23" si="0">A418</f>
        <v xml:space="preserve">  Fund Cash Blc.</v>
      </c>
      <c r="E18" s="203"/>
      <c r="F18" s="238">
        <f t="shared" ref="F18:F23" ca="1" si="1">H418</f>
        <v>0</v>
      </c>
    </row>
    <row r="19" spans="1:9" s="12" customFormat="1" x14ac:dyDescent="0.2">
      <c r="A19" s="236" t="str">
        <f>A411</f>
        <v xml:space="preserve">  New Revolver</v>
      </c>
      <c r="B19" s="237">
        <f ca="1">H411</f>
        <v>0</v>
      </c>
      <c r="C19" s="203"/>
      <c r="D19" s="221" t="str">
        <f t="shared" si="0"/>
        <v xml:space="preserve">  Repay Revolver</v>
      </c>
      <c r="E19" s="203"/>
      <c r="F19" s="238">
        <f t="shared" ca="1" si="1"/>
        <v>0</v>
      </c>
    </row>
    <row r="20" spans="1:9" s="12" customFormat="1" x14ac:dyDescent="0.2">
      <c r="A20" s="236" t="str">
        <f>A412</f>
        <v xml:space="preserve">  New Term Loan</v>
      </c>
      <c r="B20" s="237">
        <f ca="1">H412</f>
        <v>0</v>
      </c>
      <c r="C20" s="203"/>
      <c r="D20" s="221" t="str">
        <f t="shared" si="0"/>
        <v xml:space="preserve">  Repay Term Loan</v>
      </c>
      <c r="E20" s="203"/>
      <c r="F20" s="238">
        <f t="shared" ca="1" si="1"/>
        <v>0</v>
      </c>
    </row>
    <row r="21" spans="1:9" s="12" customFormat="1" x14ac:dyDescent="0.2">
      <c r="A21" s="236" t="str">
        <f>A413</f>
        <v xml:space="preserve">  New Sr. Sub. Notes</v>
      </c>
      <c r="B21" s="237">
        <f ca="1">H413</f>
        <v>0</v>
      </c>
      <c r="C21" s="203"/>
      <c r="D21" s="221" t="str">
        <f t="shared" si="0"/>
        <v xml:space="preserve">  Repay Sr. Sub. Notes</v>
      </c>
      <c r="E21" s="203"/>
      <c r="F21" s="238">
        <f t="shared" ca="1" si="1"/>
        <v>0</v>
      </c>
    </row>
    <row r="22" spans="1:9" s="12" customFormat="1" x14ac:dyDescent="0.2">
      <c r="A22" s="236"/>
      <c r="B22" s="221"/>
      <c r="C22" s="203"/>
      <c r="D22" s="221" t="str">
        <f t="shared" si="0"/>
        <v xml:space="preserve">  Term Loan Fee</v>
      </c>
      <c r="E22" s="203"/>
      <c r="F22" s="238">
        <f t="shared" ca="1" si="1"/>
        <v>0</v>
      </c>
    </row>
    <row r="23" spans="1:9" s="12" customFormat="1" x14ac:dyDescent="0.2">
      <c r="A23" s="245"/>
      <c r="B23" s="166"/>
      <c r="C23" s="166"/>
      <c r="D23" s="221" t="str">
        <f t="shared" si="0"/>
        <v xml:space="preserve">  Sr. Sub. Fee</v>
      </c>
      <c r="E23" s="166"/>
      <c r="F23" s="238">
        <f t="shared" ca="1" si="1"/>
        <v>0</v>
      </c>
    </row>
    <row r="24" spans="1:9" s="12" customFormat="1" ht="4.5" customHeight="1" x14ac:dyDescent="0.35">
      <c r="A24" s="245"/>
      <c r="B24" s="246" t="s">
        <v>18</v>
      </c>
      <c r="C24" s="166"/>
      <c r="D24" s="221"/>
      <c r="E24" s="166"/>
      <c r="F24" s="247" t="s">
        <v>18</v>
      </c>
    </row>
    <row r="25" spans="1:9" s="12" customFormat="1" x14ac:dyDescent="0.2">
      <c r="A25" s="240" t="str">
        <f>A415</f>
        <v xml:space="preserve">  Total Sources</v>
      </c>
      <c r="B25" s="284">
        <f ca="1">SUM(B18:B24)</f>
        <v>0</v>
      </c>
      <c r="C25" s="241"/>
      <c r="D25" s="242" t="str">
        <f>A425</f>
        <v xml:space="preserve">  Total Uses</v>
      </c>
      <c r="E25" s="241"/>
      <c r="F25" s="285">
        <f ca="1">SUM(F18:F24)</f>
        <v>0</v>
      </c>
    </row>
    <row r="26" spans="1:9" s="12" customFormat="1" x14ac:dyDescent="0.2">
      <c r="A26" s="8"/>
      <c r="B26" s="8"/>
      <c r="C26" s="8"/>
      <c r="D26" s="8"/>
    </row>
    <row r="27" spans="1:9" s="12" customFormat="1" ht="23.25" x14ac:dyDescent="0.6">
      <c r="A27" s="175" t="s">
        <v>174</v>
      </c>
      <c r="B27" s="176"/>
      <c r="C27" s="176"/>
      <c r="D27" s="176"/>
      <c r="E27" s="177"/>
      <c r="F27" s="177"/>
      <c r="G27" s="177"/>
      <c r="H27" s="177"/>
      <c r="I27" s="178"/>
    </row>
    <row r="28" spans="1:9" s="12" customFormat="1" ht="15" x14ac:dyDescent="0.35">
      <c r="A28" s="126"/>
      <c r="B28" s="179" t="s">
        <v>0</v>
      </c>
      <c r="C28" s="179"/>
      <c r="D28" s="20" t="s">
        <v>175</v>
      </c>
      <c r="E28" s="179" t="s">
        <v>1</v>
      </c>
      <c r="F28" s="180"/>
      <c r="G28" s="180"/>
      <c r="H28" s="180"/>
      <c r="I28" s="181"/>
    </row>
    <row r="29" spans="1:9" s="12" customFormat="1" x14ac:dyDescent="0.2">
      <c r="A29" s="126"/>
      <c r="B29" s="3">
        <f>B74</f>
        <v>-3</v>
      </c>
      <c r="C29" s="3">
        <f t="shared" ref="C29:I29" si="2">C74</f>
        <v>-2</v>
      </c>
      <c r="D29" s="3">
        <f t="shared" si="2"/>
        <v>-1</v>
      </c>
      <c r="E29" s="3">
        <f t="shared" si="2"/>
        <v>0</v>
      </c>
      <c r="F29" s="3">
        <f t="shared" si="2"/>
        <v>1</v>
      </c>
      <c r="G29" s="3">
        <f t="shared" si="2"/>
        <v>2</v>
      </c>
      <c r="H29" s="3">
        <f t="shared" si="2"/>
        <v>3</v>
      </c>
      <c r="I29" s="87">
        <f t="shared" si="2"/>
        <v>4</v>
      </c>
    </row>
    <row r="30" spans="1:9" s="12" customFormat="1" x14ac:dyDescent="0.2">
      <c r="A30" s="126" t="s">
        <v>3</v>
      </c>
      <c r="B30" s="74">
        <f t="shared" ref="B30:I30" si="3">B76</f>
        <v>0</v>
      </c>
      <c r="C30" s="74">
        <f t="shared" si="3"/>
        <v>0</v>
      </c>
      <c r="D30" s="74">
        <f t="shared" si="3"/>
        <v>0</v>
      </c>
      <c r="E30" s="74">
        <f t="shared" ca="1" si="3"/>
        <v>0</v>
      </c>
      <c r="F30" s="74">
        <f t="shared" ca="1" si="3"/>
        <v>0</v>
      </c>
      <c r="G30" s="74">
        <f t="shared" ca="1" si="3"/>
        <v>0</v>
      </c>
      <c r="H30" s="74">
        <f t="shared" ca="1" si="3"/>
        <v>0</v>
      </c>
      <c r="I30" s="153">
        <f t="shared" ca="1" si="3"/>
        <v>0</v>
      </c>
    </row>
    <row r="31" spans="1:9" s="10" customFormat="1" x14ac:dyDescent="0.2">
      <c r="A31" s="182" t="s">
        <v>4</v>
      </c>
      <c r="B31" s="9"/>
      <c r="C31" s="183" t="str">
        <f t="shared" ref="C31:I31" si="4">IF(ISERROR(C30/B30-1),"NM",C30/B30-1)</f>
        <v>NM</v>
      </c>
      <c r="D31" s="183" t="str">
        <f t="shared" si="4"/>
        <v>NM</v>
      </c>
      <c r="E31" s="183" t="str">
        <f t="shared" ca="1" si="4"/>
        <v>NM</v>
      </c>
      <c r="F31" s="183" t="str">
        <f t="shared" ca="1" si="4"/>
        <v>NM</v>
      </c>
      <c r="G31" s="183" t="str">
        <f t="shared" ca="1" si="4"/>
        <v>NM</v>
      </c>
      <c r="H31" s="183" t="str">
        <f ca="1">IF(ISERROR(H30/G30-1),"NM",H30/G30-1)</f>
        <v>NM</v>
      </c>
      <c r="I31" s="184" t="str">
        <f t="shared" ca="1" si="4"/>
        <v>NM</v>
      </c>
    </row>
    <row r="32" spans="1:9" s="12" customFormat="1" ht="6" customHeight="1" x14ac:dyDescent="0.2">
      <c r="A32" s="126"/>
      <c r="B32" s="8"/>
      <c r="C32" s="8"/>
      <c r="D32" s="8"/>
      <c r="I32" s="92"/>
    </row>
    <row r="33" spans="1:9" s="12" customFormat="1" x14ac:dyDescent="0.2">
      <c r="A33" s="126" t="s">
        <v>10</v>
      </c>
      <c r="B33" s="17">
        <f t="shared" ref="B33:I33" si="5">B100</f>
        <v>0</v>
      </c>
      <c r="C33" s="17">
        <f t="shared" si="5"/>
        <v>0</v>
      </c>
      <c r="D33" s="17">
        <f t="shared" si="5"/>
        <v>0</v>
      </c>
      <c r="E33" s="17">
        <f t="shared" ca="1" si="5"/>
        <v>0</v>
      </c>
      <c r="F33" s="17">
        <f t="shared" ca="1" si="5"/>
        <v>0</v>
      </c>
      <c r="G33" s="17">
        <f t="shared" ca="1" si="5"/>
        <v>0</v>
      </c>
      <c r="H33" s="17">
        <f t="shared" ca="1" si="5"/>
        <v>0</v>
      </c>
      <c r="I33" s="150">
        <f t="shared" ca="1" si="5"/>
        <v>0</v>
      </c>
    </row>
    <row r="34" spans="1:9" s="10" customFormat="1" x14ac:dyDescent="0.2">
      <c r="A34" s="182" t="s">
        <v>11</v>
      </c>
      <c r="B34" s="15" t="e">
        <f t="shared" ref="B34:I34" si="6">B33/B30</f>
        <v>#DIV/0!</v>
      </c>
      <c r="C34" s="15" t="e">
        <f t="shared" si="6"/>
        <v>#DIV/0!</v>
      </c>
      <c r="D34" s="15" t="e">
        <f t="shared" si="6"/>
        <v>#DIV/0!</v>
      </c>
      <c r="E34" s="15" t="e">
        <f t="shared" ca="1" si="6"/>
        <v>#DIV/0!</v>
      </c>
      <c r="F34" s="15" t="e">
        <f t="shared" ca="1" si="6"/>
        <v>#DIV/0!</v>
      </c>
      <c r="G34" s="15" t="e">
        <f t="shared" ca="1" si="6"/>
        <v>#DIV/0!</v>
      </c>
      <c r="H34" s="15" t="e">
        <f t="shared" ca="1" si="6"/>
        <v>#DIV/0!</v>
      </c>
      <c r="I34" s="185" t="e">
        <f t="shared" ca="1" si="6"/>
        <v>#DIV/0!</v>
      </c>
    </row>
    <row r="35" spans="1:9" s="10" customFormat="1" x14ac:dyDescent="0.2">
      <c r="A35" s="182" t="s">
        <v>4</v>
      </c>
      <c r="B35"/>
      <c r="C35" s="183" t="str">
        <f t="shared" ref="C35:I35" si="7">IF(ISERROR(C33/B33-1), "NA", C33/B33-1)</f>
        <v>NA</v>
      </c>
      <c r="D35" s="183" t="str">
        <f t="shared" si="7"/>
        <v>NA</v>
      </c>
      <c r="E35" s="183" t="str">
        <f t="shared" ca="1" si="7"/>
        <v>NA</v>
      </c>
      <c r="F35" s="183" t="str">
        <f t="shared" ca="1" si="7"/>
        <v>NA</v>
      </c>
      <c r="G35" s="183" t="str">
        <f t="shared" ca="1" si="7"/>
        <v>NA</v>
      </c>
      <c r="H35" s="183" t="str">
        <f t="shared" ca="1" si="7"/>
        <v>NA</v>
      </c>
      <c r="I35" s="184" t="str">
        <f t="shared" ca="1" si="7"/>
        <v>NA</v>
      </c>
    </row>
    <row r="36" spans="1:9" s="12" customFormat="1" ht="6" customHeight="1" x14ac:dyDescent="0.2">
      <c r="A36" s="126"/>
      <c r="B36" s="8"/>
      <c r="C36" s="8"/>
      <c r="D36" s="8"/>
      <c r="I36" s="92"/>
    </row>
    <row r="37" spans="1:9" s="12" customFormat="1" x14ac:dyDescent="0.2">
      <c r="A37" s="126" t="s">
        <v>140</v>
      </c>
      <c r="B37" s="17"/>
      <c r="C37" s="17"/>
      <c r="D37" s="17">
        <f t="shared" ref="D37:I37" si="8">D107</f>
        <v>0</v>
      </c>
      <c r="E37" s="17">
        <f t="shared" ca="1" si="8"/>
        <v>0</v>
      </c>
      <c r="F37" s="17">
        <f t="shared" ca="1" si="8"/>
        <v>0</v>
      </c>
      <c r="G37" s="17">
        <f t="shared" ca="1" si="8"/>
        <v>0</v>
      </c>
      <c r="H37" s="17">
        <f t="shared" ca="1" si="8"/>
        <v>0</v>
      </c>
      <c r="I37" s="150">
        <f t="shared" ca="1" si="8"/>
        <v>0</v>
      </c>
    </row>
    <row r="38" spans="1:9" s="12" customFormat="1" x14ac:dyDescent="0.2">
      <c r="A38" s="126" t="s">
        <v>176</v>
      </c>
      <c r="B38" s="8"/>
      <c r="C38" s="8"/>
      <c r="D38" s="297"/>
      <c r="E38" s="17">
        <f ca="1">E169</f>
        <v>0</v>
      </c>
      <c r="F38" s="17" t="e">
        <f ca="1">F169</f>
        <v>#DIV/0!</v>
      </c>
      <c r="G38" s="17" t="e">
        <f ca="1">G169</f>
        <v>#DIV/0!</v>
      </c>
      <c r="H38" s="17" t="e">
        <f ca="1">H169</f>
        <v>#DIV/0!</v>
      </c>
      <c r="I38" s="17" t="e">
        <f ca="1">I169</f>
        <v>#DIV/0!</v>
      </c>
    </row>
    <row r="39" spans="1:9" s="12" customFormat="1" x14ac:dyDescent="0.2">
      <c r="A39" s="126" t="s">
        <v>177</v>
      </c>
      <c r="B39" s="17"/>
      <c r="C39" s="17"/>
      <c r="D39" s="186"/>
      <c r="E39" s="186" t="e">
        <f ca="1">E179</f>
        <v>#DIV/0!</v>
      </c>
      <c r="F39" s="186" t="e">
        <f ca="1">F179</f>
        <v>#DIV/0!</v>
      </c>
      <c r="G39" s="186" t="e">
        <f ca="1">G179</f>
        <v>#DIV/0!</v>
      </c>
      <c r="H39" s="186" t="e">
        <f ca="1">H179</f>
        <v>#DIV/0!</v>
      </c>
      <c r="I39" s="186" t="e">
        <f ca="1">I179</f>
        <v>#DIV/0!</v>
      </c>
    </row>
    <row r="40" spans="1:9" s="12" customFormat="1" x14ac:dyDescent="0.2">
      <c r="A40" s="126" t="s">
        <v>186</v>
      </c>
      <c r="B40" s="8"/>
      <c r="C40" s="8"/>
      <c r="D40" s="17">
        <f t="shared" ref="D40:I40" ca="1" si="9">(D225-D195)</f>
        <v>0</v>
      </c>
      <c r="E40" s="17" t="e">
        <f t="shared" ca="1" si="9"/>
        <v>#DIV/0!</v>
      </c>
      <c r="F40" s="17" t="e">
        <f t="shared" ca="1" si="9"/>
        <v>#DIV/0!</v>
      </c>
      <c r="G40" s="17" t="e">
        <f t="shared" ca="1" si="9"/>
        <v>#DIV/0!</v>
      </c>
      <c r="H40" s="17" t="e">
        <f t="shared" ca="1" si="9"/>
        <v>#DIV/0!</v>
      </c>
      <c r="I40" s="150" t="e">
        <f t="shared" ca="1" si="9"/>
        <v>#DIV/0!</v>
      </c>
    </row>
    <row r="41" spans="1:9" s="12" customFormat="1" x14ac:dyDescent="0.2">
      <c r="A41" s="133" t="s">
        <v>189</v>
      </c>
      <c r="B41" s="187"/>
      <c r="C41" s="187"/>
      <c r="D41" s="154">
        <f t="shared" ref="D41:I41" ca="1" si="10">D225</f>
        <v>0</v>
      </c>
      <c r="E41" s="154" t="e">
        <f t="shared" ca="1" si="10"/>
        <v>#DIV/0!</v>
      </c>
      <c r="F41" s="154" t="e">
        <f t="shared" ca="1" si="10"/>
        <v>#DIV/0!</v>
      </c>
      <c r="G41" s="154" t="e">
        <f t="shared" ca="1" si="10"/>
        <v>#DIV/0!</v>
      </c>
      <c r="H41" s="154" t="e">
        <f t="shared" ca="1" si="10"/>
        <v>#DIV/0!</v>
      </c>
      <c r="I41" s="155" t="e">
        <f t="shared" ca="1" si="10"/>
        <v>#DIV/0!</v>
      </c>
    </row>
    <row r="42" spans="1:9" s="12" customFormat="1" ht="6" customHeight="1" x14ac:dyDescent="0.2">
      <c r="A42" s="126"/>
      <c r="B42" s="8"/>
      <c r="C42" s="8"/>
      <c r="D42" s="8"/>
    </row>
    <row r="43" spans="1:9" s="12" customFormat="1" ht="6" customHeight="1" x14ac:dyDescent="0.2">
      <c r="A43" s="126"/>
      <c r="B43" s="8"/>
      <c r="C43" s="8"/>
      <c r="D43" s="8"/>
    </row>
    <row r="44" spans="1:9" s="12" customFormat="1" ht="6" customHeight="1" x14ac:dyDescent="0.2">
      <c r="A44" s="126"/>
      <c r="B44" s="8"/>
      <c r="C44" s="8"/>
      <c r="D44" s="8"/>
    </row>
    <row r="45" spans="1:9" s="12" customFormat="1" ht="23.25" x14ac:dyDescent="0.6">
      <c r="A45" s="175" t="s">
        <v>199</v>
      </c>
      <c r="B45" s="254"/>
      <c r="C45" s="254"/>
      <c r="D45" s="254"/>
      <c r="E45" s="136"/>
      <c r="F45" s="136"/>
      <c r="G45" s="136"/>
      <c r="H45" s="136"/>
      <c r="I45" s="137"/>
    </row>
    <row r="46" spans="1:9" customFormat="1" ht="15.75" x14ac:dyDescent="0.25">
      <c r="A46" s="124" t="s">
        <v>196</v>
      </c>
      <c r="I46" s="255"/>
    </row>
    <row r="47" spans="1:9" s="12" customFormat="1" x14ac:dyDescent="0.2">
      <c r="A47" s="126" t="s">
        <v>188</v>
      </c>
      <c r="B47" s="43"/>
      <c r="C47" s="43"/>
      <c r="D47" s="256" t="e">
        <f t="shared" ref="D47:I47" ca="1" si="11">D41/D33</f>
        <v>#DIV/0!</v>
      </c>
      <c r="E47" s="256" t="e">
        <f t="shared" ca="1" si="11"/>
        <v>#DIV/0!</v>
      </c>
      <c r="F47" s="256" t="e">
        <f t="shared" ca="1" si="11"/>
        <v>#DIV/0!</v>
      </c>
      <c r="G47" s="256" t="e">
        <f t="shared" ca="1" si="11"/>
        <v>#DIV/0!</v>
      </c>
      <c r="H47" s="256" t="e">
        <f t="shared" ca="1" si="11"/>
        <v>#DIV/0!</v>
      </c>
      <c r="I47" s="256" t="e">
        <f t="shared" ca="1" si="11"/>
        <v>#DIV/0!</v>
      </c>
    </row>
    <row r="48" spans="1:9" s="12" customFormat="1" x14ac:dyDescent="0.2">
      <c r="A48" s="126" t="s">
        <v>191</v>
      </c>
      <c r="B48" s="43"/>
      <c r="C48" s="43"/>
      <c r="D48" s="258" t="e">
        <f t="shared" ref="D48:I48" ca="1" si="12">D41/SUM(D225,D231)</f>
        <v>#DIV/0!</v>
      </c>
      <c r="E48" s="258" t="e">
        <f t="shared" ca="1" si="12"/>
        <v>#DIV/0!</v>
      </c>
      <c r="F48" s="258" t="e">
        <f t="shared" ca="1" si="12"/>
        <v>#DIV/0!</v>
      </c>
      <c r="G48" s="258" t="e">
        <f t="shared" ca="1" si="12"/>
        <v>#DIV/0!</v>
      </c>
      <c r="H48" s="258" t="e">
        <f t="shared" ca="1" si="12"/>
        <v>#DIV/0!</v>
      </c>
      <c r="I48" s="259" t="e">
        <f t="shared" ca="1" si="12"/>
        <v>#DIV/0!</v>
      </c>
    </row>
    <row r="49" spans="1:9" s="12" customFormat="1" x14ac:dyDescent="0.2">
      <c r="A49" s="126" t="s">
        <v>190</v>
      </c>
      <c r="B49" s="43"/>
      <c r="C49" s="43"/>
      <c r="D49" s="258" t="e">
        <f t="shared" ref="D49:I49" ca="1" si="13">D41/D213</f>
        <v>#DIV/0!</v>
      </c>
      <c r="E49" s="258" t="e">
        <f t="shared" ca="1" si="13"/>
        <v>#DIV/0!</v>
      </c>
      <c r="F49" s="258" t="e">
        <f t="shared" ca="1" si="13"/>
        <v>#DIV/0!</v>
      </c>
      <c r="G49" s="258" t="e">
        <f t="shared" ca="1" si="13"/>
        <v>#DIV/0!</v>
      </c>
      <c r="H49" s="258" t="e">
        <f t="shared" ca="1" si="13"/>
        <v>#DIV/0!</v>
      </c>
      <c r="I49" s="259" t="e">
        <f t="shared" ca="1" si="13"/>
        <v>#DIV/0!</v>
      </c>
    </row>
    <row r="50" spans="1:9" s="12" customFormat="1" x14ac:dyDescent="0.2">
      <c r="A50" s="126" t="s">
        <v>194</v>
      </c>
      <c r="B50" s="43"/>
      <c r="C50" s="43"/>
      <c r="D50" s="256" t="e">
        <f t="shared" ref="D50:I50" ca="1" si="14">D41/D231</f>
        <v>#DIV/0!</v>
      </c>
      <c r="E50" s="256" t="e">
        <f t="shared" ca="1" si="14"/>
        <v>#DIV/0!</v>
      </c>
      <c r="F50" s="256" t="e">
        <f t="shared" ca="1" si="14"/>
        <v>#DIV/0!</v>
      </c>
      <c r="G50" s="256" t="e">
        <f t="shared" ca="1" si="14"/>
        <v>#DIV/0!</v>
      </c>
      <c r="H50" s="256" t="e">
        <f t="shared" ca="1" si="14"/>
        <v>#DIV/0!</v>
      </c>
      <c r="I50" s="257" t="e">
        <f t="shared" ca="1" si="14"/>
        <v>#DIV/0!</v>
      </c>
    </row>
    <row r="51" spans="1:9" s="12" customFormat="1" x14ac:dyDescent="0.2">
      <c r="A51" s="126" t="s">
        <v>198</v>
      </c>
      <c r="B51" s="43"/>
      <c r="C51" s="43"/>
      <c r="D51" s="258" t="e">
        <f t="shared" ref="D51:I51" ca="1" si="15">D221/SUM(D221:D223)</f>
        <v>#DIV/0!</v>
      </c>
      <c r="E51" s="258" t="e">
        <f t="shared" ca="1" si="15"/>
        <v>#DIV/0!</v>
      </c>
      <c r="F51" s="258" t="e">
        <f t="shared" ca="1" si="15"/>
        <v>#DIV/0!</v>
      </c>
      <c r="G51" s="258" t="e">
        <f t="shared" ca="1" si="15"/>
        <v>#DIV/0!</v>
      </c>
      <c r="H51" s="258" t="e">
        <f t="shared" ca="1" si="15"/>
        <v>#DIV/0!</v>
      </c>
      <c r="I51" s="259" t="e">
        <f t="shared" ca="1" si="15"/>
        <v>#DIV/0!</v>
      </c>
    </row>
    <row r="52" spans="1:9" s="12" customFormat="1" x14ac:dyDescent="0.2">
      <c r="A52" s="128"/>
      <c r="B52" s="43"/>
      <c r="C52" s="43"/>
      <c r="D52" s="256"/>
      <c r="E52" s="256"/>
      <c r="F52" s="256"/>
      <c r="G52" s="256"/>
      <c r="H52" s="256"/>
      <c r="I52" s="257"/>
    </row>
    <row r="53" spans="1:9" s="12" customFormat="1" ht="15.75" x14ac:dyDescent="0.25">
      <c r="A53" s="260" t="s">
        <v>195</v>
      </c>
      <c r="B53" s="43"/>
      <c r="C53" s="43"/>
      <c r="D53" s="256"/>
      <c r="E53" s="256"/>
      <c r="F53" s="256"/>
      <c r="G53" s="256"/>
      <c r="H53" s="256"/>
      <c r="I53" s="257"/>
    </row>
    <row r="54" spans="1:9" s="12" customFormat="1" x14ac:dyDescent="0.2">
      <c r="A54" s="126" t="s">
        <v>187</v>
      </c>
      <c r="B54" s="43"/>
      <c r="C54" s="43"/>
      <c r="D54" s="261" t="str">
        <f t="shared" ref="D54:I54" si="16">IF(ISERROR(D162/D38), "NA", D162/D38)</f>
        <v>NA</v>
      </c>
      <c r="E54" s="261" t="str">
        <f t="shared" ca="1" si="16"/>
        <v>NA</v>
      </c>
      <c r="F54" s="261" t="str">
        <f t="shared" ca="1" si="16"/>
        <v>NA</v>
      </c>
      <c r="G54" s="261" t="str">
        <f t="shared" ca="1" si="16"/>
        <v>NA</v>
      </c>
      <c r="H54" s="261" t="str">
        <f t="shared" ca="1" si="16"/>
        <v>NA</v>
      </c>
      <c r="I54" s="262" t="str">
        <f t="shared" ca="1" si="16"/>
        <v>NA</v>
      </c>
    </row>
    <row r="55" spans="1:9" s="12" customFormat="1" x14ac:dyDescent="0.2">
      <c r="A55" s="126" t="s">
        <v>178</v>
      </c>
      <c r="B55" s="43"/>
      <c r="C55" s="43"/>
      <c r="D55" s="261" t="str">
        <f t="shared" ref="D55:I55" si="17">IF(ISERROR(D33/D38), "NA", D33/D38)</f>
        <v>NA</v>
      </c>
      <c r="E55" s="261" t="str">
        <f t="shared" ca="1" si="17"/>
        <v>NA</v>
      </c>
      <c r="F55" s="261" t="str">
        <f t="shared" ca="1" si="17"/>
        <v>NA</v>
      </c>
      <c r="G55" s="261" t="str">
        <f t="shared" ca="1" si="17"/>
        <v>NA</v>
      </c>
      <c r="H55" s="261" t="str">
        <f t="shared" ca="1" si="17"/>
        <v>NA</v>
      </c>
      <c r="I55" s="262" t="str">
        <f t="shared" ca="1" si="17"/>
        <v>NA</v>
      </c>
    </row>
    <row r="56" spans="1:9" s="12" customFormat="1" x14ac:dyDescent="0.2">
      <c r="A56" s="126" t="s">
        <v>179</v>
      </c>
      <c r="B56" s="43"/>
      <c r="C56" s="43"/>
      <c r="D56" s="261" t="str">
        <f t="shared" ref="D56:I56" si="18">IF(ISERROR((D33-D37)/D38), "NA", (D33-D37)/D38)</f>
        <v>NA</v>
      </c>
      <c r="E56" s="261" t="str">
        <f t="shared" ca="1" si="18"/>
        <v>NA</v>
      </c>
      <c r="F56" s="261" t="str">
        <f t="shared" ca="1" si="18"/>
        <v>NA</v>
      </c>
      <c r="G56" s="261" t="str">
        <f t="shared" ca="1" si="18"/>
        <v>NA</v>
      </c>
      <c r="H56" s="261" t="str">
        <f t="shared" ca="1" si="18"/>
        <v>NA</v>
      </c>
      <c r="I56" s="262" t="str">
        <f t="shared" ca="1" si="18"/>
        <v>NA</v>
      </c>
    </row>
    <row r="57" spans="1:9" s="12" customFormat="1" x14ac:dyDescent="0.2">
      <c r="A57" s="126"/>
      <c r="B57" s="85"/>
      <c r="C57" s="85"/>
      <c r="D57" s="256"/>
      <c r="E57" s="256"/>
      <c r="F57" s="256"/>
      <c r="G57" s="256"/>
      <c r="H57" s="256"/>
      <c r="I57" s="257"/>
    </row>
    <row r="58" spans="1:9" s="12" customFormat="1" ht="15.75" x14ac:dyDescent="0.25">
      <c r="A58" s="260" t="s">
        <v>197</v>
      </c>
      <c r="B58" s="43"/>
      <c r="C58" s="43"/>
      <c r="D58" s="256"/>
      <c r="E58" s="256"/>
      <c r="F58" s="256"/>
      <c r="G58" s="256"/>
      <c r="H58" s="256"/>
      <c r="I58" s="257"/>
    </row>
    <row r="59" spans="1:9" s="12" customFormat="1" x14ac:dyDescent="0.2">
      <c r="A59" s="126" t="s">
        <v>192</v>
      </c>
      <c r="B59" s="43"/>
      <c r="C59" s="43"/>
      <c r="D59" s="256" t="e">
        <f t="shared" ref="D59:I59" ca="1" si="19">D203/D219</f>
        <v>#DIV/0!</v>
      </c>
      <c r="E59" s="256" t="e">
        <f t="shared" ca="1" si="19"/>
        <v>#DIV/0!</v>
      </c>
      <c r="F59" s="256" t="e">
        <f t="shared" ca="1" si="19"/>
        <v>#DIV/0!</v>
      </c>
      <c r="G59" s="256" t="e">
        <f t="shared" ca="1" si="19"/>
        <v>#DIV/0!</v>
      </c>
      <c r="H59" s="256" t="e">
        <f t="shared" ca="1" si="19"/>
        <v>#DIV/0!</v>
      </c>
      <c r="I59" s="257" t="e">
        <f t="shared" ca="1" si="19"/>
        <v>#DIV/0!</v>
      </c>
    </row>
    <row r="60" spans="1:9" s="12" customFormat="1" x14ac:dyDescent="0.2">
      <c r="A60" s="133" t="s">
        <v>193</v>
      </c>
      <c r="B60" s="263"/>
      <c r="C60" s="263"/>
      <c r="D60" s="264" t="e">
        <f t="shared" ref="D60:I60" ca="1" si="20">(D203-D200)/D219</f>
        <v>#DIV/0!</v>
      </c>
      <c r="E60" s="264" t="e">
        <f t="shared" ca="1" si="20"/>
        <v>#DIV/0!</v>
      </c>
      <c r="F60" s="264" t="e">
        <f t="shared" ca="1" si="20"/>
        <v>#DIV/0!</v>
      </c>
      <c r="G60" s="264" t="e">
        <f t="shared" ca="1" si="20"/>
        <v>#DIV/0!</v>
      </c>
      <c r="H60" s="264" t="e">
        <f t="shared" ca="1" si="20"/>
        <v>#DIV/0!</v>
      </c>
      <c r="I60" s="265" t="e">
        <f t="shared" ca="1" si="20"/>
        <v>#DIV/0!</v>
      </c>
    </row>
    <row r="61" spans="1:9" s="12" customFormat="1" x14ac:dyDescent="0.2"/>
    <row r="62" spans="1:9" s="12" customFormat="1" x14ac:dyDescent="0.2">
      <c r="A62" s="8"/>
      <c r="B62" s="8"/>
      <c r="C62" s="8"/>
      <c r="D62" s="151"/>
      <c r="E62" s="151"/>
      <c r="F62" s="151"/>
      <c r="G62" s="151"/>
      <c r="H62" s="151"/>
      <c r="I62" s="151"/>
    </row>
    <row r="63" spans="1:9" s="12" customFormat="1" ht="23.25" x14ac:dyDescent="0.6">
      <c r="A63" s="175" t="s">
        <v>180</v>
      </c>
      <c r="B63" s="188"/>
      <c r="C63" s="8"/>
      <c r="D63" s="139" t="s">
        <v>168</v>
      </c>
      <c r="E63" s="140"/>
      <c r="F63" s="140"/>
      <c r="G63" s="141"/>
      <c r="H63" s="141"/>
      <c r="I63" s="151"/>
    </row>
    <row r="64" spans="1:9" s="12" customFormat="1" ht="15" x14ac:dyDescent="0.35">
      <c r="A64" s="128" t="s">
        <v>181</v>
      </c>
      <c r="B64" s="189" t="e">
        <f ca="1">B353</f>
        <v>#DIV/0!</v>
      </c>
      <c r="C64" s="8"/>
      <c r="D64" s="142"/>
      <c r="E64" s="4" t="s">
        <v>170</v>
      </c>
      <c r="F64" s="5"/>
      <c r="G64" s="143"/>
      <c r="H64" s="143"/>
      <c r="I64" s="151"/>
    </row>
    <row r="65" spans="1:10" s="12" customFormat="1" x14ac:dyDescent="0.2">
      <c r="A65" s="128" t="s">
        <v>182</v>
      </c>
      <c r="B65" s="190" t="e">
        <f ca="1">C353</f>
        <v>#DIV/0!</v>
      </c>
      <c r="C65" s="8"/>
      <c r="D65" s="144" t="e">
        <f ca="1">F354</f>
        <v>#DIV/0!</v>
      </c>
      <c r="E65" s="298"/>
      <c r="F65" s="298"/>
      <c r="G65" s="299"/>
      <c r="H65" s="145"/>
      <c r="I65" s="151"/>
    </row>
    <row r="66" spans="1:10" s="12" customFormat="1" x14ac:dyDescent="0.2">
      <c r="A66" s="128"/>
      <c r="B66" s="190"/>
      <c r="C66" s="8"/>
      <c r="D66" s="300"/>
      <c r="E66" s="44" t="e">
        <f t="shared" ref="E66:G68" si="21">G355</f>
        <v>#DIV/0!</v>
      </c>
      <c r="F66" s="191" t="e">
        <f t="shared" si="21"/>
        <v>#DIV/0!</v>
      </c>
      <c r="G66" s="192" t="e">
        <f t="shared" si="21"/>
        <v>#DIV/0!</v>
      </c>
      <c r="H66" s="192"/>
      <c r="I66" s="151"/>
    </row>
    <row r="67" spans="1:10" s="12" customFormat="1" x14ac:dyDescent="0.2">
      <c r="A67" s="128" t="s">
        <v>183</v>
      </c>
      <c r="B67" s="189" t="e">
        <f ca="1">B356</f>
        <v>#DIV/0!</v>
      </c>
      <c r="C67" s="8"/>
      <c r="D67" s="300"/>
      <c r="E67" s="191" t="e">
        <f t="shared" si="21"/>
        <v>#DIV/0!</v>
      </c>
      <c r="F67" s="191" t="e">
        <f t="shared" si="21"/>
        <v>#DIV/0!</v>
      </c>
      <c r="G67" s="192" t="e">
        <f t="shared" si="21"/>
        <v>#DIV/0!</v>
      </c>
      <c r="H67" s="192"/>
      <c r="I67" s="151"/>
    </row>
    <row r="68" spans="1:10" s="12" customFormat="1" x14ac:dyDescent="0.2">
      <c r="A68" s="193" t="s">
        <v>184</v>
      </c>
      <c r="B68" s="194" t="e">
        <f ca="1">C358</f>
        <v>#DIV/0!</v>
      </c>
      <c r="C68" s="8"/>
      <c r="D68" s="301"/>
      <c r="E68" s="195" t="e">
        <f t="shared" si="21"/>
        <v>#DIV/0!</v>
      </c>
      <c r="F68" s="195" t="e">
        <f t="shared" si="21"/>
        <v>#DIV/0!</v>
      </c>
      <c r="G68" s="196" t="e">
        <f t="shared" si="21"/>
        <v>#DIV/0!</v>
      </c>
      <c r="H68" s="196"/>
      <c r="I68" s="151"/>
    </row>
    <row r="69" spans="1:10" s="12" customFormat="1" x14ac:dyDescent="0.2">
      <c r="A69" s="43"/>
      <c r="B69" s="164"/>
      <c r="C69" s="8"/>
      <c r="D69" s="151"/>
      <c r="E69" s="151"/>
      <c r="F69" s="151"/>
      <c r="G69" s="151"/>
      <c r="H69" s="151"/>
      <c r="I69" s="151"/>
    </row>
    <row r="70" spans="1:10" s="12" customFormat="1" x14ac:dyDescent="0.2">
      <c r="A70" s="43"/>
      <c r="B70" s="164"/>
      <c r="C70" s="8"/>
      <c r="D70" s="151"/>
      <c r="E70" s="151"/>
      <c r="F70" s="151"/>
      <c r="G70" s="151"/>
      <c r="H70" s="151"/>
      <c r="I70" s="151"/>
    </row>
    <row r="71" spans="1:10" s="1" customFormat="1" ht="18.75" x14ac:dyDescent="0.3">
      <c r="A71" s="6" t="s">
        <v>2</v>
      </c>
      <c r="B71" s="7"/>
      <c r="C71" s="7"/>
      <c r="D71" s="7"/>
      <c r="E71" s="7"/>
      <c r="F71" s="7"/>
      <c r="G71" s="7"/>
      <c r="H71" s="7"/>
      <c r="I71" s="7"/>
      <c r="J71"/>
    </row>
    <row r="72" spans="1:10" x14ac:dyDescent="0.2">
      <c r="A72" s="24"/>
    </row>
    <row r="73" spans="1:10" ht="15" x14ac:dyDescent="0.35">
      <c r="A73"/>
      <c r="B73" s="4" t="s">
        <v>0</v>
      </c>
      <c r="C73" s="5"/>
      <c r="D73" s="5"/>
      <c r="E73" s="4" t="s">
        <v>1</v>
      </c>
      <c r="F73" s="4"/>
      <c r="G73" s="4"/>
      <c r="H73" s="4"/>
      <c r="I73" s="4"/>
    </row>
    <row r="74" spans="1:10" x14ac:dyDescent="0.2">
      <c r="A74"/>
      <c r="B74" s="3">
        <f>C74-1</f>
        <v>-3</v>
      </c>
      <c r="C74" s="3">
        <f>D74-1</f>
        <v>-2</v>
      </c>
      <c r="D74" s="3">
        <f>E74-1</f>
        <v>-1</v>
      </c>
      <c r="E74" s="325"/>
      <c r="F74" s="3">
        <f>E74+1</f>
        <v>1</v>
      </c>
      <c r="G74" s="3">
        <f>F74+1</f>
        <v>2</v>
      </c>
      <c r="H74" s="3">
        <f>G74+1</f>
        <v>3</v>
      </c>
      <c r="I74" s="3">
        <f>H74+1</f>
        <v>4</v>
      </c>
    </row>
    <row r="75" spans="1:10" ht="6" customHeight="1" x14ac:dyDescent="0.2"/>
    <row r="76" spans="1:10" s="14" customFormat="1" x14ac:dyDescent="0.2">
      <c r="A76" s="13" t="s">
        <v>3</v>
      </c>
      <c r="B76" s="302"/>
      <c r="C76" s="302"/>
      <c r="D76" s="302"/>
      <c r="E76" s="21">
        <f ca="1">D76*(1+E77)</f>
        <v>0</v>
      </c>
      <c r="F76" s="21">
        <f ca="1">E76*(1+F77)</f>
        <v>0</v>
      </c>
      <c r="G76" s="21">
        <f ca="1">F76*(1+G77)</f>
        <v>0</v>
      </c>
      <c r="H76" s="21">
        <f ca="1">G76*(1+H77)</f>
        <v>0</v>
      </c>
      <c r="I76" s="21">
        <f ca="1">H76*(1+I77)</f>
        <v>0</v>
      </c>
    </row>
    <row r="77" spans="1:10" s="10" customFormat="1" ht="13.5" x14ac:dyDescent="0.25">
      <c r="A77" s="9" t="s">
        <v>4</v>
      </c>
      <c r="C77" s="15" t="e">
        <f>C76/B76-1</f>
        <v>#DIV/0!</v>
      </c>
      <c r="D77" s="15" t="e">
        <f>D76/C76-1</f>
        <v>#DIV/0!</v>
      </c>
      <c r="E77" s="15">
        <f ca="1">E379</f>
        <v>0.10240000000000005</v>
      </c>
      <c r="F77" s="15">
        <f ca="1">F379</f>
        <v>0.10240000000000005</v>
      </c>
      <c r="G77" s="15">
        <f ca="1">G379</f>
        <v>0.10240000000000005</v>
      </c>
      <c r="H77" s="15">
        <f ca="1">H379</f>
        <v>0.10240000000000005</v>
      </c>
      <c r="I77" s="15">
        <f ca="1">I379</f>
        <v>0.10240000000000005</v>
      </c>
      <c r="J77" s="18"/>
    </row>
    <row r="78" spans="1:10" ht="6" customHeight="1" x14ac:dyDescent="0.2"/>
    <row r="79" spans="1:10" x14ac:dyDescent="0.2">
      <c r="A79" s="11" t="s">
        <v>5</v>
      </c>
    </row>
    <row r="80" spans="1:10" x14ac:dyDescent="0.2">
      <c r="A80" s="8" t="s">
        <v>6</v>
      </c>
      <c r="B80" s="303"/>
      <c r="C80" s="303"/>
      <c r="D80" s="303"/>
      <c r="E80" s="25">
        <f ca="1">E$76*E81</f>
        <v>0</v>
      </c>
      <c r="F80" s="25">
        <f ca="1">F$76*F81</f>
        <v>0</v>
      </c>
      <c r="G80" s="25">
        <f ca="1">G$76*G81</f>
        <v>0</v>
      </c>
      <c r="H80" s="25">
        <f ca="1">H$76*H81</f>
        <v>0</v>
      </c>
      <c r="I80" s="25">
        <f ca="1">I$76*I81</f>
        <v>0</v>
      </c>
    </row>
    <row r="81" spans="1:9" s="16" customFormat="1" x14ac:dyDescent="0.2">
      <c r="A81" s="9" t="s">
        <v>7</v>
      </c>
      <c r="B81" s="15" t="e">
        <f>B80/B$76</f>
        <v>#DIV/0!</v>
      </c>
      <c r="C81" s="15" t="e">
        <f>C80/C$76</f>
        <v>#DIV/0!</v>
      </c>
      <c r="D81" s="15" t="e">
        <f>D80/D$76</f>
        <v>#DIV/0!</v>
      </c>
      <c r="E81" s="15">
        <f ca="1">E385</f>
        <v>0</v>
      </c>
      <c r="F81" s="15">
        <f ca="1">F385</f>
        <v>0</v>
      </c>
      <c r="G81" s="15">
        <f ca="1">G385</f>
        <v>0</v>
      </c>
      <c r="H81" s="15">
        <f ca="1">H385</f>
        <v>0</v>
      </c>
      <c r="I81" s="15">
        <f ca="1">I385</f>
        <v>0</v>
      </c>
    </row>
    <row r="82" spans="1:9" ht="6" customHeight="1" x14ac:dyDescent="0.2">
      <c r="A82" s="12"/>
    </row>
    <row r="83" spans="1:9" x14ac:dyDescent="0.2">
      <c r="A83" s="8" t="s">
        <v>8</v>
      </c>
      <c r="B83" s="303"/>
      <c r="C83" s="303"/>
      <c r="D83" s="303"/>
      <c r="E83" s="304" t="e">
        <f>AVERAGE(B83:D83)</f>
        <v>#DIV/0!</v>
      </c>
      <c r="F83" s="304" t="e">
        <f t="shared" ref="F83:I83" si="22">AVERAGE(C83:E83)</f>
        <v>#DIV/0!</v>
      </c>
      <c r="G83" s="304" t="e">
        <f t="shared" si="22"/>
        <v>#DIV/0!</v>
      </c>
      <c r="H83" s="304" t="e">
        <f t="shared" si="22"/>
        <v>#DIV/0!</v>
      </c>
      <c r="I83" s="304" t="e">
        <f t="shared" si="22"/>
        <v>#DIV/0!</v>
      </c>
    </row>
    <row r="84" spans="1:9" s="16" customFormat="1" x14ac:dyDescent="0.2">
      <c r="A84" s="9" t="s">
        <v>7</v>
      </c>
      <c r="B84" s="15" t="e">
        <f t="shared" ref="B84:I84" si="23">B83/B$76</f>
        <v>#DIV/0!</v>
      </c>
      <c r="C84" s="15" t="e">
        <f t="shared" si="23"/>
        <v>#DIV/0!</v>
      </c>
      <c r="D84" s="15" t="e">
        <f t="shared" si="23"/>
        <v>#DIV/0!</v>
      </c>
      <c r="E84" s="15" t="e">
        <f t="shared" ca="1" si="23"/>
        <v>#DIV/0!</v>
      </c>
      <c r="F84" s="15" t="e">
        <f t="shared" ca="1" si="23"/>
        <v>#DIV/0!</v>
      </c>
      <c r="G84" s="15" t="e">
        <f t="shared" ca="1" si="23"/>
        <v>#DIV/0!</v>
      </c>
      <c r="H84" s="15" t="e">
        <f t="shared" ca="1" si="23"/>
        <v>#DIV/0!</v>
      </c>
      <c r="I84" s="15" t="e">
        <f t="shared" ca="1" si="23"/>
        <v>#DIV/0!</v>
      </c>
    </row>
    <row r="85" spans="1:9" ht="4.5" customHeight="1" x14ac:dyDescent="0.35">
      <c r="A85" s="12"/>
      <c r="B85" s="20" t="s">
        <v>18</v>
      </c>
      <c r="C85" s="20" t="s">
        <v>18</v>
      </c>
      <c r="D85" s="20" t="s">
        <v>18</v>
      </c>
      <c r="E85" s="20" t="s">
        <v>18</v>
      </c>
      <c r="F85" s="20" t="s">
        <v>18</v>
      </c>
      <c r="G85" s="20" t="s">
        <v>18</v>
      </c>
      <c r="H85" s="20" t="s">
        <v>18</v>
      </c>
      <c r="I85" s="20" t="s">
        <v>18</v>
      </c>
    </row>
    <row r="86" spans="1:9" x14ac:dyDescent="0.2">
      <c r="A86" s="8" t="s">
        <v>9</v>
      </c>
      <c r="B86" s="17">
        <f t="shared" ref="B86:I86" si="24">B83+B80</f>
        <v>0</v>
      </c>
      <c r="C86" s="17">
        <f t="shared" si="24"/>
        <v>0</v>
      </c>
      <c r="D86" s="17">
        <f t="shared" si="24"/>
        <v>0</v>
      </c>
      <c r="E86" s="22" t="e">
        <f t="shared" ca="1" si="24"/>
        <v>#DIV/0!</v>
      </c>
      <c r="F86" s="22" t="e">
        <f t="shared" ca="1" si="24"/>
        <v>#DIV/0!</v>
      </c>
      <c r="G86" s="22" t="e">
        <f t="shared" ca="1" si="24"/>
        <v>#DIV/0!</v>
      </c>
      <c r="H86" s="22" t="e">
        <f t="shared" ca="1" si="24"/>
        <v>#DIV/0!</v>
      </c>
      <c r="I86" s="22" t="e">
        <f t="shared" ca="1" si="24"/>
        <v>#DIV/0!</v>
      </c>
    </row>
    <row r="87" spans="1:9" s="16" customFormat="1" x14ac:dyDescent="0.2">
      <c r="A87" s="9" t="s">
        <v>7</v>
      </c>
      <c r="B87" s="15" t="e">
        <f t="shared" ref="B87:I87" si="25">B86/B$76</f>
        <v>#DIV/0!</v>
      </c>
      <c r="C87" s="15" t="e">
        <f t="shared" si="25"/>
        <v>#DIV/0!</v>
      </c>
      <c r="D87" s="15" t="e">
        <f t="shared" si="25"/>
        <v>#DIV/0!</v>
      </c>
      <c r="E87" s="15" t="e">
        <f t="shared" ca="1" si="25"/>
        <v>#DIV/0!</v>
      </c>
      <c r="F87" s="15" t="e">
        <f t="shared" ca="1" si="25"/>
        <v>#DIV/0!</v>
      </c>
      <c r="G87" s="15" t="e">
        <f t="shared" ca="1" si="25"/>
        <v>#DIV/0!</v>
      </c>
      <c r="H87" s="15" t="e">
        <f t="shared" ca="1" si="25"/>
        <v>#DIV/0!</v>
      </c>
      <c r="I87" s="15" t="e">
        <f t="shared" ca="1" si="25"/>
        <v>#DIV/0!</v>
      </c>
    </row>
    <row r="88" spans="1:9" ht="6" customHeight="1" x14ac:dyDescent="0.2">
      <c r="A88" s="12"/>
    </row>
    <row r="89" spans="1:9" x14ac:dyDescent="0.2">
      <c r="A89" s="11" t="s">
        <v>17</v>
      </c>
    </row>
    <row r="90" spans="1:9" x14ac:dyDescent="0.2">
      <c r="A90" s="8" t="s">
        <v>16</v>
      </c>
      <c r="B90" s="303"/>
      <c r="C90" s="303"/>
      <c r="D90" s="303"/>
      <c r="E90" s="25">
        <f ca="1">E$76*E91</f>
        <v>0</v>
      </c>
      <c r="F90" s="25">
        <f ca="1">F$76*F91</f>
        <v>0</v>
      </c>
      <c r="G90" s="25">
        <f ca="1">G$76*G91</f>
        <v>0</v>
      </c>
      <c r="H90" s="25">
        <f ca="1">H$76*H91</f>
        <v>0</v>
      </c>
      <c r="I90" s="25">
        <f ca="1">I$76*I91</f>
        <v>0</v>
      </c>
    </row>
    <row r="91" spans="1:9" s="16" customFormat="1" x14ac:dyDescent="0.2">
      <c r="A91" s="9" t="s">
        <v>7</v>
      </c>
      <c r="B91" s="15" t="e">
        <f>B90/B$76</f>
        <v>#DIV/0!</v>
      </c>
      <c r="C91" s="15" t="e">
        <f>C90/C$76</f>
        <v>#DIV/0!</v>
      </c>
      <c r="D91" s="15" t="e">
        <f>D90/D$76</f>
        <v>#DIV/0!</v>
      </c>
      <c r="E91" s="15">
        <f ca="1">E391</f>
        <v>0</v>
      </c>
      <c r="F91" s="15">
        <f ca="1">F391</f>
        <v>0</v>
      </c>
      <c r="G91" s="15">
        <f ca="1">G391</f>
        <v>0</v>
      </c>
      <c r="H91" s="15">
        <f ca="1">H391</f>
        <v>0</v>
      </c>
      <c r="I91" s="15">
        <f ca="1">I391</f>
        <v>0</v>
      </c>
    </row>
    <row r="92" spans="1:9" ht="6" customHeight="1" x14ac:dyDescent="0.2">
      <c r="A92" s="12"/>
    </row>
    <row r="93" spans="1:9" x14ac:dyDescent="0.2">
      <c r="A93" s="19" t="s">
        <v>14</v>
      </c>
      <c r="B93" s="303"/>
      <c r="C93" s="303"/>
      <c r="D93" s="303"/>
      <c r="E93" s="304" t="e">
        <f>AVERAGE(B93:D93)</f>
        <v>#DIV/0!</v>
      </c>
      <c r="F93" s="304" t="e">
        <f t="shared" ref="F93:I93" si="26">AVERAGE(C93:E93)</f>
        <v>#DIV/0!</v>
      </c>
      <c r="G93" s="304" t="e">
        <f t="shared" si="26"/>
        <v>#DIV/0!</v>
      </c>
      <c r="H93" s="304" t="e">
        <f t="shared" si="26"/>
        <v>#DIV/0!</v>
      </c>
      <c r="I93" s="304" t="e">
        <f t="shared" si="26"/>
        <v>#DIV/0!</v>
      </c>
    </row>
    <row r="94" spans="1:9" s="16" customFormat="1" x14ac:dyDescent="0.2">
      <c r="A94" s="9" t="s">
        <v>7</v>
      </c>
      <c r="B94" s="15" t="e">
        <f t="shared" ref="B94:I94" si="27">B93/B$76</f>
        <v>#DIV/0!</v>
      </c>
      <c r="C94" s="15" t="e">
        <f t="shared" si="27"/>
        <v>#DIV/0!</v>
      </c>
      <c r="D94" s="15" t="e">
        <f t="shared" si="27"/>
        <v>#DIV/0!</v>
      </c>
      <c r="E94" s="15" t="e">
        <f t="shared" ca="1" si="27"/>
        <v>#DIV/0!</v>
      </c>
      <c r="F94" s="15" t="e">
        <f t="shared" ca="1" si="27"/>
        <v>#DIV/0!</v>
      </c>
      <c r="G94" s="15" t="e">
        <f t="shared" ca="1" si="27"/>
        <v>#DIV/0!</v>
      </c>
      <c r="H94" s="15" t="e">
        <f t="shared" ca="1" si="27"/>
        <v>#DIV/0!</v>
      </c>
      <c r="I94" s="15" t="e">
        <f t="shared" ca="1" si="27"/>
        <v>#DIV/0!</v>
      </c>
    </row>
    <row r="95" spans="1:9" ht="6" customHeight="1" x14ac:dyDescent="0.35">
      <c r="A95" s="12"/>
      <c r="B95" s="20" t="s">
        <v>18</v>
      </c>
      <c r="C95" s="20" t="s">
        <v>18</v>
      </c>
      <c r="D95" s="20" t="s">
        <v>18</v>
      </c>
      <c r="E95" s="20" t="s">
        <v>18</v>
      </c>
      <c r="F95" s="20" t="s">
        <v>18</v>
      </c>
      <c r="G95" s="20" t="s">
        <v>18</v>
      </c>
      <c r="H95" s="20" t="s">
        <v>18</v>
      </c>
      <c r="I95" s="20" t="s">
        <v>18</v>
      </c>
    </row>
    <row r="96" spans="1:9" x14ac:dyDescent="0.2">
      <c r="A96" s="8" t="s">
        <v>15</v>
      </c>
      <c r="B96" s="17">
        <f t="shared" ref="B96:I96" si="28">B93+B90</f>
        <v>0</v>
      </c>
      <c r="C96" s="17">
        <f t="shared" si="28"/>
        <v>0</v>
      </c>
      <c r="D96" s="17">
        <f t="shared" si="28"/>
        <v>0</v>
      </c>
      <c r="E96" s="17" t="e">
        <f t="shared" ca="1" si="28"/>
        <v>#DIV/0!</v>
      </c>
      <c r="F96" s="17" t="e">
        <f t="shared" ca="1" si="28"/>
        <v>#DIV/0!</v>
      </c>
      <c r="G96" s="17" t="e">
        <f t="shared" ca="1" si="28"/>
        <v>#DIV/0!</v>
      </c>
      <c r="H96" s="17" t="e">
        <f t="shared" ca="1" si="28"/>
        <v>#DIV/0!</v>
      </c>
      <c r="I96" s="17" t="e">
        <f t="shared" ca="1" si="28"/>
        <v>#DIV/0!</v>
      </c>
    </row>
    <row r="97" spans="1:9" s="16" customFormat="1" x14ac:dyDescent="0.2">
      <c r="A97" s="9" t="s">
        <v>7</v>
      </c>
      <c r="B97" s="15" t="e">
        <f t="shared" ref="B97:I97" si="29">B96/B$76</f>
        <v>#DIV/0!</v>
      </c>
      <c r="C97" s="15" t="e">
        <f t="shared" si="29"/>
        <v>#DIV/0!</v>
      </c>
      <c r="D97" s="15" t="e">
        <f t="shared" si="29"/>
        <v>#DIV/0!</v>
      </c>
      <c r="E97" s="15" t="e">
        <f t="shared" ca="1" si="29"/>
        <v>#DIV/0!</v>
      </c>
      <c r="F97" s="15" t="e">
        <f t="shared" ca="1" si="29"/>
        <v>#DIV/0!</v>
      </c>
      <c r="G97" s="15" t="e">
        <f t="shared" ca="1" si="29"/>
        <v>#DIV/0!</v>
      </c>
      <c r="H97" s="15" t="e">
        <f t="shared" ca="1" si="29"/>
        <v>#DIV/0!</v>
      </c>
      <c r="I97" s="15" t="e">
        <f t="shared" ca="1" si="29"/>
        <v>#DIV/0!</v>
      </c>
    </row>
    <row r="98" spans="1:9" ht="6" customHeight="1" x14ac:dyDescent="0.2">
      <c r="A98" s="12"/>
    </row>
    <row r="99" spans="1:9" ht="6" customHeight="1" x14ac:dyDescent="0.2">
      <c r="A99" s="12"/>
    </row>
    <row r="100" spans="1:9" x14ac:dyDescent="0.2">
      <c r="A100" s="8" t="s">
        <v>10</v>
      </c>
      <c r="B100" s="17">
        <f t="shared" ref="B100:I100" si="30">B76-SUM(B80,B90)</f>
        <v>0</v>
      </c>
      <c r="C100" s="17">
        <f t="shared" si="30"/>
        <v>0</v>
      </c>
      <c r="D100" s="17">
        <f t="shared" si="30"/>
        <v>0</v>
      </c>
      <c r="E100" s="22">
        <f t="shared" ca="1" si="30"/>
        <v>0</v>
      </c>
      <c r="F100" s="22">
        <f t="shared" ca="1" si="30"/>
        <v>0</v>
      </c>
      <c r="G100" s="22">
        <f t="shared" ca="1" si="30"/>
        <v>0</v>
      </c>
      <c r="H100" s="22">
        <f t="shared" ca="1" si="30"/>
        <v>0</v>
      </c>
      <c r="I100" s="22">
        <f t="shared" ca="1" si="30"/>
        <v>0</v>
      </c>
    </row>
    <row r="101" spans="1:9" s="16" customFormat="1" x14ac:dyDescent="0.2">
      <c r="A101" s="9" t="s">
        <v>11</v>
      </c>
      <c r="B101" s="15" t="e">
        <f t="shared" ref="B101:I101" si="31">B100/B$76</f>
        <v>#DIV/0!</v>
      </c>
      <c r="C101" s="15" t="e">
        <f t="shared" si="31"/>
        <v>#DIV/0!</v>
      </c>
      <c r="D101" s="15" t="e">
        <f t="shared" si="31"/>
        <v>#DIV/0!</v>
      </c>
      <c r="E101" s="15" t="e">
        <f t="shared" ca="1" si="31"/>
        <v>#DIV/0!</v>
      </c>
      <c r="F101" s="15" t="e">
        <f t="shared" ca="1" si="31"/>
        <v>#DIV/0!</v>
      </c>
      <c r="G101" s="15" t="e">
        <f t="shared" ca="1" si="31"/>
        <v>#DIV/0!</v>
      </c>
      <c r="H101" s="15" t="e">
        <f t="shared" ca="1" si="31"/>
        <v>#DIV/0!</v>
      </c>
      <c r="I101" s="15" t="e">
        <f t="shared" ca="1" si="31"/>
        <v>#DIV/0!</v>
      </c>
    </row>
    <row r="102" spans="1:9" s="16" customFormat="1" x14ac:dyDescent="0.2">
      <c r="A102" s="9" t="s">
        <v>4</v>
      </c>
      <c r="B102" s="15"/>
      <c r="C102" s="15" t="e">
        <f t="shared" ref="C102:I102" si="32">C100/B100-1</f>
        <v>#DIV/0!</v>
      </c>
      <c r="D102" s="15" t="e">
        <f t="shared" si="32"/>
        <v>#DIV/0!</v>
      </c>
      <c r="E102" s="15" t="e">
        <f t="shared" ca="1" si="32"/>
        <v>#DIV/0!</v>
      </c>
      <c r="F102" s="15" t="e">
        <f t="shared" ca="1" si="32"/>
        <v>#DIV/0!</v>
      </c>
      <c r="G102" s="15" t="e">
        <f t="shared" ca="1" si="32"/>
        <v>#DIV/0!</v>
      </c>
      <c r="H102" s="15" t="e">
        <f t="shared" ca="1" si="32"/>
        <v>#DIV/0!</v>
      </c>
      <c r="I102" s="15" t="e">
        <f t="shared" ca="1" si="32"/>
        <v>#DIV/0!</v>
      </c>
    </row>
    <row r="103" spans="1:9" ht="6" customHeight="1" x14ac:dyDescent="0.2">
      <c r="A103" s="8"/>
      <c r="E103" s="23"/>
      <c r="F103" s="23"/>
      <c r="G103" s="23"/>
      <c r="H103" s="23"/>
      <c r="I103" s="23"/>
    </row>
    <row r="104" spans="1:9" x14ac:dyDescent="0.2">
      <c r="A104" s="8" t="s">
        <v>12</v>
      </c>
      <c r="B104" s="17">
        <f t="shared" ref="B104:I104" si="33">B100-SUM(B93,B83)</f>
        <v>0</v>
      </c>
      <c r="C104" s="17">
        <f t="shared" si="33"/>
        <v>0</v>
      </c>
      <c r="D104" s="17">
        <f t="shared" si="33"/>
        <v>0</v>
      </c>
      <c r="E104" s="22" t="e">
        <f t="shared" ca="1" si="33"/>
        <v>#DIV/0!</v>
      </c>
      <c r="F104" s="22" t="e">
        <f t="shared" ca="1" si="33"/>
        <v>#DIV/0!</v>
      </c>
      <c r="G104" s="22" t="e">
        <f t="shared" ca="1" si="33"/>
        <v>#DIV/0!</v>
      </c>
      <c r="H104" s="22" t="e">
        <f t="shared" ca="1" si="33"/>
        <v>#DIV/0!</v>
      </c>
      <c r="I104" s="22" t="e">
        <f t="shared" ca="1" si="33"/>
        <v>#DIV/0!</v>
      </c>
    </row>
    <row r="105" spans="1:9" s="16" customFormat="1" x14ac:dyDescent="0.2">
      <c r="A105" s="9" t="s">
        <v>11</v>
      </c>
      <c r="B105" s="15" t="e">
        <f t="shared" ref="B105:I105" si="34">B104/B$76</f>
        <v>#DIV/0!</v>
      </c>
      <c r="C105" s="15" t="e">
        <f t="shared" si="34"/>
        <v>#DIV/0!</v>
      </c>
      <c r="D105" s="15" t="e">
        <f t="shared" si="34"/>
        <v>#DIV/0!</v>
      </c>
      <c r="E105" s="15" t="e">
        <f t="shared" ca="1" si="34"/>
        <v>#DIV/0!</v>
      </c>
      <c r="F105" s="15" t="e">
        <f t="shared" ca="1" si="34"/>
        <v>#DIV/0!</v>
      </c>
      <c r="G105" s="15" t="e">
        <f t="shared" ca="1" si="34"/>
        <v>#DIV/0!</v>
      </c>
      <c r="H105" s="15" t="e">
        <f t="shared" ca="1" si="34"/>
        <v>#DIV/0!</v>
      </c>
      <c r="I105" s="15" t="e">
        <f t="shared" ca="1" si="34"/>
        <v>#DIV/0!</v>
      </c>
    </row>
    <row r="106" spans="1:9" ht="6" customHeight="1" x14ac:dyDescent="0.2">
      <c r="A106" s="8"/>
    </row>
    <row r="107" spans="1:9" x14ac:dyDescent="0.2">
      <c r="A107" s="8" t="s">
        <v>19</v>
      </c>
      <c r="B107" s="303"/>
      <c r="C107" s="303"/>
      <c r="D107" s="303"/>
      <c r="E107" s="22">
        <f ca="1">E397</f>
        <v>0</v>
      </c>
      <c r="F107" s="22">
        <f ca="1">F397</f>
        <v>0</v>
      </c>
      <c r="G107" s="22">
        <f ca="1">G397</f>
        <v>0</v>
      </c>
      <c r="H107" s="22">
        <f ca="1">H397</f>
        <v>0</v>
      </c>
      <c r="I107" s="22">
        <f ca="1">I397</f>
        <v>0</v>
      </c>
    </row>
    <row r="108" spans="1:9" s="16" customFormat="1" x14ac:dyDescent="0.2">
      <c r="A108" s="9" t="s">
        <v>13</v>
      </c>
      <c r="B108" s="15" t="e">
        <f t="shared" ref="B108:I108" si="35">B107/B$76</f>
        <v>#DIV/0!</v>
      </c>
      <c r="C108" s="15" t="e">
        <f t="shared" si="35"/>
        <v>#DIV/0!</v>
      </c>
      <c r="D108" s="15" t="e">
        <f t="shared" si="35"/>
        <v>#DIV/0!</v>
      </c>
      <c r="E108" s="15" t="e">
        <f t="shared" ca="1" si="35"/>
        <v>#DIV/0!</v>
      </c>
      <c r="F108" s="15" t="e">
        <f t="shared" ca="1" si="35"/>
        <v>#DIV/0!</v>
      </c>
      <c r="G108" s="15" t="e">
        <f t="shared" ca="1" si="35"/>
        <v>#DIV/0!</v>
      </c>
      <c r="H108" s="15" t="e">
        <f t="shared" ca="1" si="35"/>
        <v>#DIV/0!</v>
      </c>
      <c r="I108" s="15" t="e">
        <f t="shared" ca="1" si="35"/>
        <v>#DIV/0!</v>
      </c>
    </row>
    <row r="109" spans="1:9" s="16" customFormat="1" x14ac:dyDescent="0.2">
      <c r="A109" s="9"/>
      <c r="B109" s="15"/>
      <c r="C109" s="15"/>
      <c r="D109" s="15"/>
      <c r="E109" s="15"/>
      <c r="F109" s="15"/>
      <c r="G109" s="15"/>
      <c r="H109" s="15"/>
      <c r="I109" s="15"/>
    </row>
    <row r="110" spans="1:9" s="16" customFormat="1" x14ac:dyDescent="0.2">
      <c r="A110" s="9"/>
      <c r="B110" s="15"/>
      <c r="C110" s="15"/>
      <c r="D110" s="15"/>
      <c r="E110" s="15"/>
      <c r="F110" s="15"/>
      <c r="G110" s="15"/>
      <c r="H110" s="15"/>
      <c r="I110" s="15"/>
    </row>
    <row r="111" spans="1:9" s="16" customFormat="1" ht="18.75" x14ac:dyDescent="0.3">
      <c r="A111" s="6" t="s">
        <v>70</v>
      </c>
      <c r="B111" s="7"/>
      <c r="C111" s="7"/>
      <c r="D111" s="7"/>
      <c r="E111" s="7"/>
      <c r="F111" s="15"/>
      <c r="G111" s="15"/>
      <c r="H111" s="15"/>
      <c r="I111" s="15"/>
    </row>
    <row r="112" spans="1:9" s="16" customFormat="1" x14ac:dyDescent="0.2">
      <c r="A112" s="2"/>
      <c r="B112" s="2"/>
      <c r="C112" s="2"/>
      <c r="D112" s="2"/>
      <c r="E112" s="2"/>
      <c r="F112" s="15"/>
      <c r="G112" s="15"/>
      <c r="H112" s="15"/>
      <c r="I112" s="15"/>
    </row>
    <row r="113" spans="1:9" s="16" customFormat="1" ht="15" x14ac:dyDescent="0.35">
      <c r="A113"/>
      <c r="B113" s="4"/>
      <c r="C113" s="5"/>
      <c r="D113" s="5" t="s">
        <v>71</v>
      </c>
      <c r="E113" s="4" t="s">
        <v>1</v>
      </c>
      <c r="F113" s="59"/>
      <c r="G113" s="59"/>
      <c r="H113" s="59"/>
      <c r="I113" s="59"/>
    </row>
    <row r="114" spans="1:9" s="16" customFormat="1" x14ac:dyDescent="0.2">
      <c r="A114" s="9"/>
      <c r="B114" s="15"/>
      <c r="C114" s="15"/>
      <c r="D114" s="3">
        <f t="shared" ref="D114:I114" si="36">D74</f>
        <v>-1</v>
      </c>
      <c r="E114" s="3">
        <f t="shared" si="36"/>
        <v>0</v>
      </c>
      <c r="F114" s="3">
        <f t="shared" si="36"/>
        <v>1</v>
      </c>
      <c r="G114" s="3">
        <f t="shared" si="36"/>
        <v>2</v>
      </c>
      <c r="H114" s="3">
        <f t="shared" si="36"/>
        <v>3</v>
      </c>
      <c r="I114" s="3">
        <f t="shared" si="36"/>
        <v>4</v>
      </c>
    </row>
    <row r="115" spans="1:9" s="16" customFormat="1" x14ac:dyDescent="0.2">
      <c r="A115" s="9"/>
      <c r="B115" s="15"/>
      <c r="C115" s="15"/>
      <c r="D115" s="15"/>
      <c r="E115" s="15"/>
      <c r="F115" s="15"/>
      <c r="G115" s="15"/>
      <c r="H115" s="15"/>
      <c r="I115" s="15"/>
    </row>
    <row r="116" spans="1:9" s="16" customFormat="1" x14ac:dyDescent="0.2">
      <c r="A116" s="48" t="s">
        <v>72</v>
      </c>
      <c r="B116" s="15"/>
      <c r="C116" s="15"/>
      <c r="D116" s="53">
        <f t="shared" ref="D116:I116" si="37">D76</f>
        <v>0</v>
      </c>
      <c r="E116" s="53">
        <f t="shared" ca="1" si="37"/>
        <v>0</v>
      </c>
      <c r="F116" s="53">
        <f t="shared" ca="1" si="37"/>
        <v>0</v>
      </c>
      <c r="G116" s="53">
        <f t="shared" ca="1" si="37"/>
        <v>0</v>
      </c>
      <c r="H116" s="53">
        <f t="shared" ca="1" si="37"/>
        <v>0</v>
      </c>
      <c r="I116" s="53">
        <f t="shared" ca="1" si="37"/>
        <v>0</v>
      </c>
    </row>
    <row r="117" spans="1:9" s="16" customFormat="1" x14ac:dyDescent="0.2">
      <c r="A117" s="48" t="s">
        <v>73</v>
      </c>
      <c r="B117" s="15"/>
      <c r="C117" s="15"/>
      <c r="D117" s="54">
        <f t="shared" ref="D117:I117" si="38">D86</f>
        <v>0</v>
      </c>
      <c r="E117" s="54" t="e">
        <f t="shared" ca="1" si="38"/>
        <v>#DIV/0!</v>
      </c>
      <c r="F117" s="54" t="e">
        <f t="shared" ca="1" si="38"/>
        <v>#DIV/0!</v>
      </c>
      <c r="G117" s="54" t="e">
        <f t="shared" ca="1" si="38"/>
        <v>#DIV/0!</v>
      </c>
      <c r="H117" s="54" t="e">
        <f t="shared" ca="1" si="38"/>
        <v>#DIV/0!</v>
      </c>
      <c r="I117" s="54" t="e">
        <f t="shared" ca="1" si="38"/>
        <v>#DIV/0!</v>
      </c>
    </row>
    <row r="118" spans="1:9" s="16" customFormat="1" x14ac:dyDescent="0.2">
      <c r="A118" s="48"/>
      <c r="B118" s="15"/>
      <c r="C118" s="15"/>
      <c r="D118" s="54"/>
      <c r="E118" s="54"/>
      <c r="F118" s="54"/>
      <c r="G118" s="54"/>
      <c r="H118" s="54"/>
      <c r="I118" s="54"/>
    </row>
    <row r="119" spans="1:9" s="16" customFormat="1" x14ac:dyDescent="0.2">
      <c r="A119" s="48" t="s">
        <v>74</v>
      </c>
      <c r="B119" s="15"/>
      <c r="C119" s="15"/>
      <c r="D119" s="54"/>
      <c r="E119" s="54"/>
      <c r="F119" s="54"/>
      <c r="G119" s="54"/>
      <c r="H119" s="54"/>
      <c r="I119" s="54"/>
    </row>
    <row r="120" spans="1:9" s="52" customFormat="1" x14ac:dyDescent="0.2">
      <c r="A120" s="50" t="s">
        <v>67</v>
      </c>
      <c r="B120" s="51"/>
      <c r="C120" s="51"/>
      <c r="D120" s="54">
        <f>D194</f>
        <v>0</v>
      </c>
      <c r="E120" s="54" t="e">
        <f ca="1">E117*E138</f>
        <v>#DIV/0!</v>
      </c>
      <c r="F120" s="54" t="e">
        <f ca="1">F117*F138</f>
        <v>#DIV/0!</v>
      </c>
      <c r="G120" s="54" t="e">
        <f ca="1">G117*G138</f>
        <v>#DIV/0!</v>
      </c>
      <c r="H120" s="54" t="e">
        <f ca="1">H117*H138</f>
        <v>#DIV/0!</v>
      </c>
      <c r="I120" s="54" t="e">
        <f ca="1">I117*I138</f>
        <v>#DIV/0!</v>
      </c>
    </row>
    <row r="121" spans="1:9" s="16" customFormat="1" x14ac:dyDescent="0.2">
      <c r="A121" s="48" t="s">
        <v>75</v>
      </c>
      <c r="B121" s="15"/>
      <c r="C121" s="15"/>
      <c r="D121" s="54">
        <f>D199</f>
        <v>0</v>
      </c>
      <c r="E121" s="54" t="e">
        <f ca="1">E116*E139</f>
        <v>#DIV/0!</v>
      </c>
      <c r="F121" s="54" t="e">
        <f ca="1">F116*F139</f>
        <v>#DIV/0!</v>
      </c>
      <c r="G121" s="54" t="e">
        <f ca="1">G116*G139</f>
        <v>#DIV/0!</v>
      </c>
      <c r="H121" s="54" t="e">
        <f ca="1">H116*H139</f>
        <v>#DIV/0!</v>
      </c>
      <c r="I121" s="54" t="e">
        <f ca="1">I116*I139</f>
        <v>#DIV/0!</v>
      </c>
    </row>
    <row r="122" spans="1:9" s="16" customFormat="1" x14ac:dyDescent="0.2">
      <c r="A122" s="48" t="s">
        <v>76</v>
      </c>
      <c r="B122" s="15"/>
      <c r="C122" s="15"/>
      <c r="D122" s="54">
        <f>D200</f>
        <v>0</v>
      </c>
      <c r="E122" s="54" t="e">
        <f ca="1">E117*E141</f>
        <v>#DIV/0!</v>
      </c>
      <c r="F122" s="54" t="e">
        <f ca="1">F117*F141</f>
        <v>#DIV/0!</v>
      </c>
      <c r="G122" s="54" t="e">
        <f ca="1">G117*G141</f>
        <v>#DIV/0!</v>
      </c>
      <c r="H122" s="54" t="e">
        <f ca="1">H117*H141</f>
        <v>#DIV/0!</v>
      </c>
      <c r="I122" s="54" t="e">
        <f ca="1">I117*I141</f>
        <v>#DIV/0!</v>
      </c>
    </row>
    <row r="123" spans="1:9" s="16" customFormat="1" x14ac:dyDescent="0.2">
      <c r="A123" s="48" t="s">
        <v>77</v>
      </c>
      <c r="B123" s="15"/>
      <c r="C123" s="15"/>
      <c r="D123" s="54">
        <f>D201</f>
        <v>0</v>
      </c>
      <c r="E123" s="54" t="e">
        <f ca="1">E117*E143</f>
        <v>#DIV/0!</v>
      </c>
      <c r="F123" s="54" t="e">
        <f ca="1">F117*F143</f>
        <v>#DIV/0!</v>
      </c>
      <c r="G123" s="54" t="e">
        <f ca="1">G117*G143</f>
        <v>#DIV/0!</v>
      </c>
      <c r="H123" s="54" t="e">
        <f ca="1">H117*H143</f>
        <v>#DIV/0!</v>
      </c>
      <c r="I123" s="54" t="e">
        <f ca="1">I117*I143</f>
        <v>#DIV/0!</v>
      </c>
    </row>
    <row r="124" spans="1:9" s="16" customFormat="1" ht="4.5" customHeight="1" x14ac:dyDescent="0.35">
      <c r="A124" s="48"/>
      <c r="B124" s="15"/>
      <c r="C124" s="15"/>
      <c r="D124" s="55" t="s">
        <v>18</v>
      </c>
      <c r="E124" s="55" t="s">
        <v>18</v>
      </c>
      <c r="F124" s="55" t="s">
        <v>18</v>
      </c>
      <c r="G124" s="55" t="s">
        <v>18</v>
      </c>
      <c r="H124" s="55" t="s">
        <v>18</v>
      </c>
      <c r="I124" s="55" t="s">
        <v>18</v>
      </c>
    </row>
    <row r="125" spans="1:9" s="16" customFormat="1" x14ac:dyDescent="0.2">
      <c r="A125" s="48" t="s">
        <v>78</v>
      </c>
      <c r="B125" s="15"/>
      <c r="C125" s="15"/>
      <c r="D125" s="54">
        <f t="shared" ref="D125:I125" si="39">SUM(D120:D124)</f>
        <v>0</v>
      </c>
      <c r="E125" s="54" t="e">
        <f t="shared" ca="1" si="39"/>
        <v>#DIV/0!</v>
      </c>
      <c r="F125" s="54" t="e">
        <f t="shared" ca="1" si="39"/>
        <v>#DIV/0!</v>
      </c>
      <c r="G125" s="54" t="e">
        <f t="shared" ca="1" si="39"/>
        <v>#DIV/0!</v>
      </c>
      <c r="H125" s="54" t="e">
        <f t="shared" ca="1" si="39"/>
        <v>#DIV/0!</v>
      </c>
      <c r="I125" s="54" t="e">
        <f t="shared" ca="1" si="39"/>
        <v>#DIV/0!</v>
      </c>
    </row>
    <row r="126" spans="1:9" s="16" customFormat="1" x14ac:dyDescent="0.2">
      <c r="A126" s="48"/>
      <c r="B126" s="15"/>
      <c r="C126" s="15"/>
      <c r="D126" s="54"/>
      <c r="E126" s="54"/>
      <c r="F126" s="54"/>
      <c r="G126" s="54"/>
      <c r="H126" s="54"/>
      <c r="I126" s="54"/>
    </row>
    <row r="127" spans="1:9" s="16" customFormat="1" x14ac:dyDescent="0.2">
      <c r="A127" s="48" t="s">
        <v>79</v>
      </c>
      <c r="B127" s="15"/>
      <c r="C127" s="15"/>
      <c r="D127" s="54"/>
      <c r="E127" s="54"/>
      <c r="F127" s="54"/>
      <c r="G127" s="54"/>
      <c r="H127" s="54"/>
      <c r="I127" s="54"/>
    </row>
    <row r="128" spans="1:9" s="16" customFormat="1" x14ac:dyDescent="0.2">
      <c r="A128" s="48" t="s">
        <v>80</v>
      </c>
      <c r="B128" s="15"/>
      <c r="C128" s="15"/>
      <c r="D128" s="54">
        <f>D216</f>
        <v>0</v>
      </c>
      <c r="E128" s="54" t="e">
        <f ca="1">E117*E144</f>
        <v>#DIV/0!</v>
      </c>
      <c r="F128" s="54" t="e">
        <f ca="1">F117*F144</f>
        <v>#DIV/0!</v>
      </c>
      <c r="G128" s="54" t="e">
        <f ca="1">G117*G144</f>
        <v>#DIV/0!</v>
      </c>
      <c r="H128" s="54" t="e">
        <f ca="1">H117*H144</f>
        <v>#DIV/0!</v>
      </c>
      <c r="I128" s="54" t="e">
        <f ca="1">I117*I144</f>
        <v>#DIV/0!</v>
      </c>
    </row>
    <row r="129" spans="1:9" s="16" customFormat="1" x14ac:dyDescent="0.2">
      <c r="A129" s="48" t="s">
        <v>81</v>
      </c>
      <c r="B129" s="15"/>
      <c r="C129" s="15"/>
      <c r="D129" s="54">
        <f>D217</f>
        <v>0</v>
      </c>
      <c r="E129" s="54" t="e">
        <f ca="1">E117*E145</f>
        <v>#DIV/0!</v>
      </c>
      <c r="F129" s="54" t="e">
        <f ca="1">F117*F145</f>
        <v>#DIV/0!</v>
      </c>
      <c r="G129" s="54" t="e">
        <f ca="1">G117*G145</f>
        <v>#DIV/0!</v>
      </c>
      <c r="H129" s="54" t="e">
        <f ca="1">H117*H145</f>
        <v>#DIV/0!</v>
      </c>
      <c r="I129" s="54" t="e">
        <f ca="1">I117*I145</f>
        <v>#DIV/0!</v>
      </c>
    </row>
    <row r="130" spans="1:9" s="16" customFormat="1" ht="4.5" customHeight="1" x14ac:dyDescent="0.35">
      <c r="A130" s="48"/>
      <c r="B130" s="15"/>
      <c r="C130" s="15"/>
      <c r="D130" s="55" t="s">
        <v>18</v>
      </c>
      <c r="E130" s="55" t="s">
        <v>18</v>
      </c>
      <c r="F130" s="55" t="s">
        <v>18</v>
      </c>
      <c r="G130" s="55" t="s">
        <v>18</v>
      </c>
      <c r="H130" s="55" t="s">
        <v>18</v>
      </c>
      <c r="I130" s="55" t="s">
        <v>18</v>
      </c>
    </row>
    <row r="131" spans="1:9" s="16" customFormat="1" x14ac:dyDescent="0.2">
      <c r="A131" s="48" t="s">
        <v>82</v>
      </c>
      <c r="B131" s="15"/>
      <c r="C131" s="15"/>
      <c r="D131" s="54">
        <f t="shared" ref="D131:I131" si="40">SUM(D128:D130)</f>
        <v>0</v>
      </c>
      <c r="E131" s="54" t="e">
        <f t="shared" ca="1" si="40"/>
        <v>#DIV/0!</v>
      </c>
      <c r="F131" s="54" t="e">
        <f t="shared" ca="1" si="40"/>
        <v>#DIV/0!</v>
      </c>
      <c r="G131" s="54" t="e">
        <f t="shared" ca="1" si="40"/>
        <v>#DIV/0!</v>
      </c>
      <c r="H131" s="54" t="e">
        <f t="shared" ca="1" si="40"/>
        <v>#DIV/0!</v>
      </c>
      <c r="I131" s="54" t="e">
        <f t="shared" ca="1" si="40"/>
        <v>#DIV/0!</v>
      </c>
    </row>
    <row r="132" spans="1:9" s="16" customFormat="1" x14ac:dyDescent="0.2">
      <c r="A132" s="48"/>
      <c r="B132" s="15"/>
      <c r="C132" s="15"/>
      <c r="D132" s="49"/>
      <c r="E132" s="49"/>
      <c r="F132" s="49"/>
      <c r="G132" s="49"/>
      <c r="H132" s="49"/>
      <c r="I132" s="49"/>
    </row>
    <row r="133" spans="1:9" s="16" customFormat="1" x14ac:dyDescent="0.2">
      <c r="A133" s="48" t="s">
        <v>83</v>
      </c>
      <c r="B133" s="15"/>
      <c r="C133" s="15"/>
      <c r="D133" s="49"/>
      <c r="E133" s="49"/>
      <c r="F133" s="49"/>
      <c r="G133" s="49"/>
      <c r="H133" s="49"/>
      <c r="I133" s="49"/>
    </row>
    <row r="134" spans="1:9" s="16" customFormat="1" x14ac:dyDescent="0.2">
      <c r="A134" s="48" t="s">
        <v>84</v>
      </c>
      <c r="B134" s="15"/>
      <c r="C134" s="15"/>
      <c r="D134" s="49">
        <f t="shared" ref="D134:I134" si="41">D125-D131</f>
        <v>0</v>
      </c>
      <c r="E134" s="49" t="e">
        <f t="shared" ca="1" si="41"/>
        <v>#DIV/0!</v>
      </c>
      <c r="F134" s="49" t="e">
        <f t="shared" ca="1" si="41"/>
        <v>#DIV/0!</v>
      </c>
      <c r="G134" s="49" t="e">
        <f t="shared" ca="1" si="41"/>
        <v>#DIV/0!</v>
      </c>
      <c r="H134" s="49" t="e">
        <f t="shared" ca="1" si="41"/>
        <v>#DIV/0!</v>
      </c>
      <c r="I134" s="49" t="e">
        <f t="shared" ca="1" si="41"/>
        <v>#DIV/0!</v>
      </c>
    </row>
    <row r="135" spans="1:9" s="16" customFormat="1" x14ac:dyDescent="0.2">
      <c r="A135" s="48" t="s">
        <v>85</v>
      </c>
      <c r="B135" s="15"/>
      <c r="C135" s="15"/>
      <c r="D135" s="49"/>
      <c r="E135" s="49" t="e">
        <f ca="1">D134-E134</f>
        <v>#DIV/0!</v>
      </c>
      <c r="F135" s="49" t="e">
        <f ca="1">E134-F134</f>
        <v>#DIV/0!</v>
      </c>
      <c r="G135" s="49" t="e">
        <f ca="1">F134-G134</f>
        <v>#DIV/0!</v>
      </c>
      <c r="H135" s="49" t="e">
        <f ca="1">G134-H134</f>
        <v>#DIV/0!</v>
      </c>
      <c r="I135" s="49" t="e">
        <f ca="1">H134-I134</f>
        <v>#DIV/0!</v>
      </c>
    </row>
    <row r="136" spans="1:9" s="16" customFormat="1" x14ac:dyDescent="0.2">
      <c r="A136" s="9"/>
      <c r="B136" s="15"/>
      <c r="C136" s="15"/>
      <c r="D136" s="15"/>
      <c r="E136" s="15"/>
      <c r="F136" s="15"/>
      <c r="G136" s="15"/>
      <c r="H136" s="15"/>
      <c r="I136" s="15"/>
    </row>
    <row r="137" spans="1:9" s="16" customFormat="1" x14ac:dyDescent="0.2">
      <c r="A137" s="9" t="s">
        <v>86</v>
      </c>
      <c r="B137" s="15"/>
      <c r="C137" s="15"/>
      <c r="D137" s="15"/>
      <c r="E137" s="15"/>
      <c r="F137" s="15"/>
      <c r="G137" s="15"/>
      <c r="H137" s="15"/>
      <c r="I137" s="15"/>
    </row>
    <row r="138" spans="1:9" s="52" customFormat="1" x14ac:dyDescent="0.2">
      <c r="A138" s="56" t="s">
        <v>94</v>
      </c>
      <c r="B138" s="51"/>
      <c r="C138" s="51"/>
      <c r="D138" s="15" t="e">
        <f>D120/D117</f>
        <v>#DIV/0!</v>
      </c>
      <c r="E138" s="15" t="e">
        <f t="shared" ref="E138:I139" si="42">D138</f>
        <v>#DIV/0!</v>
      </c>
      <c r="F138" s="15" t="e">
        <f t="shared" si="42"/>
        <v>#DIV/0!</v>
      </c>
      <c r="G138" s="15" t="e">
        <f t="shared" si="42"/>
        <v>#DIV/0!</v>
      </c>
      <c r="H138" s="15" t="e">
        <f t="shared" si="42"/>
        <v>#DIV/0!</v>
      </c>
      <c r="I138" s="15" t="e">
        <f t="shared" si="42"/>
        <v>#DIV/0!</v>
      </c>
    </row>
    <row r="139" spans="1:9" s="16" customFormat="1" x14ac:dyDescent="0.2">
      <c r="A139" s="9" t="s">
        <v>87</v>
      </c>
      <c r="B139" s="15"/>
      <c r="C139" s="15"/>
      <c r="D139" s="15" t="e">
        <f>D121/D$116</f>
        <v>#DIV/0!</v>
      </c>
      <c r="E139" s="15" t="e">
        <f t="shared" si="42"/>
        <v>#DIV/0!</v>
      </c>
      <c r="F139" s="15" t="e">
        <f t="shared" si="42"/>
        <v>#DIV/0!</v>
      </c>
      <c r="G139" s="15" t="e">
        <f t="shared" si="42"/>
        <v>#DIV/0!</v>
      </c>
      <c r="H139" s="15" t="e">
        <f t="shared" si="42"/>
        <v>#DIV/0!</v>
      </c>
      <c r="I139" s="15" t="e">
        <f t="shared" si="42"/>
        <v>#DIV/0!</v>
      </c>
    </row>
    <row r="140" spans="1:9" s="16" customFormat="1" x14ac:dyDescent="0.2">
      <c r="A140" s="9" t="s">
        <v>88</v>
      </c>
      <c r="B140" s="15"/>
      <c r="C140" s="15"/>
      <c r="D140" s="57" t="e">
        <f>D139*365</f>
        <v>#DIV/0!</v>
      </c>
      <c r="E140" s="57" t="e">
        <f ca="1">365*E121/E116</f>
        <v>#DIV/0!</v>
      </c>
      <c r="F140" s="57" t="e">
        <f ca="1">365*F121/F116</f>
        <v>#DIV/0!</v>
      </c>
      <c r="G140" s="57" t="e">
        <f ca="1">365*G121/G116</f>
        <v>#DIV/0!</v>
      </c>
      <c r="H140" s="57" t="e">
        <f ca="1">365*H121/H116</f>
        <v>#DIV/0!</v>
      </c>
      <c r="I140" s="57" t="e">
        <f ca="1">365*I121/I116</f>
        <v>#DIV/0!</v>
      </c>
    </row>
    <row r="141" spans="1:9" s="16" customFormat="1" x14ac:dyDescent="0.2">
      <c r="A141" s="9" t="s">
        <v>89</v>
      </c>
      <c r="B141" s="15"/>
      <c r="C141" s="15"/>
      <c r="D141" s="15" t="e">
        <f>D122/D117</f>
        <v>#DIV/0!</v>
      </c>
      <c r="E141" s="15" t="e">
        <f>D141</f>
        <v>#DIV/0!</v>
      </c>
      <c r="F141" s="15" t="e">
        <f>E141</f>
        <v>#DIV/0!</v>
      </c>
      <c r="G141" s="15" t="e">
        <f>F141</f>
        <v>#DIV/0!</v>
      </c>
      <c r="H141" s="15" t="e">
        <f>G141</f>
        <v>#DIV/0!</v>
      </c>
      <c r="I141" s="15" t="e">
        <f>H141</f>
        <v>#DIV/0!</v>
      </c>
    </row>
    <row r="142" spans="1:9" s="16" customFormat="1" x14ac:dyDescent="0.2">
      <c r="A142" s="9" t="s">
        <v>90</v>
      </c>
      <c r="B142" s="15"/>
      <c r="C142" s="15"/>
      <c r="D142" s="58" t="e">
        <f>1/D141</f>
        <v>#DIV/0!</v>
      </c>
      <c r="E142" s="58" t="e">
        <f ca="1">E117/E122</f>
        <v>#DIV/0!</v>
      </c>
      <c r="F142" s="58" t="e">
        <f ca="1">F117/F122</f>
        <v>#DIV/0!</v>
      </c>
      <c r="G142" s="58" t="e">
        <f ca="1">G117/G122</f>
        <v>#DIV/0!</v>
      </c>
      <c r="H142" s="58" t="e">
        <f ca="1">H117/H122</f>
        <v>#DIV/0!</v>
      </c>
      <c r="I142" s="58" t="e">
        <f ca="1">I117/I122</f>
        <v>#DIV/0!</v>
      </c>
    </row>
    <row r="143" spans="1:9" s="16" customFormat="1" x14ac:dyDescent="0.2">
      <c r="A143" s="9" t="s">
        <v>91</v>
      </c>
      <c r="B143" s="15"/>
      <c r="C143" s="15"/>
      <c r="D143" s="15" t="e">
        <f>D123/D117</f>
        <v>#DIV/0!</v>
      </c>
      <c r="E143" s="15" t="e">
        <f t="shared" ref="E143:I145" si="43">D143</f>
        <v>#DIV/0!</v>
      </c>
      <c r="F143" s="15" t="e">
        <f t="shared" si="43"/>
        <v>#DIV/0!</v>
      </c>
      <c r="G143" s="15" t="e">
        <f t="shared" si="43"/>
        <v>#DIV/0!</v>
      </c>
      <c r="H143" s="15" t="e">
        <f t="shared" si="43"/>
        <v>#DIV/0!</v>
      </c>
      <c r="I143" s="15" t="e">
        <f t="shared" si="43"/>
        <v>#DIV/0!</v>
      </c>
    </row>
    <row r="144" spans="1:9" s="16" customFormat="1" x14ac:dyDescent="0.2">
      <c r="A144" s="9" t="s">
        <v>92</v>
      </c>
      <c r="B144" s="15"/>
      <c r="C144" s="15"/>
      <c r="D144" s="15" t="e">
        <f>D128/D$117</f>
        <v>#DIV/0!</v>
      </c>
      <c r="E144" s="15" t="e">
        <f t="shared" si="43"/>
        <v>#DIV/0!</v>
      </c>
      <c r="F144" s="15" t="e">
        <f t="shared" si="43"/>
        <v>#DIV/0!</v>
      </c>
      <c r="G144" s="15" t="e">
        <f t="shared" si="43"/>
        <v>#DIV/0!</v>
      </c>
      <c r="H144" s="15" t="e">
        <f t="shared" si="43"/>
        <v>#DIV/0!</v>
      </c>
      <c r="I144" s="15" t="e">
        <f t="shared" si="43"/>
        <v>#DIV/0!</v>
      </c>
    </row>
    <row r="145" spans="1:14" s="16" customFormat="1" ht="12.75" customHeight="1" x14ac:dyDescent="0.2">
      <c r="A145" s="9" t="s">
        <v>93</v>
      </c>
      <c r="B145" s="15"/>
      <c r="C145" s="15"/>
      <c r="D145" s="15" t="e">
        <f>D129/D$117</f>
        <v>#DIV/0!</v>
      </c>
      <c r="E145" s="15" t="e">
        <f t="shared" si="43"/>
        <v>#DIV/0!</v>
      </c>
      <c r="F145" s="15" t="e">
        <f t="shared" si="43"/>
        <v>#DIV/0!</v>
      </c>
      <c r="G145" s="15" t="e">
        <f t="shared" si="43"/>
        <v>#DIV/0!</v>
      </c>
      <c r="H145" s="15" t="e">
        <f t="shared" si="43"/>
        <v>#DIV/0!</v>
      </c>
      <c r="I145" s="15" t="e">
        <f t="shared" si="43"/>
        <v>#DIV/0!</v>
      </c>
    </row>
    <row r="146" spans="1:14" s="16" customFormat="1" x14ac:dyDescent="0.2">
      <c r="A146" s="9"/>
      <c r="B146" s="15"/>
      <c r="C146" s="15"/>
      <c r="D146" s="15"/>
      <c r="E146" s="15"/>
      <c r="F146" s="15"/>
      <c r="G146" s="15"/>
      <c r="H146" s="15"/>
      <c r="I146" s="15"/>
    </row>
    <row r="147" spans="1:14" s="16" customFormat="1" x14ac:dyDescent="0.2">
      <c r="A147" s="9"/>
      <c r="B147" s="15"/>
      <c r="C147" s="15"/>
      <c r="D147" s="15"/>
      <c r="E147" s="15"/>
      <c r="F147" s="15"/>
      <c r="G147" s="15"/>
      <c r="H147" s="15"/>
      <c r="I147" s="15"/>
    </row>
    <row r="148" spans="1:14" s="16" customFormat="1" x14ac:dyDescent="0.2">
      <c r="A148" s="9"/>
      <c r="B148" s="15"/>
      <c r="C148" s="15"/>
      <c r="D148" s="15"/>
      <c r="E148" s="15"/>
      <c r="F148" s="15"/>
      <c r="G148" s="15"/>
      <c r="H148" s="15"/>
      <c r="I148" s="15"/>
    </row>
    <row r="149" spans="1:14" s="16" customFormat="1" x14ac:dyDescent="0.2">
      <c r="A149" s="9"/>
      <c r="B149" s="15"/>
      <c r="C149" s="15"/>
      <c r="D149" s="15"/>
    </row>
    <row r="150" spans="1:14" s="1" customFormat="1" ht="18.75" x14ac:dyDescent="0.3">
      <c r="A150" s="6" t="s">
        <v>20</v>
      </c>
      <c r="B150" s="7"/>
      <c r="C150" s="7"/>
      <c r="D150" s="7"/>
      <c r="E150" s="7"/>
      <c r="F150" s="7"/>
      <c r="G150" s="7"/>
      <c r="H150" s="7"/>
      <c r="I150" s="7"/>
      <c r="J150"/>
    </row>
    <row r="152" spans="1:14" ht="15" x14ac:dyDescent="0.35">
      <c r="A152"/>
      <c r="B152"/>
      <c r="C152"/>
      <c r="D152" s="26" t="s">
        <v>0</v>
      </c>
      <c r="E152" s="4" t="s">
        <v>1</v>
      </c>
      <c r="F152" s="4"/>
      <c r="G152" s="4"/>
      <c r="H152" s="4"/>
      <c r="I152" s="4"/>
    </row>
    <row r="153" spans="1:14" x14ac:dyDescent="0.2">
      <c r="A153"/>
      <c r="B153"/>
      <c r="C153"/>
      <c r="D153" s="3">
        <f t="shared" ref="D153:I153" si="44">D74</f>
        <v>-1</v>
      </c>
      <c r="E153" s="3">
        <f t="shared" si="44"/>
        <v>0</v>
      </c>
      <c r="F153" s="3">
        <f t="shared" si="44"/>
        <v>1</v>
      </c>
      <c r="G153" s="3">
        <f t="shared" si="44"/>
        <v>2</v>
      </c>
      <c r="H153" s="3">
        <f t="shared" si="44"/>
        <v>3</v>
      </c>
      <c r="I153" s="3">
        <f t="shared" si="44"/>
        <v>4</v>
      </c>
      <c r="K153" s="27"/>
    </row>
    <row r="154" spans="1:14" ht="6" customHeight="1" x14ac:dyDescent="0.2"/>
    <row r="155" spans="1:14" s="12" customFormat="1" x14ac:dyDescent="0.2">
      <c r="A155" s="8" t="s">
        <v>3</v>
      </c>
      <c r="B155" s="2"/>
      <c r="C155" s="2"/>
      <c r="D155" s="22">
        <f t="shared" ref="D155:I155" si="45">D76</f>
        <v>0</v>
      </c>
      <c r="E155" s="22">
        <f t="shared" ca="1" si="45"/>
        <v>0</v>
      </c>
      <c r="F155" s="22">
        <f t="shared" ca="1" si="45"/>
        <v>0</v>
      </c>
      <c r="G155" s="22">
        <f t="shared" ca="1" si="45"/>
        <v>0</v>
      </c>
      <c r="H155" s="22">
        <f t="shared" ca="1" si="45"/>
        <v>0</v>
      </c>
      <c r="I155" s="22">
        <f t="shared" ca="1" si="45"/>
        <v>0</v>
      </c>
      <c r="J155" s="2"/>
      <c r="K155" s="22"/>
      <c r="L155" s="2"/>
      <c r="M155" s="2"/>
      <c r="N155" s="2"/>
    </row>
    <row r="156" spans="1:14" s="12" customFormat="1" x14ac:dyDescent="0.2">
      <c r="A156" s="8" t="s">
        <v>37</v>
      </c>
      <c r="B156" s="2"/>
      <c r="C156" s="2"/>
      <c r="D156" s="22">
        <f t="shared" ref="D156:I156" si="46">-D86</f>
        <v>0</v>
      </c>
      <c r="E156" s="22" t="e">
        <f t="shared" ca="1" si="46"/>
        <v>#DIV/0!</v>
      </c>
      <c r="F156" s="22" t="e">
        <f t="shared" ca="1" si="46"/>
        <v>#DIV/0!</v>
      </c>
      <c r="G156" s="22" t="e">
        <f t="shared" ca="1" si="46"/>
        <v>#DIV/0!</v>
      </c>
      <c r="H156" s="22" t="e">
        <f t="shared" ca="1" si="46"/>
        <v>#DIV/0!</v>
      </c>
      <c r="I156" s="22" t="e">
        <f t="shared" ca="1" si="46"/>
        <v>#DIV/0!</v>
      </c>
      <c r="J156" s="2"/>
      <c r="K156" s="27"/>
      <c r="L156" s="2"/>
      <c r="M156" s="2"/>
      <c r="N156" s="2"/>
    </row>
    <row r="157" spans="1:14" s="12" customFormat="1" ht="4.5" customHeight="1" x14ac:dyDescent="0.35">
      <c r="A157" s="8"/>
      <c r="B157" s="2"/>
      <c r="C157" s="2"/>
      <c r="D157" s="29" t="s">
        <v>18</v>
      </c>
      <c r="E157" s="29" t="s">
        <v>18</v>
      </c>
      <c r="F157" s="29" t="s">
        <v>18</v>
      </c>
      <c r="G157" s="29" t="s">
        <v>18</v>
      </c>
      <c r="H157" s="29" t="s">
        <v>18</v>
      </c>
      <c r="I157" s="29" t="s">
        <v>18</v>
      </c>
      <c r="J157" s="2"/>
      <c r="K157" s="29"/>
      <c r="L157" s="2"/>
      <c r="M157" s="2"/>
      <c r="N157" s="2"/>
    </row>
    <row r="158" spans="1:14" s="12" customFormat="1" x14ac:dyDescent="0.2">
      <c r="A158" s="8" t="s">
        <v>21</v>
      </c>
      <c r="B158" s="2"/>
      <c r="C158" s="2"/>
      <c r="D158" s="22">
        <f t="shared" ref="D158:I158" si="47">SUM(D155:D157)</f>
        <v>0</v>
      </c>
      <c r="E158" s="22" t="e">
        <f t="shared" ca="1" si="47"/>
        <v>#DIV/0!</v>
      </c>
      <c r="F158" s="22" t="e">
        <f t="shared" ca="1" si="47"/>
        <v>#DIV/0!</v>
      </c>
      <c r="G158" s="22" t="e">
        <f t="shared" ca="1" si="47"/>
        <v>#DIV/0!</v>
      </c>
      <c r="H158" s="22" t="e">
        <f t="shared" ca="1" si="47"/>
        <v>#DIV/0!</v>
      </c>
      <c r="I158" s="22" t="e">
        <f t="shared" ca="1" si="47"/>
        <v>#DIV/0!</v>
      </c>
      <c r="J158" s="2"/>
      <c r="K158" s="22"/>
      <c r="L158" s="2"/>
      <c r="M158" s="2"/>
      <c r="N158" s="2"/>
    </row>
    <row r="159" spans="1:14" s="12" customFormat="1" ht="6" customHeight="1" x14ac:dyDescent="0.2">
      <c r="A159" s="8"/>
      <c r="B159" s="2"/>
      <c r="C159" s="2"/>
      <c r="D159" s="2"/>
      <c r="E159" s="23"/>
      <c r="F159" s="23"/>
      <c r="G159" s="23"/>
      <c r="H159" s="23"/>
      <c r="I159" s="23"/>
      <c r="J159" s="2"/>
      <c r="K159" s="23"/>
      <c r="L159" s="2"/>
      <c r="M159" s="2"/>
      <c r="N159" s="2"/>
    </row>
    <row r="160" spans="1:14" s="12" customFormat="1" x14ac:dyDescent="0.2">
      <c r="A160" s="8" t="s">
        <v>38</v>
      </c>
      <c r="B160" s="2"/>
      <c r="C160" s="2"/>
      <c r="D160" s="22">
        <f t="shared" ref="D160:I160" si="48">-D96</f>
        <v>0</v>
      </c>
      <c r="E160" s="22" t="e">
        <f t="shared" ca="1" si="48"/>
        <v>#DIV/0!</v>
      </c>
      <c r="F160" s="22" t="e">
        <f t="shared" ca="1" si="48"/>
        <v>#DIV/0!</v>
      </c>
      <c r="G160" s="22" t="e">
        <f t="shared" ca="1" si="48"/>
        <v>#DIV/0!</v>
      </c>
      <c r="H160" s="22" t="e">
        <f t="shared" ca="1" si="48"/>
        <v>#DIV/0!</v>
      </c>
      <c r="I160" s="22" t="e">
        <f t="shared" ca="1" si="48"/>
        <v>#DIV/0!</v>
      </c>
      <c r="J160" s="2"/>
      <c r="K160" s="27"/>
      <c r="L160" s="2"/>
      <c r="M160" s="2"/>
      <c r="N160" s="2"/>
    </row>
    <row r="161" spans="1:14" s="12" customFormat="1" ht="4.5" customHeight="1" x14ac:dyDescent="0.35">
      <c r="A161" s="8"/>
      <c r="B161" s="2"/>
      <c r="C161" s="2"/>
      <c r="D161" s="29" t="s">
        <v>18</v>
      </c>
      <c r="E161" s="29" t="s">
        <v>18</v>
      </c>
      <c r="F161" s="29" t="s">
        <v>18</v>
      </c>
      <c r="G161" s="29" t="s">
        <v>18</v>
      </c>
      <c r="H161" s="29" t="s">
        <v>18</v>
      </c>
      <c r="I161" s="29" t="s">
        <v>18</v>
      </c>
      <c r="J161" s="2"/>
      <c r="K161" s="29"/>
      <c r="L161" s="2"/>
      <c r="M161" s="2"/>
      <c r="N161" s="2"/>
    </row>
    <row r="162" spans="1:14" s="12" customFormat="1" x14ac:dyDescent="0.2">
      <c r="A162" s="8" t="s">
        <v>22</v>
      </c>
      <c r="B162" s="2"/>
      <c r="C162" s="2"/>
      <c r="D162" s="22">
        <f t="shared" ref="D162:I162" si="49">SUM(D158:D160)</f>
        <v>0</v>
      </c>
      <c r="E162" s="22" t="e">
        <f t="shared" ca="1" si="49"/>
        <v>#DIV/0!</v>
      </c>
      <c r="F162" s="22" t="e">
        <f t="shared" ca="1" si="49"/>
        <v>#DIV/0!</v>
      </c>
      <c r="G162" s="22" t="e">
        <f t="shared" ca="1" si="49"/>
        <v>#DIV/0!</v>
      </c>
      <c r="H162" s="22" t="e">
        <f t="shared" ca="1" si="49"/>
        <v>#DIV/0!</v>
      </c>
      <c r="I162" s="22" t="e">
        <f t="shared" ca="1" si="49"/>
        <v>#DIV/0!</v>
      </c>
      <c r="J162" s="2"/>
      <c r="K162" s="22"/>
      <c r="L162" s="2"/>
      <c r="M162" s="2"/>
      <c r="N162" s="2"/>
    </row>
    <row r="163" spans="1:14" s="12" customFormat="1" x14ac:dyDescent="0.2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s="12" customFormat="1" x14ac:dyDescent="0.2">
      <c r="A164" s="11" t="s">
        <v>23</v>
      </c>
      <c r="B164" s="2"/>
      <c r="C164" s="40" t="s">
        <v>64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s="12" customFormat="1" x14ac:dyDescent="0.2">
      <c r="A165" s="8" t="s">
        <v>24</v>
      </c>
      <c r="B165" s="2"/>
      <c r="C165" s="305"/>
      <c r="D165" s="24"/>
      <c r="E165" s="17">
        <f t="shared" ref="E165:I167" ca="1" si="50">$C165*IF($B$10=1,(D221+E221)/2,D221)</f>
        <v>0</v>
      </c>
      <c r="F165" s="17" t="e">
        <f t="shared" ca="1" si="50"/>
        <v>#DIV/0!</v>
      </c>
      <c r="G165" s="17" t="e">
        <f t="shared" ca="1" si="50"/>
        <v>#DIV/0!</v>
      </c>
      <c r="H165" s="17" t="e">
        <f t="shared" ca="1" si="50"/>
        <v>#DIV/0!</v>
      </c>
      <c r="I165" s="17" t="e">
        <f t="shared" ca="1" si="50"/>
        <v>#DIV/0!</v>
      </c>
      <c r="J165" s="2"/>
      <c r="K165" s="27"/>
      <c r="L165" s="2"/>
      <c r="M165" s="2"/>
      <c r="N165" s="2"/>
    </row>
    <row r="166" spans="1:14" s="12" customFormat="1" x14ac:dyDescent="0.2">
      <c r="A166" s="8" t="s">
        <v>25</v>
      </c>
      <c r="B166" s="2"/>
      <c r="C166" s="305"/>
      <c r="D166" s="24"/>
      <c r="E166" s="17">
        <f t="shared" ca="1" si="50"/>
        <v>0</v>
      </c>
      <c r="F166" s="17" t="e">
        <f t="shared" ca="1" si="50"/>
        <v>#DIV/0!</v>
      </c>
      <c r="G166" s="17" t="e">
        <f t="shared" ca="1" si="50"/>
        <v>#DIV/0!</v>
      </c>
      <c r="H166" s="17" t="e">
        <f t="shared" ca="1" si="50"/>
        <v>#DIV/0!</v>
      </c>
      <c r="I166" s="17" t="e">
        <f t="shared" ca="1" si="50"/>
        <v>#DIV/0!</v>
      </c>
      <c r="J166" s="2"/>
      <c r="K166" s="27"/>
      <c r="L166" s="2"/>
      <c r="M166" s="2"/>
      <c r="N166" s="2"/>
    </row>
    <row r="167" spans="1:14" s="12" customFormat="1" x14ac:dyDescent="0.2">
      <c r="A167" s="8" t="s">
        <v>26</v>
      </c>
      <c r="B167" s="2"/>
      <c r="C167" s="305"/>
      <c r="D167" s="24"/>
      <c r="E167" s="17">
        <f t="shared" ca="1" si="50"/>
        <v>0</v>
      </c>
      <c r="F167" s="17" t="e">
        <f t="shared" ca="1" si="50"/>
        <v>#DIV/0!</v>
      </c>
      <c r="G167" s="17" t="e">
        <f t="shared" ca="1" si="50"/>
        <v>#DIV/0!</v>
      </c>
      <c r="H167" s="17" t="e">
        <f t="shared" ca="1" si="50"/>
        <v>#DIV/0!</v>
      </c>
      <c r="I167" s="17" t="e">
        <f t="shared" ca="1" si="50"/>
        <v>#DIV/0!</v>
      </c>
      <c r="J167" s="2"/>
      <c r="K167" s="27"/>
      <c r="L167" s="2"/>
      <c r="M167" s="2"/>
      <c r="N167" s="2"/>
    </row>
    <row r="168" spans="1:14" s="12" customFormat="1" ht="4.5" customHeight="1" x14ac:dyDescent="0.35">
      <c r="A168" s="8"/>
      <c r="B168" s="2"/>
      <c r="C168" s="2"/>
      <c r="D168" s="62"/>
      <c r="E168" s="84" t="s">
        <v>18</v>
      </c>
      <c r="F168" s="84" t="s">
        <v>18</v>
      </c>
      <c r="G168" s="84" t="s">
        <v>18</v>
      </c>
      <c r="H168" s="84" t="s">
        <v>18</v>
      </c>
      <c r="I168" s="84" t="s">
        <v>18</v>
      </c>
      <c r="J168" s="2"/>
      <c r="K168" s="39"/>
      <c r="L168" s="2"/>
      <c r="M168" s="2"/>
      <c r="N168" s="2"/>
    </row>
    <row r="169" spans="1:14" s="12" customFormat="1" x14ac:dyDescent="0.2">
      <c r="A169" s="8" t="s">
        <v>27</v>
      </c>
      <c r="B169" s="2"/>
      <c r="C169" s="2"/>
      <c r="D169" s="22"/>
      <c r="E169" s="17">
        <f ca="1">SUM(E165:E168)</f>
        <v>0</v>
      </c>
      <c r="F169" s="17" t="e">
        <f ca="1">SUM(F165:F168)</f>
        <v>#DIV/0!</v>
      </c>
      <c r="G169" s="17" t="e">
        <f ca="1">SUM(G165:G168)</f>
        <v>#DIV/0!</v>
      </c>
      <c r="H169" s="17" t="e">
        <f ca="1">SUM(H165:H168)</f>
        <v>#DIV/0!</v>
      </c>
      <c r="I169" s="17" t="e">
        <f ca="1">SUM(I165:I168)</f>
        <v>#DIV/0!</v>
      </c>
      <c r="J169" s="2"/>
      <c r="K169" s="39"/>
      <c r="L169" s="2"/>
      <c r="M169" s="2"/>
      <c r="N169" s="2"/>
    </row>
    <row r="170" spans="1:14" s="12" customFormat="1" ht="6" customHeight="1" x14ac:dyDescent="0.2">
      <c r="A170" s="8"/>
      <c r="B170" s="2"/>
      <c r="C170" s="2"/>
      <c r="D170" s="2"/>
      <c r="E170" s="17"/>
      <c r="F170" s="17"/>
      <c r="G170" s="17"/>
      <c r="H170" s="17"/>
      <c r="I170" s="17"/>
      <c r="J170" s="2"/>
      <c r="K170" s="39"/>
      <c r="L170" s="2"/>
      <c r="M170" s="2"/>
      <c r="N170" s="2"/>
    </row>
    <row r="171" spans="1:14" s="12" customFormat="1" ht="12.75" customHeight="1" x14ac:dyDescent="0.2">
      <c r="A171" s="8" t="s">
        <v>65</v>
      </c>
      <c r="B171" s="2"/>
      <c r="C171" s="306"/>
      <c r="D171" s="2"/>
      <c r="E171" s="17">
        <f ca="1">-$C171*IF($B$10=1,(D197+E197)/2,D197)</f>
        <v>0</v>
      </c>
      <c r="F171" s="17" t="e">
        <f ca="1">-$C171*IF($B$10=1,(E197+F197)/2,E197)</f>
        <v>#DIV/0!</v>
      </c>
      <c r="G171" s="17" t="e">
        <f ca="1">-$C171*IF($B$10=1,(F197+G197)/2,F197)</f>
        <v>#DIV/0!</v>
      </c>
      <c r="H171" s="17" t="e">
        <f ca="1">-$C171*IF($B$10=1,(G197+H197)/2,G197)</f>
        <v>#DIV/0!</v>
      </c>
      <c r="I171" s="17" t="e">
        <f ca="1">-$C171*IF($B$10=1,(H197+I197)/2,H197)</f>
        <v>#DIV/0!</v>
      </c>
      <c r="J171" s="2"/>
      <c r="K171" s="27"/>
      <c r="L171" s="2"/>
      <c r="M171" s="2"/>
      <c r="N171" s="2"/>
    </row>
    <row r="172" spans="1:14" s="12" customFormat="1" ht="12.75" customHeight="1" x14ac:dyDescent="0.2">
      <c r="A172" s="8" t="s">
        <v>28</v>
      </c>
      <c r="B172" s="2"/>
      <c r="C172" s="307"/>
      <c r="D172" s="2"/>
      <c r="E172" s="42" t="e">
        <f ca="1">$D$211/$C$172</f>
        <v>#DIV/0!</v>
      </c>
      <c r="F172" s="42" t="e">
        <f ca="1">$D$211/$C$172</f>
        <v>#DIV/0!</v>
      </c>
      <c r="G172" s="42" t="e">
        <f ca="1">$D$211/$C$172</f>
        <v>#DIV/0!</v>
      </c>
      <c r="H172" s="42" t="e">
        <f ca="1">$D$211/$C$172</f>
        <v>#DIV/0!</v>
      </c>
      <c r="I172" s="42" t="e">
        <f ca="1">$D$211/$C$172</f>
        <v>#DIV/0!</v>
      </c>
      <c r="J172" s="2"/>
      <c r="K172" s="43"/>
      <c r="L172" s="2"/>
      <c r="M172" s="2"/>
      <c r="N172" s="2"/>
    </row>
    <row r="173" spans="1:14" s="12" customFormat="1" ht="6" customHeight="1" x14ac:dyDescent="0.35">
      <c r="A173" s="8"/>
      <c r="B173" s="2"/>
      <c r="C173" s="2"/>
      <c r="D173" s="2"/>
      <c r="E173" s="29" t="s">
        <v>18</v>
      </c>
      <c r="F173" s="29" t="s">
        <v>18</v>
      </c>
      <c r="G173" s="29" t="s">
        <v>18</v>
      </c>
      <c r="H173" s="29" t="s">
        <v>18</v>
      </c>
      <c r="I173" s="29" t="s">
        <v>18</v>
      </c>
      <c r="J173" s="2"/>
      <c r="K173" s="2"/>
      <c r="L173" s="2"/>
      <c r="M173" s="2"/>
      <c r="N173" s="2"/>
    </row>
    <row r="174" spans="1:14" s="12" customFormat="1" x14ac:dyDescent="0.2">
      <c r="A174" s="8" t="s">
        <v>29</v>
      </c>
      <c r="B174" s="2"/>
      <c r="C174" s="2"/>
      <c r="D174" s="2"/>
      <c r="E174" s="22" t="e">
        <f ca="1">E162-SUM(E169:E173)</f>
        <v>#DIV/0!</v>
      </c>
      <c r="F174" s="22" t="e">
        <f ca="1">F162-SUM(F169:F173)</f>
        <v>#DIV/0!</v>
      </c>
      <c r="G174" s="22" t="e">
        <f ca="1">G162-SUM(G169:G173)</f>
        <v>#DIV/0!</v>
      </c>
      <c r="H174" s="22" t="e">
        <f ca="1">H162-SUM(H169:H173)</f>
        <v>#DIV/0!</v>
      </c>
      <c r="I174" s="22" t="e">
        <f ca="1">I162-SUM(I169:I173)</f>
        <v>#DIV/0!</v>
      </c>
      <c r="J174" s="2"/>
      <c r="K174" s="2"/>
      <c r="L174" s="2"/>
      <c r="M174" s="2"/>
      <c r="N174" s="2"/>
    </row>
    <row r="175" spans="1:14" s="12" customFormat="1" x14ac:dyDescent="0.2">
      <c r="A175" s="8" t="s">
        <v>66</v>
      </c>
      <c r="B175" s="2"/>
      <c r="C175" s="305"/>
      <c r="D175" s="2"/>
      <c r="E175" s="22" t="e">
        <f ca="1">-E174*$C$175</f>
        <v>#DIV/0!</v>
      </c>
      <c r="F175" s="22" t="e">
        <f ca="1">-F174*$C$175</f>
        <v>#DIV/0!</v>
      </c>
      <c r="G175" s="22" t="e">
        <f ca="1">-G174*$C$175</f>
        <v>#DIV/0!</v>
      </c>
      <c r="H175" s="22" t="e">
        <f ca="1">-H174*$C$175</f>
        <v>#DIV/0!</v>
      </c>
      <c r="I175" s="22" t="e">
        <f ca="1">-I174*$C$175</f>
        <v>#DIV/0!</v>
      </c>
      <c r="J175" s="2"/>
      <c r="K175" s="2"/>
      <c r="L175" s="2"/>
      <c r="M175" s="2"/>
      <c r="N175" s="2"/>
    </row>
    <row r="176" spans="1:14" s="12" customFormat="1" ht="4.5" customHeight="1" x14ac:dyDescent="0.35">
      <c r="B176" s="2"/>
      <c r="C176" s="2"/>
      <c r="D176" s="2"/>
      <c r="E176" s="29" t="s">
        <v>18</v>
      </c>
      <c r="F176" s="29" t="s">
        <v>18</v>
      </c>
      <c r="G176" s="29" t="s">
        <v>18</v>
      </c>
      <c r="H176" s="29" t="s">
        <v>18</v>
      </c>
      <c r="I176" s="29" t="s">
        <v>18</v>
      </c>
      <c r="J176" s="2"/>
      <c r="K176" s="2"/>
      <c r="L176" s="2"/>
      <c r="M176" s="2"/>
      <c r="N176" s="2"/>
    </row>
    <row r="177" spans="1:14" s="12" customFormat="1" x14ac:dyDescent="0.2">
      <c r="A177" s="8" t="s">
        <v>30</v>
      </c>
      <c r="B177" s="2"/>
      <c r="C177" s="2"/>
      <c r="D177" s="2"/>
      <c r="E177" s="22" t="e">
        <f ca="1">SUM(E174:E176)</f>
        <v>#DIV/0!</v>
      </c>
      <c r="F177" s="22" t="e">
        <f ca="1">SUM(F174:F176)</f>
        <v>#DIV/0!</v>
      </c>
      <c r="G177" s="22" t="e">
        <f ca="1">SUM(G174:G176)</f>
        <v>#DIV/0!</v>
      </c>
      <c r="H177" s="22" t="e">
        <f ca="1">SUM(H174:H176)</f>
        <v>#DIV/0!</v>
      </c>
      <c r="I177" s="22" t="e">
        <f ca="1">SUM(I174:I176)</f>
        <v>#DIV/0!</v>
      </c>
      <c r="J177" s="2"/>
      <c r="K177" s="2"/>
      <c r="L177" s="2"/>
      <c r="M177" s="2"/>
      <c r="N177" s="2"/>
    </row>
    <row r="178" spans="1:14" s="12" customFormat="1" x14ac:dyDescent="0.2">
      <c r="A178" s="8" t="s">
        <v>31</v>
      </c>
      <c r="B178" s="2"/>
      <c r="C178" s="2"/>
      <c r="D178" s="2"/>
      <c r="E178" s="308"/>
      <c r="F178" s="308"/>
      <c r="G178" s="308"/>
      <c r="H178" s="308"/>
      <c r="I178" s="308"/>
      <c r="J178" s="2"/>
      <c r="K178" s="27"/>
      <c r="L178" s="2"/>
      <c r="M178" s="2"/>
      <c r="N178" s="2"/>
    </row>
    <row r="179" spans="1:14" s="12" customFormat="1" x14ac:dyDescent="0.2">
      <c r="A179" s="8" t="s">
        <v>32</v>
      </c>
      <c r="B179" s="2"/>
      <c r="C179" s="2"/>
      <c r="D179" s="2"/>
      <c r="E179" s="44" t="e">
        <f ca="1">E177/E178</f>
        <v>#DIV/0!</v>
      </c>
      <c r="F179" s="44" t="e">
        <f ca="1">F177/F178</f>
        <v>#DIV/0!</v>
      </c>
      <c r="G179" s="44" t="e">
        <f ca="1">G177/G178</f>
        <v>#DIV/0!</v>
      </c>
      <c r="H179" s="44" t="e">
        <f ca="1">H177/H178</f>
        <v>#DIV/0!</v>
      </c>
      <c r="I179" s="44" t="e">
        <f ca="1">I177/I178</f>
        <v>#DIV/0!</v>
      </c>
      <c r="J179" s="2"/>
      <c r="K179" s="2"/>
      <c r="L179" s="2"/>
      <c r="M179" s="2"/>
      <c r="N179" s="2"/>
    </row>
    <row r="180" spans="1:14" s="12" customForma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s="12" customFormat="1" x14ac:dyDescent="0.2">
      <c r="A181" s="28" t="s">
        <v>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s="12" customFormat="1" x14ac:dyDescent="0.2">
      <c r="A182" s="17" t="str">
        <f>"  "&amp;A162</f>
        <v xml:space="preserve">  EBIT</v>
      </c>
      <c r="B182" s="2"/>
      <c r="C182" s="2"/>
      <c r="D182" s="2"/>
      <c r="E182" s="22" t="e">
        <f ca="1">E162</f>
        <v>#DIV/0!</v>
      </c>
      <c r="F182" s="22" t="e">
        <f ca="1">F162</f>
        <v>#DIV/0!</v>
      </c>
      <c r="G182" s="22" t="e">
        <f ca="1">G162</f>
        <v>#DIV/0!</v>
      </c>
      <c r="H182" s="22" t="e">
        <f ca="1">H162</f>
        <v>#DIV/0!</v>
      </c>
      <c r="I182" s="22" t="e">
        <f ca="1">I162</f>
        <v>#DIV/0!</v>
      </c>
      <c r="J182" s="2"/>
      <c r="K182" s="2"/>
      <c r="L182" s="2"/>
      <c r="M182" s="2"/>
      <c r="N182" s="2"/>
    </row>
    <row r="183" spans="1:14" s="12" customFormat="1" x14ac:dyDescent="0.2">
      <c r="A183" s="8" t="s">
        <v>34</v>
      </c>
      <c r="B183" s="2"/>
      <c r="C183" s="2"/>
      <c r="D183" s="2"/>
      <c r="E183" s="22" t="e">
        <f>E83</f>
        <v>#DIV/0!</v>
      </c>
      <c r="F183" s="22" t="e">
        <f>F83</f>
        <v>#DIV/0!</v>
      </c>
      <c r="G183" s="22" t="e">
        <f>G83</f>
        <v>#DIV/0!</v>
      </c>
      <c r="H183" s="22" t="e">
        <f>H83</f>
        <v>#DIV/0!</v>
      </c>
      <c r="I183" s="22" t="e">
        <f>I83</f>
        <v>#DIV/0!</v>
      </c>
      <c r="J183" s="2"/>
      <c r="K183" s="2"/>
      <c r="L183" s="2"/>
      <c r="M183" s="2"/>
      <c r="N183" s="2"/>
    </row>
    <row r="184" spans="1:14" s="12" customFormat="1" x14ac:dyDescent="0.2">
      <c r="A184" s="8" t="s">
        <v>35</v>
      </c>
      <c r="B184" s="2"/>
      <c r="C184" s="2"/>
      <c r="D184" s="2"/>
      <c r="E184" s="22" t="e">
        <f>E93</f>
        <v>#DIV/0!</v>
      </c>
      <c r="F184" s="22" t="e">
        <f>F93</f>
        <v>#DIV/0!</v>
      </c>
      <c r="G184" s="22" t="e">
        <f>G93</f>
        <v>#DIV/0!</v>
      </c>
      <c r="H184" s="22" t="e">
        <f>H93</f>
        <v>#DIV/0!</v>
      </c>
      <c r="I184" s="22" t="e">
        <f>I93</f>
        <v>#DIV/0!</v>
      </c>
      <c r="J184" s="2"/>
      <c r="K184" s="2"/>
      <c r="L184" s="2"/>
      <c r="M184" s="2"/>
      <c r="N184" s="2"/>
    </row>
    <row r="185" spans="1:14" s="12" customFormat="1" ht="6" customHeight="1" x14ac:dyDescent="0.35">
      <c r="B185" s="2"/>
      <c r="C185" s="2"/>
      <c r="D185" s="29"/>
      <c r="E185" s="29" t="s">
        <v>18</v>
      </c>
      <c r="F185" s="29" t="s">
        <v>18</v>
      </c>
      <c r="G185" s="29" t="s">
        <v>18</v>
      </c>
      <c r="H185" s="29" t="s">
        <v>18</v>
      </c>
      <c r="I185" s="29" t="s">
        <v>18</v>
      </c>
      <c r="J185" s="2"/>
      <c r="K185" s="2"/>
      <c r="L185" s="2"/>
      <c r="M185" s="2"/>
      <c r="N185" s="2"/>
    </row>
    <row r="186" spans="1:14" s="12" customFormat="1" x14ac:dyDescent="0.2">
      <c r="A186" s="8" t="s">
        <v>36</v>
      </c>
      <c r="B186" s="2"/>
      <c r="C186" s="2"/>
      <c r="D186" s="2"/>
      <c r="E186" s="22" t="e">
        <f ca="1">SUM(E182:E185)</f>
        <v>#DIV/0!</v>
      </c>
      <c r="F186" s="22" t="e">
        <f ca="1">SUM(F182:F185)</f>
        <v>#DIV/0!</v>
      </c>
      <c r="G186" s="22" t="e">
        <f ca="1">SUM(G182:G185)</f>
        <v>#DIV/0!</v>
      </c>
      <c r="H186" s="22" t="e">
        <f ca="1">SUM(H182:H185)</f>
        <v>#DIV/0!</v>
      </c>
      <c r="I186" s="22" t="e">
        <f ca="1">SUM(I182:I185)</f>
        <v>#DIV/0!</v>
      </c>
      <c r="J186" s="2"/>
      <c r="K186" s="2"/>
      <c r="L186" s="2"/>
      <c r="M186" s="2"/>
      <c r="N186" s="2"/>
    </row>
    <row r="187" spans="1:14" s="12" customFormat="1" x14ac:dyDescent="0.2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8"/>
    </row>
    <row r="189" spans="1:14" s="30" customFormat="1" ht="18.75" x14ac:dyDescent="0.3">
      <c r="A189" s="6" t="s">
        <v>39</v>
      </c>
      <c r="B189" s="6"/>
      <c r="C189" s="6"/>
      <c r="D189" s="6"/>
      <c r="E189" s="6"/>
      <c r="F189" s="6"/>
      <c r="G189" s="6"/>
      <c r="H189" s="6"/>
      <c r="I189" s="6"/>
    </row>
    <row r="190" spans="1:14" s="12" customFormat="1" x14ac:dyDescent="0.2"/>
    <row r="191" spans="1:14" s="12" customFormat="1" ht="15" customHeight="1" x14ac:dyDescent="0.35">
      <c r="A191"/>
      <c r="B191" s="281" t="s">
        <v>0</v>
      </c>
      <c r="C191" s="288" t="s">
        <v>236</v>
      </c>
      <c r="D191" s="282" t="s">
        <v>237</v>
      </c>
      <c r="E191" s="31" t="s">
        <v>1</v>
      </c>
      <c r="F191" s="31"/>
      <c r="G191" s="31"/>
      <c r="H191" s="31"/>
      <c r="I191" s="31"/>
    </row>
    <row r="192" spans="1:14" s="32" customFormat="1" ht="12.75" customHeight="1" x14ac:dyDescent="0.2">
      <c r="A192"/>
      <c r="B192" s="309"/>
      <c r="C192" s="289"/>
      <c r="D192" s="310"/>
      <c r="E192" s="34">
        <f>EOMONTH(D192,12)</f>
        <v>397</v>
      </c>
      <c r="F192" s="34">
        <f>EOMONTH(E192,12)</f>
        <v>762</v>
      </c>
      <c r="G192" s="34">
        <f>EOMONTH(F192,12)</f>
        <v>1127</v>
      </c>
      <c r="H192" s="34">
        <f>EOMONTH(G192,12)</f>
        <v>1492</v>
      </c>
      <c r="I192" s="34">
        <f>EOMONTH(H192,12)</f>
        <v>1858</v>
      </c>
      <c r="K192" s="41"/>
    </row>
    <row r="193" spans="1:9" s="12" customFormat="1" ht="12.75" customHeight="1" x14ac:dyDescent="0.2">
      <c r="A193" s="35" t="s">
        <v>40</v>
      </c>
      <c r="B193" s="202"/>
      <c r="C193" s="290"/>
      <c r="D193" s="204"/>
      <c r="E193" s="36"/>
      <c r="F193" s="36"/>
      <c r="G193" s="36"/>
      <c r="H193" s="36"/>
      <c r="I193" s="36"/>
    </row>
    <row r="194" spans="1:9" s="12" customFormat="1" ht="12.75" customHeight="1" x14ac:dyDescent="0.2">
      <c r="A194" s="8" t="s">
        <v>67</v>
      </c>
      <c r="B194" s="311"/>
      <c r="C194" s="291">
        <v>0</v>
      </c>
      <c r="D194" s="274">
        <f>B194+C194</f>
        <v>0</v>
      </c>
      <c r="E194" s="17" t="e">
        <f ca="1">E120</f>
        <v>#DIV/0!</v>
      </c>
      <c r="F194" s="17" t="e">
        <f ca="1">F120</f>
        <v>#DIV/0!</v>
      </c>
      <c r="G194" s="17" t="e">
        <f ca="1">G120</f>
        <v>#DIV/0!</v>
      </c>
      <c r="H194" s="17" t="e">
        <f ca="1">H120</f>
        <v>#DIV/0!</v>
      </c>
      <c r="I194" s="17" t="e">
        <f ca="1">I120</f>
        <v>#DIV/0!</v>
      </c>
    </row>
    <row r="195" spans="1:9" ht="12.75" customHeight="1" x14ac:dyDescent="0.2">
      <c r="A195" s="8" t="s">
        <v>68</v>
      </c>
      <c r="B195" s="312"/>
      <c r="C195" s="291">
        <f ca="1">H418-H410</f>
        <v>0</v>
      </c>
      <c r="D195" s="274">
        <f ca="1">B195+C195</f>
        <v>0</v>
      </c>
      <c r="E195" s="22" t="e">
        <f ca="1">D195+E272</f>
        <v>#DIV/0!</v>
      </c>
      <c r="F195" s="22" t="e">
        <f ca="1">E195+F272</f>
        <v>#DIV/0!</v>
      </c>
      <c r="G195" s="22" t="e">
        <f ca="1">F195+G272</f>
        <v>#DIV/0!</v>
      </c>
      <c r="H195" s="22" t="e">
        <f ca="1">G195+H272</f>
        <v>#DIV/0!</v>
      </c>
      <c r="I195" s="22" t="e">
        <f ca="1">H195+I272</f>
        <v>#DIV/0!</v>
      </c>
    </row>
    <row r="196" spans="1:9" ht="4.5" customHeight="1" x14ac:dyDescent="0.35">
      <c r="A196" s="8"/>
      <c r="B196" s="268" t="s">
        <v>18</v>
      </c>
      <c r="C196" s="292" t="s">
        <v>18</v>
      </c>
      <c r="D196" s="275" t="s">
        <v>18</v>
      </c>
      <c r="E196" s="45" t="s">
        <v>18</v>
      </c>
      <c r="F196" s="45" t="s">
        <v>18</v>
      </c>
      <c r="G196" s="45" t="s">
        <v>18</v>
      </c>
      <c r="H196" s="45" t="s">
        <v>18</v>
      </c>
      <c r="I196" s="45" t="s">
        <v>18</v>
      </c>
    </row>
    <row r="197" spans="1:9" s="46" customFormat="1" ht="12.75" customHeight="1" x14ac:dyDescent="0.2">
      <c r="A197" s="19" t="s">
        <v>69</v>
      </c>
      <c r="B197" s="269">
        <f t="shared" ref="B197:I197" si="51">SUM(B194:B196)</f>
        <v>0</v>
      </c>
      <c r="C197" s="291">
        <f ca="1">SUM(C194:C196)</f>
        <v>0</v>
      </c>
      <c r="D197" s="276">
        <f ca="1">SUM(D194:D196)</f>
        <v>0</v>
      </c>
      <c r="E197" s="42" t="e">
        <f t="shared" ca="1" si="51"/>
        <v>#DIV/0!</v>
      </c>
      <c r="F197" s="42" t="e">
        <f t="shared" ca="1" si="51"/>
        <v>#DIV/0!</v>
      </c>
      <c r="G197" s="42" t="e">
        <f t="shared" ca="1" si="51"/>
        <v>#DIV/0!</v>
      </c>
      <c r="H197" s="42" t="e">
        <f t="shared" ca="1" si="51"/>
        <v>#DIV/0!</v>
      </c>
      <c r="I197" s="42" t="e">
        <f t="shared" ca="1" si="51"/>
        <v>#DIV/0!</v>
      </c>
    </row>
    <row r="198" spans="1:9" s="46" customFormat="1" ht="12.75" customHeight="1" x14ac:dyDescent="0.2">
      <c r="A198" s="19"/>
      <c r="B198" s="270"/>
      <c r="C198" s="291"/>
      <c r="D198" s="277"/>
    </row>
    <row r="199" spans="1:9" ht="12.75" customHeight="1" x14ac:dyDescent="0.2">
      <c r="A199" s="8" t="s">
        <v>41</v>
      </c>
      <c r="B199" s="313"/>
      <c r="C199" s="291">
        <v>0</v>
      </c>
      <c r="D199" s="274">
        <f>B199+C199</f>
        <v>0</v>
      </c>
      <c r="E199" s="22" t="e">
        <f ca="1">E121</f>
        <v>#DIV/0!</v>
      </c>
      <c r="F199" s="22" t="e">
        <f ca="1">F121</f>
        <v>#DIV/0!</v>
      </c>
      <c r="G199" s="22" t="e">
        <f ca="1">G121</f>
        <v>#DIV/0!</v>
      </c>
      <c r="H199" s="22" t="e">
        <f ca="1">H121</f>
        <v>#DIV/0!</v>
      </c>
      <c r="I199" s="22" t="e">
        <f ca="1">I121</f>
        <v>#DIV/0!</v>
      </c>
    </row>
    <row r="200" spans="1:9" ht="12.75" customHeight="1" x14ac:dyDescent="0.2">
      <c r="A200" s="8" t="s">
        <v>42</v>
      </c>
      <c r="B200" s="313"/>
      <c r="C200" s="291">
        <v>0</v>
      </c>
      <c r="D200" s="274">
        <f>B200+C200</f>
        <v>0</v>
      </c>
      <c r="E200" s="22" t="e">
        <f t="shared" ref="E200:I201" ca="1" si="52">E122</f>
        <v>#DIV/0!</v>
      </c>
      <c r="F200" s="22" t="e">
        <f t="shared" ca="1" si="52"/>
        <v>#DIV/0!</v>
      </c>
      <c r="G200" s="22" t="e">
        <f t="shared" ca="1" si="52"/>
        <v>#DIV/0!</v>
      </c>
      <c r="H200" s="22" t="e">
        <f t="shared" ca="1" si="52"/>
        <v>#DIV/0!</v>
      </c>
      <c r="I200" s="22" t="e">
        <f t="shared" ca="1" si="52"/>
        <v>#DIV/0!</v>
      </c>
    </row>
    <row r="201" spans="1:9" ht="12.75" customHeight="1" x14ac:dyDescent="0.2">
      <c r="A201" s="8" t="s">
        <v>43</v>
      </c>
      <c r="B201" s="313"/>
      <c r="C201" s="291">
        <v>0</v>
      </c>
      <c r="D201" s="274">
        <f>B201+C201</f>
        <v>0</v>
      </c>
      <c r="E201" s="22" t="e">
        <f t="shared" ca="1" si="52"/>
        <v>#DIV/0!</v>
      </c>
      <c r="F201" s="22" t="e">
        <f t="shared" ca="1" si="52"/>
        <v>#DIV/0!</v>
      </c>
      <c r="G201" s="22" t="e">
        <f t="shared" ca="1" si="52"/>
        <v>#DIV/0!</v>
      </c>
      <c r="H201" s="22" t="e">
        <f t="shared" ca="1" si="52"/>
        <v>#DIV/0!</v>
      </c>
      <c r="I201" s="22" t="e">
        <f t="shared" ca="1" si="52"/>
        <v>#DIV/0!</v>
      </c>
    </row>
    <row r="202" spans="1:9" ht="4.5" customHeight="1" x14ac:dyDescent="0.35">
      <c r="A202" s="8"/>
      <c r="B202" s="271" t="s">
        <v>18</v>
      </c>
      <c r="C202" s="292" t="s">
        <v>18</v>
      </c>
      <c r="D202" s="278" t="s">
        <v>18</v>
      </c>
      <c r="E202" s="20" t="s">
        <v>18</v>
      </c>
      <c r="F202" s="20" t="s">
        <v>18</v>
      </c>
      <c r="G202" s="20" t="s">
        <v>18</v>
      </c>
      <c r="H202" s="20" t="s">
        <v>18</v>
      </c>
      <c r="I202" s="20" t="s">
        <v>18</v>
      </c>
    </row>
    <row r="203" spans="1:9" ht="12.75" customHeight="1" x14ac:dyDescent="0.2">
      <c r="A203" s="8" t="s">
        <v>44</v>
      </c>
      <c r="B203" s="236">
        <f t="shared" ref="B203:I203" si="53">SUM(B197:B202)</f>
        <v>0</v>
      </c>
      <c r="C203" s="291">
        <f ca="1">SUM(C197:C202)</f>
        <v>0</v>
      </c>
      <c r="D203" s="239">
        <f t="shared" ca="1" si="53"/>
        <v>0</v>
      </c>
      <c r="E203" s="17" t="e">
        <f t="shared" ca="1" si="53"/>
        <v>#DIV/0!</v>
      </c>
      <c r="F203" s="17" t="e">
        <f t="shared" ca="1" si="53"/>
        <v>#DIV/0!</v>
      </c>
      <c r="G203" s="17" t="e">
        <f t="shared" ca="1" si="53"/>
        <v>#DIV/0!</v>
      </c>
      <c r="H203" s="17" t="e">
        <f t="shared" ca="1" si="53"/>
        <v>#DIV/0!</v>
      </c>
      <c r="I203" s="17" t="e">
        <f t="shared" ca="1" si="53"/>
        <v>#DIV/0!</v>
      </c>
    </row>
    <row r="204" spans="1:9" ht="12.75" customHeight="1" x14ac:dyDescent="0.2">
      <c r="A204" s="8"/>
      <c r="B204" s="199"/>
      <c r="C204" s="291"/>
      <c r="D204" s="201"/>
    </row>
    <row r="205" spans="1:9" ht="12.75" customHeight="1" x14ac:dyDescent="0.2">
      <c r="A205" s="8" t="s">
        <v>45</v>
      </c>
      <c r="B205" s="313"/>
      <c r="C205" s="291">
        <v>0</v>
      </c>
      <c r="D205" s="274">
        <f>B205+C205</f>
        <v>0</v>
      </c>
      <c r="E205" s="22">
        <f ca="1">D205+E107</f>
        <v>0</v>
      </c>
      <c r="F205" s="22">
        <f ca="1">E205+F107</f>
        <v>0</v>
      </c>
      <c r="G205" s="22">
        <f ca="1">F205+G107</f>
        <v>0</v>
      </c>
      <c r="H205" s="22">
        <f ca="1">G205+H107</f>
        <v>0</v>
      </c>
      <c r="I205" s="22">
        <f ca="1">H205+I107</f>
        <v>0</v>
      </c>
    </row>
    <row r="206" spans="1:9" ht="12.75" customHeight="1" x14ac:dyDescent="0.2">
      <c r="A206" s="8" t="s">
        <v>46</v>
      </c>
      <c r="B206" s="313"/>
      <c r="C206" s="291">
        <v>0</v>
      </c>
      <c r="D206" s="274">
        <f>B206+C206</f>
        <v>0</v>
      </c>
      <c r="E206" s="22" t="e">
        <f>D206-E83</f>
        <v>#DIV/0!</v>
      </c>
      <c r="F206" s="22" t="e">
        <f>E206-F83</f>
        <v>#DIV/0!</v>
      </c>
      <c r="G206" s="22" t="e">
        <f>F206-G83</f>
        <v>#DIV/0!</v>
      </c>
      <c r="H206" s="22" t="e">
        <f>G206-H83</f>
        <v>#DIV/0!</v>
      </c>
      <c r="I206" s="22" t="e">
        <f>H206-I83</f>
        <v>#DIV/0!</v>
      </c>
    </row>
    <row r="207" spans="1:9" ht="4.5" customHeight="1" x14ac:dyDescent="0.35">
      <c r="A207" s="8"/>
      <c r="B207" s="271" t="s">
        <v>18</v>
      </c>
      <c r="C207" s="292" t="s">
        <v>18</v>
      </c>
      <c r="D207" s="278" t="s">
        <v>18</v>
      </c>
      <c r="E207" s="20" t="s">
        <v>18</v>
      </c>
      <c r="F207" s="20" t="s">
        <v>18</v>
      </c>
      <c r="G207" s="20" t="s">
        <v>18</v>
      </c>
      <c r="H207" s="20" t="s">
        <v>18</v>
      </c>
      <c r="I207" s="20" t="s">
        <v>18</v>
      </c>
    </row>
    <row r="208" spans="1:9" ht="12.75" customHeight="1" x14ac:dyDescent="0.2">
      <c r="A208" s="8" t="s">
        <v>47</v>
      </c>
      <c r="B208" s="236">
        <f t="shared" ref="B208:I208" si="54">SUM(B205:B207)</f>
        <v>0</v>
      </c>
      <c r="C208" s="291">
        <f>SUM(C205:C207)</f>
        <v>0</v>
      </c>
      <c r="D208" s="239">
        <f>SUM(D205:D207)</f>
        <v>0</v>
      </c>
      <c r="E208" s="17" t="e">
        <f t="shared" ca="1" si="54"/>
        <v>#DIV/0!</v>
      </c>
      <c r="F208" s="17" t="e">
        <f t="shared" ca="1" si="54"/>
        <v>#DIV/0!</v>
      </c>
      <c r="G208" s="17" t="e">
        <f t="shared" ca="1" si="54"/>
        <v>#DIV/0!</v>
      </c>
      <c r="H208" s="17" t="e">
        <f t="shared" ca="1" si="54"/>
        <v>#DIV/0!</v>
      </c>
      <c r="I208" s="17" t="e">
        <f t="shared" ca="1" si="54"/>
        <v>#DIV/0!</v>
      </c>
    </row>
    <row r="209" spans="1:9" ht="12.75" customHeight="1" x14ac:dyDescent="0.2">
      <c r="A209" s="8"/>
      <c r="B209" s="199"/>
      <c r="C209" s="291"/>
      <c r="D209" s="201"/>
    </row>
    <row r="210" spans="1:9" ht="12.75" customHeight="1" x14ac:dyDescent="0.2">
      <c r="A210" s="8" t="s">
        <v>48</v>
      </c>
      <c r="B210" s="313"/>
      <c r="C210" s="291">
        <v>0</v>
      </c>
      <c r="D210" s="274">
        <f>B210+C210</f>
        <v>0</v>
      </c>
      <c r="E210" s="22" t="e">
        <f>D210-E93</f>
        <v>#DIV/0!</v>
      </c>
      <c r="F210" s="22" t="e">
        <f>E210-F93</f>
        <v>#DIV/0!</v>
      </c>
      <c r="G210" s="22" t="e">
        <f>F210-G93</f>
        <v>#DIV/0!</v>
      </c>
      <c r="H210" s="22" t="e">
        <f>G210-H93</f>
        <v>#DIV/0!</v>
      </c>
      <c r="I210" s="22" t="e">
        <f>H210-I93</f>
        <v>#DIV/0!</v>
      </c>
    </row>
    <row r="211" spans="1:9" ht="12.75" customHeight="1" x14ac:dyDescent="0.2">
      <c r="A211" s="8" t="s">
        <v>49</v>
      </c>
      <c r="B211" s="313"/>
      <c r="C211" s="293">
        <f ca="1">SUM(H422:H423)</f>
        <v>0</v>
      </c>
      <c r="D211" s="274">
        <f ca="1">B211+C211</f>
        <v>0</v>
      </c>
      <c r="E211" s="22" t="e">
        <f ca="1">D211-E172</f>
        <v>#DIV/0!</v>
      </c>
      <c r="F211" s="22" t="e">
        <f ca="1">E211-F172</f>
        <v>#DIV/0!</v>
      </c>
      <c r="G211" s="22" t="e">
        <f ca="1">F211-G172</f>
        <v>#DIV/0!</v>
      </c>
      <c r="H211" s="22" t="e">
        <f ca="1">G211-H172</f>
        <v>#DIV/0!</v>
      </c>
      <c r="I211" s="22" t="e">
        <f ca="1">H211-I172</f>
        <v>#DIV/0!</v>
      </c>
    </row>
    <row r="212" spans="1:9" ht="4.5" customHeight="1" x14ac:dyDescent="0.35">
      <c r="A212" s="8"/>
      <c r="B212" s="271" t="s">
        <v>18</v>
      </c>
      <c r="C212" s="292" t="s">
        <v>18</v>
      </c>
      <c r="D212" s="278" t="s">
        <v>18</v>
      </c>
      <c r="E212" s="20" t="s">
        <v>18</v>
      </c>
      <c r="F212" s="20" t="s">
        <v>18</v>
      </c>
      <c r="G212" s="20" t="s">
        <v>18</v>
      </c>
      <c r="H212" s="20" t="s">
        <v>18</v>
      </c>
      <c r="I212" s="20" t="s">
        <v>18</v>
      </c>
    </row>
    <row r="213" spans="1:9" ht="15" customHeight="1" x14ac:dyDescent="0.35">
      <c r="A213" s="8" t="s">
        <v>50</v>
      </c>
      <c r="B213" s="272">
        <f t="shared" ref="B213:I213" si="55">SUM(B208:B212,B203)</f>
        <v>0</v>
      </c>
      <c r="C213" s="294">
        <f ca="1">SUM(C208:C212,C203)</f>
        <v>0</v>
      </c>
      <c r="D213" s="279">
        <f ca="1">SUM(D208:D212,D203)</f>
        <v>0</v>
      </c>
      <c r="E213" s="37" t="e">
        <f t="shared" ca="1" si="55"/>
        <v>#DIV/0!</v>
      </c>
      <c r="F213" s="37" t="e">
        <f t="shared" ca="1" si="55"/>
        <v>#DIV/0!</v>
      </c>
      <c r="G213" s="37" t="e">
        <f t="shared" ca="1" si="55"/>
        <v>#DIV/0!</v>
      </c>
      <c r="H213" s="37" t="e">
        <f t="shared" ca="1" si="55"/>
        <v>#DIV/0!</v>
      </c>
      <c r="I213" s="37" t="e">
        <f t="shared" ca="1" si="55"/>
        <v>#DIV/0!</v>
      </c>
    </row>
    <row r="214" spans="1:9" ht="12.75" customHeight="1" x14ac:dyDescent="0.2">
      <c r="A214" s="8"/>
      <c r="B214" s="199"/>
      <c r="C214" s="291"/>
      <c r="D214" s="201"/>
    </row>
    <row r="215" spans="1:9" ht="12.75" customHeight="1" x14ac:dyDescent="0.2">
      <c r="A215" s="35" t="s">
        <v>51</v>
      </c>
      <c r="B215" s="199"/>
      <c r="C215" s="291"/>
      <c r="D215" s="201"/>
    </row>
    <row r="216" spans="1:9" ht="12.75" customHeight="1" x14ac:dyDescent="0.2">
      <c r="A216" s="8" t="s">
        <v>52</v>
      </c>
      <c r="B216" s="313"/>
      <c r="C216" s="291">
        <v>0</v>
      </c>
      <c r="D216" s="274">
        <f>B216+C216</f>
        <v>0</v>
      </c>
      <c r="E216" s="22" t="e">
        <f t="shared" ref="E216:I217" ca="1" si="56">E128</f>
        <v>#DIV/0!</v>
      </c>
      <c r="F216" s="22" t="e">
        <f t="shared" ca="1" si="56"/>
        <v>#DIV/0!</v>
      </c>
      <c r="G216" s="22" t="e">
        <f t="shared" ca="1" si="56"/>
        <v>#DIV/0!</v>
      </c>
      <c r="H216" s="22" t="e">
        <f t="shared" ca="1" si="56"/>
        <v>#DIV/0!</v>
      </c>
      <c r="I216" s="22" t="e">
        <f t="shared" ca="1" si="56"/>
        <v>#DIV/0!</v>
      </c>
    </row>
    <row r="217" spans="1:9" ht="12.75" customHeight="1" x14ac:dyDescent="0.2">
      <c r="A217" s="8" t="s">
        <v>53</v>
      </c>
      <c r="B217" s="313"/>
      <c r="C217" s="291">
        <v>0</v>
      </c>
      <c r="D217" s="274">
        <f>B217+C217</f>
        <v>0</v>
      </c>
      <c r="E217" s="22" t="e">
        <f t="shared" ca="1" si="56"/>
        <v>#DIV/0!</v>
      </c>
      <c r="F217" s="22" t="e">
        <f t="shared" ca="1" si="56"/>
        <v>#DIV/0!</v>
      </c>
      <c r="G217" s="22" t="e">
        <f t="shared" ca="1" si="56"/>
        <v>#DIV/0!</v>
      </c>
      <c r="H217" s="22" t="e">
        <f t="shared" ca="1" si="56"/>
        <v>#DIV/0!</v>
      </c>
      <c r="I217" s="22" t="e">
        <f t="shared" ca="1" si="56"/>
        <v>#DIV/0!</v>
      </c>
    </row>
    <row r="218" spans="1:9" ht="4.5" customHeight="1" x14ac:dyDescent="0.35">
      <c r="A218" s="8"/>
      <c r="B218" s="271" t="s">
        <v>18</v>
      </c>
      <c r="C218" s="292" t="s">
        <v>18</v>
      </c>
      <c r="D218" s="278" t="s">
        <v>18</v>
      </c>
      <c r="E218" s="20" t="s">
        <v>18</v>
      </c>
      <c r="F218" s="20" t="s">
        <v>18</v>
      </c>
      <c r="G218" s="20" t="s">
        <v>18</v>
      </c>
      <c r="H218" s="20" t="s">
        <v>18</v>
      </c>
      <c r="I218" s="20" t="s">
        <v>18</v>
      </c>
    </row>
    <row r="219" spans="1:9" ht="12.75" customHeight="1" x14ac:dyDescent="0.2">
      <c r="A219" s="8" t="s">
        <v>54</v>
      </c>
      <c r="B219" s="236">
        <f t="shared" ref="B219:I219" si="57">SUM(B216:B218)</f>
        <v>0</v>
      </c>
      <c r="C219" s="291">
        <f>SUM(C216:C218)</f>
        <v>0</v>
      </c>
      <c r="D219" s="239">
        <f>SUM(D216:D218)</f>
        <v>0</v>
      </c>
      <c r="E219" s="17" t="e">
        <f t="shared" ca="1" si="57"/>
        <v>#DIV/0!</v>
      </c>
      <c r="F219" s="17" t="e">
        <f t="shared" ca="1" si="57"/>
        <v>#DIV/0!</v>
      </c>
      <c r="G219" s="17" t="e">
        <f t="shared" ca="1" si="57"/>
        <v>#DIV/0!</v>
      </c>
      <c r="H219" s="17" t="e">
        <f t="shared" ca="1" si="57"/>
        <v>#DIV/0!</v>
      </c>
      <c r="I219" s="17" t="e">
        <f t="shared" ca="1" si="57"/>
        <v>#DIV/0!</v>
      </c>
    </row>
    <row r="220" spans="1:9" ht="12.75" customHeight="1" x14ac:dyDescent="0.2">
      <c r="A220" s="8"/>
      <c r="B220" s="199"/>
      <c r="C220" s="291"/>
      <c r="D220" s="201"/>
    </row>
    <row r="221" spans="1:9" ht="12.75" customHeight="1" x14ac:dyDescent="0.2">
      <c r="A221" s="8" t="s">
        <v>55</v>
      </c>
      <c r="B221" s="313"/>
      <c r="C221" s="291">
        <f ca="1">H411-H419</f>
        <v>0</v>
      </c>
      <c r="D221" s="274">
        <f ca="1">B221+C221</f>
        <v>0</v>
      </c>
      <c r="E221" s="22" t="e">
        <f t="shared" ref="E221:I223" ca="1" si="58">D221+E266</f>
        <v>#DIV/0!</v>
      </c>
      <c r="F221" s="22" t="e">
        <f t="shared" ca="1" si="58"/>
        <v>#DIV/0!</v>
      </c>
      <c r="G221" s="22" t="e">
        <f t="shared" ca="1" si="58"/>
        <v>#DIV/0!</v>
      </c>
      <c r="H221" s="22" t="e">
        <f t="shared" ca="1" si="58"/>
        <v>#DIV/0!</v>
      </c>
      <c r="I221" s="22" t="e">
        <f t="shared" ca="1" si="58"/>
        <v>#DIV/0!</v>
      </c>
    </row>
    <row r="222" spans="1:9" ht="12.75" customHeight="1" x14ac:dyDescent="0.2">
      <c r="A222" s="8" t="s">
        <v>56</v>
      </c>
      <c r="B222" s="313"/>
      <c r="C222" s="291">
        <f ca="1">H412-H420</f>
        <v>0</v>
      </c>
      <c r="D222" s="274">
        <f ca="1">B222+C222</f>
        <v>0</v>
      </c>
      <c r="E222" s="22" t="e">
        <f t="shared" ca="1" si="58"/>
        <v>#DIV/0!</v>
      </c>
      <c r="F222" s="22" t="e">
        <f t="shared" ca="1" si="58"/>
        <v>#DIV/0!</v>
      </c>
      <c r="G222" s="22" t="e">
        <f t="shared" ca="1" si="58"/>
        <v>#DIV/0!</v>
      </c>
      <c r="H222" s="22" t="e">
        <f t="shared" ca="1" si="58"/>
        <v>#DIV/0!</v>
      </c>
      <c r="I222" s="22" t="e">
        <f t="shared" ca="1" si="58"/>
        <v>#DIV/0!</v>
      </c>
    </row>
    <row r="223" spans="1:9" ht="12.75" customHeight="1" x14ac:dyDescent="0.2">
      <c r="A223" s="8" t="s">
        <v>57</v>
      </c>
      <c r="B223" s="313"/>
      <c r="C223" s="291">
        <f ca="1">H413-H421</f>
        <v>0</v>
      </c>
      <c r="D223" s="274">
        <f ca="1">B223+C223</f>
        <v>0</v>
      </c>
      <c r="E223" s="22" t="e">
        <f t="shared" ca="1" si="58"/>
        <v>#DIV/0!</v>
      </c>
      <c r="F223" s="22" t="e">
        <f t="shared" ca="1" si="58"/>
        <v>#DIV/0!</v>
      </c>
      <c r="G223" s="22" t="e">
        <f t="shared" ca="1" si="58"/>
        <v>#DIV/0!</v>
      </c>
      <c r="H223" s="22" t="e">
        <f t="shared" ca="1" si="58"/>
        <v>#DIV/0!</v>
      </c>
      <c r="I223" s="22" t="e">
        <f t="shared" ca="1" si="58"/>
        <v>#DIV/0!</v>
      </c>
    </row>
    <row r="224" spans="1:9" ht="4.5" customHeight="1" x14ac:dyDescent="0.35">
      <c r="A224" s="8"/>
      <c r="B224" s="271" t="s">
        <v>18</v>
      </c>
      <c r="C224" s="292" t="s">
        <v>18</v>
      </c>
      <c r="D224" s="278" t="s">
        <v>18</v>
      </c>
      <c r="E224" s="20" t="s">
        <v>18</v>
      </c>
      <c r="F224" s="20" t="s">
        <v>18</v>
      </c>
      <c r="G224" s="20" t="s">
        <v>18</v>
      </c>
      <c r="H224" s="20" t="s">
        <v>18</v>
      </c>
      <c r="I224" s="20" t="s">
        <v>18</v>
      </c>
    </row>
    <row r="225" spans="1:9" ht="12.75" customHeight="1" x14ac:dyDescent="0.2">
      <c r="A225" s="8" t="s">
        <v>58</v>
      </c>
      <c r="B225" s="236">
        <f t="shared" ref="B225:I225" si="59">SUM(B221:B224)</f>
        <v>0</v>
      </c>
      <c r="C225" s="291">
        <f ca="1">SUM(C221:C224)</f>
        <v>0</v>
      </c>
      <c r="D225" s="239">
        <f ca="1">SUM(D221:D224)</f>
        <v>0</v>
      </c>
      <c r="E225" s="17" t="e">
        <f t="shared" ca="1" si="59"/>
        <v>#DIV/0!</v>
      </c>
      <c r="F225" s="17" t="e">
        <f t="shared" ca="1" si="59"/>
        <v>#DIV/0!</v>
      </c>
      <c r="G225" s="17" t="e">
        <f t="shared" ca="1" si="59"/>
        <v>#DIV/0!</v>
      </c>
      <c r="H225" s="17" t="e">
        <f t="shared" ca="1" si="59"/>
        <v>#DIV/0!</v>
      </c>
      <c r="I225" s="17" t="e">
        <f t="shared" ca="1" si="59"/>
        <v>#DIV/0!</v>
      </c>
    </row>
    <row r="226" spans="1:9" ht="12.75" customHeight="1" x14ac:dyDescent="0.2">
      <c r="A226" s="8"/>
      <c r="B226" s="199"/>
      <c r="C226" s="291"/>
      <c r="D226" s="201"/>
    </row>
    <row r="227" spans="1:9" ht="12.75" customHeight="1" x14ac:dyDescent="0.2">
      <c r="A227" s="8" t="s">
        <v>59</v>
      </c>
      <c r="B227" s="313"/>
      <c r="C227" s="291">
        <v>0</v>
      </c>
      <c r="D227" s="274">
        <f>B227+C227</f>
        <v>0</v>
      </c>
      <c r="E227" s="22">
        <f>D227</f>
        <v>0</v>
      </c>
      <c r="F227" s="22">
        <f>E227</f>
        <v>0</v>
      </c>
      <c r="G227" s="22">
        <f>F227</f>
        <v>0</v>
      </c>
      <c r="H227" s="22">
        <f>G227</f>
        <v>0</v>
      </c>
      <c r="I227" s="22">
        <f>H227</f>
        <v>0</v>
      </c>
    </row>
    <row r="228" spans="1:9" ht="4.5" customHeight="1" x14ac:dyDescent="0.35">
      <c r="A228" s="8"/>
      <c r="B228" s="271" t="s">
        <v>18</v>
      </c>
      <c r="C228" s="292" t="s">
        <v>18</v>
      </c>
      <c r="D228" s="278" t="s">
        <v>18</v>
      </c>
      <c r="E228" s="20" t="s">
        <v>18</v>
      </c>
      <c r="F228" s="20" t="s">
        <v>18</v>
      </c>
      <c r="G228" s="20" t="s">
        <v>18</v>
      </c>
      <c r="H228" s="20" t="s">
        <v>18</v>
      </c>
      <c r="I228" s="20" t="s">
        <v>18</v>
      </c>
    </row>
    <row r="229" spans="1:9" ht="12.75" customHeight="1" x14ac:dyDescent="0.2">
      <c r="A229" s="8" t="s">
        <v>60</v>
      </c>
      <c r="B229" s="236">
        <f t="shared" ref="B229:I229" si="60">SUM(B225:B228,B219)</f>
        <v>0</v>
      </c>
      <c r="C229" s="291">
        <f ca="1">SUM(C225:C228,C219)</f>
        <v>0</v>
      </c>
      <c r="D229" s="239">
        <f ca="1">SUM(D225:D228,D219)</f>
        <v>0</v>
      </c>
      <c r="E229" s="17" t="e">
        <f t="shared" ca="1" si="60"/>
        <v>#DIV/0!</v>
      </c>
      <c r="F229" s="17" t="e">
        <f t="shared" ca="1" si="60"/>
        <v>#DIV/0!</v>
      </c>
      <c r="G229" s="17" t="e">
        <f t="shared" ca="1" si="60"/>
        <v>#DIV/0!</v>
      </c>
      <c r="H229" s="17" t="e">
        <f t="shared" ca="1" si="60"/>
        <v>#DIV/0!</v>
      </c>
      <c r="I229" s="17" t="e">
        <f t="shared" ca="1" si="60"/>
        <v>#DIV/0!</v>
      </c>
    </row>
    <row r="230" spans="1:9" ht="12.75" customHeight="1" x14ac:dyDescent="0.2">
      <c r="A230" s="8"/>
      <c r="B230" s="199"/>
      <c r="C230" s="291"/>
      <c r="D230" s="201"/>
    </row>
    <row r="231" spans="1:9" ht="12.75" customHeight="1" x14ac:dyDescent="0.2">
      <c r="A231" s="8" t="s">
        <v>61</v>
      </c>
      <c r="B231" s="313"/>
      <c r="C231" s="291">
        <v>0</v>
      </c>
      <c r="D231" s="274">
        <f>B231+C231</f>
        <v>0</v>
      </c>
      <c r="E231" s="22" t="e">
        <f ca="1">D231+E177</f>
        <v>#DIV/0!</v>
      </c>
      <c r="F231" s="22" t="e">
        <f ca="1">E231+F177</f>
        <v>#DIV/0!</v>
      </c>
      <c r="G231" s="22" t="e">
        <f ca="1">F231+G177</f>
        <v>#DIV/0!</v>
      </c>
      <c r="H231" s="22" t="e">
        <f ca="1">G231+H177</f>
        <v>#DIV/0!</v>
      </c>
      <c r="I231" s="22" t="e">
        <f ca="1">H231+I177</f>
        <v>#DIV/0!</v>
      </c>
    </row>
    <row r="232" spans="1:9" ht="4.5" customHeight="1" x14ac:dyDescent="0.35">
      <c r="A232" s="8"/>
      <c r="B232" s="271" t="s">
        <v>18</v>
      </c>
      <c r="C232" s="292" t="s">
        <v>18</v>
      </c>
      <c r="D232" s="278" t="s">
        <v>18</v>
      </c>
      <c r="E232" s="20" t="s">
        <v>18</v>
      </c>
      <c r="F232" s="20" t="s">
        <v>18</v>
      </c>
      <c r="G232" s="20" t="s">
        <v>18</v>
      </c>
      <c r="H232" s="20" t="s">
        <v>18</v>
      </c>
      <c r="I232" s="20" t="s">
        <v>18</v>
      </c>
    </row>
    <row r="233" spans="1:9" ht="15" customHeight="1" x14ac:dyDescent="0.35">
      <c r="A233" s="8" t="s">
        <v>62</v>
      </c>
      <c r="B233" s="272">
        <f t="shared" ref="B233:I233" si="61">SUM(B229:B232)</f>
        <v>0</v>
      </c>
      <c r="C233" s="294">
        <f ca="1">SUM(C229:C232)</f>
        <v>0</v>
      </c>
      <c r="D233" s="279">
        <f t="shared" ca="1" si="61"/>
        <v>0</v>
      </c>
      <c r="E233" s="37" t="e">
        <f t="shared" ca="1" si="61"/>
        <v>#DIV/0!</v>
      </c>
      <c r="F233" s="37" t="e">
        <f t="shared" ca="1" si="61"/>
        <v>#DIV/0!</v>
      </c>
      <c r="G233" s="37" t="e">
        <f t="shared" ca="1" si="61"/>
        <v>#DIV/0!</v>
      </c>
      <c r="H233" s="37" t="e">
        <f t="shared" ca="1" si="61"/>
        <v>#DIV/0!</v>
      </c>
      <c r="I233" s="37" t="e">
        <f t="shared" ca="1" si="61"/>
        <v>#DIV/0!</v>
      </c>
    </row>
    <row r="234" spans="1:9" ht="12.75" customHeight="1" x14ac:dyDescent="0.2">
      <c r="A234" s="8"/>
      <c r="B234" s="199"/>
      <c r="C234" s="295"/>
      <c r="D234" s="201"/>
    </row>
    <row r="235" spans="1:9" ht="12.75" customHeight="1" x14ac:dyDescent="0.2">
      <c r="A235" s="8" t="s">
        <v>63</v>
      </c>
      <c r="B235" s="273">
        <f>ABS(B233-B213)</f>
        <v>0</v>
      </c>
      <c r="C235" s="296">
        <f ca="1">ABS(C233-C213)</f>
        <v>0</v>
      </c>
      <c r="D235" s="280">
        <f t="shared" ref="D235:I235" ca="1" si="62">ABS(D233-D213)</f>
        <v>0</v>
      </c>
      <c r="E235" s="38" t="e">
        <f t="shared" ca="1" si="62"/>
        <v>#DIV/0!</v>
      </c>
      <c r="F235" s="38" t="e">
        <f t="shared" ca="1" si="62"/>
        <v>#DIV/0!</v>
      </c>
      <c r="G235" s="38" t="e">
        <f t="shared" ca="1" si="62"/>
        <v>#DIV/0!</v>
      </c>
      <c r="H235" s="38" t="e">
        <f t="shared" ca="1" si="62"/>
        <v>#DIV/0!</v>
      </c>
      <c r="I235" s="38" t="e">
        <f t="shared" ca="1" si="62"/>
        <v>#DIV/0!</v>
      </c>
    </row>
    <row r="237" spans="1:9" ht="18.75" x14ac:dyDescent="0.3">
      <c r="A237" s="6" t="s">
        <v>95</v>
      </c>
      <c r="B237" s="6"/>
      <c r="C237" s="6"/>
      <c r="D237" s="6"/>
      <c r="E237" s="6"/>
      <c r="F237" s="6"/>
      <c r="G237" s="6"/>
      <c r="H237" s="6"/>
      <c r="I237" s="6"/>
    </row>
    <row r="238" spans="1:9" x14ac:dyDescent="0.2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5" x14ac:dyDescent="0.35">
      <c r="A239"/>
      <c r="B239" s="12"/>
      <c r="C239"/>
      <c r="D239" s="26"/>
      <c r="E239" s="31" t="s">
        <v>1</v>
      </c>
      <c r="F239" s="31"/>
      <c r="G239" s="31"/>
      <c r="H239" s="31"/>
      <c r="I239" s="31"/>
    </row>
    <row r="240" spans="1:9" x14ac:dyDescent="0.2">
      <c r="A240"/>
      <c r="B240" s="32"/>
      <c r="C240"/>
      <c r="D240" s="33"/>
      <c r="E240" s="34">
        <f>E192</f>
        <v>397</v>
      </c>
      <c r="F240" s="34">
        <f>F192</f>
        <v>762</v>
      </c>
      <c r="G240" s="34">
        <f>G192</f>
        <v>1127</v>
      </c>
      <c r="H240" s="34">
        <f>H192</f>
        <v>1492</v>
      </c>
      <c r="I240" s="34">
        <f>I192</f>
        <v>1858</v>
      </c>
    </row>
    <row r="241" spans="1:9" x14ac:dyDescent="0.2">
      <c r="A241"/>
    </row>
    <row r="242" spans="1:9" x14ac:dyDescent="0.2">
      <c r="A242" s="35" t="s">
        <v>96</v>
      </c>
    </row>
    <row r="244" spans="1:9" x14ac:dyDescent="0.2">
      <c r="A244" s="60" t="s">
        <v>30</v>
      </c>
      <c r="E244" s="21" t="e">
        <f ca="1">E177</f>
        <v>#DIV/0!</v>
      </c>
      <c r="F244" s="21" t="e">
        <f ca="1">F177</f>
        <v>#DIV/0!</v>
      </c>
      <c r="G244" s="21" t="e">
        <f ca="1">G177</f>
        <v>#DIV/0!</v>
      </c>
      <c r="H244" s="21" t="e">
        <f ca="1">H177</f>
        <v>#DIV/0!</v>
      </c>
      <c r="I244" s="21" t="e">
        <f ca="1">I177</f>
        <v>#DIV/0!</v>
      </c>
    </row>
    <row r="245" spans="1:9" x14ac:dyDescent="0.2">
      <c r="A245" s="24" t="s">
        <v>8</v>
      </c>
      <c r="E245" s="22" t="e">
        <f t="shared" ref="E245:I246" si="63">E183</f>
        <v>#DIV/0!</v>
      </c>
      <c r="F245" s="22" t="e">
        <f t="shared" si="63"/>
        <v>#DIV/0!</v>
      </c>
      <c r="G245" s="22" t="e">
        <f t="shared" si="63"/>
        <v>#DIV/0!</v>
      </c>
      <c r="H245" s="22" t="e">
        <f t="shared" si="63"/>
        <v>#DIV/0!</v>
      </c>
      <c r="I245" s="22" t="e">
        <f t="shared" si="63"/>
        <v>#DIV/0!</v>
      </c>
    </row>
    <row r="246" spans="1:9" x14ac:dyDescent="0.2">
      <c r="A246" s="24" t="s">
        <v>106</v>
      </c>
      <c r="E246" s="22" t="e">
        <f t="shared" si="63"/>
        <v>#DIV/0!</v>
      </c>
      <c r="F246" s="22" t="e">
        <f t="shared" si="63"/>
        <v>#DIV/0!</v>
      </c>
      <c r="G246" s="22" t="e">
        <f t="shared" si="63"/>
        <v>#DIV/0!</v>
      </c>
      <c r="H246" s="22" t="e">
        <f t="shared" si="63"/>
        <v>#DIV/0!</v>
      </c>
      <c r="I246" s="22" t="e">
        <f t="shared" si="63"/>
        <v>#DIV/0!</v>
      </c>
    </row>
    <row r="247" spans="1:9" x14ac:dyDescent="0.2">
      <c r="A247" s="24" t="s">
        <v>97</v>
      </c>
      <c r="E247" s="22" t="e">
        <f ca="1">E172</f>
        <v>#DIV/0!</v>
      </c>
      <c r="F247" s="22" t="e">
        <f ca="1">F172</f>
        <v>#DIV/0!</v>
      </c>
      <c r="G247" s="22" t="e">
        <f ca="1">G172</f>
        <v>#DIV/0!</v>
      </c>
      <c r="H247" s="22" t="e">
        <f ca="1">H172</f>
        <v>#DIV/0!</v>
      </c>
      <c r="I247" s="22" t="e">
        <f ca="1">I172</f>
        <v>#DIV/0!</v>
      </c>
    </row>
    <row r="248" spans="1:9" ht="4.5" customHeight="1" x14ac:dyDescent="0.35">
      <c r="A248" s="24"/>
      <c r="E248" s="62" t="s">
        <v>18</v>
      </c>
      <c r="F248" s="62" t="s">
        <v>18</v>
      </c>
      <c r="G248" s="62" t="s">
        <v>18</v>
      </c>
      <c r="H248" s="62" t="s">
        <v>18</v>
      </c>
      <c r="I248" s="62" t="s">
        <v>18</v>
      </c>
    </row>
    <row r="249" spans="1:9" x14ac:dyDescent="0.2">
      <c r="A249" s="24" t="s">
        <v>98</v>
      </c>
      <c r="E249" s="22" t="e">
        <f ca="1">SUM(E244:E248)</f>
        <v>#DIV/0!</v>
      </c>
      <c r="F249" s="22" t="e">
        <f ca="1">SUM(F244:F248)</f>
        <v>#DIV/0!</v>
      </c>
      <c r="G249" s="22" t="e">
        <f ca="1">SUM(G244:G248)</f>
        <v>#DIV/0!</v>
      </c>
      <c r="H249" s="22" t="e">
        <f ca="1">SUM(H244:H248)</f>
        <v>#DIV/0!</v>
      </c>
      <c r="I249" s="22" t="e">
        <f ca="1">SUM(I244:I248)</f>
        <v>#DIV/0!</v>
      </c>
    </row>
    <row r="250" spans="1:9" x14ac:dyDescent="0.2">
      <c r="A250" s="63" t="s">
        <v>99</v>
      </c>
      <c r="E250" s="22" t="e">
        <f ca="1">E135</f>
        <v>#DIV/0!</v>
      </c>
      <c r="F250" s="22" t="e">
        <f ca="1">F135</f>
        <v>#DIV/0!</v>
      </c>
      <c r="G250" s="22" t="e">
        <f ca="1">G135</f>
        <v>#DIV/0!</v>
      </c>
      <c r="H250" s="22" t="e">
        <f ca="1">H135</f>
        <v>#DIV/0!</v>
      </c>
      <c r="I250" s="22" t="e">
        <f ca="1">I135</f>
        <v>#DIV/0!</v>
      </c>
    </row>
    <row r="251" spans="1:9" ht="4.5" customHeight="1" x14ac:dyDescent="0.35">
      <c r="A251" s="24"/>
      <c r="E251" s="62" t="s">
        <v>18</v>
      </c>
      <c r="F251" s="62" t="s">
        <v>18</v>
      </c>
      <c r="G251" s="62" t="s">
        <v>18</v>
      </c>
      <c r="H251" s="62" t="s">
        <v>18</v>
      </c>
      <c r="I251" s="62" t="s">
        <v>18</v>
      </c>
    </row>
    <row r="252" spans="1:9" x14ac:dyDescent="0.2">
      <c r="A252" s="24" t="s">
        <v>100</v>
      </c>
      <c r="E252" s="22" t="e">
        <f ca="1">SUM(E249:E251)</f>
        <v>#DIV/0!</v>
      </c>
      <c r="F252" s="22" t="e">
        <f ca="1">SUM(F249:F251)</f>
        <v>#DIV/0!</v>
      </c>
      <c r="G252" s="22" t="e">
        <f ca="1">SUM(G249:G251)</f>
        <v>#DIV/0!</v>
      </c>
      <c r="H252" s="22" t="e">
        <f ca="1">SUM(H249:H251)</f>
        <v>#DIV/0!</v>
      </c>
      <c r="I252" s="22" t="e">
        <f ca="1">SUM(I249:I251)</f>
        <v>#DIV/0!</v>
      </c>
    </row>
    <row r="253" spans="1:9" x14ac:dyDescent="0.2">
      <c r="A253" s="24"/>
      <c r="F253" s="23"/>
      <c r="G253" s="23"/>
      <c r="H253" s="23"/>
      <c r="I253" s="23"/>
    </row>
    <row r="254" spans="1:9" x14ac:dyDescent="0.2">
      <c r="A254" s="61" t="s">
        <v>101</v>
      </c>
      <c r="F254" s="23"/>
      <c r="G254" s="23"/>
      <c r="H254" s="23"/>
      <c r="I254" s="23"/>
    </row>
    <row r="255" spans="1:9" x14ac:dyDescent="0.2">
      <c r="A255" s="24"/>
      <c r="F255" s="23"/>
      <c r="G255" s="23"/>
      <c r="H255" s="23"/>
      <c r="I255" s="23"/>
    </row>
    <row r="256" spans="1:9" x14ac:dyDescent="0.2">
      <c r="A256" s="64" t="s">
        <v>109</v>
      </c>
      <c r="E256" s="22">
        <f ca="1">-E107</f>
        <v>0</v>
      </c>
      <c r="F256" s="22">
        <f ca="1">-F107</f>
        <v>0</v>
      </c>
      <c r="G256" s="22">
        <f ca="1">-G107</f>
        <v>0</v>
      </c>
      <c r="H256" s="22">
        <f ca="1">-H107</f>
        <v>0</v>
      </c>
      <c r="I256" s="22">
        <f ca="1">-I107</f>
        <v>0</v>
      </c>
    </row>
    <row r="257" spans="1:9" x14ac:dyDescent="0.2">
      <c r="A257" s="64" t="s">
        <v>107</v>
      </c>
      <c r="E257" s="314"/>
      <c r="F257" s="314"/>
      <c r="G257" s="314"/>
      <c r="H257" s="314"/>
      <c r="I257" s="314"/>
    </row>
    <row r="258" spans="1:9" ht="4.5" customHeight="1" x14ac:dyDescent="0.35">
      <c r="A258" s="65"/>
      <c r="E258" s="62" t="s">
        <v>18</v>
      </c>
      <c r="F258" s="62" t="s">
        <v>18</v>
      </c>
      <c r="G258" s="62" t="s">
        <v>18</v>
      </c>
      <c r="H258" s="62" t="s">
        <v>18</v>
      </c>
      <c r="I258" s="62" t="s">
        <v>18</v>
      </c>
    </row>
    <row r="259" spans="1:9" x14ac:dyDescent="0.2">
      <c r="A259" s="65" t="s">
        <v>108</v>
      </c>
      <c r="E259" s="22">
        <f ca="1">SUM(E256:E258)</f>
        <v>0</v>
      </c>
      <c r="F259" s="22">
        <f ca="1">SUM(F256:F258)</f>
        <v>0</v>
      </c>
      <c r="G259" s="22">
        <f ca="1">SUM(G256:G258)</f>
        <v>0</v>
      </c>
      <c r="H259" s="22">
        <f ca="1">SUM(H256:H258)</f>
        <v>0</v>
      </c>
      <c r="I259" s="22">
        <f ca="1">SUM(I256:I258)</f>
        <v>0</v>
      </c>
    </row>
    <row r="260" spans="1:9" x14ac:dyDescent="0.2">
      <c r="A260" s="24"/>
      <c r="E260" s="22"/>
      <c r="F260" s="22"/>
      <c r="G260" s="22"/>
      <c r="H260" s="22"/>
      <c r="I260" s="22"/>
    </row>
    <row r="261" spans="1:9" x14ac:dyDescent="0.2">
      <c r="A261" s="24"/>
      <c r="F261" s="23"/>
      <c r="G261" s="23"/>
      <c r="H261" s="23"/>
      <c r="I261" s="23"/>
    </row>
    <row r="262" spans="1:9" x14ac:dyDescent="0.2">
      <c r="A262" s="24" t="s">
        <v>102</v>
      </c>
      <c r="E262" s="22" t="e">
        <f ca="1">SUM(E252,E259:E261)</f>
        <v>#DIV/0!</v>
      </c>
      <c r="F262" s="22" t="e">
        <f ca="1">SUM(F252,F259:F261)</f>
        <v>#DIV/0!</v>
      </c>
      <c r="G262" s="22" t="e">
        <f ca="1">SUM(G252,G259:G261)</f>
        <v>#DIV/0!</v>
      </c>
      <c r="H262" s="22" t="e">
        <f ca="1">SUM(H252,H259:H261)</f>
        <v>#DIV/0!</v>
      </c>
      <c r="I262" s="22" t="e">
        <f ca="1">SUM(I252,I259:I261)</f>
        <v>#DIV/0!</v>
      </c>
    </row>
    <row r="263" spans="1:9" x14ac:dyDescent="0.2">
      <c r="A263" s="24"/>
    </row>
    <row r="264" spans="1:9" x14ac:dyDescent="0.2">
      <c r="A264" s="61" t="s">
        <v>103</v>
      </c>
    </row>
    <row r="265" spans="1:9" x14ac:dyDescent="0.2">
      <c r="A265" s="24"/>
    </row>
    <row r="266" spans="1:9" x14ac:dyDescent="0.2">
      <c r="A266" s="24" t="s">
        <v>55</v>
      </c>
      <c r="E266" s="73" t="e">
        <f ca="1">E312-(E288+E295)</f>
        <v>#DIV/0!</v>
      </c>
      <c r="F266" s="73" t="e">
        <f ca="1">F312-(F288+F295)</f>
        <v>#DIV/0!</v>
      </c>
      <c r="G266" s="73" t="e">
        <f ca="1">G312-(G288+G295)</f>
        <v>#DIV/0!</v>
      </c>
      <c r="H266" s="73" t="e">
        <f ca="1">H312-(H288+H295)</f>
        <v>#DIV/0!</v>
      </c>
      <c r="I266" s="73" t="e">
        <f ca="1">I312-(I288+I295)</f>
        <v>#DIV/0!</v>
      </c>
    </row>
    <row r="267" spans="1:9" x14ac:dyDescent="0.2">
      <c r="A267" s="24" t="s">
        <v>56</v>
      </c>
      <c r="E267" s="73" t="e">
        <f t="shared" ref="E267:I268" ca="1" si="64">-(E289+E296)</f>
        <v>#DIV/0!</v>
      </c>
      <c r="F267" s="73" t="e">
        <f t="shared" ca="1" si="64"/>
        <v>#DIV/0!</v>
      </c>
      <c r="G267" s="73" t="e">
        <f t="shared" ca="1" si="64"/>
        <v>#DIV/0!</v>
      </c>
      <c r="H267" s="73" t="e">
        <f t="shared" ca="1" si="64"/>
        <v>#DIV/0!</v>
      </c>
      <c r="I267" s="73" t="e">
        <f t="shared" ca="1" si="64"/>
        <v>#DIV/0!</v>
      </c>
    </row>
    <row r="268" spans="1:9" x14ac:dyDescent="0.2">
      <c r="A268" s="24" t="s">
        <v>57</v>
      </c>
      <c r="E268" s="73" t="e">
        <f t="shared" ca="1" si="64"/>
        <v>#DIV/0!</v>
      </c>
      <c r="F268" s="73" t="e">
        <f t="shared" ca="1" si="64"/>
        <v>#DIV/0!</v>
      </c>
      <c r="G268" s="73" t="e">
        <f t="shared" ca="1" si="64"/>
        <v>#DIV/0!</v>
      </c>
      <c r="H268" s="73" t="e">
        <f t="shared" ca="1" si="64"/>
        <v>#DIV/0!</v>
      </c>
      <c r="I268" s="73" t="e">
        <f t="shared" ca="1" si="64"/>
        <v>#DIV/0!</v>
      </c>
    </row>
    <row r="269" spans="1:9" ht="4.5" customHeight="1" x14ac:dyDescent="0.35">
      <c r="A269" s="24"/>
      <c r="E269" s="77" t="s">
        <v>18</v>
      </c>
      <c r="F269" s="78" t="s">
        <v>18</v>
      </c>
      <c r="G269" s="78" t="s">
        <v>18</v>
      </c>
      <c r="H269" s="78" t="s">
        <v>18</v>
      </c>
      <c r="I269" s="78" t="s">
        <v>18</v>
      </c>
    </row>
    <row r="270" spans="1:9" x14ac:dyDescent="0.2">
      <c r="A270" s="24" t="s">
        <v>104</v>
      </c>
      <c r="E270" s="73" t="e">
        <f ca="1">SUM(E266:E269)</f>
        <v>#DIV/0!</v>
      </c>
      <c r="F270" s="73" t="e">
        <f ca="1">SUM(F266:F269)</f>
        <v>#DIV/0!</v>
      </c>
      <c r="G270" s="73" t="e">
        <f ca="1">SUM(G266:G269)</f>
        <v>#DIV/0!</v>
      </c>
      <c r="H270" s="73" t="e">
        <f ca="1">SUM(H266:H269)</f>
        <v>#DIV/0!</v>
      </c>
      <c r="I270" s="73" t="e">
        <f ca="1">SUM(I266:I269)</f>
        <v>#DIV/0!</v>
      </c>
    </row>
    <row r="271" spans="1:9" x14ac:dyDescent="0.2">
      <c r="A271" s="24"/>
      <c r="E271" s="27"/>
      <c r="F271" s="79"/>
      <c r="G271" s="79"/>
      <c r="H271" s="79"/>
      <c r="I271" s="79"/>
    </row>
    <row r="272" spans="1:9" x14ac:dyDescent="0.2">
      <c r="A272" s="24" t="s">
        <v>105</v>
      </c>
      <c r="E272" s="73" t="e">
        <f ca="1">SUM(E270,E262)</f>
        <v>#DIV/0!</v>
      </c>
      <c r="F272" s="73" t="e">
        <f ca="1">SUM(F270,F262)</f>
        <v>#DIV/0!</v>
      </c>
      <c r="G272" s="73" t="e">
        <f ca="1">SUM(G270,G262)</f>
        <v>#DIV/0!</v>
      </c>
      <c r="H272" s="73" t="e">
        <f ca="1">SUM(H270,H262)</f>
        <v>#DIV/0!</v>
      </c>
      <c r="I272" s="73" t="e">
        <f ca="1">SUM(I270,I262)</f>
        <v>#DIV/0!</v>
      </c>
    </row>
    <row r="275" spans="1:15" ht="18.75" x14ac:dyDescent="0.3">
      <c r="A275" s="6" t="s">
        <v>110</v>
      </c>
      <c r="B275" s="66"/>
      <c r="C275" s="66"/>
      <c r="D275" s="66"/>
      <c r="E275" s="66"/>
      <c r="F275" s="66"/>
      <c r="G275" s="66"/>
      <c r="H275" s="66"/>
      <c r="I275" s="66"/>
    </row>
    <row r="276" spans="1:15" ht="6" customHeight="1" x14ac:dyDescent="0.2">
      <c r="A276" s="8"/>
    </row>
    <row r="277" spans="1:15" ht="15" x14ac:dyDescent="0.35">
      <c r="A277"/>
      <c r="D277"/>
      <c r="E277" s="31" t="s">
        <v>1</v>
      </c>
      <c r="F277" s="31"/>
      <c r="G277" s="31"/>
      <c r="H277" s="31"/>
      <c r="I277" s="31"/>
    </row>
    <row r="278" spans="1:15" x14ac:dyDescent="0.2">
      <c r="A278"/>
      <c r="D278"/>
      <c r="E278" s="3">
        <f>E$74</f>
        <v>0</v>
      </c>
      <c r="F278" s="3">
        <f>F$74</f>
        <v>1</v>
      </c>
      <c r="G278" s="3">
        <f>G$74</f>
        <v>2</v>
      </c>
      <c r="H278" s="3">
        <f>H$74</f>
        <v>3</v>
      </c>
      <c r="I278" s="3">
        <f>I$74</f>
        <v>4</v>
      </c>
    </row>
    <row r="279" spans="1:15" ht="6" customHeight="1" x14ac:dyDescent="0.2">
      <c r="A279" s="32"/>
    </row>
    <row r="280" spans="1:15" x14ac:dyDescent="0.2">
      <c r="A280" s="67" t="s">
        <v>111</v>
      </c>
      <c r="E280" s="24"/>
    </row>
    <row r="281" spans="1:15" x14ac:dyDescent="0.2">
      <c r="A281" s="75" t="s">
        <v>55</v>
      </c>
      <c r="E281" s="314"/>
      <c r="F281" s="314"/>
      <c r="G281" s="314"/>
      <c r="H281" s="314"/>
      <c r="I281" s="314"/>
      <c r="J281" s="24"/>
      <c r="K281"/>
      <c r="L281"/>
      <c r="M281"/>
      <c r="N281"/>
      <c r="O281"/>
    </row>
    <row r="282" spans="1:15" ht="13.15" customHeight="1" x14ac:dyDescent="0.2">
      <c r="A282" s="47" t="s">
        <v>56</v>
      </c>
      <c r="B282" s="68" t="s">
        <v>112</v>
      </c>
      <c r="C282" s="69"/>
      <c r="D282" s="315"/>
      <c r="E282" s="76" t="str">
        <f ca="1">IF(ISERROR(D222/D282), "NA", D222/D282)</f>
        <v>NA</v>
      </c>
      <c r="F282" s="70" t="str">
        <f ca="1">E282</f>
        <v>NA</v>
      </c>
      <c r="G282" s="70" t="str">
        <f ca="1">F282</f>
        <v>NA</v>
      </c>
      <c r="H282" s="70" t="str">
        <f ca="1">G282</f>
        <v>NA</v>
      </c>
      <c r="I282" s="70" t="str">
        <f ca="1">H282</f>
        <v>NA</v>
      </c>
      <c r="K282"/>
      <c r="L282"/>
      <c r="M282"/>
      <c r="N282"/>
      <c r="O282"/>
    </row>
    <row r="283" spans="1:15" ht="13.15" customHeight="1" x14ac:dyDescent="0.2">
      <c r="A283" s="47" t="s">
        <v>57</v>
      </c>
      <c r="B283" s="12"/>
      <c r="C283" s="12"/>
      <c r="D283" s="12"/>
      <c r="E283" s="303"/>
      <c r="F283" s="303"/>
      <c r="G283" s="303"/>
      <c r="H283" s="303"/>
      <c r="I283" s="303"/>
      <c r="K283"/>
      <c r="L283"/>
      <c r="M283"/>
      <c r="N283"/>
      <c r="O283"/>
    </row>
    <row r="284" spans="1:15" ht="6" customHeight="1" x14ac:dyDescent="0.2">
      <c r="A284" s="8"/>
      <c r="B284" s="12"/>
      <c r="C284" s="12"/>
      <c r="D284" s="12"/>
      <c r="E284"/>
      <c r="F284" s="71"/>
      <c r="G284" s="71"/>
      <c r="H284" s="71"/>
      <c r="I284" s="71"/>
      <c r="K284"/>
      <c r="L284"/>
      <c r="M284"/>
      <c r="N284"/>
      <c r="O284"/>
    </row>
    <row r="285" spans="1:15" ht="13.15" customHeight="1" x14ac:dyDescent="0.2">
      <c r="A285" s="35" t="s">
        <v>113</v>
      </c>
      <c r="B285" s="12"/>
      <c r="C285" s="12"/>
      <c r="D285" s="12"/>
      <c r="E285"/>
      <c r="F285" s="71"/>
      <c r="G285" s="71"/>
      <c r="H285" s="71"/>
      <c r="I285" s="71"/>
      <c r="K285"/>
      <c r="L285"/>
      <c r="M285"/>
      <c r="N285"/>
      <c r="O285"/>
    </row>
    <row r="286" spans="1:15" ht="6" customHeight="1" x14ac:dyDescent="0.2">
      <c r="A286" s="35"/>
      <c r="B286" s="12"/>
      <c r="C286" s="12"/>
      <c r="D286" s="12"/>
      <c r="E286"/>
      <c r="F286" s="71"/>
      <c r="G286" s="71"/>
      <c r="H286" s="71"/>
      <c r="I286" s="71"/>
      <c r="K286"/>
      <c r="L286"/>
      <c r="M286"/>
      <c r="N286"/>
      <c r="O286"/>
    </row>
    <row r="287" spans="1:15" ht="13.15" customHeight="1" x14ac:dyDescent="0.2">
      <c r="A287" s="67" t="s">
        <v>114</v>
      </c>
      <c r="B287" s="32"/>
      <c r="C287" s="32"/>
      <c r="D287" s="3"/>
      <c r="E287"/>
      <c r="F287" s="71"/>
      <c r="G287" s="71"/>
      <c r="H287" s="71"/>
      <c r="I287" s="71"/>
      <c r="K287"/>
      <c r="L287"/>
      <c r="M287"/>
      <c r="N287"/>
      <c r="O287"/>
    </row>
    <row r="288" spans="1:15" ht="13.15" customHeight="1" x14ac:dyDescent="0.2">
      <c r="A288" s="47" t="s">
        <v>55</v>
      </c>
      <c r="B288" s="32"/>
      <c r="C288" s="32"/>
      <c r="D288" s="3"/>
      <c r="E288" s="22">
        <f t="shared" ref="E288:I290" ca="1" si="65">MIN(E281,D221)</f>
        <v>0</v>
      </c>
      <c r="F288" s="22" t="e">
        <f t="shared" ca="1" si="65"/>
        <v>#DIV/0!</v>
      </c>
      <c r="G288" s="22" t="e">
        <f t="shared" ca="1" si="65"/>
        <v>#DIV/0!</v>
      </c>
      <c r="H288" s="22" t="e">
        <f t="shared" ca="1" si="65"/>
        <v>#DIV/0!</v>
      </c>
      <c r="I288" s="22" t="e">
        <f t="shared" ca="1" si="65"/>
        <v>#DIV/0!</v>
      </c>
      <c r="K288"/>
      <c r="L288"/>
      <c r="M288"/>
      <c r="N288"/>
      <c r="O288"/>
    </row>
    <row r="289" spans="1:15" ht="13.15" customHeight="1" x14ac:dyDescent="0.2">
      <c r="A289" s="47" t="s">
        <v>56</v>
      </c>
      <c r="B289"/>
      <c r="C289"/>
      <c r="D289"/>
      <c r="E289" s="22">
        <f t="shared" ca="1" si="65"/>
        <v>0</v>
      </c>
      <c r="F289" s="17" t="e">
        <f t="shared" ca="1" si="65"/>
        <v>#DIV/0!</v>
      </c>
      <c r="G289" s="17" t="e">
        <f t="shared" ca="1" si="65"/>
        <v>#DIV/0!</v>
      </c>
      <c r="H289" s="17" t="e">
        <f t="shared" ca="1" si="65"/>
        <v>#DIV/0!</v>
      </c>
      <c r="I289" s="17" t="e">
        <f t="shared" ca="1" si="65"/>
        <v>#DIV/0!</v>
      </c>
      <c r="K289"/>
      <c r="L289"/>
      <c r="M289"/>
      <c r="N289"/>
      <c r="O289"/>
    </row>
    <row r="290" spans="1:15" ht="13.15" customHeight="1" x14ac:dyDescent="0.2">
      <c r="A290" s="47" t="s">
        <v>57</v>
      </c>
      <c r="B290" s="12"/>
      <c r="C290" s="12"/>
      <c r="D290" s="12"/>
      <c r="E290" s="22">
        <f t="shared" ca="1" si="65"/>
        <v>0</v>
      </c>
      <c r="F290" s="17" t="e">
        <f t="shared" ca="1" si="65"/>
        <v>#DIV/0!</v>
      </c>
      <c r="G290" s="17" t="e">
        <f t="shared" ca="1" si="65"/>
        <v>#DIV/0!</v>
      </c>
      <c r="H290" s="17" t="e">
        <f t="shared" ca="1" si="65"/>
        <v>#DIV/0!</v>
      </c>
      <c r="I290" s="17" t="e">
        <f t="shared" ca="1" si="65"/>
        <v>#DIV/0!</v>
      </c>
      <c r="K290"/>
      <c r="L290"/>
      <c r="M290"/>
      <c r="N290"/>
      <c r="O290"/>
    </row>
    <row r="291" spans="1:15" ht="4.5" customHeight="1" x14ac:dyDescent="0.35">
      <c r="A291" s="8"/>
      <c r="B291" s="12"/>
      <c r="C291" s="12"/>
      <c r="D291" s="12"/>
      <c r="E291" s="20" t="s">
        <v>18</v>
      </c>
      <c r="F291" s="20" t="s">
        <v>18</v>
      </c>
      <c r="G291" s="20" t="s">
        <v>18</v>
      </c>
      <c r="H291" s="20" t="s">
        <v>18</v>
      </c>
      <c r="I291" s="20" t="s">
        <v>18</v>
      </c>
      <c r="K291"/>
      <c r="L291"/>
      <c r="M291"/>
      <c r="N291"/>
      <c r="O291"/>
    </row>
    <row r="292" spans="1:15" ht="13.35" customHeight="1" x14ac:dyDescent="0.2">
      <c r="A292" s="8" t="s">
        <v>114</v>
      </c>
      <c r="B292" s="12"/>
      <c r="C292" s="12"/>
      <c r="D292" s="12"/>
      <c r="E292" s="17">
        <f ca="1">SUM(E288:E291)</f>
        <v>0</v>
      </c>
      <c r="F292" s="17" t="e">
        <f ca="1">SUM(F288:F291)</f>
        <v>#DIV/0!</v>
      </c>
      <c r="G292" s="17" t="e">
        <f ca="1">SUM(G288:G291)</f>
        <v>#DIV/0!</v>
      </c>
      <c r="H292" s="17" t="e">
        <f ca="1">SUM(H288:H291)</f>
        <v>#DIV/0!</v>
      </c>
      <c r="I292" s="17" t="e">
        <f ca="1">SUM(I288:I291)</f>
        <v>#DIV/0!</v>
      </c>
      <c r="K292"/>
      <c r="L292"/>
      <c r="M292"/>
      <c r="N292"/>
      <c r="O292"/>
    </row>
    <row r="293" spans="1:15" ht="13.15" customHeight="1" x14ac:dyDescent="0.2">
      <c r="A293" s="8"/>
      <c r="B293" s="12"/>
      <c r="C293" s="12"/>
      <c r="D293" s="12"/>
      <c r="F293" s="23"/>
      <c r="G293" s="23"/>
      <c r="H293" s="23"/>
      <c r="I293" s="23"/>
      <c r="K293"/>
      <c r="L293"/>
      <c r="M293"/>
      <c r="N293"/>
      <c r="O293"/>
    </row>
    <row r="294" spans="1:15" ht="13.15" customHeight="1" x14ac:dyDescent="0.2">
      <c r="A294" s="67" t="s">
        <v>115</v>
      </c>
      <c r="B294" s="32"/>
      <c r="C294" s="32"/>
      <c r="D294" s="72" t="s">
        <v>116</v>
      </c>
      <c r="F294" s="23"/>
      <c r="G294" s="23"/>
      <c r="H294" s="23"/>
      <c r="I294" s="23"/>
      <c r="K294"/>
      <c r="L294"/>
      <c r="M294"/>
      <c r="N294"/>
      <c r="O294"/>
    </row>
    <row r="295" spans="1:15" ht="13.15" customHeight="1" x14ac:dyDescent="0.2">
      <c r="A295" s="13" t="s">
        <v>24</v>
      </c>
      <c r="B295"/>
      <c r="C295"/>
      <c r="D295" s="316"/>
      <c r="E295" s="17" t="e">
        <f ca="1">MAX(MIN(D221-E288,E$311-SUM(E$292:E294)),0)*$D295</f>
        <v>#DIV/0!</v>
      </c>
      <c r="F295" s="17" t="e">
        <f ca="1">MAX(MIN(E221-F288,F$311-SUM(F$292:F294)),0)*$D295</f>
        <v>#DIV/0!</v>
      </c>
      <c r="G295" s="17" t="e">
        <f ca="1">MAX(MIN(F221-G288,G$311-SUM(G$292:G294)),0)*$D295</f>
        <v>#DIV/0!</v>
      </c>
      <c r="H295" s="17" t="e">
        <f ca="1">MAX(MIN(G221-H288,H$311-SUM(H$292:H294)),0)*$D295</f>
        <v>#DIV/0!</v>
      </c>
      <c r="I295" s="17" t="e">
        <f ca="1">MAX(MIN(H221-I288,I$311-SUM(I$292:I294)),0)*$D295</f>
        <v>#DIV/0!</v>
      </c>
      <c r="K295" s="65"/>
      <c r="L295"/>
      <c r="M295"/>
      <c r="N295"/>
      <c r="O295"/>
    </row>
    <row r="296" spans="1:15" ht="13.15" customHeight="1" x14ac:dyDescent="0.2">
      <c r="A296" s="13" t="s">
        <v>25</v>
      </c>
      <c r="B296"/>
      <c r="C296"/>
      <c r="D296" s="316"/>
      <c r="E296" s="17" t="e">
        <f ca="1">MAX(MIN(D222-E289,E$311-SUM(E$292:E295)),0)*$D296</f>
        <v>#DIV/0!</v>
      </c>
      <c r="F296" s="17" t="e">
        <f ca="1">MAX(MIN(E222-F289,F$311-SUM(F$292:F295)),0)*$D296</f>
        <v>#DIV/0!</v>
      </c>
      <c r="G296" s="17" t="e">
        <f ca="1">MAX(MIN(F222-G289,G$311-SUM(G$292:G295)),0)*$D296</f>
        <v>#DIV/0!</v>
      </c>
      <c r="H296" s="17" t="e">
        <f ca="1">MAX(MIN(G222-H289,H$311-SUM(H$292:H295)),0)*$D296</f>
        <v>#DIV/0!</v>
      </c>
      <c r="I296" s="17" t="e">
        <f ca="1">MAX(MIN(H222-I289,I$311-SUM(I$292:I295)),0)*$D296</f>
        <v>#DIV/0!</v>
      </c>
      <c r="K296"/>
      <c r="L296"/>
      <c r="M296"/>
      <c r="N296"/>
      <c r="O296"/>
    </row>
    <row r="297" spans="1:15" ht="13.15" customHeight="1" x14ac:dyDescent="0.2">
      <c r="A297" s="13" t="s">
        <v>26</v>
      </c>
      <c r="B297" s="12"/>
      <c r="C297" s="12"/>
      <c r="D297" s="317"/>
      <c r="E297" s="17" t="e">
        <f ca="1">MAX(MIN(D223-E290,E$311-SUM(E$292:E296)),0)*$D297</f>
        <v>#DIV/0!</v>
      </c>
      <c r="F297" s="17" t="e">
        <f ca="1">MAX(MIN(E223-F290,F$311-SUM(F$292:F296)),0)*$D297</f>
        <v>#DIV/0!</v>
      </c>
      <c r="G297" s="17" t="e">
        <f ca="1">MAX(MIN(F223-G290,G$311-SUM(G$292:G296)),0)*$D297</f>
        <v>#DIV/0!</v>
      </c>
      <c r="H297" s="17" t="e">
        <f ca="1">MAX(MIN(G223-H290,H$311-SUM(H$292:H296)),0)*$D297</f>
        <v>#DIV/0!</v>
      </c>
      <c r="I297" s="17" t="e">
        <f ca="1">MAX(MIN(H223-I290,I$311-SUM(I$292:I296)),0)*$D297</f>
        <v>#DIV/0!</v>
      </c>
      <c r="K297"/>
      <c r="L297"/>
      <c r="M297"/>
      <c r="N297"/>
      <c r="O297"/>
    </row>
    <row r="298" spans="1:15" ht="4.5" customHeight="1" x14ac:dyDescent="0.35">
      <c r="A298" s="8"/>
      <c r="E298" s="20" t="s">
        <v>18</v>
      </c>
      <c r="F298" s="20" t="s">
        <v>18</v>
      </c>
      <c r="G298" s="20" t="s">
        <v>18</v>
      </c>
      <c r="H298" s="20" t="s">
        <v>18</v>
      </c>
      <c r="I298" s="20" t="s">
        <v>18</v>
      </c>
      <c r="K298"/>
      <c r="L298"/>
      <c r="M298"/>
      <c r="N298"/>
      <c r="O298"/>
    </row>
    <row r="299" spans="1:15" ht="13.15" customHeight="1" x14ac:dyDescent="0.2">
      <c r="A299" s="8" t="s">
        <v>117</v>
      </c>
      <c r="E299" s="17" t="e">
        <f ca="1">SUM(E295:E298)</f>
        <v>#DIV/0!</v>
      </c>
      <c r="F299" s="17" t="e">
        <f ca="1">SUM(F295:F298)</f>
        <v>#DIV/0!</v>
      </c>
      <c r="G299" s="17" t="e">
        <f ca="1">SUM(G295:G298)</f>
        <v>#DIV/0!</v>
      </c>
      <c r="H299" s="17" t="e">
        <f ca="1">SUM(H295:H298)</f>
        <v>#DIV/0!</v>
      </c>
      <c r="I299" s="17" t="e">
        <f ca="1">SUM(I295:I298)</f>
        <v>#DIV/0!</v>
      </c>
      <c r="K299"/>
      <c r="L299"/>
      <c r="M299"/>
      <c r="N299"/>
      <c r="O299"/>
    </row>
    <row r="300" spans="1:15" ht="4.5" customHeight="1" x14ac:dyDescent="0.35">
      <c r="A300" s="8"/>
      <c r="E300" s="20" t="s">
        <v>18</v>
      </c>
      <c r="F300" s="20" t="s">
        <v>18</v>
      </c>
      <c r="G300" s="20" t="s">
        <v>18</v>
      </c>
      <c r="H300" s="20" t="s">
        <v>18</v>
      </c>
      <c r="I300" s="20" t="s">
        <v>18</v>
      </c>
      <c r="K300"/>
      <c r="L300"/>
      <c r="M300"/>
      <c r="N300"/>
      <c r="O300"/>
    </row>
    <row r="301" spans="1:15" ht="13.15" customHeight="1" x14ac:dyDescent="0.2">
      <c r="A301" s="8" t="s">
        <v>118</v>
      </c>
      <c r="E301" s="17" t="e">
        <f ca="1">SUM(E299:E300,E292)</f>
        <v>#DIV/0!</v>
      </c>
      <c r="F301" s="17" t="e">
        <f ca="1">SUM(F299:F300,F292)</f>
        <v>#DIV/0!</v>
      </c>
      <c r="G301" s="17" t="e">
        <f ca="1">SUM(G299:G300,G292)</f>
        <v>#DIV/0!</v>
      </c>
      <c r="H301" s="17" t="e">
        <f ca="1">SUM(H299:H300,H292)</f>
        <v>#DIV/0!</v>
      </c>
      <c r="I301" s="17" t="e">
        <f ca="1">SUM(I299:I300,I292)</f>
        <v>#DIV/0!</v>
      </c>
      <c r="K301"/>
      <c r="L301"/>
      <c r="M301"/>
      <c r="N301"/>
      <c r="O301"/>
    </row>
    <row r="302" spans="1:15" ht="13.15" customHeight="1" x14ac:dyDescent="0.2">
      <c r="A302" s="8" t="s">
        <v>119</v>
      </c>
      <c r="E302" s="17" t="e">
        <f ca="1">MAX(E311-E301,0)</f>
        <v>#DIV/0!</v>
      </c>
      <c r="F302" s="17" t="e">
        <f ca="1">MAX(F311-F301,0)</f>
        <v>#DIV/0!</v>
      </c>
      <c r="G302" s="17" t="e">
        <f ca="1">MAX(G311-G301,0)</f>
        <v>#DIV/0!</v>
      </c>
      <c r="H302" s="17" t="e">
        <f ca="1">MAX(H311-H301,0)</f>
        <v>#DIV/0!</v>
      </c>
      <c r="I302" s="17" t="e">
        <f ca="1">MAX(I311-I301,0)</f>
        <v>#DIV/0!</v>
      </c>
      <c r="L302"/>
      <c r="M302"/>
      <c r="N302"/>
      <c r="O302"/>
    </row>
    <row r="303" spans="1:15" ht="4.5" customHeight="1" x14ac:dyDescent="0.35">
      <c r="A303" s="8"/>
      <c r="E303" s="20" t="s">
        <v>18</v>
      </c>
      <c r="F303" s="20" t="s">
        <v>18</v>
      </c>
      <c r="G303" s="20" t="s">
        <v>18</v>
      </c>
      <c r="H303" s="20" t="s">
        <v>18</v>
      </c>
      <c r="I303" s="20" t="s">
        <v>18</v>
      </c>
    </row>
    <row r="304" spans="1:15" ht="13.15" customHeight="1" x14ac:dyDescent="0.2">
      <c r="A304" s="43" t="s">
        <v>120</v>
      </c>
      <c r="E304" s="73" t="e">
        <f ca="1">SUM(E301:E302)</f>
        <v>#DIV/0!</v>
      </c>
      <c r="F304" s="73" t="e">
        <f ca="1">SUM(F301:F302)</f>
        <v>#DIV/0!</v>
      </c>
      <c r="G304" s="73" t="e">
        <f ca="1">SUM(G301:G302)</f>
        <v>#DIV/0!</v>
      </c>
      <c r="H304" s="73" t="e">
        <f ca="1">SUM(H301:H302)</f>
        <v>#DIV/0!</v>
      </c>
      <c r="I304" s="73" t="e">
        <f ca="1">SUM(I301:I302)</f>
        <v>#DIV/0!</v>
      </c>
      <c r="K304" s="43"/>
    </row>
    <row r="305" spans="1:9" ht="13.15" customHeight="1" x14ac:dyDescent="0.2">
      <c r="A305" s="8"/>
      <c r="F305" s="23"/>
      <c r="G305" s="23"/>
      <c r="H305" s="23"/>
      <c r="I305" s="23"/>
    </row>
    <row r="306" spans="1:9" ht="13.15" customHeight="1" x14ac:dyDescent="0.2">
      <c r="A306" s="35" t="s">
        <v>121</v>
      </c>
      <c r="F306" s="23"/>
      <c r="G306" s="23"/>
      <c r="H306" s="23"/>
      <c r="I306" s="23"/>
    </row>
    <row r="307" spans="1:9" ht="6" customHeight="1" x14ac:dyDescent="0.2">
      <c r="A307" s="8"/>
      <c r="F307" s="23"/>
      <c r="G307" s="23"/>
      <c r="H307" s="23"/>
      <c r="I307" s="23"/>
    </row>
    <row r="308" spans="1:9" ht="13.15" customHeight="1" x14ac:dyDescent="0.2">
      <c r="A308" s="8" t="s">
        <v>122</v>
      </c>
      <c r="E308" s="74">
        <f ca="1">D195</f>
        <v>0</v>
      </c>
      <c r="F308" s="74" t="e">
        <f ca="1">E195</f>
        <v>#DIV/0!</v>
      </c>
      <c r="G308" s="74" t="e">
        <f ca="1">F195</f>
        <v>#DIV/0!</v>
      </c>
      <c r="H308" s="74" t="e">
        <f ca="1">G195</f>
        <v>#DIV/0!</v>
      </c>
      <c r="I308" s="74" t="e">
        <f ca="1">H195</f>
        <v>#DIV/0!</v>
      </c>
    </row>
    <row r="309" spans="1:9" ht="13.15" customHeight="1" x14ac:dyDescent="0.2">
      <c r="A309" s="8" t="s">
        <v>123</v>
      </c>
      <c r="E309" s="17" t="e">
        <f ca="1">E262</f>
        <v>#DIV/0!</v>
      </c>
      <c r="F309" s="17" t="e">
        <f ca="1">F262</f>
        <v>#DIV/0!</v>
      </c>
      <c r="G309" s="17" t="e">
        <f ca="1">G262</f>
        <v>#DIV/0!</v>
      </c>
      <c r="H309" s="17" t="e">
        <f ca="1">H262</f>
        <v>#DIV/0!</v>
      </c>
      <c r="I309" s="17" t="e">
        <f ca="1">I262</f>
        <v>#DIV/0!</v>
      </c>
    </row>
    <row r="310" spans="1:9" ht="4.5" customHeight="1" x14ac:dyDescent="0.35">
      <c r="A310" s="8"/>
      <c r="E310" s="20" t="s">
        <v>18</v>
      </c>
      <c r="F310" s="20" t="s">
        <v>18</v>
      </c>
      <c r="G310" s="20" t="s">
        <v>18</v>
      </c>
      <c r="H310" s="20" t="s">
        <v>18</v>
      </c>
      <c r="I310" s="20" t="s">
        <v>18</v>
      </c>
    </row>
    <row r="311" spans="1:9" ht="13.15" customHeight="1" x14ac:dyDescent="0.2">
      <c r="A311" s="8" t="s">
        <v>124</v>
      </c>
      <c r="E311" s="17" t="e">
        <f ca="1">SUM(E308:E310)</f>
        <v>#DIV/0!</v>
      </c>
      <c r="F311" s="17" t="e">
        <f ca="1">SUM(F308:F310)</f>
        <v>#DIV/0!</v>
      </c>
      <c r="G311" s="17" t="e">
        <f ca="1">SUM(G308:G310)</f>
        <v>#DIV/0!</v>
      </c>
      <c r="H311" s="17" t="e">
        <f ca="1">SUM(H308:H310)</f>
        <v>#DIV/0!</v>
      </c>
      <c r="I311" s="17" t="e">
        <f ca="1">SUM(I308:I310)</f>
        <v>#DIV/0!</v>
      </c>
    </row>
    <row r="312" spans="1:9" ht="13.15" customHeight="1" x14ac:dyDescent="0.2">
      <c r="A312" s="8" t="s">
        <v>125</v>
      </c>
      <c r="E312" s="17" t="e">
        <f ca="1">MAX(E301-E311,0)</f>
        <v>#DIV/0!</v>
      </c>
      <c r="F312" s="17" t="e">
        <f ca="1">MAX(F301-F311,0)</f>
        <v>#DIV/0!</v>
      </c>
      <c r="G312" s="17" t="e">
        <f ca="1">MAX(G301-G311,0)</f>
        <v>#DIV/0!</v>
      </c>
      <c r="H312" s="17" t="e">
        <f ca="1">MAX(H301-H311,0)</f>
        <v>#DIV/0!</v>
      </c>
      <c r="I312" s="17" t="e">
        <f ca="1">MAX(I301-I311,0)</f>
        <v>#DIV/0!</v>
      </c>
    </row>
    <row r="313" spans="1:9" ht="4.5" customHeight="1" x14ac:dyDescent="0.35">
      <c r="A313" s="8"/>
      <c r="E313" s="20" t="s">
        <v>18</v>
      </c>
      <c r="F313" s="20" t="s">
        <v>18</v>
      </c>
      <c r="G313" s="20" t="s">
        <v>18</v>
      </c>
      <c r="H313" s="20" t="s">
        <v>18</v>
      </c>
      <c r="I313" s="20" t="s">
        <v>18</v>
      </c>
    </row>
    <row r="314" spans="1:9" ht="13.15" customHeight="1" x14ac:dyDescent="0.2">
      <c r="A314" s="43" t="s">
        <v>126</v>
      </c>
      <c r="E314" s="73" t="e">
        <f ca="1">SUM(E311:E312)</f>
        <v>#DIV/0!</v>
      </c>
      <c r="F314" s="73" t="e">
        <f ca="1">SUM(F311:F312)</f>
        <v>#DIV/0!</v>
      </c>
      <c r="G314" s="73" t="e">
        <f ca="1">SUM(G311:G312)</f>
        <v>#DIV/0!</v>
      </c>
      <c r="H314" s="73" t="e">
        <f ca="1">SUM(H311:H312)</f>
        <v>#DIV/0!</v>
      </c>
      <c r="I314" s="73" t="e">
        <f ca="1">SUM(I311:I312)</f>
        <v>#DIV/0!</v>
      </c>
    </row>
    <row r="315" spans="1:9" ht="13.15" customHeight="1" x14ac:dyDescent="0.2">
      <c r="A315" s="8"/>
      <c r="F315" s="23"/>
      <c r="G315" s="23"/>
      <c r="H315" s="23"/>
      <c r="I315" s="23"/>
    </row>
    <row r="316" spans="1:9" ht="13.15" customHeight="1" x14ac:dyDescent="0.2">
      <c r="A316" s="8" t="s">
        <v>127</v>
      </c>
      <c r="E316" s="38" t="e">
        <f ca="1">ABS(E314-E304)</f>
        <v>#DIV/0!</v>
      </c>
      <c r="F316" s="38" t="e">
        <f ca="1">ABS(F314-F304)</f>
        <v>#DIV/0!</v>
      </c>
      <c r="G316" s="38" t="e">
        <f ca="1">ABS(G314-G304)</f>
        <v>#DIV/0!</v>
      </c>
      <c r="H316" s="38" t="e">
        <f ca="1">ABS(H314-H304)</f>
        <v>#DIV/0!</v>
      </c>
      <c r="I316" s="38" t="e">
        <f ca="1">ABS(I314-I304)</f>
        <v>#DIV/0!</v>
      </c>
    </row>
    <row r="317" spans="1:9" x14ac:dyDescent="0.2">
      <c r="A317" s="8"/>
    </row>
    <row r="318" spans="1:9" s="30" customFormat="1" ht="18.75" x14ac:dyDescent="0.3">
      <c r="A318" s="113" t="s">
        <v>146</v>
      </c>
      <c r="B318" s="114"/>
      <c r="C318" s="114"/>
      <c r="D318" s="114"/>
      <c r="E318" s="114"/>
      <c r="F318" s="114"/>
      <c r="G318" s="114"/>
      <c r="H318" s="114"/>
      <c r="I318" s="115"/>
    </row>
    <row r="319" spans="1:9" s="12" customFormat="1" ht="15" x14ac:dyDescent="0.35">
      <c r="A319" s="86"/>
      <c r="B319" s="32"/>
      <c r="C319" s="32"/>
      <c r="D319" s="116"/>
      <c r="E319" s="31" t="s">
        <v>1</v>
      </c>
      <c r="F319" s="31"/>
      <c r="G319" s="31"/>
      <c r="H319" s="31"/>
      <c r="I319" s="117"/>
    </row>
    <row r="320" spans="1:9" s="32" customFormat="1" x14ac:dyDescent="0.2">
      <c r="A320" s="118"/>
      <c r="D320" s="3">
        <f t="shared" ref="D320:I320" si="66">D74</f>
        <v>-1</v>
      </c>
      <c r="E320" s="3">
        <f t="shared" si="66"/>
        <v>0</v>
      </c>
      <c r="F320" s="3">
        <f t="shared" si="66"/>
        <v>1</v>
      </c>
      <c r="G320" s="3">
        <f t="shared" si="66"/>
        <v>2</v>
      </c>
      <c r="H320" s="3">
        <f t="shared" si="66"/>
        <v>3</v>
      </c>
      <c r="I320" s="87">
        <f t="shared" si="66"/>
        <v>4</v>
      </c>
    </row>
    <row r="321" spans="1:11" s="120" customFormat="1" ht="13.5" x14ac:dyDescent="0.25">
      <c r="A321" s="119"/>
      <c r="D321" s="121">
        <v>0</v>
      </c>
      <c r="E321" s="122">
        <f>D321+1</f>
        <v>1</v>
      </c>
      <c r="F321" s="122">
        <f>E321+1</f>
        <v>2</v>
      </c>
      <c r="G321" s="122">
        <f>F321+1</f>
        <v>3</v>
      </c>
      <c r="H321" s="122">
        <f>G321+1</f>
        <v>4</v>
      </c>
      <c r="I321" s="123">
        <f>H321+1</f>
        <v>5</v>
      </c>
    </row>
    <row r="322" spans="1:11" s="32" customFormat="1" ht="15.75" x14ac:dyDescent="0.25">
      <c r="A322" s="124" t="s">
        <v>147</v>
      </c>
      <c r="D322" s="3"/>
      <c r="E322" s="3"/>
      <c r="F322" s="3"/>
      <c r="G322" s="3"/>
      <c r="H322" s="3"/>
      <c r="I322" s="87"/>
    </row>
    <row r="323" spans="1:11" s="32" customFormat="1" ht="6" customHeight="1" x14ac:dyDescent="0.2">
      <c r="A323" s="125"/>
      <c r="D323" s="3"/>
      <c r="E323" s="3"/>
      <c r="F323" s="3"/>
      <c r="G323" s="3"/>
      <c r="H323" s="3"/>
      <c r="I323" s="87"/>
    </row>
    <row r="324" spans="1:11" s="12" customFormat="1" x14ac:dyDescent="0.2">
      <c r="A324" s="126" t="s">
        <v>148</v>
      </c>
      <c r="E324" s="74" t="e">
        <f ca="1">E162</f>
        <v>#DIV/0!</v>
      </c>
      <c r="F324" s="74" t="e">
        <f ca="1">F162</f>
        <v>#DIV/0!</v>
      </c>
      <c r="G324" s="74" t="e">
        <f ca="1">G162</f>
        <v>#DIV/0!</v>
      </c>
      <c r="H324" s="74" t="e">
        <f ca="1">H162</f>
        <v>#DIV/0!</v>
      </c>
      <c r="I324" s="153" t="e">
        <f ca="1">I162</f>
        <v>#DIV/0!</v>
      </c>
      <c r="K324" s="27"/>
    </row>
    <row r="325" spans="1:11" s="12" customFormat="1" x14ac:dyDescent="0.2">
      <c r="A325" s="126" t="s">
        <v>34</v>
      </c>
      <c r="E325" s="17" t="e">
        <f>E83</f>
        <v>#DIV/0!</v>
      </c>
      <c r="F325" s="17" t="e">
        <f>F83</f>
        <v>#DIV/0!</v>
      </c>
      <c r="G325" s="17" t="e">
        <f>G83</f>
        <v>#DIV/0!</v>
      </c>
      <c r="H325" s="17" t="e">
        <f>H83</f>
        <v>#DIV/0!</v>
      </c>
      <c r="I325" s="150" t="e">
        <f>I83</f>
        <v>#DIV/0!</v>
      </c>
    </row>
    <row r="326" spans="1:11" s="12" customFormat="1" x14ac:dyDescent="0.2">
      <c r="A326" s="126" t="s">
        <v>35</v>
      </c>
      <c r="E326" s="17" t="e">
        <f>E93</f>
        <v>#DIV/0!</v>
      </c>
      <c r="F326" s="17" t="e">
        <f>F93</f>
        <v>#DIV/0!</v>
      </c>
      <c r="G326" s="17" t="e">
        <f>G93</f>
        <v>#DIV/0!</v>
      </c>
      <c r="H326" s="17" t="e">
        <f>H93</f>
        <v>#DIV/0!</v>
      </c>
      <c r="I326" s="150" t="e">
        <f>I93</f>
        <v>#DIV/0!</v>
      </c>
    </row>
    <row r="327" spans="1:11" s="12" customFormat="1" ht="4.5" customHeight="1" x14ac:dyDescent="0.35">
      <c r="A327" s="126"/>
      <c r="E327" s="20" t="s">
        <v>18</v>
      </c>
      <c r="F327" s="20" t="s">
        <v>18</v>
      </c>
      <c r="G327" s="20" t="s">
        <v>18</v>
      </c>
      <c r="H327" s="20" t="s">
        <v>18</v>
      </c>
      <c r="I327" s="127" t="s">
        <v>18</v>
      </c>
    </row>
    <row r="328" spans="1:11" s="85" customFormat="1" x14ac:dyDescent="0.2">
      <c r="A328" s="128" t="s">
        <v>149</v>
      </c>
      <c r="E328" s="156" t="e">
        <f ca="1">SUM(E324:E327)</f>
        <v>#DIV/0!</v>
      </c>
      <c r="F328" s="156" t="e">
        <f ca="1">SUM(F324:F327)</f>
        <v>#DIV/0!</v>
      </c>
      <c r="G328" s="156" t="e">
        <f ca="1">SUM(G324:G327)</f>
        <v>#DIV/0!</v>
      </c>
      <c r="H328" s="156" t="e">
        <f ca="1">SUM(H324:H327)</f>
        <v>#DIV/0!</v>
      </c>
      <c r="I328" s="157" t="e">
        <f ca="1">SUM(I324:I327)</f>
        <v>#DIV/0!</v>
      </c>
      <c r="K328" s="27"/>
    </row>
    <row r="329" spans="1:11" s="12" customFormat="1" x14ac:dyDescent="0.2">
      <c r="A329" s="126" t="s">
        <v>150</v>
      </c>
      <c r="E329" s="17">
        <f ca="1">-E107</f>
        <v>0</v>
      </c>
      <c r="F329" s="17">
        <f ca="1">-F107</f>
        <v>0</v>
      </c>
      <c r="G329" s="17">
        <f ca="1">-G107</f>
        <v>0</v>
      </c>
      <c r="H329" s="17">
        <f ca="1">-H107</f>
        <v>0</v>
      </c>
      <c r="I329" s="150">
        <f ca="1">-I107</f>
        <v>0</v>
      </c>
    </row>
    <row r="330" spans="1:11" s="12" customFormat="1" ht="4.5" customHeight="1" x14ac:dyDescent="0.35">
      <c r="A330" s="126"/>
      <c r="E330" s="20" t="s">
        <v>18</v>
      </c>
      <c r="F330" s="20" t="s">
        <v>18</v>
      </c>
      <c r="G330" s="20" t="s">
        <v>18</v>
      </c>
      <c r="H330" s="20" t="s">
        <v>18</v>
      </c>
      <c r="I330" s="127" t="s">
        <v>18</v>
      </c>
    </row>
    <row r="331" spans="1:11" s="85" customFormat="1" x14ac:dyDescent="0.2">
      <c r="A331" s="128" t="s">
        <v>151</v>
      </c>
      <c r="E331" s="156" t="e">
        <f ca="1">SUM(E328:E330)</f>
        <v>#DIV/0!</v>
      </c>
      <c r="F331" s="156" t="e">
        <f ca="1">SUM(F328:F330)</f>
        <v>#DIV/0!</v>
      </c>
      <c r="G331" s="156" t="e">
        <f ca="1">SUM(G328:G330)</f>
        <v>#DIV/0!</v>
      </c>
      <c r="H331" s="156" t="e">
        <f ca="1">SUM(H328:H330)</f>
        <v>#DIV/0!</v>
      </c>
      <c r="I331" s="157" t="e">
        <f ca="1">SUM(I328:I330)</f>
        <v>#DIV/0!</v>
      </c>
      <c r="K331" s="27"/>
    </row>
    <row r="332" spans="1:11" s="12" customFormat="1" x14ac:dyDescent="0.2">
      <c r="A332" s="126" t="s">
        <v>152</v>
      </c>
      <c r="C332" s="318"/>
      <c r="E332" s="17" t="e">
        <f ca="1">-$C$332*E324</f>
        <v>#DIV/0!</v>
      </c>
      <c r="F332" s="17" t="e">
        <f ca="1">-$C$332*F324</f>
        <v>#DIV/0!</v>
      </c>
      <c r="G332" s="17" t="e">
        <f ca="1">-$C$332*G324</f>
        <v>#DIV/0!</v>
      </c>
      <c r="H332" s="17" t="e">
        <f ca="1">-$C$332*H324</f>
        <v>#DIV/0!</v>
      </c>
      <c r="I332" s="150" t="e">
        <f ca="1">-$C$332*I324</f>
        <v>#DIV/0!</v>
      </c>
      <c r="K332" s="129"/>
    </row>
    <row r="333" spans="1:11" s="12" customFormat="1" x14ac:dyDescent="0.2">
      <c r="A333" s="126" t="s">
        <v>153</v>
      </c>
      <c r="E333" s="17" t="e">
        <f ca="1">E135</f>
        <v>#DIV/0!</v>
      </c>
      <c r="F333" s="17" t="e">
        <f ca="1">F135</f>
        <v>#DIV/0!</v>
      </c>
      <c r="G333" s="17" t="e">
        <f ca="1">G135</f>
        <v>#DIV/0!</v>
      </c>
      <c r="H333" s="17" t="e">
        <f ca="1">H135</f>
        <v>#DIV/0!</v>
      </c>
      <c r="I333" s="150" t="e">
        <f ca="1">I135</f>
        <v>#DIV/0!</v>
      </c>
    </row>
    <row r="334" spans="1:11" s="12" customFormat="1" ht="4.5" customHeight="1" x14ac:dyDescent="0.35">
      <c r="A334" s="126"/>
      <c r="E334" s="20" t="s">
        <v>18</v>
      </c>
      <c r="F334" s="20" t="s">
        <v>18</v>
      </c>
      <c r="G334" s="20" t="s">
        <v>18</v>
      </c>
      <c r="H334" s="20" t="s">
        <v>18</v>
      </c>
      <c r="I334" s="127" t="s">
        <v>18</v>
      </c>
    </row>
    <row r="335" spans="1:11" s="85" customFormat="1" x14ac:dyDescent="0.2">
      <c r="A335" s="128" t="s">
        <v>154</v>
      </c>
      <c r="E335" s="156" t="e">
        <f ca="1">SUM(E331:E334)</f>
        <v>#DIV/0!</v>
      </c>
      <c r="F335" s="156" t="e">
        <f ca="1">SUM(F331:F334)</f>
        <v>#DIV/0!</v>
      </c>
      <c r="G335" s="156" t="e">
        <f ca="1">SUM(G331:G334)</f>
        <v>#DIV/0!</v>
      </c>
      <c r="H335" s="156" t="e">
        <f ca="1">SUM(H331:H334)</f>
        <v>#DIV/0!</v>
      </c>
      <c r="I335" s="157" t="e">
        <f ca="1">SUM(I331:I334)</f>
        <v>#DIV/0!</v>
      </c>
      <c r="K335" s="27"/>
    </row>
    <row r="336" spans="1:11" s="12" customFormat="1" x14ac:dyDescent="0.2">
      <c r="A336" s="91"/>
      <c r="I336" s="92"/>
    </row>
    <row r="337" spans="1:11" s="32" customFormat="1" x14ac:dyDescent="0.2">
      <c r="A337" s="125" t="s">
        <v>155</v>
      </c>
      <c r="D337" s="3"/>
      <c r="E337" s="3"/>
      <c r="F337" s="3"/>
      <c r="G337" s="3"/>
      <c r="H337" s="3"/>
      <c r="I337" s="87"/>
    </row>
    <row r="338" spans="1:11" s="32" customFormat="1" ht="6" customHeight="1" x14ac:dyDescent="0.2">
      <c r="A338" s="125"/>
      <c r="D338" s="3"/>
      <c r="E338" s="3"/>
      <c r="F338" s="3"/>
      <c r="G338" s="3"/>
      <c r="H338" s="3"/>
      <c r="I338" s="87"/>
    </row>
    <row r="339" spans="1:11" s="32" customFormat="1" x14ac:dyDescent="0.2">
      <c r="A339" s="130" t="s">
        <v>156</v>
      </c>
      <c r="D339" s="3"/>
      <c r="E339" s="3"/>
      <c r="F339" s="3"/>
      <c r="G339" s="3"/>
      <c r="H339" s="3"/>
      <c r="I339" s="87"/>
    </row>
    <row r="340" spans="1:11" s="12" customFormat="1" x14ac:dyDescent="0.2">
      <c r="A340" s="126" t="s">
        <v>157</v>
      </c>
      <c r="I340" s="319"/>
      <c r="K340" s="131"/>
    </row>
    <row r="341" spans="1:11" s="12" customFormat="1" x14ac:dyDescent="0.2">
      <c r="A341" s="126" t="s">
        <v>158</v>
      </c>
      <c r="I341" s="150" t="e">
        <f ca="1">I335*(1+I340)</f>
        <v>#DIV/0!</v>
      </c>
    </row>
    <row r="342" spans="1:11" s="12" customFormat="1" x14ac:dyDescent="0.2">
      <c r="A342" s="126" t="s">
        <v>159</v>
      </c>
      <c r="I342" s="319"/>
      <c r="K342" s="131"/>
    </row>
    <row r="343" spans="1:11" s="12" customFormat="1" x14ac:dyDescent="0.2">
      <c r="A343" s="126" t="s">
        <v>160</v>
      </c>
      <c r="I343" s="150" t="e">
        <f ca="1">I341/(I342-I340)</f>
        <v>#DIV/0!</v>
      </c>
    </row>
    <row r="344" spans="1:11" s="12" customFormat="1" x14ac:dyDescent="0.2">
      <c r="A344" s="126" t="s">
        <v>161</v>
      </c>
      <c r="I344" s="158" t="e">
        <f ca="1">I343/I328</f>
        <v>#DIV/0!</v>
      </c>
    </row>
    <row r="345" spans="1:11" s="12" customFormat="1" x14ac:dyDescent="0.2">
      <c r="A345" s="91"/>
      <c r="I345" s="92"/>
    </row>
    <row r="346" spans="1:11" s="12" customFormat="1" x14ac:dyDescent="0.2">
      <c r="A346" s="132" t="s">
        <v>162</v>
      </c>
      <c r="I346" s="92"/>
    </row>
    <row r="347" spans="1:11" s="12" customFormat="1" x14ac:dyDescent="0.2">
      <c r="A347" s="126" t="s">
        <v>154</v>
      </c>
      <c r="E347" s="17" t="e">
        <f ca="1">E335/(1+$I$342)^E321</f>
        <v>#DIV/0!</v>
      </c>
      <c r="F347" s="17" t="e">
        <f ca="1">F335/(1+$I$342)^F321</f>
        <v>#DIV/0!</v>
      </c>
      <c r="G347" s="17" t="e">
        <f ca="1">G335/(1+$I$342)^G321</f>
        <v>#DIV/0!</v>
      </c>
      <c r="H347" s="17" t="e">
        <f ca="1">H335/(1+$I$342)^H321</f>
        <v>#DIV/0!</v>
      </c>
      <c r="I347" s="150" t="e">
        <f ca="1">I335/(1+$I$342)^I321</f>
        <v>#DIV/0!</v>
      </c>
    </row>
    <row r="348" spans="1:11" s="12" customFormat="1" x14ac:dyDescent="0.2">
      <c r="A348" s="126" t="s">
        <v>163</v>
      </c>
      <c r="E348" s="17"/>
      <c r="F348" s="17"/>
      <c r="G348" s="17"/>
      <c r="H348" s="17"/>
      <c r="I348" s="150" t="e">
        <f ca="1">I343/(1+$I$342)^I321</f>
        <v>#DIV/0!</v>
      </c>
    </row>
    <row r="349" spans="1:11" s="12" customFormat="1" ht="4.5" customHeight="1" x14ac:dyDescent="0.35">
      <c r="A349" s="91"/>
      <c r="E349" s="20" t="s">
        <v>18</v>
      </c>
      <c r="F349" s="20" t="s">
        <v>18</v>
      </c>
      <c r="G349" s="20" t="s">
        <v>18</v>
      </c>
      <c r="H349" s="20" t="s">
        <v>18</v>
      </c>
      <c r="I349" s="127" t="s">
        <v>18</v>
      </c>
    </row>
    <row r="350" spans="1:11" s="12" customFormat="1" x14ac:dyDescent="0.2">
      <c r="A350" s="133" t="s">
        <v>164</v>
      </c>
      <c r="B350" s="134"/>
      <c r="C350" s="134"/>
      <c r="D350" s="111" t="e">
        <f ca="1">SUM(E350:I350)</f>
        <v>#DIV/0!</v>
      </c>
      <c r="E350" s="154" t="e">
        <f ca="1">SUM(E347:E349)</f>
        <v>#DIV/0!</v>
      </c>
      <c r="F350" s="154" t="e">
        <f ca="1">SUM(F347:F349)</f>
        <v>#DIV/0!</v>
      </c>
      <c r="G350" s="154" t="e">
        <f ca="1">SUM(G347:G349)</f>
        <v>#DIV/0!</v>
      </c>
      <c r="H350" s="154" t="e">
        <f ca="1">SUM(H347:H349)</f>
        <v>#DIV/0!</v>
      </c>
      <c r="I350" s="155" t="e">
        <f ca="1">SUM(I347:I349)</f>
        <v>#DIV/0!</v>
      </c>
    </row>
    <row r="351" spans="1:11" s="12" customFormat="1" x14ac:dyDescent="0.2">
      <c r="A351" s="8"/>
      <c r="E351" s="17"/>
      <c r="F351" s="17"/>
      <c r="G351" s="17"/>
      <c r="H351" s="17"/>
      <c r="I351" s="17"/>
    </row>
    <row r="352" spans="1:11" s="12" customFormat="1" ht="15" x14ac:dyDescent="0.35">
      <c r="A352" s="135" t="s">
        <v>165</v>
      </c>
      <c r="B352" s="136"/>
      <c r="C352" s="136"/>
      <c r="D352" s="137"/>
      <c r="F352" s="139" t="s">
        <v>168</v>
      </c>
      <c r="G352" s="140"/>
      <c r="H352" s="140"/>
      <c r="I352" s="141"/>
    </row>
    <row r="353" spans="1:13" s="12" customFormat="1" ht="15" x14ac:dyDescent="0.35">
      <c r="A353" s="126" t="s">
        <v>166</v>
      </c>
      <c r="B353" s="74" t="e">
        <f ca="1">SUM(E350:I350)</f>
        <v>#DIV/0!</v>
      </c>
      <c r="C353" s="159" t="e">
        <f ca="1">B353/D100</f>
        <v>#DIV/0!</v>
      </c>
      <c r="D353" s="160"/>
      <c r="E353" s="131"/>
      <c r="F353" s="142"/>
      <c r="G353" s="4" t="s">
        <v>170</v>
      </c>
      <c r="H353" s="4"/>
      <c r="I353" s="143"/>
    </row>
    <row r="354" spans="1:13" s="12" customFormat="1" x14ac:dyDescent="0.2">
      <c r="A354" s="126" t="s">
        <v>167</v>
      </c>
      <c r="B354" s="17">
        <f ca="1">-(SUM(D221:D223)-D195)</f>
        <v>0</v>
      </c>
      <c r="D354" s="92"/>
      <c r="F354" s="144" t="e">
        <f ca="1">B358</f>
        <v>#DIV/0!</v>
      </c>
      <c r="G354" s="298"/>
      <c r="H354" s="298"/>
      <c r="I354" s="299"/>
    </row>
    <row r="355" spans="1:13" s="12" customFormat="1" x14ac:dyDescent="0.2">
      <c r="A355" s="91"/>
      <c r="B355" s="138"/>
      <c r="D355" s="92"/>
      <c r="F355" s="300"/>
      <c r="G355" s="146" t="e">
        <f t="dataTable" ref="G355:I357" dt2D="1" dtr="0" r1="I342" r2="I340" ca="1"/>
        <v>#DIV/0!</v>
      </c>
      <c r="H355" s="146" t="e">
        <v>#DIV/0!</v>
      </c>
      <c r="I355" s="147" t="e">
        <v>#DIV/0!</v>
      </c>
    </row>
    <row r="356" spans="1:13" s="12" customFormat="1" x14ac:dyDescent="0.2">
      <c r="A356" s="126" t="s">
        <v>169</v>
      </c>
      <c r="B356" s="174" t="e">
        <f ca="1">SUM(B353:B355)</f>
        <v>#DIV/0!</v>
      </c>
      <c r="D356" s="92"/>
      <c r="F356" s="300"/>
      <c r="G356" s="146" t="e">
        <v>#DIV/0!</v>
      </c>
      <c r="H356" s="146" t="e">
        <v>#DIV/0!</v>
      </c>
      <c r="I356" s="147" t="e">
        <v>#DIV/0!</v>
      </c>
    </row>
    <row r="357" spans="1:13" s="12" customFormat="1" x14ac:dyDescent="0.2">
      <c r="A357" s="126" t="s">
        <v>171</v>
      </c>
      <c r="B357" s="161">
        <f>E178</f>
        <v>0</v>
      </c>
      <c r="D357" s="92"/>
      <c r="F357" s="301"/>
      <c r="G357" s="148" t="e">
        <v>#DIV/0!</v>
      </c>
      <c r="H357" s="148" t="e">
        <v>#DIV/0!</v>
      </c>
      <c r="I357" s="149" t="e">
        <v>#DIV/0!</v>
      </c>
      <c r="M357" s="43"/>
    </row>
    <row r="358" spans="1:13" s="12" customFormat="1" x14ac:dyDescent="0.2">
      <c r="A358" s="133" t="s">
        <v>172</v>
      </c>
      <c r="B358" s="162" t="e">
        <f ca="1">B356/B357</f>
        <v>#DIV/0!</v>
      </c>
      <c r="C358" s="163" t="e">
        <f ca="1">B358/E179</f>
        <v>#DIV/0!</v>
      </c>
      <c r="D358" s="320"/>
      <c r="E358" s="131"/>
      <c r="F358" s="131"/>
      <c r="G358"/>
      <c r="H358"/>
      <c r="M358" s="27"/>
    </row>
    <row r="359" spans="1:13" s="12" customFormat="1" x14ac:dyDescent="0.2">
      <c r="F359"/>
      <c r="G359"/>
      <c r="H359"/>
    </row>
    <row r="360" spans="1:13" s="12" customFormat="1" x14ac:dyDescent="0.2"/>
    <row r="362" spans="1:13" x14ac:dyDescent="0.2">
      <c r="A362" s="8"/>
    </row>
    <row r="363" spans="1:13" ht="18.75" x14ac:dyDescent="0.3">
      <c r="A363" s="93" t="s">
        <v>133</v>
      </c>
      <c r="B363" s="94"/>
      <c r="C363" s="94"/>
      <c r="D363" s="94"/>
      <c r="E363" s="94"/>
      <c r="F363" s="94"/>
      <c r="G363" s="94"/>
      <c r="H363" s="94"/>
      <c r="I363" s="95"/>
    </row>
    <row r="364" spans="1:13" x14ac:dyDescent="0.2">
      <c r="A364" s="91"/>
      <c r="B364" s="12"/>
      <c r="C364" s="12"/>
      <c r="D364" s="12"/>
      <c r="E364" s="12"/>
      <c r="F364" s="12"/>
      <c r="G364" s="12"/>
      <c r="H364" s="12"/>
      <c r="I364" s="92"/>
    </row>
    <row r="365" spans="1:13" ht="15.75" x14ac:dyDescent="0.25">
      <c r="A365" s="96" t="s">
        <v>145</v>
      </c>
      <c r="B365" s="94"/>
      <c r="C365" s="94"/>
      <c r="D365" s="94"/>
      <c r="E365" s="94"/>
      <c r="F365" s="94"/>
      <c r="G365" s="94"/>
      <c r="H365" s="94"/>
      <c r="I365" s="95"/>
    </row>
    <row r="366" spans="1:13" hidden="1" outlineLevel="1" x14ac:dyDescent="0.2">
      <c r="A366" s="86" t="s">
        <v>143</v>
      </c>
      <c r="B366" s="12"/>
      <c r="C366" s="12"/>
      <c r="D366" s="12"/>
      <c r="E366" s="3">
        <f>E$278</f>
        <v>0</v>
      </c>
      <c r="F366" s="3">
        <f>F$278</f>
        <v>1</v>
      </c>
      <c r="G366" s="3">
        <f>G$278</f>
        <v>2</v>
      </c>
      <c r="H366" s="3">
        <f>H$278</f>
        <v>3</v>
      </c>
      <c r="I366" s="87">
        <f>I$278</f>
        <v>4</v>
      </c>
    </row>
    <row r="367" spans="1:13" hidden="1" outlineLevel="1" x14ac:dyDescent="0.2">
      <c r="A367" s="97">
        <v>1</v>
      </c>
      <c r="B367" s="8" t="s">
        <v>135</v>
      </c>
      <c r="C367" s="12"/>
      <c r="D367" s="12"/>
      <c r="E367" s="48">
        <v>0.06</v>
      </c>
      <c r="F367" s="48">
        <v>0.06</v>
      </c>
      <c r="G367" s="48">
        <v>0.06</v>
      </c>
      <c r="H367" s="48">
        <v>0.06</v>
      </c>
      <c r="I367" s="98">
        <v>0.06</v>
      </c>
    </row>
    <row r="368" spans="1:13" hidden="1" outlineLevel="1" x14ac:dyDescent="0.2">
      <c r="A368" s="99">
        <f>A367+1</f>
        <v>2</v>
      </c>
      <c r="B368" s="8" t="s">
        <v>136</v>
      </c>
      <c r="C368" s="12"/>
      <c r="D368" s="12"/>
      <c r="E368" s="48">
        <v>0.05</v>
      </c>
      <c r="F368" s="48">
        <v>0.05</v>
      </c>
      <c r="G368" s="48">
        <v>0.05</v>
      </c>
      <c r="H368" s="48">
        <v>0.05</v>
      </c>
      <c r="I368" s="98">
        <v>0.05</v>
      </c>
    </row>
    <row r="369" spans="1:9" hidden="1" outlineLevel="1" x14ac:dyDescent="0.2">
      <c r="A369" s="99">
        <f>A368+1</f>
        <v>3</v>
      </c>
      <c r="B369" s="8" t="s">
        <v>137</v>
      </c>
      <c r="C369" s="12"/>
      <c r="D369" s="12"/>
      <c r="E369" s="48">
        <v>0.03</v>
      </c>
      <c r="F369" s="48">
        <v>0.03</v>
      </c>
      <c r="G369" s="48">
        <v>0.03</v>
      </c>
      <c r="H369" s="48">
        <v>0.03</v>
      </c>
      <c r="I369" s="98">
        <v>0.03</v>
      </c>
    </row>
    <row r="370" spans="1:9" s="85" customFormat="1" ht="12.75" hidden="1" customHeight="1" outlineLevel="1" x14ac:dyDescent="0.2">
      <c r="A370" s="100" t="s">
        <v>142</v>
      </c>
      <c r="B370" s="101" t="str">
        <f ca="1">OFFSET(B366,opcase,0)</f>
        <v>Management Case</v>
      </c>
      <c r="E370" s="102">
        <f ca="1">OFFSET(E366,opcase,0)</f>
        <v>0.06</v>
      </c>
      <c r="F370" s="102">
        <f ca="1">OFFSET(F366,opcase,0)</f>
        <v>0.06</v>
      </c>
      <c r="G370" s="102">
        <f ca="1">OFFSET(G366,opcase,0)</f>
        <v>0.06</v>
      </c>
      <c r="H370" s="102">
        <f ca="1">OFFSET(H366,opcase,0)</f>
        <v>0.06</v>
      </c>
      <c r="I370" s="103">
        <f ca="1">OFFSET(I366,opcase,0)</f>
        <v>0.06</v>
      </c>
    </row>
    <row r="371" spans="1:9" hidden="1" outlineLevel="1" x14ac:dyDescent="0.2">
      <c r="A371" s="97"/>
      <c r="B371" s="17"/>
      <c r="C371" s="12"/>
      <c r="D371" s="12"/>
      <c r="E371" s="12"/>
      <c r="F371" s="12"/>
      <c r="G371" s="12"/>
      <c r="H371" s="12"/>
      <c r="I371" s="92"/>
    </row>
    <row r="372" spans="1:9" hidden="1" outlineLevel="1" x14ac:dyDescent="0.2">
      <c r="A372" s="86" t="s">
        <v>144</v>
      </c>
      <c r="B372" s="12"/>
      <c r="C372" s="12"/>
      <c r="D372" s="12"/>
      <c r="E372" s="3">
        <f>E$278</f>
        <v>0</v>
      </c>
      <c r="F372" s="3">
        <f>F$278</f>
        <v>1</v>
      </c>
      <c r="G372" s="3">
        <f>G$278</f>
        <v>2</v>
      </c>
      <c r="H372" s="3">
        <f>H$278</f>
        <v>3</v>
      </c>
      <c r="I372" s="87">
        <f>I$278</f>
        <v>4</v>
      </c>
    </row>
    <row r="373" spans="1:9" hidden="1" outlineLevel="1" x14ac:dyDescent="0.2">
      <c r="A373" s="97">
        <v>1</v>
      </c>
      <c r="B373" s="8" t="s">
        <v>135</v>
      </c>
      <c r="C373" s="12"/>
      <c r="D373" s="12"/>
      <c r="E373" s="48">
        <v>0.04</v>
      </c>
      <c r="F373" s="48">
        <v>0.04</v>
      </c>
      <c r="G373" s="48">
        <v>0.04</v>
      </c>
      <c r="H373" s="48">
        <v>0.04</v>
      </c>
      <c r="I373" s="98">
        <v>0.04</v>
      </c>
    </row>
    <row r="374" spans="1:9" hidden="1" outlineLevel="1" x14ac:dyDescent="0.2">
      <c r="A374" s="99">
        <f>A373+1</f>
        <v>2</v>
      </c>
      <c r="B374" s="8" t="s">
        <v>136</v>
      </c>
      <c r="C374" s="12"/>
      <c r="D374" s="12"/>
      <c r="E374" s="48">
        <v>0.03</v>
      </c>
      <c r="F374" s="48">
        <v>0.03</v>
      </c>
      <c r="G374" s="48">
        <v>0.03</v>
      </c>
      <c r="H374" s="48">
        <v>0.03</v>
      </c>
      <c r="I374" s="98">
        <v>0.03</v>
      </c>
    </row>
    <row r="375" spans="1:9" hidden="1" outlineLevel="1" x14ac:dyDescent="0.2">
      <c r="A375" s="99">
        <f>A374+1</f>
        <v>3</v>
      </c>
      <c r="B375" s="8" t="s">
        <v>137</v>
      </c>
      <c r="C375" s="12"/>
      <c r="D375" s="12"/>
      <c r="E375" s="48">
        <v>0.02</v>
      </c>
      <c r="F375" s="48">
        <v>0.02</v>
      </c>
      <c r="G375" s="48">
        <v>0.02</v>
      </c>
      <c r="H375" s="48">
        <v>0.02</v>
      </c>
      <c r="I375" s="98">
        <v>0.02</v>
      </c>
    </row>
    <row r="376" spans="1:9" s="85" customFormat="1" ht="12.75" hidden="1" customHeight="1" outlineLevel="1" x14ac:dyDescent="0.2">
      <c r="A376" s="100" t="s">
        <v>142</v>
      </c>
      <c r="B376" s="101" t="str">
        <f ca="1">OFFSET(B372,opcase,0)</f>
        <v>Management Case</v>
      </c>
      <c r="E376" s="102">
        <f ca="1">OFFSET(E372,opcase,0)</f>
        <v>0.04</v>
      </c>
      <c r="F376" s="102">
        <f ca="1">OFFSET(F372,opcase,0)</f>
        <v>0.04</v>
      </c>
      <c r="G376" s="102">
        <f ca="1">OFFSET(G372,opcase,0)</f>
        <v>0.04</v>
      </c>
      <c r="H376" s="102">
        <f ca="1">OFFSET(H372,opcase,0)</f>
        <v>0.04</v>
      </c>
      <c r="I376" s="103">
        <f ca="1">OFFSET(I372,opcase,0)</f>
        <v>0.04</v>
      </c>
    </row>
    <row r="377" spans="1:9" hidden="1" outlineLevel="1" x14ac:dyDescent="0.2">
      <c r="A377" s="97"/>
      <c r="B377" s="17"/>
      <c r="C377" s="12"/>
      <c r="D377" s="12"/>
      <c r="E377" s="12"/>
      <c r="F377" s="12"/>
      <c r="G377" s="12"/>
      <c r="H377" s="12"/>
      <c r="I377" s="92"/>
    </row>
    <row r="378" spans="1:9" collapsed="1" x14ac:dyDescent="0.2">
      <c r="A378" s="86" t="s">
        <v>134</v>
      </c>
      <c r="B378" s="12"/>
      <c r="C378" s="12"/>
      <c r="D378" s="12"/>
      <c r="E378" s="3">
        <f>E$278</f>
        <v>0</v>
      </c>
      <c r="F378" s="3">
        <f>F$278</f>
        <v>1</v>
      </c>
      <c r="G378" s="3">
        <f>G$278</f>
        <v>2</v>
      </c>
      <c r="H378" s="3">
        <f>H$278</f>
        <v>3</v>
      </c>
      <c r="I378" s="87">
        <f>I$278</f>
        <v>4</v>
      </c>
    </row>
    <row r="379" spans="1:9" s="85" customFormat="1" ht="12.75" customHeight="1" x14ac:dyDescent="0.2">
      <c r="A379" s="104" t="s">
        <v>142</v>
      </c>
      <c r="B379" s="105" t="str">
        <f ca="1">B376</f>
        <v>Management Case</v>
      </c>
      <c r="C379" s="106"/>
      <c r="D379" s="106"/>
      <c r="E379" s="107">
        <f ca="1">(1+E370)*(1+E376)-1</f>
        <v>0.10240000000000005</v>
      </c>
      <c r="F379" s="107">
        <f ca="1">(1+F370)*(1+F376)-1</f>
        <v>0.10240000000000005</v>
      </c>
      <c r="G379" s="107">
        <f ca="1">(1+G370)*(1+G376)-1</f>
        <v>0.10240000000000005</v>
      </c>
      <c r="H379" s="107">
        <f ca="1">(1+H370)*(1+H376)-1</f>
        <v>0.10240000000000005</v>
      </c>
      <c r="I379" s="108">
        <f ca="1">(1+I370)*(1+I376)-1</f>
        <v>0.10240000000000005</v>
      </c>
    </row>
    <row r="380" spans="1:9" x14ac:dyDescent="0.2">
      <c r="A380" s="97"/>
      <c r="B380" s="17"/>
      <c r="C380" s="12"/>
      <c r="D380" s="12"/>
      <c r="E380" s="12"/>
      <c r="F380" s="12"/>
      <c r="G380" s="12"/>
      <c r="H380" s="12"/>
      <c r="I380" s="92"/>
    </row>
    <row r="381" spans="1:9" x14ac:dyDescent="0.2">
      <c r="A381" s="86" t="s">
        <v>138</v>
      </c>
      <c r="B381" s="12"/>
      <c r="C381" s="12"/>
      <c r="D381" s="12"/>
      <c r="E381" s="3">
        <f>E$278</f>
        <v>0</v>
      </c>
      <c r="F381" s="3">
        <f>F$278</f>
        <v>1</v>
      </c>
      <c r="G381" s="3">
        <f>G$278</f>
        <v>2</v>
      </c>
      <c r="H381" s="3">
        <f>H$278</f>
        <v>3</v>
      </c>
      <c r="I381" s="87">
        <f>I$278</f>
        <v>4</v>
      </c>
    </row>
    <row r="382" spans="1:9" x14ac:dyDescent="0.2">
      <c r="A382" s="97">
        <v>1</v>
      </c>
      <c r="B382" s="17" t="str">
        <f>B367</f>
        <v>Management Case</v>
      </c>
      <c r="C382" s="12"/>
      <c r="D382" s="12"/>
      <c r="E382" s="318"/>
      <c r="F382" s="318"/>
      <c r="G382" s="318"/>
      <c r="H382" s="318"/>
      <c r="I382" s="319"/>
    </row>
    <row r="383" spans="1:9" x14ac:dyDescent="0.2">
      <c r="A383" s="99">
        <f>A382+1</f>
        <v>2</v>
      </c>
      <c r="B383" s="17" t="str">
        <f>B368</f>
        <v>Base Case</v>
      </c>
      <c r="C383" s="12"/>
      <c r="D383" s="12"/>
      <c r="E383" s="318"/>
      <c r="F383" s="318"/>
      <c r="G383" s="318"/>
      <c r="H383" s="318"/>
      <c r="I383" s="319"/>
    </row>
    <row r="384" spans="1:9" x14ac:dyDescent="0.2">
      <c r="A384" s="99">
        <f>A383+1</f>
        <v>3</v>
      </c>
      <c r="B384" s="17" t="str">
        <f>B369</f>
        <v>Downside Case</v>
      </c>
      <c r="C384" s="12"/>
      <c r="D384" s="12"/>
      <c r="E384" s="318"/>
      <c r="F384" s="318"/>
      <c r="G384" s="318"/>
      <c r="H384" s="318"/>
      <c r="I384" s="319"/>
    </row>
    <row r="385" spans="1:11" s="85" customFormat="1" x14ac:dyDescent="0.2">
      <c r="A385" s="100" t="s">
        <v>142</v>
      </c>
      <c r="B385" s="101" t="str">
        <f ca="1">OFFSET(B381,opcase,0)</f>
        <v>Management Case</v>
      </c>
      <c r="E385" s="109">
        <f ca="1">OFFSET(E381,opcase,0)</f>
        <v>0</v>
      </c>
      <c r="F385" s="109">
        <f ca="1">OFFSET(F381,opcase,0)</f>
        <v>0</v>
      </c>
      <c r="G385" s="109">
        <f ca="1">OFFSET(G381,opcase,0)</f>
        <v>0</v>
      </c>
      <c r="H385" s="109">
        <f ca="1">OFFSET(H381,opcase,0)</f>
        <v>0</v>
      </c>
      <c r="I385" s="110">
        <f ca="1">OFFSET(I381,opcase,0)</f>
        <v>0</v>
      </c>
    </row>
    <row r="386" spans="1:11" x14ac:dyDescent="0.2">
      <c r="A386" s="97"/>
      <c r="B386" s="12"/>
      <c r="C386" s="12"/>
      <c r="D386" s="12"/>
      <c r="E386" s="12"/>
      <c r="F386" s="12"/>
      <c r="G386" s="12"/>
      <c r="H386" s="12"/>
      <c r="I386" s="92"/>
    </row>
    <row r="387" spans="1:11" x14ac:dyDescent="0.2">
      <c r="A387" s="86" t="s">
        <v>139</v>
      </c>
      <c r="B387" s="12"/>
      <c r="C387" s="12"/>
      <c r="D387" s="12"/>
      <c r="E387" s="3">
        <f>E$278</f>
        <v>0</v>
      </c>
      <c r="F387" s="3">
        <f>F$278</f>
        <v>1</v>
      </c>
      <c r="G387" s="3">
        <f>G$278</f>
        <v>2</v>
      </c>
      <c r="H387" s="3">
        <f>H$278</f>
        <v>3</v>
      </c>
      <c r="I387" s="87">
        <f>I$278</f>
        <v>4</v>
      </c>
    </row>
    <row r="388" spans="1:11" x14ac:dyDescent="0.2">
      <c r="A388" s="97">
        <v>1</v>
      </c>
      <c r="B388" s="17" t="str">
        <f>B373</f>
        <v>Management Case</v>
      </c>
      <c r="C388" s="12"/>
      <c r="D388" s="12"/>
      <c r="E388" s="318"/>
      <c r="F388" s="318"/>
      <c r="G388" s="318"/>
      <c r="H388" s="318"/>
      <c r="I388" s="319"/>
    </row>
    <row r="389" spans="1:11" x14ac:dyDescent="0.2">
      <c r="A389" s="99">
        <f>A388+1</f>
        <v>2</v>
      </c>
      <c r="B389" s="17" t="str">
        <f>B374</f>
        <v>Base Case</v>
      </c>
      <c r="C389" s="12"/>
      <c r="D389" s="12"/>
      <c r="E389" s="318"/>
      <c r="F389" s="318"/>
      <c r="G389" s="318"/>
      <c r="H389" s="318"/>
      <c r="I389" s="319"/>
    </row>
    <row r="390" spans="1:11" x14ac:dyDescent="0.2">
      <c r="A390" s="99">
        <f>A389+1</f>
        <v>3</v>
      </c>
      <c r="B390" s="17" t="str">
        <f>B375</f>
        <v>Downside Case</v>
      </c>
      <c r="C390" s="12"/>
      <c r="D390" s="12"/>
      <c r="E390" s="318"/>
      <c r="F390" s="318"/>
      <c r="G390" s="318"/>
      <c r="H390" s="318"/>
      <c r="I390" s="319"/>
    </row>
    <row r="391" spans="1:11" s="85" customFormat="1" x14ac:dyDescent="0.2">
      <c r="A391" s="100" t="s">
        <v>142</v>
      </c>
      <c r="B391" s="101" t="str">
        <f ca="1">OFFSET(B387,opcase,0)</f>
        <v>Management Case</v>
      </c>
      <c r="E391" s="109">
        <f ca="1">OFFSET(E387,opcase,0)</f>
        <v>0</v>
      </c>
      <c r="F391" s="109">
        <f ca="1">OFFSET(F387,opcase,0)</f>
        <v>0</v>
      </c>
      <c r="G391" s="109">
        <f ca="1">OFFSET(G387,opcase,0)</f>
        <v>0</v>
      </c>
      <c r="H391" s="109">
        <f ca="1">OFFSET(H387,opcase,0)</f>
        <v>0</v>
      </c>
      <c r="I391" s="110">
        <f ca="1">OFFSET(I387,opcase,0)</f>
        <v>0</v>
      </c>
    </row>
    <row r="392" spans="1:11" x14ac:dyDescent="0.2">
      <c r="A392" s="97"/>
      <c r="B392" s="12"/>
      <c r="C392" s="12"/>
      <c r="D392" s="12"/>
      <c r="E392" s="12"/>
      <c r="F392" s="12"/>
      <c r="G392" s="12"/>
      <c r="H392" s="12"/>
      <c r="I392" s="92"/>
    </row>
    <row r="393" spans="1:11" x14ac:dyDescent="0.2">
      <c r="A393" s="86" t="s">
        <v>140</v>
      </c>
      <c r="B393" s="12"/>
      <c r="C393" s="12"/>
      <c r="D393" s="12"/>
      <c r="E393" s="3">
        <f>E$278</f>
        <v>0</v>
      </c>
      <c r="F393" s="3">
        <f>F$278</f>
        <v>1</v>
      </c>
      <c r="G393" s="3">
        <f>G$278</f>
        <v>2</v>
      </c>
      <c r="H393" s="3">
        <f>H$278</f>
        <v>3</v>
      </c>
      <c r="I393" s="87">
        <f>I$278</f>
        <v>4</v>
      </c>
    </row>
    <row r="394" spans="1:11" x14ac:dyDescent="0.2">
      <c r="A394" s="97">
        <v>1</v>
      </c>
      <c r="B394" s="17" t="str">
        <f>B388</f>
        <v>Management Case</v>
      </c>
      <c r="C394" s="12"/>
      <c r="D394" s="12"/>
      <c r="E394" s="303"/>
      <c r="F394" s="303"/>
      <c r="G394" s="303"/>
      <c r="H394" s="303"/>
      <c r="I394" s="321"/>
    </row>
    <row r="395" spans="1:11" x14ac:dyDescent="0.2">
      <c r="A395" s="99">
        <f>A394+1</f>
        <v>2</v>
      </c>
      <c r="B395" s="17" t="str">
        <f>B389</f>
        <v>Base Case</v>
      </c>
      <c r="C395" s="12"/>
      <c r="D395" s="12"/>
      <c r="E395" s="303"/>
      <c r="F395" s="303"/>
      <c r="G395" s="303"/>
      <c r="H395" s="303"/>
      <c r="I395" s="321"/>
    </row>
    <row r="396" spans="1:11" x14ac:dyDescent="0.2">
      <c r="A396" s="99">
        <f>A395+1</f>
        <v>3</v>
      </c>
      <c r="B396" s="17" t="str">
        <f>B390</f>
        <v>Downside Case</v>
      </c>
      <c r="C396" s="12"/>
      <c r="D396" s="12"/>
      <c r="E396" s="303"/>
      <c r="F396" s="303"/>
      <c r="G396" s="303"/>
      <c r="H396" s="303"/>
      <c r="I396" s="321"/>
    </row>
    <row r="397" spans="1:11" s="85" customFormat="1" x14ac:dyDescent="0.2">
      <c r="A397" s="104" t="s">
        <v>142</v>
      </c>
      <c r="B397" s="105" t="str">
        <f ca="1">OFFSET(B393,opcase,0)</f>
        <v>Management Case</v>
      </c>
      <c r="C397" s="106"/>
      <c r="D397" s="106"/>
      <c r="E397" s="111">
        <f ca="1">OFFSET(E393,opcase,0)</f>
        <v>0</v>
      </c>
      <c r="F397" s="111">
        <f ca="1">OFFSET(F393,opcase,0)</f>
        <v>0</v>
      </c>
      <c r="G397" s="111">
        <f ca="1">OFFSET(G393,opcase,0)</f>
        <v>0</v>
      </c>
      <c r="H397" s="111">
        <f ca="1">OFFSET(H393,opcase,0)</f>
        <v>0</v>
      </c>
      <c r="I397" s="112">
        <f ca="1">OFFSET(I393,opcase,0)</f>
        <v>0</v>
      </c>
    </row>
    <row r="400" spans="1:11" ht="23.25" x14ac:dyDescent="0.6">
      <c r="A400" s="165" t="s">
        <v>200</v>
      </c>
      <c r="B400" s="197"/>
      <c r="C400" s="197"/>
      <c r="D400" s="197"/>
      <c r="E400" s="197"/>
      <c r="F400" s="197"/>
      <c r="G400" s="197"/>
      <c r="H400" s="197"/>
      <c r="I400" s="198"/>
      <c r="K400" s="35"/>
    </row>
    <row r="401" spans="1:12" x14ac:dyDescent="0.2">
      <c r="A401" s="199"/>
      <c r="B401" s="200"/>
      <c r="C401" s="200"/>
      <c r="D401" s="200"/>
      <c r="E401" s="200"/>
      <c r="F401" s="200"/>
      <c r="G401" s="200"/>
      <c r="H401" s="200"/>
      <c r="I401" s="201"/>
    </row>
    <row r="402" spans="1:12" ht="15.75" x14ac:dyDescent="0.25">
      <c r="A402" s="233" t="s">
        <v>201</v>
      </c>
      <c r="B402" s="166"/>
      <c r="C402" s="166"/>
      <c r="D402" s="166"/>
      <c r="E402" s="166"/>
      <c r="F402" s="166"/>
      <c r="G402" s="166"/>
      <c r="H402" s="166"/>
      <c r="I402" s="167"/>
      <c r="J402"/>
      <c r="K402"/>
      <c r="L402"/>
    </row>
    <row r="403" spans="1:12" x14ac:dyDescent="0.2">
      <c r="A403" s="202"/>
      <c r="B403" s="203"/>
      <c r="C403" s="203"/>
      <c r="D403" s="203"/>
      <c r="E403" s="203"/>
      <c r="F403" s="203"/>
      <c r="G403" s="203"/>
      <c r="H403" s="203"/>
      <c r="I403" s="204"/>
      <c r="J403" s="12"/>
      <c r="K403" s="35" t="s">
        <v>202</v>
      </c>
      <c r="L403" s="12"/>
    </row>
    <row r="404" spans="1:12" x14ac:dyDescent="0.2">
      <c r="A404" s="202"/>
      <c r="B404" s="203"/>
      <c r="C404" s="203"/>
      <c r="D404" s="203"/>
      <c r="E404" s="203"/>
      <c r="F404" s="203"/>
      <c r="G404" s="203"/>
      <c r="H404" s="203" t="s">
        <v>142</v>
      </c>
      <c r="I404" s="201"/>
      <c r="K404" s="35" t="s">
        <v>203</v>
      </c>
    </row>
    <row r="405" spans="1:12" x14ac:dyDescent="0.2">
      <c r="A405" s="205" t="s">
        <v>204</v>
      </c>
      <c r="B405" s="90"/>
      <c r="C405" s="166"/>
      <c r="D405" s="206">
        <v>1</v>
      </c>
      <c r="E405" s="207">
        <f>D405+1</f>
        <v>2</v>
      </c>
      <c r="F405" s="207">
        <f>E405+1</f>
        <v>3</v>
      </c>
      <c r="G405" s="207"/>
      <c r="H405" s="207">
        <f ca="1">OFFSET(C405,0,trancase)</f>
        <v>2</v>
      </c>
      <c r="I405" s="201"/>
      <c r="K405" s="208"/>
    </row>
    <row r="406" spans="1:12" x14ac:dyDescent="0.2">
      <c r="A406" s="202"/>
      <c r="B406" s="203"/>
      <c r="C406" s="166"/>
      <c r="D406" s="203"/>
      <c r="E406" s="203"/>
      <c r="F406" s="203"/>
      <c r="G406" s="203"/>
      <c r="H406" s="203"/>
      <c r="I406" s="201"/>
      <c r="L406" s="209"/>
    </row>
    <row r="407" spans="1:12" ht="76.5" x14ac:dyDescent="0.2">
      <c r="A407" s="210" t="s">
        <v>205</v>
      </c>
      <c r="B407" s="200"/>
      <c r="C407" s="166"/>
      <c r="D407" s="211" t="s">
        <v>206</v>
      </c>
      <c r="E407" s="212" t="str">
        <f>TEXT(E412,"$0.0")&amp;$A$412&amp;TEXT(E413,"$0.0")&amp;$A$413</f>
        <v>$0.0  New Term Loan$0.0  New Sr. Sub. Notes</v>
      </c>
      <c r="F407" s="212" t="str">
        <f>TEXT(F412,"$0.0")&amp;$A$412&amp;TEXT(F413,"$0.0")&amp;$A$413</f>
        <v>$0.0  New Term Loan$0.0  New Sr. Sub. Notes</v>
      </c>
      <c r="G407" s="213"/>
      <c r="H407" s="213" t="str">
        <f ca="1">OFFSET(C407,0,trancase)</f>
        <v>$0.0  New Term Loan$0.0  New Sr. Sub. Notes</v>
      </c>
      <c r="I407" s="201"/>
      <c r="K407" s="35"/>
    </row>
    <row r="408" spans="1:12" x14ac:dyDescent="0.2">
      <c r="A408" s="202"/>
      <c r="B408" s="203"/>
      <c r="C408" s="166"/>
      <c r="D408" s="203"/>
      <c r="E408" s="203"/>
      <c r="F408" s="203"/>
      <c r="G408" s="203"/>
      <c r="H408" s="203"/>
      <c r="I408" s="201"/>
    </row>
    <row r="409" spans="1:12" x14ac:dyDescent="0.2">
      <c r="A409" s="89" t="s">
        <v>207</v>
      </c>
      <c r="B409" s="203"/>
      <c r="C409" s="166"/>
      <c r="D409" s="203"/>
      <c r="E409" s="203"/>
      <c r="F409" s="203"/>
      <c r="G409" s="203"/>
      <c r="H409" s="203"/>
      <c r="I409" s="201"/>
    </row>
    <row r="410" spans="1:12" x14ac:dyDescent="0.2">
      <c r="A410" s="88" t="s">
        <v>208</v>
      </c>
      <c r="B410" s="203"/>
      <c r="C410" s="166"/>
      <c r="D410" s="303"/>
      <c r="E410" s="303"/>
      <c r="F410" s="303"/>
      <c r="G410" s="214"/>
      <c r="H410" s="214">
        <f ca="1">OFFSET(C410,0,trancase)</f>
        <v>0</v>
      </c>
      <c r="I410" s="201"/>
    </row>
    <row r="411" spans="1:12" x14ac:dyDescent="0.2">
      <c r="A411" s="88" t="s">
        <v>209</v>
      </c>
      <c r="B411" s="203"/>
      <c r="C411" s="166"/>
      <c r="D411" s="303"/>
      <c r="E411" s="303"/>
      <c r="F411" s="303"/>
      <c r="G411" s="214"/>
      <c r="H411" s="214">
        <f ca="1">OFFSET(C411,0,trancase)</f>
        <v>0</v>
      </c>
      <c r="I411" s="201"/>
    </row>
    <row r="412" spans="1:12" x14ac:dyDescent="0.2">
      <c r="A412" s="88" t="s">
        <v>210</v>
      </c>
      <c r="B412" s="203"/>
      <c r="C412" s="166"/>
      <c r="D412" s="303"/>
      <c r="E412" s="322"/>
      <c r="F412" s="322"/>
      <c r="G412" s="214"/>
      <c r="H412" s="214">
        <f ca="1">OFFSET(C412,0,trancase)</f>
        <v>0</v>
      </c>
      <c r="I412" s="201"/>
      <c r="K412" s="27"/>
    </row>
    <row r="413" spans="1:12" x14ac:dyDescent="0.2">
      <c r="A413" s="88" t="s">
        <v>211</v>
      </c>
      <c r="B413" s="203"/>
      <c r="C413" s="166"/>
      <c r="D413" s="303"/>
      <c r="E413" s="322"/>
      <c r="F413" s="322"/>
      <c r="G413" s="214"/>
      <c r="H413" s="214">
        <f ca="1">OFFSET(C413,0,trancase)</f>
        <v>0</v>
      </c>
      <c r="I413" s="201"/>
      <c r="K413" s="27"/>
    </row>
    <row r="414" spans="1:12" ht="4.5" customHeight="1" x14ac:dyDescent="0.35">
      <c r="A414" s="202"/>
      <c r="B414" s="203"/>
      <c r="C414" s="166"/>
      <c r="D414" s="215" t="s">
        <v>18</v>
      </c>
      <c r="E414" s="215" t="s">
        <v>18</v>
      </c>
      <c r="F414" s="215" t="s">
        <v>18</v>
      </c>
      <c r="G414" s="216"/>
      <c r="H414" s="216" t="s">
        <v>18</v>
      </c>
      <c r="I414" s="201"/>
    </row>
    <row r="415" spans="1:12" x14ac:dyDescent="0.2">
      <c r="A415" s="89" t="s">
        <v>212</v>
      </c>
      <c r="B415" s="90"/>
      <c r="C415" s="166"/>
      <c r="D415" s="217">
        <f>SUM(D410:D414)</f>
        <v>0</v>
      </c>
      <c r="E415" s="217">
        <f>SUM(E410:E414)</f>
        <v>0</v>
      </c>
      <c r="F415" s="217">
        <f>SUM(F410:F414)</f>
        <v>0</v>
      </c>
      <c r="G415" s="217"/>
      <c r="H415" s="217">
        <f ca="1">SUM(H410:H414)</f>
        <v>0</v>
      </c>
      <c r="I415" s="201"/>
      <c r="K415" s="35"/>
    </row>
    <row r="416" spans="1:12" x14ac:dyDescent="0.2">
      <c r="A416" s="202"/>
      <c r="B416" s="203"/>
      <c r="C416" s="166"/>
      <c r="D416" s="203"/>
      <c r="E416" s="203"/>
      <c r="F416" s="203"/>
      <c r="G416" s="203"/>
      <c r="H416" s="203"/>
      <c r="I416" s="201"/>
    </row>
    <row r="417" spans="1:12" x14ac:dyDescent="0.2">
      <c r="A417" s="89" t="s">
        <v>213</v>
      </c>
      <c r="B417" s="203"/>
      <c r="C417" s="166"/>
      <c r="D417" s="203"/>
      <c r="E417" s="203"/>
      <c r="F417" s="203"/>
      <c r="G417" s="203"/>
      <c r="H417" s="203"/>
      <c r="I417" s="201"/>
    </row>
    <row r="418" spans="1:12" x14ac:dyDescent="0.2">
      <c r="A418" s="88" t="s">
        <v>214</v>
      </c>
      <c r="B418" s="203"/>
      <c r="C418" s="166"/>
      <c r="D418" s="303"/>
      <c r="E418" s="283">
        <f>MAX(E415-SUM(E419:E423),0)</f>
        <v>0</v>
      </c>
      <c r="F418" s="283">
        <f>MAX(F415-SUM(F419:F423),0)</f>
        <v>0</v>
      </c>
      <c r="G418" s="214"/>
      <c r="H418" s="214">
        <f t="shared" ref="H418:H423" ca="1" si="67">OFFSET(C418,0,trancase)</f>
        <v>0</v>
      </c>
      <c r="I418" s="201"/>
      <c r="K418" s="220" t="s">
        <v>215</v>
      </c>
    </row>
    <row r="419" spans="1:12" x14ac:dyDescent="0.2">
      <c r="A419" s="88" t="s">
        <v>216</v>
      </c>
      <c r="B419" s="203"/>
      <c r="C419" s="166"/>
      <c r="D419" s="303"/>
      <c r="E419" s="283">
        <f>MIN($B$221,E415-SUM(E420:E423))</f>
        <v>0</v>
      </c>
      <c r="F419" s="283">
        <f>MIN($B$221,F415-SUM(F420:F423))</f>
        <v>0</v>
      </c>
      <c r="G419" s="219"/>
      <c r="H419" s="219">
        <f t="shared" ca="1" si="67"/>
        <v>0</v>
      </c>
      <c r="I419" s="201"/>
      <c r="K419" s="220"/>
    </row>
    <row r="420" spans="1:12" x14ac:dyDescent="0.2">
      <c r="A420" s="88" t="s">
        <v>217</v>
      </c>
      <c r="B420" s="203"/>
      <c r="C420" s="166"/>
      <c r="D420" s="303"/>
      <c r="E420" s="303"/>
      <c r="F420" s="303"/>
      <c r="G420" s="221"/>
      <c r="H420" s="221">
        <f t="shared" ca="1" si="67"/>
        <v>0</v>
      </c>
      <c r="I420" s="201"/>
      <c r="K420" s="85"/>
      <c r="L420" s="43"/>
    </row>
    <row r="421" spans="1:12" x14ac:dyDescent="0.2">
      <c r="A421" s="88" t="s">
        <v>218</v>
      </c>
      <c r="B421" s="203"/>
      <c r="C421" s="166"/>
      <c r="D421" s="303"/>
      <c r="E421" s="303"/>
      <c r="F421" s="303"/>
      <c r="G421" s="214"/>
      <c r="H421" s="214">
        <f t="shared" ca="1" si="67"/>
        <v>0</v>
      </c>
      <c r="I421" s="201"/>
    </row>
    <row r="422" spans="1:12" x14ac:dyDescent="0.2">
      <c r="A422" s="88" t="s">
        <v>219</v>
      </c>
      <c r="B422" s="203"/>
      <c r="C422" s="166"/>
      <c r="D422" s="303"/>
      <c r="E422" s="283">
        <f>E412*E430</f>
        <v>0</v>
      </c>
      <c r="F422" s="283">
        <f>F412*F430</f>
        <v>0</v>
      </c>
      <c r="G422" s="221"/>
      <c r="H422" s="221">
        <f t="shared" ca="1" si="67"/>
        <v>0</v>
      </c>
      <c r="I422" s="201"/>
      <c r="K422" s="27"/>
    </row>
    <row r="423" spans="1:12" x14ac:dyDescent="0.2">
      <c r="A423" s="88" t="s">
        <v>220</v>
      </c>
      <c r="B423" s="203"/>
      <c r="C423" s="166"/>
      <c r="D423" s="303"/>
      <c r="E423" s="283">
        <f>E413*E431</f>
        <v>0</v>
      </c>
      <c r="F423" s="283">
        <f>F413*F431</f>
        <v>0</v>
      </c>
      <c r="G423" s="221"/>
      <c r="H423" s="221">
        <f t="shared" ca="1" si="67"/>
        <v>0</v>
      </c>
      <c r="I423" s="201"/>
      <c r="K423" s="27"/>
    </row>
    <row r="424" spans="1:12" ht="4.5" customHeight="1" x14ac:dyDescent="0.35">
      <c r="A424" s="202"/>
      <c r="B424" s="203"/>
      <c r="C424" s="166"/>
      <c r="D424" s="215" t="s">
        <v>18</v>
      </c>
      <c r="E424" s="215" t="s">
        <v>18</v>
      </c>
      <c r="F424" s="215" t="s">
        <v>18</v>
      </c>
      <c r="G424" s="216"/>
      <c r="H424" s="216" t="s">
        <v>18</v>
      </c>
      <c r="I424" s="201"/>
    </row>
    <row r="425" spans="1:12" x14ac:dyDescent="0.2">
      <c r="A425" s="89" t="s">
        <v>221</v>
      </c>
      <c r="B425" s="203"/>
      <c r="C425" s="166"/>
      <c r="D425" s="217">
        <f>SUM(D418:D424)</f>
        <v>0</v>
      </c>
      <c r="E425" s="217">
        <f>SUM(E418:E424)</f>
        <v>0</v>
      </c>
      <c r="F425" s="217">
        <f>SUM(F418:F424)</f>
        <v>0</v>
      </c>
      <c r="G425" s="217"/>
      <c r="H425" s="217">
        <f ca="1">SUM(H418:H424)</f>
        <v>0</v>
      </c>
      <c r="I425" s="201"/>
      <c r="K425" s="35"/>
    </row>
    <row r="426" spans="1:12" x14ac:dyDescent="0.2">
      <c r="A426" s="202"/>
      <c r="B426" s="203"/>
      <c r="C426" s="166"/>
      <c r="D426" s="203"/>
      <c r="E426" s="203"/>
      <c r="F426" s="203"/>
      <c r="G426" s="203"/>
      <c r="H426" s="203"/>
      <c r="I426" s="201"/>
    </row>
    <row r="427" spans="1:12" x14ac:dyDescent="0.2">
      <c r="A427" s="222" t="s">
        <v>222</v>
      </c>
      <c r="B427" s="223"/>
      <c r="C427" s="166"/>
      <c r="D427" s="224">
        <f>ABS(D415-D425)</f>
        <v>0</v>
      </c>
      <c r="E427" s="224">
        <f>ABS(E415-E425)</f>
        <v>0</v>
      </c>
      <c r="F427" s="224">
        <f>ABS(F415-F425)</f>
        <v>0</v>
      </c>
      <c r="G427" s="224"/>
      <c r="H427" s="224">
        <f ca="1">ABS(H415-H425)</f>
        <v>0</v>
      </c>
      <c r="I427" s="201"/>
      <c r="K427" s="73" t="s">
        <v>223</v>
      </c>
    </row>
    <row r="428" spans="1:12" x14ac:dyDescent="0.2">
      <c r="A428" s="202"/>
      <c r="B428" s="203"/>
      <c r="C428" s="166"/>
      <c r="D428" s="203"/>
      <c r="E428" s="203"/>
      <c r="F428" s="203"/>
      <c r="G428" s="203"/>
      <c r="H428" s="203"/>
      <c r="I428" s="201"/>
    </row>
    <row r="429" spans="1:12" x14ac:dyDescent="0.2">
      <c r="A429" s="89" t="s">
        <v>224</v>
      </c>
      <c r="B429" s="203"/>
      <c r="C429" s="166"/>
      <c r="D429" s="203"/>
      <c r="E429" s="203"/>
      <c r="F429" s="203"/>
      <c r="G429" s="203"/>
      <c r="H429" s="203"/>
      <c r="I429" s="201"/>
    </row>
    <row r="430" spans="1:12" x14ac:dyDescent="0.2">
      <c r="A430" s="88" t="s">
        <v>225</v>
      </c>
      <c r="B430" s="203"/>
      <c r="C430" s="166"/>
      <c r="D430" s="323"/>
      <c r="E430" s="323"/>
      <c r="F430" s="323"/>
      <c r="G430" s="225"/>
      <c r="H430" s="225">
        <f ca="1">OFFSET(C430,0,trancase)</f>
        <v>0</v>
      </c>
      <c r="I430" s="201"/>
      <c r="K430" s="218"/>
    </row>
    <row r="431" spans="1:12" x14ac:dyDescent="0.2">
      <c r="A431" s="88" t="s">
        <v>226</v>
      </c>
      <c r="B431" s="203"/>
      <c r="C431" s="166"/>
      <c r="D431" s="323"/>
      <c r="E431" s="323"/>
      <c r="F431" s="323"/>
      <c r="G431" s="225"/>
      <c r="H431" s="225">
        <f ca="1">OFFSET(C431,0,trancase)</f>
        <v>0</v>
      </c>
      <c r="I431" s="201"/>
      <c r="K431" s="218"/>
    </row>
    <row r="432" spans="1:12" x14ac:dyDescent="0.2">
      <c r="A432" s="226" t="s">
        <v>227</v>
      </c>
      <c r="B432" s="227"/>
      <c r="C432" s="166"/>
      <c r="D432" s="323"/>
      <c r="E432" s="323"/>
      <c r="F432" s="323"/>
      <c r="G432" s="225"/>
      <c r="H432" s="225">
        <f ca="1">OFFSET(C432,0,trancase)</f>
        <v>0</v>
      </c>
      <c r="I432" s="201"/>
      <c r="K432" s="218"/>
    </row>
    <row r="433" spans="1:11" x14ac:dyDescent="0.2">
      <c r="A433" s="228" t="s">
        <v>228</v>
      </c>
      <c r="B433" s="229"/>
      <c r="C433" s="230"/>
      <c r="D433" s="324"/>
      <c r="E433" s="324"/>
      <c r="F433" s="324"/>
      <c r="G433" s="231"/>
      <c r="H433" s="231">
        <f ca="1">OFFSET(C433,0,trancase)</f>
        <v>0</v>
      </c>
      <c r="I433" s="232"/>
      <c r="K433" s="218"/>
    </row>
  </sheetData>
  <phoneticPr fontId="0" type="noConversion"/>
  <conditionalFormatting sqref="D295:D297">
    <cfRule type="cellIs" dxfId="2" priority="1" stopIfTrue="1" operator="greaterThan">
      <formula>1</formula>
    </cfRule>
    <cfRule type="cellIs" dxfId="1" priority="2" stopIfTrue="1" operator="between">
      <formula>0.00001</formula>
      <formula>0.99999</formula>
    </cfRule>
    <cfRule type="cellIs" dxfId="0" priority="3" stopIfTrue="1" operator="lessThan">
      <formula>0</formula>
    </cfRule>
  </conditionalFormatting>
  <dataValidations xWindow="358" yWindow="199" count="3">
    <dataValidation type="whole" allowBlank="1" showInputMessage="1" showErrorMessage="1" errorTitle="Error" error="Enter only _x000a_1 = Management's Case_x000a_2 = Base Case_x000a_3 = Downside Case" promptTitle="Operating Case" prompt="1 = Management's Case_x000a_2 = Base Case_x000a_3 = Downside Case" sqref="B12" xr:uid="{00000000-0002-0000-0000-000000000000}">
      <formula1>1</formula1>
      <formula2>3</formula2>
    </dataValidation>
    <dataValidation type="whole" allowBlank="1" showInputMessage="1" showErrorMessage="1" errorTitle="Error!" error="Enter either a zero or a one" promptTitle="Average Interest Trigger" prompt="0 = Average Interest off_x000a_1 = Average Interest on" sqref="B10" xr:uid="{00000000-0002-0000-0000-000001000000}">
      <formula1>0</formula1>
      <formula2>1</formula2>
    </dataValidation>
    <dataValidation type="whole" allowBlank="1" showInputMessage="1" showErrorMessage="1" errorTitle="Error" error="Enter only 1, 2, or 3" promptTitle="Transaction Case" prompt="1 = No Deal_x000a_2 = Refinance w/ $70MM Term Loan and $30MM Senior Subs_x000a_3 = Refinance w/ $100 Senior Subs" sqref="B14" xr:uid="{00000000-0002-0000-0000-000002000000}">
      <formula1>1</formula1>
      <formula2>3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opcase</vt:lpstr>
      <vt:lpstr>trancase</vt:lpstr>
      <vt:lpstr>transcase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19739</cp:lastModifiedBy>
  <dcterms:created xsi:type="dcterms:W3CDTF">1999-11-21T04:51:56Z</dcterms:created>
  <dcterms:modified xsi:type="dcterms:W3CDTF">2023-08-04T22:48:15Z</dcterms:modified>
</cp:coreProperties>
</file>