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16320" windowWidth="29040" windowHeight="15720" tabRatio="600" firstSheet="0" activeTab="0" autoFilterDateGrouping="1"/>
  </bookViews>
  <sheets>
    <sheet xmlns:r="http://schemas.openxmlformats.org/officeDocument/2006/relationships" name="mode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1">
    <numFmt numFmtId="164" formatCode="#,##0.0_);\(#,##0.0\)"/>
    <numFmt numFmtId="165" formatCode="&quot;$&quot;#,##0.0_);\(&quot;$&quot;#,##0.0\)"/>
    <numFmt numFmtId="166" formatCode="0.0%;\(0.0%\)"/>
    <numFmt numFmtId="167" formatCode="&quot;$&quot;#,##0.00_);\(&quot;$&quot;#,##0.00\)"/>
    <numFmt numFmtId="168" formatCode="0.0\x;\(0.0\x\)"/>
    <numFmt numFmtId="169" formatCode="&quot;$&quot;#,##0.0_);\(&quot;$&quot;#,##0.0\);&quot;$&quot;#,##0.0_);@_)"/>
    <numFmt numFmtId="170" formatCode="0.0\x_);&quot;NM&quot;_);0.0\x_);@_)"/>
    <numFmt numFmtId="171" formatCode="&quot;Growth&quot;"/>
    <numFmt numFmtId="172" formatCode="0.0%_);\(0.0%\);0.0%_);@_)"/>
    <numFmt numFmtId="173" formatCode="#,##0.0_)\ ;\(#,##0.0\)\ "/>
    <numFmt numFmtId="174" formatCode="0.0%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color indexed="12"/>
      <sz val="12"/>
      <u val="singleAccounting"/>
    </font>
    <font>
      <name val="Times New Roman"/>
      <family val="1"/>
      <b val="1"/>
      <color indexed="12"/>
      <sz val="10"/>
      <u val="singleAccounting"/>
    </font>
    <font>
      <name val="times new roman"/>
      <family val="1"/>
      <b val="1"/>
      <i val="1"/>
      <color indexed="12"/>
      <sz val="10"/>
      <u val="single"/>
    </font>
    <font>
      <name val="times new roman"/>
      <family val="1"/>
      <color indexed="12"/>
      <sz val="10"/>
    </font>
    <font>
      <name val="Times New Roman"/>
      <family val="1"/>
      <sz val="10"/>
    </font>
    <font>
      <name val="Times New Roman"/>
      <family val="1"/>
      <color indexed="8"/>
      <sz val="10"/>
    </font>
    <font>
      <name val="Times New Roman"/>
      <family val="1"/>
      <sz val="10"/>
      <u val="singleAccounting"/>
    </font>
    <font>
      <name val="Times New Roman"/>
      <family val="1"/>
      <b val="1"/>
      <color indexed="12"/>
      <sz val="14"/>
      <u val="singleAccounting"/>
    </font>
    <font>
      <name val="times new roman"/>
      <family val="1"/>
      <b val="1"/>
      <sz val="10"/>
      <u val="singleAccounting"/>
    </font>
    <font>
      <name val="times new roman"/>
      <family val="1"/>
      <color indexed="12"/>
      <sz val="10"/>
      <u val="singleAccounting"/>
    </font>
    <font>
      <name val="times new roman"/>
      <family val="1"/>
      <b val="1"/>
      <color indexed="8"/>
      <sz val="10"/>
      <u val="single"/>
    </font>
    <font>
      <name val="times new roman"/>
      <family val="1"/>
      <i val="1"/>
      <color indexed="12"/>
      <sz val="10"/>
    </font>
    <font>
      <name val="times new roman"/>
      <family val="1"/>
      <i val="1"/>
      <color indexed="8"/>
      <sz val="10"/>
    </font>
    <font>
      <name val="Times New Roman"/>
      <family val="1"/>
      <b val="1"/>
      <color indexed="12"/>
      <sz val="12"/>
      <u val="single"/>
    </font>
    <font>
      <name val="Times New Roman"/>
      <family val="1"/>
      <b val="1"/>
      <color indexed="12"/>
      <sz val="10"/>
    </font>
    <font>
      <name val="times new roman"/>
      <family val="1"/>
      <b val="1"/>
      <color indexed="8"/>
      <sz val="10"/>
    </font>
    <font>
      <name val="Times New Roman"/>
      <family val="1"/>
      <b val="1"/>
      <sz val="10"/>
    </font>
    <font>
      <name val="Calibri"/>
      <family val="2"/>
      <color theme="1"/>
      <sz val="2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0" fillId="3" borderId="0" pivotButton="0" quotePrefix="0" xfId="0"/>
    <xf numFmtId="0" fontId="2" fillId="0" borderId="11" pivotButton="0" quotePrefix="0" xfId="0"/>
    <xf numFmtId="0" fontId="0" fillId="0" borderId="11" pivotButton="0" quotePrefix="0" xfId="0"/>
    <xf numFmtId="0" fontId="0" fillId="4" borderId="11" pivotButton="0" quotePrefix="0" xfId="0"/>
    <xf numFmtId="0" fontId="0" fillId="3" borderId="11" pivotButton="0" quotePrefix="0" xfId="0"/>
    <xf numFmtId="0" fontId="0" fillId="0" borderId="9" pivotButton="0" quotePrefix="0" xfId="0"/>
    <xf numFmtId="0" fontId="3" fillId="0" borderId="0" pivotButton="0" quotePrefix="0" xfId="0"/>
    <xf numFmtId="0" fontId="3" fillId="0" borderId="1" pivotButton="0" quotePrefix="0" xfId="0"/>
    <xf numFmtId="0" fontId="3" fillId="0" borderId="12" pivotButton="0" quotePrefix="0" xfId="0"/>
    <xf numFmtId="0" fontId="0" fillId="0" borderId="12" pivotButton="0" quotePrefix="0" xfId="0"/>
    <xf numFmtId="0" fontId="0" fillId="0" borderId="2" pivotButton="0" quotePrefix="0" xfId="0"/>
    <xf numFmtId="0" fontId="3" fillId="0" borderId="3" pivotButton="0" quotePrefix="0" xfId="0"/>
    <xf numFmtId="0" fontId="0" fillId="0" borderId="4" pivotButton="0" quotePrefix="0" xfId="0"/>
    <xf numFmtId="0" fontId="3" fillId="0" borderId="7" pivotButton="0" quotePrefix="0" xfId="0"/>
    <xf numFmtId="0" fontId="3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3" fillId="0" borderId="5" pivotButton="0" quotePrefix="0" xfId="0"/>
    <xf numFmtId="0" fontId="3" fillId="0" borderId="14" pivotButton="0" quotePrefix="0" xfId="0"/>
    <xf numFmtId="0" fontId="0" fillId="0" borderId="14" pivotButton="0" quotePrefix="0" xfId="0"/>
    <xf numFmtId="0" fontId="3" fillId="0" borderId="6" pivotButton="0" quotePrefix="0" xfId="0"/>
    <xf numFmtId="164" fontId="4" fillId="2" borderId="1" applyAlignment="1" pivotButton="0" quotePrefix="0" xfId="0">
      <alignment horizontal="centerContinuous"/>
    </xf>
    <xf numFmtId="164" fontId="5" fillId="2" borderId="12" applyAlignment="1" pivotButton="0" quotePrefix="0" xfId="0">
      <alignment horizontal="centerContinuous"/>
    </xf>
    <xf numFmtId="164" fontId="5" fillId="2" borderId="2" applyAlignment="1" pivotButton="0" quotePrefix="0" xfId="0">
      <alignment horizontal="centerContinuous"/>
    </xf>
    <xf numFmtId="164" fontId="6" fillId="2" borderId="3" pivotButton="0" quotePrefix="0" xfId="0"/>
    <xf numFmtId="164" fontId="7" fillId="2" borderId="0" pivotButton="0" quotePrefix="0" xfId="0"/>
    <xf numFmtId="164" fontId="8" fillId="2" borderId="0" pivotButton="0" quotePrefix="0" xfId="0"/>
    <xf numFmtId="164" fontId="6" fillId="2" borderId="0" pivotButton="0" quotePrefix="0" xfId="0"/>
    <xf numFmtId="164" fontId="8" fillId="2" borderId="4" pivotButton="0" quotePrefix="0" xfId="0"/>
    <xf numFmtId="164" fontId="9" fillId="2" borderId="3" pivotButton="0" quotePrefix="0" xfId="0"/>
    <xf numFmtId="165" fontId="9" fillId="2" borderId="0" pivotButton="0" quotePrefix="0" xfId="0"/>
    <xf numFmtId="164" fontId="9" fillId="2" borderId="0" pivotButton="0" quotePrefix="0" xfId="0"/>
    <xf numFmtId="165" fontId="9" fillId="2" borderId="4" pivotButton="0" quotePrefix="0" xfId="0"/>
    <xf numFmtId="0" fontId="0" fillId="2" borderId="3" pivotButton="0" quotePrefix="0" xfId="0"/>
    <xf numFmtId="0" fontId="0" fillId="2" borderId="0" pivotButton="0" quotePrefix="0" xfId="0"/>
    <xf numFmtId="164" fontId="9" fillId="2" borderId="7" pivotButton="0" quotePrefix="0" xfId="0"/>
    <xf numFmtId="165" fontId="9" fillId="2" borderId="9" pivotButton="0" quotePrefix="0" xfId="0"/>
    <xf numFmtId="164" fontId="8" fillId="2" borderId="9" pivotButton="0" quotePrefix="0" xfId="0"/>
    <xf numFmtId="164" fontId="9" fillId="2" borderId="9" pivotButton="0" quotePrefix="0" xfId="0"/>
    <xf numFmtId="165" fontId="9" fillId="2" borderId="8" pivotButton="0" quotePrefix="0" xfId="0"/>
    <xf numFmtId="165" fontId="9" fillId="2" borderId="13" pivotButton="0" quotePrefix="0" xfId="0"/>
    <xf numFmtId="0" fontId="0" fillId="2" borderId="10" pivotButton="0" quotePrefix="0" xfId="0"/>
    <xf numFmtId="164" fontId="11" fillId="0" borderId="1" applyAlignment="1" pivotButton="0" quotePrefix="0" xfId="0">
      <alignment horizontal="centerContinuous"/>
    </xf>
    <xf numFmtId="164" fontId="5" fillId="0" borderId="12" applyAlignment="1" pivotButton="0" quotePrefix="0" xfId="0">
      <alignment horizontal="centerContinuous"/>
    </xf>
    <xf numFmtId="164" fontId="12" fillId="0" borderId="12" applyAlignment="1" pivotButton="0" quotePrefix="0" xfId="0">
      <alignment horizontal="centerContinuous"/>
    </xf>
    <xf numFmtId="164" fontId="12" fillId="0" borderId="2" applyAlignment="1" pivotButton="0" quotePrefix="0" xfId="0">
      <alignment horizontal="centerContinuous"/>
    </xf>
    <xf numFmtId="164" fontId="7" fillId="0" borderId="3" pivotButton="0" quotePrefix="0" xfId="0"/>
    <xf numFmtId="164" fontId="13" fillId="0" borderId="0" applyAlignment="1" pivotButton="0" quotePrefix="0" xfId="0">
      <alignment horizontal="centerContinuous"/>
    </xf>
    <xf numFmtId="164" fontId="13" fillId="0" borderId="0" applyAlignment="1" pivotButton="0" quotePrefix="0" xfId="0">
      <alignment horizontal="right"/>
    </xf>
    <xf numFmtId="164" fontId="10" fillId="0" borderId="0" applyAlignment="1" pivotButton="0" quotePrefix="0" xfId="0">
      <alignment horizontal="centerContinuous"/>
    </xf>
    <xf numFmtId="164" fontId="10" fillId="0" borderId="4" applyAlignment="1" pivotButton="0" quotePrefix="0" xfId="0">
      <alignment horizontal="centerContinuous"/>
    </xf>
    <xf numFmtId="0" fontId="14" fillId="0" borderId="0" pivotButton="0" quotePrefix="0" xfId="0"/>
    <xf numFmtId="0" fontId="14" fillId="0" borderId="4" pivotButton="0" quotePrefix="0" xfId="0"/>
    <xf numFmtId="165" fontId="9" fillId="0" borderId="0" pivotButton="0" quotePrefix="0" xfId="0"/>
    <xf numFmtId="165" fontId="9" fillId="0" borderId="4" pivotButton="0" quotePrefix="0" xfId="0"/>
    <xf numFmtId="166" fontId="15" fillId="0" borderId="3" pivotButton="0" quotePrefix="0" xfId="0"/>
    <xf numFmtId="166" fontId="15" fillId="0" borderId="0" pivotButton="0" quotePrefix="0" xfId="0"/>
    <xf numFmtId="166" fontId="16" fillId="0" borderId="0" applyAlignment="1" pivotButton="0" quotePrefix="0" xfId="0">
      <alignment horizontal="right"/>
    </xf>
    <xf numFmtId="166" fontId="16" fillId="0" borderId="4" applyAlignment="1" pivotButton="0" quotePrefix="0" xfId="0">
      <alignment horizontal="right"/>
    </xf>
    <xf numFmtId="164" fontId="7" fillId="0" borderId="0" pivotButton="0" quotePrefix="0" xfId="0"/>
    <xf numFmtId="164" fontId="8" fillId="0" borderId="0" pivotButton="0" quotePrefix="0" xfId="0"/>
    <xf numFmtId="164" fontId="8" fillId="0" borderId="4" pivotButton="0" quotePrefix="0" xfId="0"/>
    <xf numFmtId="164" fontId="9" fillId="0" borderId="0" pivotButton="0" quotePrefix="0" xfId="0"/>
    <xf numFmtId="164" fontId="9" fillId="0" borderId="4" pivotButton="0" quotePrefix="0" xfId="0"/>
    <xf numFmtId="166" fontId="16" fillId="0" borderId="0" pivotButton="0" quotePrefix="0" xfId="0"/>
    <xf numFmtId="166" fontId="16" fillId="0" borderId="4" pivotButton="0" quotePrefix="0" xfId="0"/>
    <xf numFmtId="167" fontId="9" fillId="0" borderId="0" pivotButton="0" quotePrefix="0" xfId="0"/>
    <xf numFmtId="164" fontId="7" fillId="0" borderId="7" pivotButton="0" quotePrefix="0" xfId="0"/>
    <xf numFmtId="164" fontId="7" fillId="0" borderId="9" pivotButton="0" quotePrefix="0" xfId="0"/>
    <xf numFmtId="164" fontId="9" fillId="0" borderId="9" pivotButton="0" quotePrefix="0" xfId="0"/>
    <xf numFmtId="164" fontId="9" fillId="0" borderId="8" pivotButton="0" quotePrefix="0" xfId="0"/>
    <xf numFmtId="164" fontId="13" fillId="0" borderId="12" applyAlignment="1" pivotButton="0" quotePrefix="0" xfId="0">
      <alignment horizontal="centerContinuous"/>
    </xf>
    <xf numFmtId="164" fontId="10" fillId="0" borderId="12" applyAlignment="1" pivotButton="0" quotePrefix="0" xfId="0">
      <alignment horizontal="centerContinuous"/>
    </xf>
    <xf numFmtId="164" fontId="10" fillId="0" borderId="2" applyAlignment="1" pivotButton="0" quotePrefix="0" xfId="0">
      <alignment horizontal="centerContinuous"/>
    </xf>
    <xf numFmtId="0" fontId="17" fillId="0" borderId="3" pivotButton="0" quotePrefix="0" xfId="0"/>
    <xf numFmtId="164" fontId="18" fillId="0" borderId="0" pivotButton="0" quotePrefix="0" xfId="0"/>
    <xf numFmtId="168" fontId="19" fillId="0" borderId="0" pivotButton="0" quotePrefix="0" xfId="0"/>
    <xf numFmtId="166" fontId="19" fillId="0" borderId="0" pivotButton="0" quotePrefix="0" xfId="0"/>
    <xf numFmtId="166" fontId="19" fillId="0" borderId="4" pivotButton="0" quotePrefix="0" xfId="0"/>
    <xf numFmtId="168" fontId="19" fillId="0" borderId="4" pivotButton="0" quotePrefix="0" xfId="0"/>
    <xf numFmtId="164" fontId="18" fillId="0" borderId="3" pivotButton="0" quotePrefix="0" xfId="0"/>
    <xf numFmtId="164" fontId="17" fillId="0" borderId="3" pivotButton="0" quotePrefix="0" xfId="0"/>
    <xf numFmtId="168" fontId="19" fillId="0" borderId="0" applyAlignment="1" pivotButton="0" quotePrefix="0" xfId="0">
      <alignment horizontal="right"/>
    </xf>
    <xf numFmtId="168" fontId="19" fillId="0" borderId="4" applyAlignment="1" pivotButton="0" quotePrefix="0" xfId="0">
      <alignment horizontal="right"/>
    </xf>
    <xf numFmtId="164" fontId="20" fillId="0" borderId="0" pivotButton="0" quotePrefix="0" xfId="0"/>
    <xf numFmtId="164" fontId="18" fillId="0" borderId="9" pivotButton="0" quotePrefix="0" xfId="0"/>
    <xf numFmtId="168" fontId="19" fillId="0" borderId="9" pivotButton="0" quotePrefix="0" xfId="0"/>
    <xf numFmtId="168" fontId="19" fillId="0" borderId="8" pivotButton="0" quotePrefix="0" xfId="0"/>
    <xf numFmtId="164" fontId="11" fillId="0" borderId="2" applyAlignment="1" pivotButton="0" quotePrefix="0" xfId="0">
      <alignment horizontal="centerContinuous"/>
    </xf>
    <xf numFmtId="169" fontId="19" fillId="0" borderId="4" pivotButton="0" quotePrefix="0" xfId="0"/>
    <xf numFmtId="170" fontId="19" fillId="0" borderId="4" pivotButton="0" quotePrefix="0" xfId="0"/>
    <xf numFmtId="164" fontId="18" fillId="0" borderId="7" pivotButton="0" quotePrefix="0" xfId="0"/>
    <xf numFmtId="170" fontId="19" fillId="0" borderId="8" pivotButton="0" quotePrefix="0" xfId="0"/>
    <xf numFmtId="0" fontId="5" fillId="0" borderId="1" applyAlignment="1" pivotButton="0" quotePrefix="0" xfId="0">
      <alignment horizontal="centerContinuous"/>
    </xf>
    <xf numFmtId="0" fontId="0" fillId="0" borderId="12" applyAlignment="1" pivotButton="0" quotePrefix="0" xfId="0">
      <alignment horizontal="centerContinuous"/>
    </xf>
    <xf numFmtId="0" fontId="0" fillId="0" borderId="2" applyAlignment="1" pivotButton="0" quotePrefix="0" xfId="0">
      <alignment horizontal="centerContinuous"/>
    </xf>
    <xf numFmtId="0" fontId="0" fillId="0" borderId="3" pivotButton="0" quotePrefix="0" xfId="0"/>
    <xf numFmtId="0" fontId="5" fillId="0" borderId="0" applyAlignment="1" pivotButton="0" quotePrefix="0" xfId="0">
      <alignment horizontal="centerContinuous"/>
    </xf>
    <xf numFmtId="0" fontId="12" fillId="0" borderId="0" applyAlignment="1" pivotButton="0" quotePrefix="0" xfId="0">
      <alignment horizontal="centerContinuous"/>
    </xf>
    <xf numFmtId="0" fontId="12" fillId="0" borderId="4" applyAlignment="1" pivotButton="0" quotePrefix="0" xfId="0">
      <alignment horizontal="centerContinuous"/>
    </xf>
    <xf numFmtId="171" fontId="19" fillId="0" borderId="3" pivotButton="0" quotePrefix="0" xfId="0"/>
    <xf numFmtId="172" fontId="7" fillId="0" borderId="4" pivotButton="0" quotePrefix="0" xfId="0"/>
    <xf numFmtId="169" fontId="9" fillId="0" borderId="0" pivotButton="0" quotePrefix="0" xfId="0"/>
    <xf numFmtId="2" fontId="9" fillId="0" borderId="0" pivotButton="0" quotePrefix="0" xfId="0"/>
    <xf numFmtId="2" fontId="9" fillId="0" borderId="4" pivotButton="0" quotePrefix="0" xfId="0"/>
    <xf numFmtId="2" fontId="9" fillId="0" borderId="9" pivotButton="0" quotePrefix="0" xfId="0"/>
    <xf numFmtId="2" fontId="9" fillId="0" borderId="8" pivotButton="0" quotePrefix="0" xfId="0"/>
    <xf numFmtId="172" fontId="7" fillId="4" borderId="3" pivotButton="0" quotePrefix="0" xfId="0"/>
    <xf numFmtId="172" fontId="7" fillId="4" borderId="7" pivotButton="0" quotePrefix="0" xfId="0"/>
    <xf numFmtId="172" fontId="7" fillId="4" borderId="0" pivotButton="0" quotePrefix="0" xfId="0"/>
    <xf numFmtId="172" fontId="7" fillId="4" borderId="4" pivotButton="0" quotePrefix="0" xfId="0"/>
    <xf numFmtId="173" fontId="7" fillId="4" borderId="0" applyAlignment="1" pivotButton="0" quotePrefix="0" xfId="0">
      <alignment horizontal="right"/>
    </xf>
    <xf numFmtId="0" fontId="21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3" pivotButton="0" quotePrefix="0" xfId="0"/>
    <xf numFmtId="0" fontId="22" fillId="0" borderId="3" pivotButton="0" quotePrefix="0" xfId="0"/>
    <xf numFmtId="0" fontId="22" fillId="0" borderId="7" pivotButton="0" quotePrefix="0" xfId="0"/>
    <xf numFmtId="0" fontId="23" fillId="0" borderId="0" pivotButton="0" quotePrefix="0" xfId="0"/>
    <xf numFmtId="0" fontId="23" fillId="4" borderId="0" pivotButton="0" quotePrefix="0" xfId="0"/>
    <xf numFmtId="0" fontId="23" fillId="5" borderId="0" pivotButton="0" quotePrefix="0" xfId="0"/>
    <xf numFmtId="0" fontId="0" fillId="5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4" fontId="1" fillId="5" borderId="0" pivotButton="0" quotePrefix="0" xfId="0"/>
    <xf numFmtId="164" fontId="1" fillId="0" borderId="0" pivotButton="0" quotePrefix="0" xfId="0"/>
    <xf numFmtId="164" fontId="0" fillId="3" borderId="0" pivotButton="0" quotePrefix="0" xfId="0"/>
    <xf numFmtId="174" fontId="0" fillId="5" borderId="9" pivotButton="0" quotePrefix="0" xfId="0"/>
    <xf numFmtId="174" fontId="0" fillId="0" borderId="9" pivotButton="0" quotePrefix="0" xfId="0"/>
    <xf numFmtId="174" fontId="0" fillId="5" borderId="0" pivotButton="0" quotePrefix="0" xfId="0"/>
    <xf numFmtId="174" fontId="0" fillId="3" borderId="0" pivotButton="0" quotePrefix="0" xfId="0"/>
    <xf numFmtId="174" fontId="0" fillId="0" borderId="0" pivotButton="0" quotePrefix="0" xfId="0"/>
    <xf numFmtId="174" fontId="0" fillId="6" borderId="0" pivotButton="0" quotePrefix="0" xfId="0"/>
    <xf numFmtId="174" fontId="22" fillId="5" borderId="0" pivotButton="0" quotePrefix="0" xfId="0"/>
    <xf numFmtId="174" fontId="22" fillId="0" borderId="0" pivotButton="0" quotePrefix="0" xfId="0"/>
    <xf numFmtId="174" fontId="22" fillId="6" borderId="0" pivotButton="0" quotePrefix="0" xfId="0"/>
    <xf numFmtId="164" fontId="0" fillId="4" borderId="0" pivotButton="0" quotePrefix="0" xfId="0"/>
    <xf numFmtId="164" fontId="0" fillId="0" borderId="0" pivotButton="0" quotePrefix="0" xfId="0"/>
    <xf numFmtId="164" fontId="1" fillId="3" borderId="0" pivotButton="0" quotePrefix="0" xfId="0"/>
    <xf numFmtId="0" fontId="0" fillId="0" borderId="11" applyAlignment="1" pivotButton="0" quotePrefix="0" xfId="0">
      <alignment horizontal="center"/>
    </xf>
    <xf numFmtId="0" fontId="3" fillId="5" borderId="10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164" fontId="1" fillId="4" borderId="0" pivotButton="0" quotePrefix="0" xfId="0"/>
    <xf numFmtId="164" fontId="1" fillId="6" borderId="0" pivotButton="0" quotePrefix="0" xfId="0"/>
    <xf numFmtId="173" fontId="7" fillId="4" borderId="0" applyAlignment="1" pivotButton="0" quotePrefix="0" xfId="0">
      <alignment horizontal="right"/>
    </xf>
    <xf numFmtId="167" fontId="9" fillId="0" borderId="0" pivotButton="0" quotePrefix="0" xfId="0"/>
    <xf numFmtId="0" fontId="0" fillId="0" borderId="10" pivotButton="0" quotePrefix="0" xfId="0"/>
    <xf numFmtId="174" fontId="22" fillId="5" borderId="0" pivotButton="0" quotePrefix="0" xfId="0"/>
    <xf numFmtId="174" fontId="22" fillId="6" borderId="0" pivotButton="0" quotePrefix="0" xfId="0"/>
    <xf numFmtId="174" fontId="22" fillId="0" borderId="0" pivotButton="0" quotePrefix="0" xfId="0"/>
    <xf numFmtId="174" fontId="0" fillId="5" borderId="0" pivotButton="0" quotePrefix="0" xfId="0"/>
    <xf numFmtId="174" fontId="0" fillId="6" borderId="0" pivotButton="0" quotePrefix="0" xfId="0"/>
    <xf numFmtId="174" fontId="0" fillId="3" borderId="0" pivotButton="0" quotePrefix="0" xfId="0"/>
    <xf numFmtId="174" fontId="0" fillId="0" borderId="0" pivotButton="0" quotePrefix="0" xfId="0"/>
    <xf numFmtId="174" fontId="0" fillId="5" borderId="9" pivotButton="0" quotePrefix="0" xfId="0"/>
    <xf numFmtId="174" fontId="0" fillId="0" borderId="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80"/>
  <sheetViews>
    <sheetView showGridLines="0" tabSelected="1" topLeftCell="A52" workbookViewId="0">
      <selection activeCell="U74" sqref="U74"/>
    </sheetView>
  </sheetViews>
  <sheetFormatPr baseColWidth="8" defaultRowHeight="15"/>
  <cols>
    <col width="1.7109375" customWidth="1" min="1" max="1"/>
    <col width="10.85546875" customWidth="1" min="2" max="17"/>
    <col width="1.7109375" customWidth="1" min="18" max="18"/>
  </cols>
  <sheetData>
    <row r="1" ht="36.75" customHeight="1" thickBot="1">
      <c r="B1" s="2" t="inlineStr">
        <is>
          <t>ProForma Financial Statement</t>
        </is>
      </c>
      <c r="C1" s="3" t="n"/>
      <c r="D1" s="3" t="n"/>
      <c r="E1" s="3" t="n"/>
      <c r="F1" s="3" t="n"/>
      <c r="G1" s="3" t="n"/>
      <c r="H1" s="3" t="n"/>
      <c r="I1" s="5" t="n"/>
      <c r="J1" s="3" t="n"/>
      <c r="K1" s="3" t="n"/>
      <c r="L1" s="3" t="n"/>
      <c r="M1" s="143" t="inlineStr">
        <is>
          <t>Number Format:</t>
        </is>
      </c>
      <c r="N1" s="3" t="n"/>
      <c r="O1" s="4" t="inlineStr">
        <is>
          <t>MILLIONS</t>
        </is>
      </c>
      <c r="P1" s="143" t="inlineStr">
        <is>
          <t>Stock:</t>
        </is>
      </c>
      <c r="Q1" s="4" t="inlineStr">
        <is>
          <t>IBM</t>
        </is>
      </c>
      <c r="R1" s="3" t="n"/>
    </row>
    <row r="2" ht="15.75" customHeight="1" thickTop="1">
      <c r="B2" t="inlineStr">
        <is>
          <t>Created by Julian Cardone</t>
        </is>
      </c>
    </row>
    <row r="3">
      <c r="C3" s="1" t="n"/>
    </row>
    <row r="4" ht="20.25" customHeight="1">
      <c r="L4" s="22" t="inlineStr">
        <is>
          <t>Sources and Uses of Funds</t>
        </is>
      </c>
      <c r="M4" s="23" t="n"/>
      <c r="N4" s="23" t="n"/>
      <c r="O4" s="23" t="n"/>
      <c r="P4" s="23" t="n"/>
      <c r="Q4" s="24" t="n"/>
    </row>
    <row r="5" ht="18.75" customHeight="1">
      <c r="B5" s="8" t="inlineStr">
        <is>
          <t>Bal. Sheet Global</t>
        </is>
      </c>
      <c r="C5" s="9" t="n"/>
      <c r="D5" s="10" t="n"/>
      <c r="E5" s="11" t="n"/>
      <c r="L5" s="25" t="inlineStr">
        <is>
          <t>Sources</t>
        </is>
      </c>
      <c r="M5" s="26" t="n"/>
      <c r="N5" s="27" t="n"/>
      <c r="O5" s="28" t="inlineStr">
        <is>
          <t>Uses</t>
        </is>
      </c>
      <c r="P5" s="27" t="n"/>
      <c r="Q5" s="29" t="n"/>
    </row>
    <row r="6" ht="18.75" customHeight="1">
      <c r="B6" s="12" t="inlineStr">
        <is>
          <t>Bal. Sheet &gt; 0</t>
        </is>
      </c>
      <c r="C6" s="7" t="n"/>
      <c r="E6" s="13" t="n"/>
      <c r="G6" s="18" t="inlineStr">
        <is>
          <t>AVERAGE INTEREST</t>
        </is>
      </c>
      <c r="H6" s="19" t="n"/>
      <c r="I6" s="20" t="n"/>
      <c r="J6" s="21" t="n">
        <v>0</v>
      </c>
      <c r="L6" s="30">
        <f>L399</f>
        <v/>
      </c>
      <c r="M6" s="31">
        <f>S399</f>
        <v/>
      </c>
      <c r="N6" s="27" t="n"/>
      <c r="O6" s="32">
        <f>L407</f>
        <v/>
      </c>
      <c r="P6" s="27" t="n"/>
      <c r="Q6" s="33">
        <f>S407</f>
        <v/>
      </c>
    </row>
    <row r="7" ht="18.75" customHeight="1">
      <c r="B7" s="12" t="inlineStr">
        <is>
          <t>Debt Schedule</t>
        </is>
      </c>
      <c r="C7" s="7" t="n"/>
      <c r="E7" s="13" t="n"/>
      <c r="G7" s="7" t="n"/>
      <c r="H7" s="7" t="n"/>
      <c r="J7" s="7" t="n"/>
      <c r="L7" s="30">
        <f>L400</f>
        <v/>
      </c>
      <c r="M7" s="31">
        <f>S400</f>
        <v/>
      </c>
      <c r="N7" s="27" t="n"/>
      <c r="O7" s="32">
        <f>L408</f>
        <v/>
      </c>
      <c r="P7" s="27" t="n"/>
      <c r="Q7" s="33">
        <f>S408</f>
        <v/>
      </c>
    </row>
    <row r="8" ht="18.75" customHeight="1">
      <c r="B8" s="12" t="inlineStr">
        <is>
          <t>DCF Variance</t>
        </is>
      </c>
      <c r="C8" s="7" t="n"/>
      <c r="E8" s="13" t="n"/>
      <c r="G8" s="18" t="inlineStr">
        <is>
          <t>OPERATING CASE</t>
        </is>
      </c>
      <c r="H8" s="19" t="n"/>
      <c r="I8" s="20" t="n"/>
      <c r="J8" s="21" t="n">
        <v>1</v>
      </c>
      <c r="L8" s="30">
        <f>L401</f>
        <v/>
      </c>
      <c r="M8" s="31">
        <f>S401</f>
        <v/>
      </c>
      <c r="N8" s="27" t="n"/>
      <c r="O8" s="32">
        <f>L409</f>
        <v/>
      </c>
      <c r="P8" s="27" t="n"/>
      <c r="Q8" s="33">
        <f>S409</f>
        <v/>
      </c>
    </row>
    <row r="9" ht="18.75" customHeight="1">
      <c r="B9" s="12" t="inlineStr">
        <is>
          <t>S&amp;U Lookup</t>
        </is>
      </c>
      <c r="C9" s="7" t="n"/>
      <c r="E9" s="13" t="n"/>
      <c r="G9" s="7" t="n"/>
      <c r="H9" s="7" t="n"/>
      <c r="J9" s="7" t="n"/>
      <c r="L9" s="30">
        <f>L402</f>
        <v/>
      </c>
      <c r="M9" s="31">
        <f>S402</f>
        <v/>
      </c>
      <c r="N9" s="27" t="n"/>
      <c r="O9" s="32">
        <f>L410</f>
        <v/>
      </c>
      <c r="P9" s="27" t="n"/>
      <c r="Q9" s="33">
        <f>S410</f>
        <v/>
      </c>
    </row>
    <row r="10" ht="19.5" customHeight="1" thickBot="1">
      <c r="B10" s="12" t="inlineStr">
        <is>
          <t>S&amp;U Cover</t>
        </is>
      </c>
      <c r="C10" s="7" t="n"/>
      <c r="E10" s="17" t="n"/>
      <c r="G10" s="18" t="inlineStr">
        <is>
          <t>TRANSACTION CASE</t>
        </is>
      </c>
      <c r="H10" s="19" t="n"/>
      <c r="I10" s="20" t="n"/>
      <c r="J10" s="21" t="n">
        <v>2</v>
      </c>
      <c r="L10" s="30" t="n"/>
      <c r="M10" s="32" t="n"/>
      <c r="N10" s="27" t="n"/>
      <c r="O10" s="32">
        <f>L411</f>
        <v/>
      </c>
      <c r="P10" s="27" t="n"/>
      <c r="Q10" s="33">
        <f>S411</f>
        <v/>
      </c>
    </row>
    <row r="11" ht="19.5" customHeight="1" thickBot="1">
      <c r="B11" s="14" t="inlineStr">
        <is>
          <t>Total Check</t>
        </is>
      </c>
      <c r="C11" s="15" t="n"/>
      <c r="D11" s="6" t="n"/>
      <c r="E11" s="16" t="n"/>
      <c r="L11" s="34" t="n"/>
      <c r="M11" s="42" t="n"/>
      <c r="N11" s="35" t="n"/>
      <c r="O11" s="32">
        <f>L412</f>
        <v/>
      </c>
      <c r="P11" s="35" t="n"/>
      <c r="Q11" s="41">
        <f>S412</f>
        <v/>
      </c>
    </row>
    <row r="12">
      <c r="L12" s="36">
        <f>L404</f>
        <v/>
      </c>
      <c r="M12" s="37">
        <f>SUM(M6:M12)</f>
        <v/>
      </c>
      <c r="N12" s="38" t="n"/>
      <c r="O12" s="39">
        <f>L414</f>
        <v/>
      </c>
      <c r="P12" s="38" t="n"/>
      <c r="Q12" s="40">
        <f>SUM(Q6:Q12)</f>
        <v/>
      </c>
    </row>
    <row r="14" ht="23.25" customHeight="1">
      <c r="B14" s="43" t="inlineStr">
        <is>
          <t>Summary Financial Results</t>
        </is>
      </c>
      <c r="C14" s="44" t="n"/>
      <c r="D14" s="44" t="n"/>
      <c r="E14" s="44" t="n"/>
      <c r="F14" s="45" t="n"/>
      <c r="G14" s="45" t="n"/>
      <c r="H14" s="45" t="n"/>
      <c r="I14" s="45" t="n"/>
      <c r="J14" s="46" t="n"/>
    </row>
    <row r="15" ht="16.5" customHeight="1">
      <c r="B15" s="47" t="n"/>
      <c r="C15" s="48" t="inlineStr">
        <is>
          <t>Historical</t>
        </is>
      </c>
      <c r="D15" s="48" t="n"/>
      <c r="E15" s="49" t="inlineStr">
        <is>
          <t>ProForma</t>
        </is>
      </c>
      <c r="F15" s="48" t="inlineStr">
        <is>
          <t>Projected</t>
        </is>
      </c>
      <c r="G15" s="50" t="n"/>
      <c r="H15" s="50" t="n"/>
      <c r="I15" s="50" t="n"/>
      <c r="J15" s="51" t="n"/>
    </row>
    <row r="16" ht="23.25" customHeight="1">
      <c r="B16" s="47" t="n"/>
      <c r="C16" s="52">
        <f>C63</f>
        <v/>
      </c>
      <c r="D16" s="52">
        <f>D62</f>
        <v/>
      </c>
      <c r="E16" s="52">
        <f>E62</f>
        <v/>
      </c>
      <c r="F16" s="52">
        <f>F62</f>
        <v/>
      </c>
      <c r="G16" s="52">
        <f>G62</f>
        <v/>
      </c>
      <c r="H16" s="52">
        <f>H62</f>
        <v/>
      </c>
      <c r="I16" s="52">
        <f>#REF!</f>
        <v/>
      </c>
      <c r="J16" s="53">
        <f>I62</f>
        <v/>
      </c>
      <c r="L16" s="43" t="inlineStr">
        <is>
          <t>Valuation</t>
        </is>
      </c>
      <c r="M16" s="89" t="n"/>
    </row>
    <row r="17">
      <c r="B17" s="47" t="inlineStr">
        <is>
          <t>Revenue</t>
        </is>
      </c>
      <c r="C17" s="54">
        <f>C64</f>
        <v/>
      </c>
      <c r="D17" s="54">
        <f>D64</f>
        <v/>
      </c>
      <c r="E17" s="54">
        <f>E64</f>
        <v/>
      </c>
      <c r="F17" s="54">
        <f>F64</f>
        <v/>
      </c>
      <c r="G17" s="54">
        <f>G64</f>
        <v/>
      </c>
      <c r="H17" s="54">
        <f>H64</f>
        <v/>
      </c>
      <c r="I17" s="54">
        <f>#REF!</f>
        <v/>
      </c>
      <c r="J17" s="55">
        <f>I64</f>
        <v/>
      </c>
      <c r="L17" s="81" t="inlineStr">
        <is>
          <t>DCF Enterprise Value</t>
        </is>
      </c>
      <c r="M17" s="90">
        <f>M306</f>
        <v/>
      </c>
    </row>
    <row r="18">
      <c r="B18" s="56" t="inlineStr">
        <is>
          <t xml:space="preserve">  Growth</t>
        </is>
      </c>
      <c r="C18" s="57" t="n"/>
      <c r="D18" s="58">
        <f>IF(ISERROR(D17/C17-1),"NM",D17/C17-1)</f>
        <v/>
      </c>
      <c r="E18" s="58">
        <f>IF(ISERROR(E17/D17-1),"NM",E17/D17-1)</f>
        <v/>
      </c>
      <c r="F18" s="58">
        <f>IF(ISERROR(F17/E17-1),"NM",F17/E17-1)</f>
        <v/>
      </c>
      <c r="G18" s="58">
        <f>IF(ISERROR(G17/F17-1),"NM",G17/F17-1)</f>
        <v/>
      </c>
      <c r="H18" s="58">
        <f>IF(ISERROR(H17/G17-1),"NM",H17/G17-1)</f>
        <v/>
      </c>
      <c r="I18" s="58">
        <f>IF(ISERROR(I17/H17-1),"NM",I17/H17-1)</f>
        <v/>
      </c>
      <c r="J18" s="59">
        <f>IF(ISERROR(J17/I17-1),"NM",J17/I17-1)</f>
        <v/>
      </c>
      <c r="L18" s="81" t="inlineStr">
        <is>
          <t>Implied EV/EBITDA</t>
        </is>
      </c>
      <c r="M18" s="91">
        <f>N306</f>
        <v/>
      </c>
    </row>
    <row r="19">
      <c r="B19" s="47" t="n"/>
      <c r="C19" s="60" t="n"/>
      <c r="D19" s="60" t="n"/>
      <c r="E19" s="60" t="n"/>
      <c r="F19" s="61" t="n"/>
      <c r="G19" s="61" t="n"/>
      <c r="H19" s="61" t="n"/>
      <c r="I19" s="61" t="n"/>
      <c r="J19" s="62" t="n"/>
      <c r="L19" s="81" t="n"/>
      <c r="M19" s="91" t="n"/>
    </row>
    <row r="20">
      <c r="B20" s="47" t="inlineStr">
        <is>
          <t>EBITDA</t>
        </is>
      </c>
      <c r="C20" s="63">
        <f>C87</f>
        <v/>
      </c>
      <c r="D20" s="63">
        <f>D87</f>
        <v/>
      </c>
      <c r="E20" s="63">
        <f>E87</f>
        <v/>
      </c>
      <c r="F20" s="63">
        <f>F87</f>
        <v/>
      </c>
      <c r="G20" s="63">
        <f>G87</f>
        <v/>
      </c>
      <c r="H20" s="63">
        <f>H87</f>
        <v/>
      </c>
      <c r="I20" s="63">
        <f>I87</f>
        <v/>
      </c>
      <c r="J20" s="64">
        <f>J87</f>
        <v/>
      </c>
      <c r="L20" s="81" t="inlineStr">
        <is>
          <t xml:space="preserve">DCF Equity Value </t>
        </is>
      </c>
      <c r="M20" s="90">
        <f>M309</f>
        <v/>
      </c>
    </row>
    <row r="21">
      <c r="B21" s="56" t="inlineStr">
        <is>
          <t xml:space="preserve">  Margin</t>
        </is>
      </c>
      <c r="C21" s="65">
        <f>C20/C17</f>
        <v/>
      </c>
      <c r="D21" s="65">
        <f>D20/D17</f>
        <v/>
      </c>
      <c r="E21" s="65">
        <f>E20/E17</f>
        <v/>
      </c>
      <c r="F21" s="65">
        <f>F20/F17</f>
        <v/>
      </c>
      <c r="G21" s="65">
        <f>G20/G17</f>
        <v/>
      </c>
      <c r="H21" s="65">
        <f>H20/H17</f>
        <v/>
      </c>
      <c r="I21" s="65">
        <f>I20/I17</f>
        <v/>
      </c>
      <c r="J21" s="66">
        <f>J20/J17</f>
        <v/>
      </c>
      <c r="L21" s="92" t="inlineStr">
        <is>
          <t>Forward Implied P/E</t>
        </is>
      </c>
      <c r="M21" s="93">
        <f>N311</f>
        <v/>
      </c>
    </row>
    <row r="22">
      <c r="B22" s="56" t="inlineStr">
        <is>
          <t xml:space="preserve">  Growth</t>
        </is>
      </c>
      <c r="D22" s="58">
        <f>IF(ISERROR(D20/C20-1), "NA", D20/C20-1)</f>
        <v/>
      </c>
      <c r="E22" s="58">
        <f>IF(ISERROR(E20/D20-1), "NA", E20/D20-1)</f>
        <v/>
      </c>
      <c r="F22" s="58">
        <f>IF(ISERROR(F20/E20-1), "NA", F20/E20-1)</f>
        <v/>
      </c>
      <c r="G22" s="58">
        <f>IF(ISERROR(G20/F20-1), "NA", G20/F20-1)</f>
        <v/>
      </c>
      <c r="H22" s="58">
        <f>IF(ISERROR(H20/G20-1), "NA", H20/G20-1)</f>
        <v/>
      </c>
      <c r="I22" s="58">
        <f>IF(ISERROR(I20/H20-1), "NA", I20/H20-1)</f>
        <v/>
      </c>
      <c r="J22" s="59">
        <f>IF(ISERROR(J20/I20-1), "NA", J20/I20-1)</f>
        <v/>
      </c>
    </row>
    <row r="23">
      <c r="B23" s="47" t="n"/>
      <c r="C23" s="60" t="n"/>
      <c r="D23" s="60" t="n"/>
      <c r="E23" s="60" t="n"/>
      <c r="F23" s="61" t="n"/>
      <c r="G23" s="61" t="n"/>
      <c r="H23" s="61" t="n"/>
      <c r="I23" s="61" t="n"/>
      <c r="J23" s="62" t="n"/>
    </row>
    <row r="24">
      <c r="B24" s="47" t="inlineStr">
        <is>
          <t>Capex</t>
        </is>
      </c>
      <c r="C24" s="63" t="n"/>
      <c r="D24" s="63" t="n"/>
      <c r="E24" s="63">
        <f>E94</f>
        <v/>
      </c>
      <c r="F24" s="63">
        <f>F94</f>
        <v/>
      </c>
      <c r="G24" s="63">
        <f>G94</f>
        <v/>
      </c>
      <c r="H24" s="63">
        <f>H94</f>
        <v/>
      </c>
      <c r="I24" s="63">
        <f>I94</f>
        <v/>
      </c>
      <c r="J24" s="64">
        <f>J94</f>
        <v/>
      </c>
    </row>
    <row r="25">
      <c r="B25" s="47" t="inlineStr">
        <is>
          <t>Interest Expense</t>
        </is>
      </c>
      <c r="C25" s="60" t="n"/>
      <c r="D25" s="60" t="n"/>
      <c r="E25" s="146" t="n"/>
      <c r="F25" s="63">
        <f>F156</f>
        <v/>
      </c>
      <c r="G25" s="63">
        <f>G156</f>
        <v/>
      </c>
      <c r="H25" s="63">
        <f>H156</f>
        <v/>
      </c>
      <c r="I25" s="63">
        <f>I156</f>
        <v/>
      </c>
      <c r="J25" s="63">
        <f>J156</f>
        <v/>
      </c>
    </row>
    <row r="26" ht="16.5" customHeight="1">
      <c r="B26" s="47" t="inlineStr">
        <is>
          <t>EPS</t>
        </is>
      </c>
      <c r="C26" s="63" t="n"/>
      <c r="D26" s="63" t="n"/>
      <c r="E26" s="147" t="n"/>
      <c r="F26" s="147">
        <f>F166</f>
        <v/>
      </c>
      <c r="G26" s="147">
        <f>G166</f>
        <v/>
      </c>
      <c r="H26" s="147">
        <f>H166</f>
        <v/>
      </c>
      <c r="I26" s="147">
        <f>I166</f>
        <v/>
      </c>
      <c r="J26" s="147">
        <f>J166</f>
        <v/>
      </c>
      <c r="L26" s="94" t="inlineStr">
        <is>
          <t>DCF Equity Sensitivity Analysis</t>
        </is>
      </c>
      <c r="M26" s="95" t="n"/>
      <c r="N26" s="95" t="n"/>
      <c r="O26" s="96" t="n"/>
      <c r="P26" s="96" t="n"/>
    </row>
    <row r="27" ht="16.5" customHeight="1">
      <c r="B27" s="47" t="inlineStr">
        <is>
          <t>Net Debt</t>
        </is>
      </c>
      <c r="C27" s="60" t="n"/>
      <c r="D27" s="60" t="n"/>
      <c r="E27" s="63">
        <f>(E212-E182)</f>
        <v/>
      </c>
      <c r="F27" s="63">
        <f>(F212-F182)</f>
        <v/>
      </c>
      <c r="G27" s="63">
        <f>(G212-G182)</f>
        <v/>
      </c>
      <c r="H27" s="63">
        <f>(H212-H182)</f>
        <v/>
      </c>
      <c r="I27" s="63">
        <f>(I212-I182)</f>
        <v/>
      </c>
      <c r="J27" s="64">
        <f>(J212-J182)</f>
        <v/>
      </c>
      <c r="L27" s="97" t="n"/>
      <c r="M27" s="98" t="inlineStr">
        <is>
          <t>WACC</t>
        </is>
      </c>
      <c r="N27" s="99" t="n"/>
      <c r="O27" s="100" t="n"/>
      <c r="P27" s="100" t="n"/>
    </row>
    <row r="28">
      <c r="B28" s="68" t="inlineStr">
        <is>
          <t>Total Debt</t>
        </is>
      </c>
      <c r="C28" s="69" t="n"/>
      <c r="D28" s="69" t="n"/>
      <c r="E28" s="70">
        <f>E212</f>
        <v/>
      </c>
      <c r="F28" s="70">
        <f>F212</f>
        <v/>
      </c>
      <c r="G28" s="70">
        <f>G212</f>
        <v/>
      </c>
      <c r="H28" s="70">
        <f>H212</f>
        <v/>
      </c>
      <c r="I28" s="70">
        <f>I212</f>
        <v/>
      </c>
      <c r="J28" s="71">
        <f>J212</f>
        <v/>
      </c>
      <c r="L28" s="101">
        <f>N317</f>
        <v/>
      </c>
      <c r="M28" s="110" t="n"/>
      <c r="N28" s="110" t="n"/>
      <c r="O28" s="111" t="n"/>
      <c r="P28" s="102" t="n"/>
    </row>
    <row r="29">
      <c r="L29" s="108" t="n"/>
      <c r="M29" s="103">
        <f>O318</f>
        <v/>
      </c>
      <c r="N29" s="104">
        <f>P318</f>
        <v/>
      </c>
      <c r="O29" s="105">
        <f>Q318</f>
        <v/>
      </c>
      <c r="P29" s="105" t="n"/>
    </row>
    <row r="30" ht="23.25" customHeight="1">
      <c r="B30" s="43" t="inlineStr">
        <is>
          <t>Credit Statistics</t>
        </is>
      </c>
      <c r="C30" s="72" t="n"/>
      <c r="D30" s="72" t="n"/>
      <c r="E30" s="72" t="n"/>
      <c r="F30" s="73" t="n"/>
      <c r="G30" s="73" t="n"/>
      <c r="H30" s="73" t="n"/>
      <c r="I30" s="73" t="n"/>
      <c r="J30" s="74" t="n"/>
      <c r="L30" s="108" t="n"/>
      <c r="M30" s="104">
        <f>O319</f>
        <v/>
      </c>
      <c r="N30" s="104">
        <f>P319</f>
        <v/>
      </c>
      <c r="O30" s="105">
        <f>Q319</f>
        <v/>
      </c>
      <c r="P30" s="105" t="n"/>
    </row>
    <row r="31" ht="15.75" customHeight="1">
      <c r="B31" s="75" t="inlineStr">
        <is>
          <t>LEVERAGE RATIOS</t>
        </is>
      </c>
      <c r="J31" s="13" t="n"/>
      <c r="L31" s="109" t="n"/>
      <c r="M31" s="106">
        <f>O320</f>
        <v/>
      </c>
      <c r="N31" s="106">
        <f>P320</f>
        <v/>
      </c>
      <c r="O31" s="107">
        <f>Q320</f>
        <v/>
      </c>
      <c r="P31" s="107" t="n"/>
    </row>
    <row r="32">
      <c r="B32" s="47" t="inlineStr">
        <is>
          <t>Total Debt / EBITDA</t>
        </is>
      </c>
      <c r="C32" s="76" t="n"/>
      <c r="D32" s="76" t="n"/>
      <c r="E32" s="77">
        <f>E26/E18</f>
        <v/>
      </c>
      <c r="F32" s="77">
        <f>F26/F18</f>
        <v/>
      </c>
      <c r="G32" s="77">
        <f>G26/G18</f>
        <v/>
      </c>
      <c r="H32" s="77">
        <f>H26/H18</f>
        <v/>
      </c>
      <c r="I32" s="77">
        <f>I26/I18</f>
        <v/>
      </c>
      <c r="J32" s="77">
        <f>J26/J18</f>
        <v/>
      </c>
    </row>
    <row r="33">
      <c r="B33" s="47" t="inlineStr">
        <is>
          <t>Total Debt/Total Capital</t>
        </is>
      </c>
      <c r="C33" s="76" t="n"/>
      <c r="D33" s="76" t="n"/>
      <c r="E33" s="78">
        <f>E26/SUM(E210,E216)</f>
        <v/>
      </c>
      <c r="F33" s="78">
        <f>F26/SUM(F210,F216)</f>
        <v/>
      </c>
      <c r="G33" s="78">
        <f>G26/SUM(G210,G216)</f>
        <v/>
      </c>
      <c r="H33" s="78">
        <f>H26/SUM(H210,H216)</f>
        <v/>
      </c>
      <c r="I33" s="78">
        <f>I26/SUM(I210,I216)</f>
        <v/>
      </c>
      <c r="J33" s="79">
        <f>J26/SUM(J210,J216)</f>
        <v/>
      </c>
    </row>
    <row r="34">
      <c r="B34" s="47" t="inlineStr">
        <is>
          <t>Total Debt/Total Assets</t>
        </is>
      </c>
      <c r="C34" s="76" t="n"/>
      <c r="D34" s="76" t="n"/>
      <c r="E34" s="78">
        <f>E26/E198</f>
        <v/>
      </c>
      <c r="F34" s="78">
        <f>F26/F198</f>
        <v/>
      </c>
      <c r="G34" s="78">
        <f>G26/G198</f>
        <v/>
      </c>
      <c r="H34" s="78">
        <f>H26/H198</f>
        <v/>
      </c>
      <c r="I34" s="78">
        <f>I26/I198</f>
        <v/>
      </c>
      <c r="J34" s="79">
        <f>J26/J198</f>
        <v/>
      </c>
    </row>
    <row r="35">
      <c r="B35" s="47" t="inlineStr">
        <is>
          <t>Total Debt/ Equity</t>
        </is>
      </c>
      <c r="C35" s="76" t="n"/>
      <c r="D35" s="76" t="n"/>
      <c r="E35" s="77">
        <f>E26/E216</f>
        <v/>
      </c>
      <c r="F35" s="77">
        <f>F26/F216</f>
        <v/>
      </c>
      <c r="G35" s="77">
        <f>G26/G216</f>
        <v/>
      </c>
      <c r="H35" s="77">
        <f>H26/H216</f>
        <v/>
      </c>
      <c r="I35" s="77">
        <f>I26/I216</f>
        <v/>
      </c>
      <c r="J35" s="80">
        <f>J26/J216</f>
        <v/>
      </c>
    </row>
    <row r="36">
      <c r="B36" s="47" t="inlineStr">
        <is>
          <t>Short term Debt/Total Debt</t>
        </is>
      </c>
      <c r="C36" s="76" t="n"/>
      <c r="D36" s="76" t="n"/>
      <c r="E36" s="78">
        <f>E206/SUM(E206:E208)</f>
        <v/>
      </c>
      <c r="F36" s="78">
        <f>F206/SUM(F206:F208)</f>
        <v/>
      </c>
      <c r="G36" s="78">
        <f>G206/SUM(G206:G208)</f>
        <v/>
      </c>
      <c r="H36" s="78">
        <f>H206/SUM(H206:H208)</f>
        <v/>
      </c>
      <c r="I36" s="78">
        <f>I206/SUM(I206:I208)</f>
        <v/>
      </c>
      <c r="J36" s="79">
        <f>J206/SUM(J206:J208)</f>
        <v/>
      </c>
    </row>
    <row r="37">
      <c r="B37" s="81" t="n"/>
      <c r="C37" s="76" t="n"/>
      <c r="D37" s="76" t="n"/>
      <c r="E37" s="77" t="n"/>
      <c r="F37" s="77" t="n"/>
      <c r="G37" s="77" t="n"/>
      <c r="H37" s="77" t="n"/>
      <c r="I37" s="77" t="n"/>
      <c r="J37" s="80" t="n"/>
    </row>
    <row r="38" ht="15.75" customHeight="1">
      <c r="B38" s="82" t="inlineStr">
        <is>
          <t>COVERAGE RATIOS</t>
        </is>
      </c>
      <c r="C38" s="76" t="n"/>
      <c r="D38" s="76" t="n"/>
      <c r="E38" s="77" t="n"/>
      <c r="F38" s="77" t="n"/>
      <c r="G38" s="77" t="n"/>
      <c r="H38" s="77" t="n"/>
      <c r="I38" s="77" t="n"/>
      <c r="J38" s="80" t="n"/>
    </row>
    <row r="39">
      <c r="B39" s="47" t="inlineStr">
        <is>
          <t>EBIT/Interest</t>
        </is>
      </c>
      <c r="C39" s="76" t="n"/>
      <c r="D39" s="76" t="n"/>
      <c r="E39" s="83">
        <f>IF(ISERROR(E147/E23), "NA", E147/E23)</f>
        <v/>
      </c>
      <c r="F39" s="83">
        <f>IF(ISERROR(F147/F23), "NA", F147/F23)</f>
        <v/>
      </c>
      <c r="G39" s="83">
        <f>IF(ISERROR(G147/G23), "NA", G147/G23)</f>
        <v/>
      </c>
      <c r="H39" s="83">
        <f>IF(ISERROR(H147/H23), "NA", H147/H23)</f>
        <v/>
      </c>
      <c r="I39" s="83">
        <f>IF(ISERROR(I147/I23), "NA", I147/I23)</f>
        <v/>
      </c>
      <c r="J39" s="84">
        <f>IF(ISERROR(J147/J23), "NA", J147/J23)</f>
        <v/>
      </c>
    </row>
    <row r="40">
      <c r="B40" s="47" t="inlineStr">
        <is>
          <t>EBITDA / Interest</t>
        </is>
      </c>
      <c r="C40" s="76" t="n"/>
      <c r="D40" s="76" t="n"/>
      <c r="E40" s="83">
        <f>IF(ISERROR(E18/E23), "NA", E18/E23)</f>
        <v/>
      </c>
      <c r="F40" s="83">
        <f>IF(ISERROR(F18/F23), "NA", F18/F23)</f>
        <v/>
      </c>
      <c r="G40" s="83">
        <f>IF(ISERROR(G18/G23), "NA", G18/G23)</f>
        <v/>
      </c>
      <c r="H40" s="83">
        <f>IF(ISERROR(H18/H23), "NA", H18/H23)</f>
        <v/>
      </c>
      <c r="I40" s="83">
        <f>IF(ISERROR(I18/I23), "NA", I18/I23)</f>
        <v/>
      </c>
      <c r="J40" s="84">
        <f>IF(ISERROR(J18/J23), "NA", J18/J23)</f>
        <v/>
      </c>
    </row>
    <row r="41">
      <c r="B41" s="47" t="inlineStr">
        <is>
          <t>EBITDA less Capex / Interest</t>
        </is>
      </c>
      <c r="C41" s="76" t="n"/>
      <c r="D41" s="76" t="n"/>
      <c r="E41" s="83">
        <f>IF(ISERROR((E18-E22)/E23), "NA", (E18-E22)/E23)</f>
        <v/>
      </c>
      <c r="F41" s="83">
        <f>IF(ISERROR((F18-F22)/F23), "NA", (F18-F22)/F23)</f>
        <v/>
      </c>
      <c r="G41" s="83">
        <f>IF(ISERROR((G18-G22)/G23), "NA", (G18-G22)/G23)</f>
        <v/>
      </c>
      <c r="H41" s="83">
        <f>IF(ISERROR((H18-H22)/H23), "NA", (H18-H22)/H23)</f>
        <v/>
      </c>
      <c r="I41" s="83">
        <f>IF(ISERROR((I18-I22)/I23), "NA", (I18-I22)/I23)</f>
        <v/>
      </c>
      <c r="J41" s="84">
        <f>IF(ISERROR((J18-J22)/J23), "NA", (J18-J22)/J23)</f>
        <v/>
      </c>
    </row>
    <row r="42">
      <c r="B42" s="47" t="n"/>
      <c r="C42" s="85" t="n"/>
      <c r="D42" s="85" t="n"/>
      <c r="E42" s="77" t="n"/>
      <c r="F42" s="77" t="n"/>
      <c r="G42" s="77" t="n"/>
      <c r="H42" s="77" t="n"/>
      <c r="I42" s="77" t="n"/>
      <c r="J42" s="80" t="n"/>
    </row>
    <row r="43" ht="15.75" customHeight="1">
      <c r="B43" s="82" t="inlineStr">
        <is>
          <t>LIQUIDITY RATIOS</t>
        </is>
      </c>
      <c r="C43" s="76" t="n"/>
      <c r="D43" s="76" t="n"/>
      <c r="E43" s="77" t="n"/>
      <c r="F43" s="77" t="n"/>
      <c r="G43" s="77" t="n"/>
      <c r="H43" s="77" t="n"/>
      <c r="I43" s="77" t="n"/>
      <c r="J43" s="80" t="n"/>
    </row>
    <row r="44">
      <c r="B44" s="47" t="inlineStr">
        <is>
          <t>Current Ratio</t>
        </is>
      </c>
      <c r="C44" s="76" t="n"/>
      <c r="D44" s="76" t="n"/>
      <c r="E44" s="77">
        <f>E188/E204</f>
        <v/>
      </c>
      <c r="F44" s="77">
        <f>F188/F204</f>
        <v/>
      </c>
      <c r="G44" s="77">
        <f>G188/G204</f>
        <v/>
      </c>
      <c r="H44" s="77">
        <f>H188/H204</f>
        <v/>
      </c>
      <c r="I44" s="77">
        <f>I188/I204</f>
        <v/>
      </c>
      <c r="J44" s="80">
        <f>J188/J204</f>
        <v/>
      </c>
    </row>
    <row r="45">
      <c r="B45" s="68" t="inlineStr">
        <is>
          <t>Quick Ratio</t>
        </is>
      </c>
      <c r="C45" s="86" t="n"/>
      <c r="D45" s="86" t="n"/>
      <c r="E45" s="87">
        <f>(E188-E185)/E204</f>
        <v/>
      </c>
      <c r="F45" s="87">
        <f>(F188-F185)/F204</f>
        <v/>
      </c>
      <c r="G45" s="87">
        <f>(G188-G185)/G204</f>
        <v/>
      </c>
      <c r="H45" s="87">
        <f>(H188-H185)/H204</f>
        <v/>
      </c>
      <c r="I45" s="87">
        <f>(I188-I185)/I204</f>
        <v/>
      </c>
      <c r="J45" s="88">
        <f>(J188-J185)/J204</f>
        <v/>
      </c>
    </row>
    <row r="50" ht="27" customHeight="1" thickBot="1">
      <c r="B50" s="113" t="inlineStr">
        <is>
          <t>Operating Assumptions</t>
        </is>
      </c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5" t="n"/>
    </row>
    <row r="51" ht="15.75" customHeight="1" thickTop="1">
      <c r="B51" s="97" t="n"/>
      <c r="Q51" s="13" t="n"/>
    </row>
    <row r="52" ht="19.5" customHeight="1" thickBot="1">
      <c r="B52" s="97" t="n"/>
      <c r="F52" s="141" t="inlineStr">
        <is>
          <t>Historical</t>
        </is>
      </c>
      <c r="G52" s="148" t="n"/>
      <c r="H52" s="148" t="n"/>
      <c r="I52" s="142" t="inlineStr">
        <is>
          <t>Projected</t>
        </is>
      </c>
      <c r="J52" s="148" t="n"/>
      <c r="K52" s="148" t="n"/>
      <c r="L52" s="148" t="n"/>
      <c r="M52" s="148" t="n"/>
      <c r="Q52" s="13" t="n"/>
    </row>
    <row r="53">
      <c r="B53" s="97" t="n"/>
      <c r="F53" s="121">
        <f>G53-1</f>
        <v/>
      </c>
      <c r="G53" s="121">
        <f>H53-1</f>
        <v/>
      </c>
      <c r="H53" s="121">
        <f>I53-1</f>
        <v/>
      </c>
      <c r="I53" s="120" t="n">
        <v>2023</v>
      </c>
      <c r="J53" s="119">
        <f>I53+1</f>
        <v/>
      </c>
      <c r="K53" s="119">
        <f>J53+1</f>
        <v/>
      </c>
      <c r="L53" s="119">
        <f>K53+1</f>
        <v/>
      </c>
      <c r="M53" s="119">
        <f>L53+1</f>
        <v/>
      </c>
      <c r="Q53" s="13" t="n"/>
    </row>
    <row r="54">
      <c r="B54" s="97" t="n"/>
      <c r="F54" s="122" t="n"/>
      <c r="G54" s="122" t="n"/>
      <c r="H54" s="122" t="n"/>
      <c r="Q54" s="13" t="n"/>
    </row>
    <row r="55">
      <c r="B55" s="116" t="inlineStr">
        <is>
          <t>Revenue</t>
        </is>
      </c>
      <c r="F55" s="123" t="n">
        <v>55179</v>
      </c>
      <c r="G55" s="123" t="n">
        <v>57350</v>
      </c>
      <c r="H55" s="123" t="n">
        <v>60530</v>
      </c>
      <c r="I55" s="124">
        <f>H55*(1+I56)</f>
        <v/>
      </c>
      <c r="J55" s="124">
        <f>I55*(1+J56)</f>
        <v/>
      </c>
      <c r="K55" s="124">
        <f>J55*(1+K56)</f>
        <v/>
      </c>
      <c r="L55" s="124">
        <f>K55*(1+L56)</f>
        <v/>
      </c>
      <c r="M55" s="124">
        <f>L55*(1+M56)</f>
        <v/>
      </c>
      <c r="Q55" s="13" t="n"/>
    </row>
    <row r="56">
      <c r="B56" s="97" t="inlineStr">
        <is>
          <t xml:space="preserve">     Growth</t>
        </is>
      </c>
      <c r="F56" s="149" t="n"/>
      <c r="G56" s="149">
        <f>(G55/F55)-1</f>
        <v/>
      </c>
      <c r="H56" s="149">
        <f>(H55/G55)-1</f>
        <v/>
      </c>
      <c r="I56" s="150" t="n">
        <v>0.07000000000000001</v>
      </c>
      <c r="J56" s="150" t="n">
        <v>0.07000000000000001</v>
      </c>
      <c r="K56" s="150" t="n">
        <v>0.07000000000000001</v>
      </c>
      <c r="L56" s="150" t="n">
        <v>0.07000000000000001</v>
      </c>
      <c r="M56" s="150" t="n">
        <v>0.07000000000000001</v>
      </c>
      <c r="Q56" s="13" t="n"/>
    </row>
    <row r="57">
      <c r="B57" s="97" t="n"/>
      <c r="F57" s="122" t="n"/>
      <c r="G57" s="122" t="n"/>
      <c r="H57" s="122" t="n"/>
      <c r="Q57" s="13" t="n"/>
    </row>
    <row r="58">
      <c r="B58" s="116" t="inlineStr">
        <is>
          <t>Cost of Revenue</t>
        </is>
      </c>
      <c r="F58" s="125">
        <f>F59+F62</f>
        <v/>
      </c>
      <c r="G58" s="125">
        <f>G59+G62</f>
        <v/>
      </c>
      <c r="H58" s="125">
        <f>H59+H62</f>
        <v/>
      </c>
      <c r="I58" s="126">
        <f>I62+I59</f>
        <v/>
      </c>
      <c r="J58" s="126">
        <f>J62+J59</f>
        <v/>
      </c>
      <c r="K58" s="126">
        <f>K62+K59</f>
        <v/>
      </c>
      <c r="L58" s="126">
        <f>L62+L59</f>
        <v/>
      </c>
      <c r="M58" s="126">
        <f>M62+M59</f>
        <v/>
      </c>
      <c r="Q58" s="13" t="n"/>
    </row>
    <row r="59">
      <c r="B59" s="97" t="inlineStr">
        <is>
          <t xml:space="preserve">     COR excl. D&amp;A</t>
        </is>
      </c>
      <c r="F59" s="137" t="n">
        <v>24314</v>
      </c>
      <c r="G59" s="137" t="n">
        <v>25865</v>
      </c>
      <c r="H59" s="137" t="n">
        <v>27842</v>
      </c>
      <c r="I59" s="138">
        <f>I55*I60</f>
        <v/>
      </c>
      <c r="J59" s="138">
        <f>J55*J60</f>
        <v/>
      </c>
      <c r="K59" s="138">
        <f>K55*K60</f>
        <v/>
      </c>
      <c r="L59" s="138">
        <f>L55*L60</f>
        <v/>
      </c>
      <c r="M59" s="138">
        <f>M55*M60</f>
        <v/>
      </c>
      <c r="Q59" s="13" t="n"/>
    </row>
    <row r="60">
      <c r="B60" s="117" t="inlineStr">
        <is>
          <t xml:space="preserve">     % sales</t>
        </is>
      </c>
      <c r="F60" s="149">
        <f>F59/F55</f>
        <v/>
      </c>
      <c r="G60" s="149">
        <f>G59/G55</f>
        <v/>
      </c>
      <c r="H60" s="149">
        <f>H59/H55</f>
        <v/>
      </c>
      <c r="I60" s="150" t="n">
        <v>0.7</v>
      </c>
      <c r="J60" s="150" t="n">
        <v>0.7</v>
      </c>
      <c r="K60" s="150" t="n">
        <v>0.7</v>
      </c>
      <c r="L60" s="150" t="n">
        <v>0.7</v>
      </c>
      <c r="M60" s="150" t="n">
        <v>0.7</v>
      </c>
      <c r="Q60" s="13" t="n"/>
    </row>
    <row r="61">
      <c r="B61" s="97" t="n"/>
      <c r="F61" s="122" t="n"/>
      <c r="G61" s="122" t="n"/>
      <c r="H61" s="122" t="n"/>
      <c r="Q61" s="13" t="n"/>
    </row>
    <row r="62">
      <c r="B62" s="97" t="inlineStr">
        <is>
          <t xml:space="preserve">     Depreciation &amp; Amortization</t>
        </is>
      </c>
      <c r="F62" s="137" t="n">
        <v>2468</v>
      </c>
      <c r="G62" s="137" t="n">
        <v>2529</v>
      </c>
      <c r="H62" s="137" t="n">
        <v>2395</v>
      </c>
      <c r="I62" s="127">
        <f>AVERAGE(F62:H62)</f>
        <v/>
      </c>
      <c r="J62" s="127">
        <f>AVERAGE(G62:I62)</f>
        <v/>
      </c>
      <c r="K62" s="127">
        <f>AVERAGE(H62:J62)</f>
        <v/>
      </c>
      <c r="L62" s="127">
        <f>AVERAGE(I62:K62)</f>
        <v/>
      </c>
      <c r="M62" s="127">
        <f>AVERAGE(J62:L62)</f>
        <v/>
      </c>
      <c r="Q62" s="13" t="n"/>
    </row>
    <row r="63">
      <c r="B63" s="117" t="inlineStr">
        <is>
          <t xml:space="preserve">     % sales</t>
        </is>
      </c>
      <c r="F63" s="149">
        <f>F62/F55</f>
        <v/>
      </c>
      <c r="G63" s="149">
        <f>G62/G55</f>
        <v/>
      </c>
      <c r="H63" s="149">
        <f>H62/H55</f>
        <v/>
      </c>
      <c r="I63" s="151">
        <f>I62/I55</f>
        <v/>
      </c>
      <c r="J63" s="151">
        <f>J62/J55</f>
        <v/>
      </c>
      <c r="K63" s="151">
        <f>K62/K55</f>
        <v/>
      </c>
      <c r="L63" s="151">
        <f>L62/L55</f>
        <v/>
      </c>
      <c r="M63" s="151">
        <f>M62/M55</f>
        <v/>
      </c>
      <c r="Q63" s="13" t="n"/>
    </row>
    <row r="64">
      <c r="B64" s="97" t="n"/>
      <c r="F64" s="122" t="n"/>
      <c r="G64" s="122" t="n"/>
      <c r="H64" s="122" t="n"/>
      <c r="Q64" s="13" t="n"/>
    </row>
    <row r="65">
      <c r="B65" s="116" t="inlineStr">
        <is>
          <t>SG&amp;A Expense</t>
        </is>
      </c>
      <c r="F65" s="125">
        <f>F66+F69</f>
        <v/>
      </c>
      <c r="G65" s="125">
        <f>G66+G69</f>
        <v/>
      </c>
      <c r="H65" s="125">
        <f>H66+H69</f>
        <v/>
      </c>
      <c r="I65" s="126">
        <f>I66+I69</f>
        <v/>
      </c>
      <c r="J65" s="126">
        <f>J66+J69</f>
        <v/>
      </c>
      <c r="K65" s="126">
        <f>K66+K69</f>
        <v/>
      </c>
      <c r="L65" s="126">
        <f>L66+L69</f>
        <v/>
      </c>
      <c r="M65" s="126">
        <f>M66+M69</f>
        <v/>
      </c>
      <c r="Q65" s="13" t="n"/>
    </row>
    <row r="66">
      <c r="B66" s="97" t="inlineStr">
        <is>
          <t xml:space="preserve">     R&amp;D</t>
        </is>
      </c>
      <c r="F66" s="137" t="n">
        <v>6262</v>
      </c>
      <c r="G66" s="137" t="n">
        <v>6488</v>
      </c>
      <c r="H66" s="137" t="n">
        <v>6567</v>
      </c>
      <c r="I66" s="138">
        <f>I67*I55</f>
        <v/>
      </c>
      <c r="J66" s="138">
        <f>J67*J55</f>
        <v/>
      </c>
      <c r="K66" s="138">
        <f>K67*K55</f>
        <v/>
      </c>
      <c r="L66" s="138">
        <f>L67*L55</f>
        <v/>
      </c>
      <c r="M66" s="138">
        <f>M67*M55</f>
        <v/>
      </c>
      <c r="Q66" s="13" t="n"/>
    </row>
    <row r="67">
      <c r="B67" s="117" t="inlineStr">
        <is>
          <t xml:space="preserve">     % sales</t>
        </is>
      </c>
      <c r="F67" s="152">
        <f>F66/F55</f>
        <v/>
      </c>
      <c r="G67" s="152">
        <f>G66/G55</f>
        <v/>
      </c>
      <c r="H67" s="152">
        <f>H66/H55</f>
        <v/>
      </c>
      <c r="I67" s="153" t="n">
        <v>0.07000000000000001</v>
      </c>
      <c r="J67" s="153" t="n">
        <v>0.07000000000000001</v>
      </c>
      <c r="K67" s="153" t="n">
        <v>0.07000000000000001</v>
      </c>
      <c r="L67" s="153" t="n">
        <v>0.07000000000000001</v>
      </c>
      <c r="M67" s="153" t="n">
        <v>0.07000000000000001</v>
      </c>
      <c r="Q67" s="13" t="n"/>
    </row>
    <row r="68">
      <c r="B68" s="97" t="n"/>
      <c r="F68" s="122" t="n"/>
      <c r="G68" s="122" t="n"/>
      <c r="H68" s="122" t="n"/>
      <c r="Q68" s="13" t="n"/>
    </row>
    <row r="69">
      <c r="B69" s="97" t="inlineStr">
        <is>
          <t xml:space="preserve">     Other SG&amp;A</t>
        </is>
      </c>
      <c r="F69" s="137" t="n">
        <v>20561</v>
      </c>
      <c r="G69" s="137" t="n">
        <v>18745</v>
      </c>
      <c r="H69" s="137" t="n">
        <v>18609</v>
      </c>
      <c r="I69" s="138">
        <f>I70*I55</f>
        <v/>
      </c>
      <c r="J69" s="138">
        <f>J70*J55</f>
        <v/>
      </c>
      <c r="K69" s="138">
        <f>K70*K55</f>
        <v/>
      </c>
      <c r="L69" s="138">
        <f>L70*L55</f>
        <v/>
      </c>
      <c r="M69" s="138">
        <f>M70*M55</f>
        <v/>
      </c>
      <c r="Q69" s="13" t="n"/>
    </row>
    <row r="70">
      <c r="B70" s="117" t="inlineStr">
        <is>
          <t xml:space="preserve">     % sales</t>
        </is>
      </c>
      <c r="F70" s="152">
        <f>F69/F55</f>
        <v/>
      </c>
      <c r="G70" s="152">
        <f>G69/G55</f>
        <v/>
      </c>
      <c r="H70" s="152">
        <f>H69/H55</f>
        <v/>
      </c>
      <c r="I70" s="153" t="n">
        <v>0.07000000000000001</v>
      </c>
      <c r="J70" s="153" t="n">
        <v>0.07000000000000001</v>
      </c>
      <c r="K70" s="153" t="n">
        <v>0.07000000000000001</v>
      </c>
      <c r="L70" s="153" t="n">
        <v>0.07000000000000001</v>
      </c>
      <c r="M70" s="153" t="n">
        <v>0.07000000000000001</v>
      </c>
      <c r="Q70" s="13" t="n"/>
    </row>
    <row r="71">
      <c r="B71" s="97" t="n"/>
      <c r="F71" s="122" t="n"/>
      <c r="G71" s="122" t="n"/>
      <c r="H71" s="122" t="n"/>
      <c r="Q71" s="13" t="n"/>
    </row>
    <row r="72">
      <c r="B72" s="116" t="inlineStr">
        <is>
          <t>EBIT (Operating Profit)</t>
        </is>
      </c>
      <c r="F72" s="125">
        <f>F55-SUM(F58,F65)</f>
        <v/>
      </c>
      <c r="G72" s="125">
        <f>G55-SUM(G58,G65)</f>
        <v/>
      </c>
      <c r="H72" s="125">
        <f>H55-SUM(H58,H65)</f>
        <v/>
      </c>
      <c r="I72" s="139">
        <f>I55-SUM(I58,I65)</f>
        <v/>
      </c>
      <c r="J72" s="139">
        <f>J55-SUM(J58,J65)</f>
        <v/>
      </c>
      <c r="K72" s="139">
        <f>K55-SUM(K58,K65)</f>
        <v/>
      </c>
      <c r="L72" s="139">
        <f>L55-SUM(L58,L65)</f>
        <v/>
      </c>
      <c r="M72" s="139">
        <f>M55-SUM(M58,M65)</f>
        <v/>
      </c>
      <c r="Q72" s="13" t="n"/>
    </row>
    <row r="73">
      <c r="B73" s="117" t="inlineStr">
        <is>
          <t xml:space="preserve">     Margin</t>
        </is>
      </c>
      <c r="F73" s="152">
        <f>F72/F55</f>
        <v/>
      </c>
      <c r="G73" s="152">
        <f>G72/G55</f>
        <v/>
      </c>
      <c r="H73" s="152">
        <f>H72/H55</f>
        <v/>
      </c>
      <c r="I73" s="154">
        <f>I72/I55</f>
        <v/>
      </c>
      <c r="J73" s="154">
        <f>J72/J55</f>
        <v/>
      </c>
      <c r="K73" s="154">
        <f>K72/K55</f>
        <v/>
      </c>
      <c r="L73" s="154">
        <f>L72/L55</f>
        <v/>
      </c>
      <c r="M73" s="154">
        <f>M72/M55</f>
        <v/>
      </c>
      <c r="Q73" s="13" t="n"/>
    </row>
    <row r="74">
      <c r="B74" s="97" t="n"/>
      <c r="F74" s="122" t="n"/>
      <c r="G74" s="122" t="n"/>
      <c r="H74" s="122" t="n"/>
      <c r="Q74" s="13" t="n"/>
    </row>
    <row r="75">
      <c r="B75" s="116" t="inlineStr">
        <is>
          <t>EBITDA</t>
        </is>
      </c>
      <c r="F75" s="125">
        <f>F72+F62</f>
        <v/>
      </c>
      <c r="G75" s="125">
        <f>G72+G62</f>
        <v/>
      </c>
      <c r="H75" s="125">
        <f>H72+H62</f>
        <v/>
      </c>
      <c r="I75" s="139">
        <f>I72+I62</f>
        <v/>
      </c>
      <c r="J75" s="139">
        <f>J72+J62</f>
        <v/>
      </c>
      <c r="K75" s="139">
        <f>K72+K62</f>
        <v/>
      </c>
      <c r="L75" s="139">
        <f>L72+L62</f>
        <v/>
      </c>
      <c r="M75" s="139">
        <f>M72+M62</f>
        <v/>
      </c>
      <c r="Q75" s="13" t="n"/>
    </row>
    <row r="76">
      <c r="B76" s="117" t="inlineStr">
        <is>
          <t xml:space="preserve">     Margin</t>
        </is>
      </c>
      <c r="F76" s="152">
        <f>F75/F55</f>
        <v/>
      </c>
      <c r="G76" s="152">
        <f>G75/G55</f>
        <v/>
      </c>
      <c r="H76" s="152">
        <f>H75/H55</f>
        <v/>
      </c>
      <c r="I76" s="155">
        <f>I75/I55</f>
        <v/>
      </c>
      <c r="J76" s="155">
        <f>J75/J55</f>
        <v/>
      </c>
      <c r="K76" s="155">
        <f>K75/K55</f>
        <v/>
      </c>
      <c r="L76" s="155">
        <f>L75/L55</f>
        <v/>
      </c>
      <c r="M76" s="155">
        <f>M75/M55</f>
        <v/>
      </c>
      <c r="Q76" s="13" t="n"/>
    </row>
    <row r="77">
      <c r="B77" s="117" t="inlineStr">
        <is>
          <t xml:space="preserve">     Growth</t>
        </is>
      </c>
      <c r="F77" s="152" t="n"/>
      <c r="G77" s="152">
        <f>G75/F75-1</f>
        <v/>
      </c>
      <c r="H77" s="152">
        <f>H75/G75-1</f>
        <v/>
      </c>
      <c r="I77" s="155">
        <f>I75/H75-1</f>
        <v/>
      </c>
      <c r="J77" s="155">
        <f>J75/I75-1</f>
        <v/>
      </c>
      <c r="K77" s="155">
        <f>K75/J75-1</f>
        <v/>
      </c>
      <c r="L77" s="155">
        <f>L75/K75-1</f>
        <v/>
      </c>
      <c r="M77" s="155">
        <f>M75/L75-1</f>
        <v/>
      </c>
      <c r="Q77" s="13" t="n"/>
    </row>
    <row r="78">
      <c r="B78" s="97" t="n"/>
      <c r="F78" s="122" t="n"/>
      <c r="G78" s="122" t="n"/>
      <c r="H78" s="122" t="n"/>
      <c r="Q78" s="13" t="n"/>
    </row>
    <row r="79">
      <c r="B79" s="116" t="inlineStr">
        <is>
          <t>Total Capital Expenditures</t>
        </is>
      </c>
      <c r="F79" s="144" t="n">
        <v>2618</v>
      </c>
      <c r="G79" s="144" t="n">
        <v>2062</v>
      </c>
      <c r="H79" s="144" t="n">
        <v>1346</v>
      </c>
      <c r="I79" s="145" t="n">
        <v>300</v>
      </c>
      <c r="J79" s="145" t="n">
        <v>300</v>
      </c>
      <c r="K79" s="145" t="n">
        <v>300</v>
      </c>
      <c r="L79" s="145" t="n">
        <v>300</v>
      </c>
      <c r="M79" s="145" t="n">
        <v>300</v>
      </c>
      <c r="Q79" s="13" t="n"/>
    </row>
    <row r="80">
      <c r="B80" s="118" t="inlineStr">
        <is>
          <t xml:space="preserve">     % sales</t>
        </is>
      </c>
      <c r="C80" s="6" t="n"/>
      <c r="D80" s="6" t="n"/>
      <c r="E80" s="6" t="n"/>
      <c r="F80" s="156">
        <f>F79/F55</f>
        <v/>
      </c>
      <c r="G80" s="156">
        <f>G79/G55</f>
        <v/>
      </c>
      <c r="H80" s="156">
        <f>H79/H55</f>
        <v/>
      </c>
      <c r="I80" s="157">
        <f>I79/I55</f>
        <v/>
      </c>
      <c r="J80" s="157">
        <f>J79/J55</f>
        <v/>
      </c>
      <c r="K80" s="157">
        <f>K79/K55</f>
        <v/>
      </c>
      <c r="L80" s="157">
        <f>L79/L55</f>
        <v/>
      </c>
      <c r="M80" s="157">
        <f>M79/M55</f>
        <v/>
      </c>
      <c r="N80" s="6" t="n"/>
      <c r="O80" s="6" t="n"/>
      <c r="P80" s="6" t="n"/>
      <c r="Q80" s="16" t="n"/>
    </row>
  </sheetData>
  <mergeCells count="3">
    <mergeCell ref="M1:N1"/>
    <mergeCell ref="I52:M52"/>
    <mergeCell ref="F52:H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19739</dc:creator>
  <dcterms:created xmlns:dcterms="http://purl.org/dc/terms/" xmlns:xsi="http://www.w3.org/2001/XMLSchema-instance" xsi:type="dcterms:W3CDTF">2023-08-06T19:53:52Z</dcterms:created>
  <dcterms:modified xmlns:dcterms="http://purl.org/dc/terms/" xmlns:xsi="http://www.w3.org/2001/XMLSchema-instance" xsi:type="dcterms:W3CDTF">2023-08-07T00:13:53Z</dcterms:modified>
  <cp:lastModifiedBy>19739</cp:lastModifiedBy>
</cp:coreProperties>
</file>