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39\Desktop\"/>
    </mc:Choice>
  </mc:AlternateContent>
  <xr:revisionPtr revIDLastSave="0" documentId="13_ncr:1_{7C18CC3E-4032-433A-BF8D-DC2A534CD765}" xr6:coauthVersionLast="47" xr6:coauthVersionMax="47" xr10:uidLastSave="{00000000-0000-0000-0000-000000000000}"/>
  <bookViews>
    <workbookView xWindow="-120" yWindow="-120" windowWidth="20730" windowHeight="11040" xr2:uid="{3DEFC2DE-BB84-4643-8A7E-CDEBBFA5D37C}"/>
  </bookViews>
  <sheets>
    <sheet name="model" sheetId="1" r:id="rId1"/>
  </sheets>
  <definedNames>
    <definedName name="opcase">model!$B$14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G29" i="1" s="1"/>
  <c r="G27" i="1"/>
  <c r="H27" i="1"/>
  <c r="I27" i="1"/>
  <c r="J27" i="1"/>
  <c r="J67" i="1"/>
  <c r="K67" i="1" s="1"/>
  <c r="I67" i="1"/>
  <c r="F23" i="1"/>
  <c r="G23" i="1" s="1"/>
  <c r="G22" i="1" s="1"/>
  <c r="G21" i="1"/>
  <c r="H21" i="1"/>
  <c r="I21" i="1"/>
  <c r="J21" i="1"/>
  <c r="G15" i="1"/>
  <c r="H15" i="1"/>
  <c r="I15" i="1"/>
  <c r="J15" i="1"/>
  <c r="F17" i="1"/>
  <c r="F16" i="1" s="1"/>
  <c r="G9" i="1"/>
  <c r="H9" i="1"/>
  <c r="I9" i="1"/>
  <c r="J9" i="1"/>
  <c r="F9" i="1"/>
  <c r="F15" i="1" s="1"/>
  <c r="F21" i="1" s="1"/>
  <c r="F27" i="1" s="1"/>
  <c r="C31" i="1"/>
  <c r="C25" i="1"/>
  <c r="C19" i="1"/>
  <c r="C13" i="1"/>
  <c r="B29" i="1"/>
  <c r="B30" i="1" s="1"/>
  <c r="B23" i="1"/>
  <c r="B24" i="1" s="1"/>
  <c r="C18" i="1"/>
  <c r="C24" i="1" s="1"/>
  <c r="C30" i="1" s="1"/>
  <c r="C17" i="1"/>
  <c r="C23" i="1" s="1"/>
  <c r="C29" i="1" s="1"/>
  <c r="B17" i="1"/>
  <c r="B18" i="1" s="1"/>
  <c r="C16" i="1"/>
  <c r="C22" i="1" s="1"/>
  <c r="C28" i="1" s="1"/>
  <c r="B11" i="1"/>
  <c r="B12" i="1" s="1"/>
  <c r="I62" i="1"/>
  <c r="G80" i="1"/>
  <c r="H80" i="1"/>
  <c r="F80" i="1"/>
  <c r="G65" i="1"/>
  <c r="H65" i="1"/>
  <c r="F65" i="1"/>
  <c r="G67" i="1"/>
  <c r="H67" i="1"/>
  <c r="F67" i="1"/>
  <c r="G70" i="1"/>
  <c r="H70" i="1"/>
  <c r="F70" i="1"/>
  <c r="G58" i="1"/>
  <c r="H58" i="1"/>
  <c r="H72" i="1" s="1"/>
  <c r="F58" i="1"/>
  <c r="F72" i="1" s="1"/>
  <c r="F75" i="1" s="1"/>
  <c r="G63" i="1"/>
  <c r="H63" i="1"/>
  <c r="F63" i="1"/>
  <c r="H56" i="1"/>
  <c r="G56" i="1"/>
  <c r="F11" i="1" s="1"/>
  <c r="F10" i="1" s="1"/>
  <c r="F13" i="1" s="1"/>
  <c r="I56" i="1" s="1"/>
  <c r="I55" i="1" s="1"/>
  <c r="H60" i="1"/>
  <c r="G60" i="1"/>
  <c r="F60" i="1"/>
  <c r="J53" i="1"/>
  <c r="K53" i="1" s="1"/>
  <c r="L53" i="1" s="1"/>
  <c r="M53" i="1" s="1"/>
  <c r="H53" i="1"/>
  <c r="G53" i="1" s="1"/>
  <c r="F53" i="1" s="1"/>
  <c r="F19" i="1" l="1"/>
  <c r="I60" i="1" s="1"/>
  <c r="I59" i="1" s="1"/>
  <c r="I58" i="1" s="1"/>
  <c r="G17" i="1"/>
  <c r="H17" i="1" s="1"/>
  <c r="I17" i="1" s="1"/>
  <c r="F22" i="1"/>
  <c r="F25" i="1" s="1"/>
  <c r="I70" i="1" s="1"/>
  <c r="I69" i="1" s="1"/>
  <c r="G30" i="1"/>
  <c r="G28" i="1"/>
  <c r="G31" i="1" s="1"/>
  <c r="J80" i="1" s="1"/>
  <c r="H29" i="1"/>
  <c r="G25" i="1"/>
  <c r="J70" i="1" s="1"/>
  <c r="F18" i="1"/>
  <c r="G24" i="1"/>
  <c r="F28" i="1"/>
  <c r="F31" i="1" s="1"/>
  <c r="I80" i="1" s="1"/>
  <c r="I79" i="1" s="1"/>
  <c r="H23" i="1"/>
  <c r="F24" i="1"/>
  <c r="F30" i="1"/>
  <c r="L67" i="1"/>
  <c r="F12" i="1"/>
  <c r="G11" i="1"/>
  <c r="I63" i="1"/>
  <c r="G72" i="1"/>
  <c r="G75" i="1" s="1"/>
  <c r="H73" i="1"/>
  <c r="H75" i="1"/>
  <c r="G73" i="1"/>
  <c r="J62" i="1"/>
  <c r="I66" i="1"/>
  <c r="F73" i="1"/>
  <c r="F76" i="1"/>
  <c r="G18" i="1" l="1"/>
  <c r="H18" i="1"/>
  <c r="H16" i="1"/>
  <c r="H19" i="1" s="1"/>
  <c r="K60" i="1" s="1"/>
  <c r="G16" i="1"/>
  <c r="G19" i="1" s="1"/>
  <c r="J60" i="1" s="1"/>
  <c r="J17" i="1"/>
  <c r="I16" i="1"/>
  <c r="I19" i="1" s="1"/>
  <c r="L60" i="1" s="1"/>
  <c r="I18" i="1"/>
  <c r="I23" i="1"/>
  <c r="H24" i="1"/>
  <c r="I29" i="1"/>
  <c r="H28" i="1"/>
  <c r="H31" i="1" s="1"/>
  <c r="K80" i="1" s="1"/>
  <c r="H30" i="1"/>
  <c r="M67" i="1"/>
  <c r="H22" i="1"/>
  <c r="H25" i="1" s="1"/>
  <c r="K70" i="1" s="1"/>
  <c r="H11" i="1"/>
  <c r="G12" i="1"/>
  <c r="G10" i="1"/>
  <c r="G13" i="1" s="1"/>
  <c r="J56" i="1" s="1"/>
  <c r="J55" i="1" s="1"/>
  <c r="J79" i="1" s="1"/>
  <c r="G76" i="1"/>
  <c r="G77" i="1"/>
  <c r="I65" i="1"/>
  <c r="I72" i="1" s="1"/>
  <c r="K62" i="1"/>
  <c r="H77" i="1"/>
  <c r="H76" i="1"/>
  <c r="L62" i="1"/>
  <c r="J69" i="1" l="1"/>
  <c r="J66" i="1"/>
  <c r="J59" i="1"/>
  <c r="J58" i="1" s="1"/>
  <c r="J63" i="1"/>
  <c r="J16" i="1"/>
  <c r="J19" i="1" s="1"/>
  <c r="M60" i="1" s="1"/>
  <c r="J18" i="1"/>
  <c r="J29" i="1"/>
  <c r="I28" i="1"/>
  <c r="I31" i="1" s="1"/>
  <c r="L80" i="1" s="1"/>
  <c r="I30" i="1"/>
  <c r="I24" i="1"/>
  <c r="J23" i="1"/>
  <c r="J24" i="1" s="1"/>
  <c r="I22" i="1"/>
  <c r="I25" i="1" s="1"/>
  <c r="L70" i="1" s="1"/>
  <c r="I73" i="1"/>
  <c r="I75" i="1"/>
  <c r="I77" i="1" s="1"/>
  <c r="I11" i="1"/>
  <c r="H12" i="1"/>
  <c r="H10" i="1"/>
  <c r="H13" i="1" s="1"/>
  <c r="K56" i="1" s="1"/>
  <c r="K55" i="1" s="1"/>
  <c r="K79" i="1" s="1"/>
  <c r="M62" i="1"/>
  <c r="K63" i="1" l="1"/>
  <c r="J65" i="1"/>
  <c r="J72" i="1" s="1"/>
  <c r="K59" i="1"/>
  <c r="K58" i="1" s="1"/>
  <c r="K69" i="1"/>
  <c r="K66" i="1"/>
  <c r="J22" i="1"/>
  <c r="J25" i="1" s="1"/>
  <c r="M70" i="1" s="1"/>
  <c r="J30" i="1"/>
  <c r="J28" i="1"/>
  <c r="J31" i="1" s="1"/>
  <c r="M80" i="1" s="1"/>
  <c r="I76" i="1"/>
  <c r="J11" i="1"/>
  <c r="I12" i="1"/>
  <c r="I10" i="1"/>
  <c r="I13" i="1" s="1"/>
  <c r="L56" i="1" s="1"/>
  <c r="L55" i="1" s="1"/>
  <c r="L79" i="1" s="1"/>
  <c r="L69" i="1" l="1"/>
  <c r="L59" i="1"/>
  <c r="L58" i="1" s="1"/>
  <c r="L66" i="1"/>
  <c r="L63" i="1"/>
  <c r="J75" i="1"/>
  <c r="J73" i="1"/>
  <c r="K65" i="1"/>
  <c r="K72" i="1" s="1"/>
  <c r="K75" i="1" s="1"/>
  <c r="K76" i="1" s="1"/>
  <c r="J12" i="1"/>
  <c r="J10" i="1"/>
  <c r="J13" i="1" s="1"/>
  <c r="M56" i="1" s="1"/>
  <c r="M55" i="1" s="1"/>
  <c r="M79" i="1" s="1"/>
  <c r="K73" i="1" l="1"/>
  <c r="M69" i="1"/>
  <c r="M59" i="1"/>
  <c r="M58" i="1" s="1"/>
  <c r="M66" i="1"/>
  <c r="M63" i="1"/>
  <c r="J76" i="1"/>
  <c r="J77" i="1"/>
  <c r="L65" i="1"/>
  <c r="L72" i="1" s="1"/>
  <c r="K77" i="1"/>
  <c r="L75" i="1" l="1"/>
  <c r="L73" i="1"/>
  <c r="M65" i="1"/>
  <c r="M72" i="1" s="1"/>
  <c r="M75" i="1" l="1"/>
  <c r="M73" i="1"/>
  <c r="L77" i="1"/>
  <c r="L76" i="1"/>
  <c r="M76" i="1" l="1"/>
  <c r="M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DealMaven</author>
  </authors>
  <commentList>
    <comment ref="B10" authorId="0" shapeId="0" xr:uid="{47FC6F83-DCD2-404D-BB60-F63403BD0036}">
      <text>
        <r>
          <rPr>
            <b/>
            <sz val="8"/>
            <color indexed="81"/>
            <rFont val="Tahoma"/>
            <family val="2"/>
          </rPr>
          <t>DealMaven:</t>
        </r>
        <r>
          <rPr>
            <sz val="8"/>
            <color indexed="81"/>
            <rFont val="Tahoma"/>
            <family val="2"/>
          </rPr>
          <t xml:space="preserve">
Link this row to the output of the operating buildup worksheet, if applicable.</t>
        </r>
      </text>
    </comment>
    <comment ref="B16" authorId="0" shapeId="0" xr:uid="{A791F0D2-E586-4EEA-8B84-648FB9115630}">
      <text>
        <r>
          <rPr>
            <b/>
            <sz val="8"/>
            <color indexed="81"/>
            <rFont val="Tahoma"/>
            <family val="2"/>
          </rPr>
          <t>DealMaven:</t>
        </r>
        <r>
          <rPr>
            <sz val="8"/>
            <color indexed="81"/>
            <rFont val="Tahoma"/>
            <family val="2"/>
          </rPr>
          <t xml:space="preserve">
Link this row to the output of the operating buildup worksheet, if applicable.</t>
        </r>
      </text>
    </comment>
    <comment ref="B22" authorId="0" shapeId="0" xr:uid="{DA94B179-F48A-48A2-B22B-9AF8325B71A7}">
      <text>
        <r>
          <rPr>
            <b/>
            <sz val="8"/>
            <color indexed="81"/>
            <rFont val="Tahoma"/>
            <family val="2"/>
          </rPr>
          <t>DealMaven:</t>
        </r>
        <r>
          <rPr>
            <sz val="8"/>
            <color indexed="81"/>
            <rFont val="Tahoma"/>
            <family val="2"/>
          </rPr>
          <t xml:space="preserve">
Link this row to the output of the operating buildup worksheet, if applicable.</t>
        </r>
      </text>
    </comment>
    <comment ref="B28" authorId="0" shapeId="0" xr:uid="{EFD4C7A2-1BCE-4B78-9F95-7A2DCA0E5B2F}">
      <text>
        <r>
          <rPr>
            <b/>
            <sz val="8"/>
            <color indexed="81"/>
            <rFont val="Tahoma"/>
            <family val="2"/>
          </rPr>
          <t>DealMaven:</t>
        </r>
        <r>
          <rPr>
            <sz val="8"/>
            <color indexed="81"/>
            <rFont val="Tahoma"/>
            <family val="2"/>
          </rPr>
          <t xml:space="preserve">
Link this row to the output of the operating buildup worksheet, if applicable.</t>
        </r>
      </text>
    </comment>
  </commentList>
</comments>
</file>

<file path=xl/sharedStrings.xml><?xml version="1.0" encoding="utf-8"?>
<sst xmlns="http://schemas.openxmlformats.org/spreadsheetml/2006/main" count="40" uniqueCount="32">
  <si>
    <t>ProForma Financial Statement</t>
  </si>
  <si>
    <t>Created by Julian Cardone</t>
  </si>
  <si>
    <t>OPERATING CASE</t>
  </si>
  <si>
    <t>Historical</t>
  </si>
  <si>
    <t>Projected</t>
  </si>
  <si>
    <t>Revenue</t>
  </si>
  <si>
    <t>EBITDA</t>
  </si>
  <si>
    <t>Capex</t>
  </si>
  <si>
    <t>Operating Assumptions</t>
  </si>
  <si>
    <r>
      <t xml:space="preserve">     G</t>
    </r>
    <r>
      <rPr>
        <i/>
        <sz val="11"/>
        <color theme="1"/>
        <rFont val="Calibri"/>
        <family val="2"/>
        <scheme val="minor"/>
      </rPr>
      <t>rowth</t>
    </r>
  </si>
  <si>
    <t>Cost of Revenue</t>
  </si>
  <si>
    <t xml:space="preserve">     COR excl. D&amp;A</t>
  </si>
  <si>
    <t xml:space="preserve">     % sales</t>
  </si>
  <si>
    <t xml:space="preserve">     Depreciation &amp; Amortization</t>
  </si>
  <si>
    <t>SG&amp;A Expense</t>
  </si>
  <si>
    <t xml:space="preserve">     R&amp;D</t>
  </si>
  <si>
    <t xml:space="preserve">     Other SG&amp;A</t>
  </si>
  <si>
    <t xml:space="preserve">     Margin</t>
  </si>
  <si>
    <t xml:space="preserve">     Growth</t>
  </si>
  <si>
    <t>EBIT (Operating Profit)</t>
  </si>
  <si>
    <t>Total Capital Expenditures</t>
  </si>
  <si>
    <t>Stock:</t>
  </si>
  <si>
    <t>Number Format:</t>
  </si>
  <si>
    <t>REVENUE BUILD UP</t>
  </si>
  <si>
    <t>Management Case</t>
  </si>
  <si>
    <t>Base Case</t>
  </si>
  <si>
    <t>Downside Case</t>
  </si>
  <si>
    <t>Active Case</t>
  </si>
  <si>
    <t>Revenue Growth</t>
  </si>
  <si>
    <t>COGS %</t>
  </si>
  <si>
    <t>SG&amp;A %</t>
  </si>
  <si>
    <t>Operating Assumptions - Growth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</si>
</sst>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_);\(#,##0.0\)"/>
    <numFmt numFmtId="165" formatCode="&quot;$&quot;#,##0.0_);\(&quot;$&quot;#,##0.0\)"/>
    <numFmt numFmtId="166" formatCode="0.0%;\(0.0%\)"/>
    <numFmt numFmtId="168" formatCode="0.0\x;\(0.0\x\)"/>
    <numFmt numFmtId="171" formatCode="&quot;Growth&quot;"/>
    <numFmt numFmtId="172" formatCode="0.0%_);\(0.0%\);0.0%_);@_)"/>
    <numFmt numFmtId="173" formatCode="0.0%"/>
    <numFmt numFmtId="175" formatCode="[$-409]mmm\-yy;@"/>
    <numFmt numFmtId="176" formatCode="#,##0_)\ ;\(#,##0\)\ 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singleAccounting"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2" fillId="0" borderId="9" xfId="0" applyFont="1" applyBorder="1"/>
    <xf numFmtId="0" fontId="0" fillId="0" borderId="9" xfId="0" applyBorder="1"/>
    <xf numFmtId="0" fontId="0" fillId="3" borderId="9" xfId="0" applyFill="1" applyBorder="1"/>
    <xf numFmtId="0" fontId="0" fillId="2" borderId="9" xfId="0" applyFill="1" applyBorder="1"/>
    <xf numFmtId="0" fontId="0" fillId="0" borderId="7" xfId="0" applyBorder="1"/>
    <xf numFmtId="0" fontId="3" fillId="0" borderId="0" xfId="0" applyFont="1"/>
    <xf numFmtId="0" fontId="0" fillId="0" borderId="2" xfId="0" applyBorder="1"/>
    <xf numFmtId="0" fontId="0" fillId="0" borderId="6" xfId="0" applyBorder="1"/>
    <xf numFmtId="0" fontId="3" fillId="0" borderId="3" xfId="0" applyFont="1" applyBorder="1"/>
    <xf numFmtId="0" fontId="3" fillId="0" borderId="10" xfId="0" applyFont="1" applyBorder="1"/>
    <xf numFmtId="0" fontId="3" fillId="0" borderId="4" xfId="0" applyFont="1" applyBorder="1"/>
    <xf numFmtId="0" fontId="0" fillId="0" borderId="1" xfId="0" applyBorder="1"/>
    <xf numFmtId="0" fontId="9" fillId="0" borderId="11" xfId="0" applyFont="1" applyBorder="1"/>
    <xf numFmtId="0" fontId="0" fillId="0" borderId="12" xfId="0" applyBorder="1"/>
    <xf numFmtId="0" fontId="0" fillId="0" borderId="13" xfId="0" applyBorder="1"/>
    <xf numFmtId="0" fontId="1" fillId="0" borderId="1" xfId="0" applyFont="1" applyBorder="1"/>
    <xf numFmtId="0" fontId="10" fillId="0" borderId="1" xfId="0" applyFont="1" applyBorder="1"/>
    <xf numFmtId="0" fontId="10" fillId="0" borderId="5" xfId="0" applyFont="1" applyBorder="1"/>
    <xf numFmtId="0" fontId="11" fillId="0" borderId="0" xfId="0" applyFont="1"/>
    <xf numFmtId="0" fontId="11" fillId="3" borderId="0" xfId="0" applyFont="1" applyFill="1"/>
    <xf numFmtId="0" fontId="11" fillId="4" borderId="0" xfId="0" applyFont="1" applyFill="1"/>
    <xf numFmtId="0" fontId="0" fillId="4" borderId="0" xfId="0" applyFill="1"/>
    <xf numFmtId="165" fontId="1" fillId="3" borderId="0" xfId="0" applyNumberFormat="1" applyFont="1" applyFill="1"/>
    <xf numFmtId="165" fontId="1" fillId="0" borderId="0" xfId="0" applyNumberFormat="1" applyFont="1"/>
    <xf numFmtId="164" fontId="1" fillId="4" borderId="0" xfId="0" applyNumberFormat="1" applyFont="1" applyFill="1"/>
    <xf numFmtId="164" fontId="1" fillId="0" borderId="0" xfId="0" applyNumberFormat="1" applyFont="1"/>
    <xf numFmtId="164" fontId="0" fillId="2" borderId="0" xfId="0" applyNumberFormat="1" applyFill="1"/>
    <xf numFmtId="173" fontId="0" fillId="4" borderId="7" xfId="0" applyNumberFormat="1" applyFill="1" applyBorder="1"/>
    <xf numFmtId="173" fontId="0" fillId="0" borderId="7" xfId="0" applyNumberFormat="1" applyBorder="1"/>
    <xf numFmtId="173" fontId="0" fillId="4" borderId="0" xfId="0" applyNumberFormat="1" applyFill="1"/>
    <xf numFmtId="173" fontId="0" fillId="2" borderId="0" xfId="0" applyNumberFormat="1" applyFill="1"/>
    <xf numFmtId="173" fontId="0" fillId="0" borderId="0" xfId="0" applyNumberFormat="1"/>
    <xf numFmtId="173" fontId="10" fillId="4" borderId="0" xfId="0" applyNumberFormat="1" applyFont="1" applyFill="1"/>
    <xf numFmtId="173" fontId="10" fillId="0" borderId="0" xfId="0" applyNumberFormat="1" applyFont="1"/>
    <xf numFmtId="164" fontId="0" fillId="3" borderId="0" xfId="0" applyNumberFormat="1" applyFill="1"/>
    <xf numFmtId="164" fontId="0" fillId="0" borderId="0" xfId="0" applyNumberFormat="1"/>
    <xf numFmtId="164" fontId="1" fillId="2" borderId="0" xfId="0" applyNumberFormat="1" applyFont="1" applyFill="1"/>
    <xf numFmtId="0" fontId="0" fillId="0" borderId="9" xfId="0" applyBorder="1" applyAlignment="1">
      <alignment horizontal="center"/>
    </xf>
    <xf numFmtId="164" fontId="1" fillId="3" borderId="0" xfId="0" applyNumberFormat="1" applyFont="1" applyFill="1"/>
    <xf numFmtId="0" fontId="3" fillId="4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11" fillId="2" borderId="0" xfId="0" applyFont="1" applyFill="1" applyBorder="1"/>
    <xf numFmtId="0" fontId="0" fillId="2" borderId="0" xfId="0" applyFill="1" applyBorder="1"/>
    <xf numFmtId="165" fontId="0" fillId="2" borderId="0" xfId="0" applyNumberFormat="1" applyFill="1" applyBorder="1"/>
    <xf numFmtId="165" fontId="1" fillId="2" borderId="0" xfId="0" applyNumberFormat="1" applyFont="1" applyFill="1" applyBorder="1"/>
    <xf numFmtId="164" fontId="1" fillId="2" borderId="0" xfId="0" applyNumberFormat="1" applyFont="1" applyFill="1" applyBorder="1"/>
    <xf numFmtId="164" fontId="0" fillId="2" borderId="0" xfId="0" applyNumberFormat="1" applyFill="1" applyBorder="1"/>
    <xf numFmtId="0" fontId="0" fillId="2" borderId="7" xfId="0" applyFill="1" applyBorder="1"/>
    <xf numFmtId="0" fontId="0" fillId="0" borderId="0" xfId="0" applyFont="1"/>
    <xf numFmtId="175" fontId="11" fillId="2" borderId="0" xfId="0" applyNumberFormat="1" applyFont="1" applyFill="1" applyBorder="1"/>
    <xf numFmtId="0" fontId="3" fillId="0" borderId="0" xfId="0" applyFont="1" applyBorder="1"/>
    <xf numFmtId="165" fontId="7" fillId="2" borderId="2" xfId="0" applyNumberFormat="1" applyFont="1" applyFill="1" applyBorder="1"/>
    <xf numFmtId="164" fontId="6" fillId="2" borderId="0" xfId="0" applyNumberFormat="1" applyFont="1" applyFill="1" applyBorder="1"/>
    <xf numFmtId="164" fontId="7" fillId="2" borderId="0" xfId="0" applyNumberFormat="1" applyFont="1" applyFill="1" applyBorder="1"/>
    <xf numFmtId="165" fontId="7" fillId="2" borderId="0" xfId="0" applyNumberFormat="1" applyFont="1" applyFill="1" applyBorder="1"/>
    <xf numFmtId="0" fontId="4" fillId="2" borderId="0" xfId="0" applyFont="1" applyFill="1" applyBorder="1" applyAlignment="1">
      <alignment horizontal="centerContinuous"/>
    </xf>
    <xf numFmtId="171" fontId="8" fillId="2" borderId="0" xfId="0" applyNumberFormat="1" applyFont="1" applyFill="1" applyBorder="1"/>
    <xf numFmtId="172" fontId="5" fillId="2" borderId="0" xfId="0" applyNumberFormat="1" applyFont="1" applyFill="1" applyBorder="1"/>
    <xf numFmtId="2" fontId="7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0" fillId="2" borderId="0" xfId="0" applyFont="1" applyFill="1" applyBorder="1"/>
    <xf numFmtId="0" fontId="12" fillId="2" borderId="0" xfId="0" applyFont="1" applyFill="1" applyBorder="1"/>
    <xf numFmtId="0" fontId="0" fillId="2" borderId="0" xfId="0" applyFont="1" applyFill="1" applyBorder="1"/>
    <xf numFmtId="164" fontId="15" fillId="0" borderId="0" xfId="0" applyNumberFormat="1" applyFont="1" applyBorder="1"/>
    <xf numFmtId="164" fontId="17" fillId="0" borderId="0" xfId="0" applyNumberFormat="1" applyFont="1" applyBorder="1"/>
    <xf numFmtId="0" fontId="18" fillId="0" borderId="0" xfId="0" applyFont="1" applyBorder="1"/>
    <xf numFmtId="166" fontId="17" fillId="0" borderId="0" xfId="0" applyNumberFormat="1" applyFont="1" applyBorder="1"/>
    <xf numFmtId="37" fontId="19" fillId="0" borderId="0" xfId="0" applyNumberFormat="1" applyFont="1" applyBorder="1"/>
    <xf numFmtId="164" fontId="19" fillId="0" borderId="0" xfId="0" applyNumberFormat="1" applyFont="1" applyBorder="1"/>
    <xf numFmtId="172" fontId="19" fillId="0" borderId="0" xfId="0" applyNumberFormat="1" applyFont="1" applyBorder="1"/>
    <xf numFmtId="172" fontId="19" fillId="0" borderId="0" xfId="0" applyNumberFormat="1" applyFont="1" applyBorder="1" applyAlignment="1">
      <alignment horizontal="right"/>
    </xf>
    <xf numFmtId="164" fontId="20" fillId="2" borderId="0" xfId="0" applyNumberFormat="1" applyFont="1" applyFill="1" applyBorder="1"/>
    <xf numFmtId="164" fontId="21" fillId="2" borderId="0" xfId="0" applyNumberFormat="1" applyFont="1" applyFill="1" applyBorder="1"/>
    <xf numFmtId="168" fontId="22" fillId="2" borderId="0" xfId="0" applyNumberFormat="1" applyFont="1" applyFill="1" applyBorder="1" applyAlignment="1">
      <alignment horizontal="right"/>
    </xf>
    <xf numFmtId="0" fontId="0" fillId="0" borderId="10" xfId="0" applyFont="1" applyBorder="1"/>
    <xf numFmtId="168" fontId="22" fillId="2" borderId="0" xfId="0" applyNumberFormat="1" applyFont="1" applyFill="1" applyBorder="1"/>
    <xf numFmtId="164" fontId="16" fillId="0" borderId="1" xfId="0" applyNumberFormat="1" applyFont="1" applyBorder="1"/>
    <xf numFmtId="164" fontId="18" fillId="0" borderId="1" xfId="0" applyNumberFormat="1" applyFont="1" applyBorder="1"/>
    <xf numFmtId="37" fontId="17" fillId="0" borderId="1" xfId="0" applyNumberFormat="1" applyFont="1" applyBorder="1"/>
    <xf numFmtId="176" fontId="19" fillId="0" borderId="1" xfId="0" applyNumberFormat="1" applyFont="1" applyBorder="1" applyAlignment="1">
      <alignment horizontal="left" indent="1"/>
    </xf>
    <xf numFmtId="0" fontId="0" fillId="0" borderId="0" xfId="0" applyFont="1" applyBorder="1"/>
    <xf numFmtId="176" fontId="19" fillId="0" borderId="5" xfId="0" applyNumberFormat="1" applyFont="1" applyBorder="1" applyAlignment="1">
      <alignment horizontal="left" indent="1"/>
    </xf>
    <xf numFmtId="37" fontId="19" fillId="0" borderId="7" xfId="0" applyNumberFormat="1" applyFont="1" applyBorder="1"/>
    <xf numFmtId="164" fontId="19" fillId="0" borderId="7" xfId="0" applyNumberFormat="1" applyFont="1" applyBorder="1"/>
    <xf numFmtId="0" fontId="0" fillId="2" borderId="7" xfId="0" applyFont="1" applyFill="1" applyBorder="1"/>
    <xf numFmtId="164" fontId="15" fillId="0" borderId="1" xfId="0" applyNumberFormat="1" applyFont="1" applyBorder="1"/>
    <xf numFmtId="166" fontId="17" fillId="2" borderId="0" xfId="0" applyNumberFormat="1" applyFont="1" applyFill="1" applyBorder="1"/>
    <xf numFmtId="173" fontId="17" fillId="2" borderId="0" xfId="0" applyNumberFormat="1" applyFont="1" applyFill="1" applyBorder="1"/>
    <xf numFmtId="173" fontId="19" fillId="0" borderId="7" xfId="0" applyNumberFormat="1" applyFont="1" applyBorder="1"/>
    <xf numFmtId="173" fontId="1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E668-0B94-462B-952A-ED83A3806515}">
  <dimension ref="A1:S195"/>
  <sheetViews>
    <sheetView showGridLines="0" tabSelected="1" workbookViewId="0">
      <selection activeCell="E35" sqref="E35"/>
    </sheetView>
  </sheetViews>
  <sheetFormatPr defaultRowHeight="15" x14ac:dyDescent="0.25"/>
  <cols>
    <col min="1" max="1" width="1.7109375" customWidth="1"/>
    <col min="2" max="17" width="10.85546875" customWidth="1"/>
    <col min="18" max="18" width="1.7109375" customWidth="1"/>
  </cols>
  <sheetData>
    <row r="1" spans="1:19" ht="36.75" thickBot="1" x14ac:dyDescent="0.6">
      <c r="B1" s="2" t="s">
        <v>0</v>
      </c>
      <c r="C1" s="3"/>
      <c r="D1" s="3"/>
      <c r="E1" s="3"/>
      <c r="F1" s="3"/>
      <c r="G1" s="3"/>
      <c r="H1" s="3"/>
      <c r="I1" s="5"/>
      <c r="J1" s="3"/>
      <c r="K1" s="3"/>
      <c r="L1" s="3"/>
      <c r="M1" s="43" t="s">
        <v>22</v>
      </c>
      <c r="N1" s="43"/>
      <c r="O1" s="4"/>
      <c r="P1" s="39" t="s">
        <v>21</v>
      </c>
      <c r="Q1" s="4"/>
      <c r="R1" s="3"/>
    </row>
    <row r="2" spans="1:19" ht="15.75" thickTop="1" x14ac:dyDescent="0.25">
      <c r="B2" t="s">
        <v>1</v>
      </c>
    </row>
    <row r="3" spans="1:19" x14ac:dyDescent="0.25">
      <c r="C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44"/>
    </row>
    <row r="5" spans="1:19" x14ac:dyDescent="0.25">
      <c r="A5" s="44"/>
    </row>
    <row r="6" spans="1:19" ht="27" thickBot="1" x14ac:dyDescent="0.45">
      <c r="A6" s="44"/>
      <c r="B6" s="14" t="s">
        <v>31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</row>
    <row r="7" spans="1:19" ht="15.75" thickTop="1" x14ac:dyDescent="0.25">
      <c r="A7" s="44"/>
      <c r="B7" s="98"/>
      <c r="C7" s="76"/>
      <c r="D7" s="76"/>
      <c r="E7" s="76"/>
      <c r="F7" s="76"/>
      <c r="G7" s="76"/>
      <c r="H7" s="76"/>
      <c r="I7" s="76"/>
      <c r="J7" s="76"/>
      <c r="K7" s="75"/>
      <c r="L7" s="44"/>
      <c r="M7" s="44"/>
      <c r="N7" s="44"/>
      <c r="O7" s="44"/>
      <c r="P7" s="44"/>
      <c r="Q7" s="8"/>
    </row>
    <row r="8" spans="1:19" ht="15.75" x14ac:dyDescent="0.25">
      <c r="A8" s="44"/>
      <c r="B8" s="89" t="s">
        <v>23</v>
      </c>
      <c r="C8" s="77"/>
      <c r="D8" s="77"/>
      <c r="E8" s="77"/>
      <c r="F8" s="77"/>
      <c r="G8" s="77"/>
      <c r="H8" s="77"/>
      <c r="I8" s="77"/>
      <c r="J8" s="77"/>
      <c r="K8" s="75"/>
      <c r="L8" s="44"/>
      <c r="M8" s="44"/>
      <c r="N8" s="44"/>
      <c r="O8" s="44"/>
      <c r="P8" s="44"/>
      <c r="Q8" s="8"/>
    </row>
    <row r="9" spans="1:19" x14ac:dyDescent="0.25">
      <c r="A9" s="44"/>
      <c r="B9" s="90" t="s">
        <v>28</v>
      </c>
      <c r="C9" s="77"/>
      <c r="D9" s="77"/>
      <c r="E9" s="77"/>
      <c r="F9" s="78">
        <f>I53</f>
        <v>2023</v>
      </c>
      <c r="G9" s="78">
        <f t="shared" ref="G9:J9" si="0">J53</f>
        <v>2024</v>
      </c>
      <c r="H9" s="78">
        <f t="shared" si="0"/>
        <v>2025</v>
      </c>
      <c r="I9" s="78">
        <f t="shared" si="0"/>
        <v>2026</v>
      </c>
      <c r="J9" s="78">
        <f t="shared" si="0"/>
        <v>2027</v>
      </c>
      <c r="K9" s="75"/>
      <c r="L9" s="44"/>
      <c r="M9" s="44"/>
      <c r="N9" s="44"/>
      <c r="O9" s="44"/>
      <c r="P9" s="44"/>
      <c r="Q9" s="8"/>
    </row>
    <row r="10" spans="1:19" x14ac:dyDescent="0.25">
      <c r="A10" s="44"/>
      <c r="B10" s="91">
        <v>1</v>
      </c>
      <c r="C10" s="77" t="s">
        <v>24</v>
      </c>
      <c r="D10" s="77"/>
      <c r="E10" s="77"/>
      <c r="F10" s="79">
        <f>F11+0.025</f>
        <v>0.10996732026143793</v>
      </c>
      <c r="G10" s="79">
        <f t="shared" ref="G10:J10" si="1">G11+0.025</f>
        <v>0.10996732026143793</v>
      </c>
      <c r="H10" s="79">
        <f t="shared" si="1"/>
        <v>0.10996732026143793</v>
      </c>
      <c r="I10" s="79">
        <f t="shared" si="1"/>
        <v>0.10996732026143793</v>
      </c>
      <c r="J10" s="79">
        <f t="shared" si="1"/>
        <v>0.10996732026143793</v>
      </c>
      <c r="K10" s="75"/>
      <c r="L10" s="44"/>
      <c r="M10" s="44"/>
      <c r="N10" s="44"/>
      <c r="O10" s="44"/>
      <c r="P10" s="44"/>
      <c r="Q10" s="8"/>
      <c r="R10" s="1"/>
      <c r="S10" s="1"/>
    </row>
    <row r="11" spans="1:19" x14ac:dyDescent="0.25">
      <c r="A11" s="44"/>
      <c r="B11" s="91">
        <f>B10+1</f>
        <v>2</v>
      </c>
      <c r="C11" s="77" t="s">
        <v>25</v>
      </c>
      <c r="D11" s="77"/>
      <c r="E11" s="77"/>
      <c r="F11" s="79">
        <f>AVERAGE(G56:H56)</f>
        <v>8.496732026143794E-2</v>
      </c>
      <c r="G11" s="79">
        <f>F11</f>
        <v>8.496732026143794E-2</v>
      </c>
      <c r="H11" s="79">
        <f t="shared" ref="H11:J11" si="2">G11</f>
        <v>8.496732026143794E-2</v>
      </c>
      <c r="I11" s="79">
        <f t="shared" si="2"/>
        <v>8.496732026143794E-2</v>
      </c>
      <c r="J11" s="79">
        <f t="shared" si="2"/>
        <v>8.496732026143794E-2</v>
      </c>
      <c r="K11" s="75"/>
      <c r="L11" s="44"/>
      <c r="M11" s="44"/>
      <c r="N11" s="44"/>
      <c r="O11" s="44"/>
      <c r="P11" s="44"/>
      <c r="Q11" s="8"/>
      <c r="R11" s="1"/>
      <c r="S11" s="1"/>
    </row>
    <row r="12" spans="1:19" ht="15" customHeight="1" x14ac:dyDescent="0.25">
      <c r="A12" s="44"/>
      <c r="B12" s="91">
        <f>B11+1</f>
        <v>3</v>
      </c>
      <c r="C12" s="77" t="s">
        <v>26</v>
      </c>
      <c r="D12" s="77"/>
      <c r="E12" s="77"/>
      <c r="F12" s="79">
        <f>F11-0.025</f>
        <v>5.9967320261437938E-2</v>
      </c>
      <c r="G12" s="79">
        <f t="shared" ref="G12:J12" si="3">G11-0.025</f>
        <v>5.9967320261437938E-2</v>
      </c>
      <c r="H12" s="79">
        <f t="shared" si="3"/>
        <v>5.9967320261437938E-2</v>
      </c>
      <c r="I12" s="79">
        <f t="shared" si="3"/>
        <v>5.9967320261437938E-2</v>
      </c>
      <c r="J12" s="79">
        <f t="shared" si="3"/>
        <v>5.9967320261437938E-2</v>
      </c>
      <c r="K12" s="75"/>
      <c r="L12" s="57"/>
      <c r="M12" s="57"/>
      <c r="N12" s="56"/>
      <c r="O12" s="57"/>
      <c r="P12" s="56"/>
      <c r="Q12" s="55"/>
      <c r="R12" s="1"/>
      <c r="S12" s="1"/>
    </row>
    <row r="13" spans="1:19" ht="15" customHeight="1" x14ac:dyDescent="0.25">
      <c r="B13" s="92" t="s">
        <v>27</v>
      </c>
      <c r="C13" s="80">
        <f>E34</f>
        <v>1</v>
      </c>
      <c r="D13" s="81"/>
      <c r="E13" s="81"/>
      <c r="F13" s="82">
        <f ca="1">OFFSET(F9,$E$34,0)</f>
        <v>0.10996732026143793</v>
      </c>
      <c r="G13" s="82">
        <f ca="1">OFFSET(G9,$E$34,0)</f>
        <v>0.10996732026143793</v>
      </c>
      <c r="H13" s="82">
        <f ca="1">OFFSET(H9,$E$34,0)</f>
        <v>0.10996732026143793</v>
      </c>
      <c r="I13" s="82">
        <f ca="1">OFFSET(I9,$E$34,0)</f>
        <v>0.10996732026143793</v>
      </c>
      <c r="J13" s="82">
        <f ca="1">OFFSET(J9,$E$34,0)</f>
        <v>0.10996732026143793</v>
      </c>
      <c r="K13" s="75"/>
      <c r="L13" s="46"/>
      <c r="M13" s="46"/>
      <c r="N13" s="46"/>
      <c r="O13" s="57"/>
      <c r="P13" s="46"/>
      <c r="Q13" s="55"/>
      <c r="R13" s="1"/>
      <c r="S13" s="1"/>
    </row>
    <row r="14" spans="1:19" ht="23.25" customHeight="1" x14ac:dyDescent="0.25">
      <c r="B14" s="91"/>
      <c r="C14" s="77"/>
      <c r="D14" s="77"/>
      <c r="E14" s="77"/>
      <c r="F14" s="77"/>
      <c r="G14" s="77"/>
      <c r="H14" s="77"/>
      <c r="I14" s="77"/>
      <c r="J14" s="77"/>
      <c r="K14" s="75"/>
      <c r="L14" s="57"/>
      <c r="M14" s="58"/>
      <c r="N14" s="44"/>
      <c r="O14" s="44"/>
      <c r="P14" s="44"/>
      <c r="Q14" s="8"/>
    </row>
    <row r="15" spans="1:19" ht="16.5" customHeight="1" x14ac:dyDescent="0.25">
      <c r="B15" s="90" t="s">
        <v>29</v>
      </c>
      <c r="C15" s="77"/>
      <c r="D15" s="77"/>
      <c r="E15" s="77"/>
      <c r="F15" s="78">
        <f>F9</f>
        <v>2023</v>
      </c>
      <c r="G15" s="78">
        <f t="shared" ref="G15:J15" si="4">G9</f>
        <v>2024</v>
      </c>
      <c r="H15" s="78">
        <f t="shared" si="4"/>
        <v>2025</v>
      </c>
      <c r="I15" s="78">
        <f t="shared" si="4"/>
        <v>2026</v>
      </c>
      <c r="J15" s="78">
        <f t="shared" si="4"/>
        <v>2027</v>
      </c>
      <c r="K15" s="93"/>
      <c r="L15" s="44"/>
      <c r="M15" s="44"/>
      <c r="N15" s="44"/>
      <c r="O15" s="44"/>
      <c r="P15" s="44"/>
      <c r="Q15" s="8"/>
    </row>
    <row r="16" spans="1:19" x14ac:dyDescent="0.25">
      <c r="B16" s="91">
        <v>1</v>
      </c>
      <c r="C16" s="77" t="str">
        <f>C10</f>
        <v>Management Case</v>
      </c>
      <c r="D16" s="77"/>
      <c r="E16" s="77"/>
      <c r="F16" s="99">
        <f>F17-0.02</f>
        <v>0.63163398692810457</v>
      </c>
      <c r="G16" s="99">
        <f t="shared" ref="G16:J16" si="5">G17-0.02</f>
        <v>0.63163398692810457</v>
      </c>
      <c r="H16" s="99">
        <f t="shared" si="5"/>
        <v>0.63163398692810457</v>
      </c>
      <c r="I16" s="99">
        <f t="shared" si="5"/>
        <v>0.63163398692810457</v>
      </c>
      <c r="J16" s="99">
        <f t="shared" si="5"/>
        <v>0.63163398692810457</v>
      </c>
      <c r="K16" s="93"/>
      <c r="L16" s="44"/>
      <c r="M16" s="44"/>
      <c r="N16" s="44"/>
      <c r="O16" s="44"/>
      <c r="P16" s="44"/>
      <c r="Q16" s="8"/>
    </row>
    <row r="17" spans="2:17" x14ac:dyDescent="0.25">
      <c r="B17" s="91">
        <f>B16+1</f>
        <v>2</v>
      </c>
      <c r="C17" s="77" t="str">
        <f>C11</f>
        <v>Base Case</v>
      </c>
      <c r="D17" s="77"/>
      <c r="E17" s="77"/>
      <c r="F17" s="99">
        <f>AVERAGE(F60:H60)</f>
        <v>0.65163398692810459</v>
      </c>
      <c r="G17" s="99">
        <f>F17</f>
        <v>0.65163398692810459</v>
      </c>
      <c r="H17" s="99">
        <f t="shared" ref="H17:J17" si="6">G17</f>
        <v>0.65163398692810459</v>
      </c>
      <c r="I17" s="99">
        <f t="shared" si="6"/>
        <v>0.65163398692810459</v>
      </c>
      <c r="J17" s="99">
        <f t="shared" si="6"/>
        <v>0.65163398692810459</v>
      </c>
      <c r="K17" s="93"/>
      <c r="L17" s="44"/>
      <c r="M17" s="44"/>
      <c r="N17" s="44"/>
      <c r="O17" s="44"/>
      <c r="P17" s="44"/>
      <c r="Q17" s="8"/>
    </row>
    <row r="18" spans="2:17" x14ac:dyDescent="0.25">
      <c r="B18" s="91">
        <f>B17+1</f>
        <v>3</v>
      </c>
      <c r="C18" s="77" t="str">
        <f>C12</f>
        <v>Downside Case</v>
      </c>
      <c r="D18" s="77"/>
      <c r="E18" s="77"/>
      <c r="F18" s="99">
        <f>F17+0.02</f>
        <v>0.67163398692810461</v>
      </c>
      <c r="G18" s="99">
        <f t="shared" ref="G18:J18" si="7">G17+0.02</f>
        <v>0.67163398692810461</v>
      </c>
      <c r="H18" s="99">
        <f t="shared" si="7"/>
        <v>0.67163398692810461</v>
      </c>
      <c r="I18" s="99">
        <f t="shared" si="7"/>
        <v>0.67163398692810461</v>
      </c>
      <c r="J18" s="99">
        <f t="shared" si="7"/>
        <v>0.67163398692810461</v>
      </c>
      <c r="K18" s="93"/>
      <c r="L18" s="44"/>
      <c r="M18" s="44"/>
      <c r="N18" s="44"/>
      <c r="O18" s="44"/>
      <c r="P18" s="44"/>
      <c r="Q18" s="8"/>
    </row>
    <row r="19" spans="2:17" ht="15" customHeight="1" x14ac:dyDescent="0.35">
      <c r="B19" s="92" t="s">
        <v>27</v>
      </c>
      <c r="C19" s="80">
        <f>E34</f>
        <v>1</v>
      </c>
      <c r="D19" s="81"/>
      <c r="E19" s="81"/>
      <c r="F19" s="83">
        <f ca="1">OFFSET(F15,$C$19,0)</f>
        <v>0.63163398692810457</v>
      </c>
      <c r="G19" s="83">
        <f t="shared" ref="G19:J19" ca="1" si="8">OFFSET(G15,$C$19,0)</f>
        <v>0.63163398692810457</v>
      </c>
      <c r="H19" s="83">
        <f t="shared" ca="1" si="8"/>
        <v>0.63163398692810457</v>
      </c>
      <c r="I19" s="83">
        <f t="shared" ca="1" si="8"/>
        <v>0.63163398692810457</v>
      </c>
      <c r="J19" s="83">
        <f t="shared" ca="1" si="8"/>
        <v>0.63163398692810457</v>
      </c>
      <c r="K19" s="75"/>
      <c r="L19" s="59"/>
      <c r="M19" s="44"/>
      <c r="N19" s="44"/>
      <c r="O19" s="44"/>
      <c r="P19" s="44"/>
      <c r="Q19" s="8"/>
    </row>
    <row r="20" spans="2:17" ht="15" customHeight="1" x14ac:dyDescent="0.25">
      <c r="B20" s="91"/>
      <c r="C20" s="77"/>
      <c r="D20" s="77"/>
      <c r="E20" s="77"/>
      <c r="F20" s="77"/>
      <c r="G20" s="77"/>
      <c r="H20" s="77"/>
      <c r="I20" s="77"/>
      <c r="J20" s="77"/>
      <c r="K20" s="75"/>
      <c r="L20" s="46"/>
      <c r="M20" s="44"/>
      <c r="N20" s="44"/>
      <c r="O20" s="44"/>
      <c r="P20" s="44"/>
      <c r="Q20" s="8"/>
    </row>
    <row r="21" spans="2:17" ht="15" customHeight="1" x14ac:dyDescent="0.25">
      <c r="B21" s="90" t="s">
        <v>30</v>
      </c>
      <c r="C21" s="77"/>
      <c r="D21" s="77"/>
      <c r="E21" s="77"/>
      <c r="F21" s="78">
        <f>F15</f>
        <v>2023</v>
      </c>
      <c r="G21" s="78">
        <f t="shared" ref="G21:J21" si="9">G15</f>
        <v>2024</v>
      </c>
      <c r="H21" s="78">
        <f t="shared" si="9"/>
        <v>2025</v>
      </c>
      <c r="I21" s="78">
        <f t="shared" si="9"/>
        <v>2026</v>
      </c>
      <c r="J21" s="78">
        <f t="shared" si="9"/>
        <v>2027</v>
      </c>
      <c r="K21" s="75"/>
      <c r="L21" s="60"/>
      <c r="M21" s="44"/>
      <c r="N21" s="44"/>
      <c r="O21" s="44"/>
      <c r="P21" s="44"/>
      <c r="Q21" s="8"/>
    </row>
    <row r="22" spans="2:17" ht="15" customHeight="1" x14ac:dyDescent="0.25">
      <c r="B22" s="91">
        <v>1</v>
      </c>
      <c r="C22" s="77" t="str">
        <f>C16</f>
        <v>Management Case</v>
      </c>
      <c r="D22" s="77"/>
      <c r="E22" s="77"/>
      <c r="F22" s="99">
        <f>F23-0.01</f>
        <v>5.5163398692810457E-2</v>
      </c>
      <c r="G22" s="99">
        <f t="shared" ref="G22:J22" si="10">G23-0.01</f>
        <v>5.5163398692810457E-2</v>
      </c>
      <c r="H22" s="99">
        <f t="shared" si="10"/>
        <v>5.5163398692810457E-2</v>
      </c>
      <c r="I22" s="99">
        <f t="shared" si="10"/>
        <v>5.5163398692810457E-2</v>
      </c>
      <c r="J22" s="99">
        <f t="shared" si="10"/>
        <v>5.5163398692810457E-2</v>
      </c>
      <c r="K22" s="75"/>
      <c r="L22" s="61"/>
      <c r="M22" s="44"/>
      <c r="N22" s="44"/>
      <c r="O22" s="44"/>
      <c r="P22" s="44"/>
      <c r="Q22" s="8"/>
    </row>
    <row r="23" spans="2:17" ht="15" customHeight="1" x14ac:dyDescent="0.25">
      <c r="B23" s="91">
        <f>B22+1</f>
        <v>2</v>
      </c>
      <c r="C23" s="77" t="str">
        <f>C17</f>
        <v>Base Case</v>
      </c>
      <c r="D23" s="77"/>
      <c r="E23" s="77"/>
      <c r="F23" s="99">
        <f>AVERAGE(F70:H70)</f>
        <v>6.5163398692810459E-2</v>
      </c>
      <c r="G23" s="99">
        <f>F23</f>
        <v>6.5163398692810459E-2</v>
      </c>
      <c r="H23" s="99">
        <f t="shared" ref="H23:J23" si="11">G23</f>
        <v>6.5163398692810459E-2</v>
      </c>
      <c r="I23" s="99">
        <f t="shared" si="11"/>
        <v>6.5163398692810459E-2</v>
      </c>
      <c r="J23" s="99">
        <f t="shared" si="11"/>
        <v>6.5163398692810459E-2</v>
      </c>
      <c r="K23" s="75"/>
      <c r="L23" s="61"/>
      <c r="M23" s="62"/>
      <c r="N23" s="62"/>
      <c r="O23" s="62"/>
      <c r="P23" s="62"/>
      <c r="Q23" s="8"/>
    </row>
    <row r="24" spans="2:17" ht="15" customHeight="1" x14ac:dyDescent="0.25">
      <c r="B24" s="91">
        <f>B23+1</f>
        <v>3</v>
      </c>
      <c r="C24" s="77" t="str">
        <f>C18</f>
        <v>Downside Case</v>
      </c>
      <c r="D24" s="77"/>
      <c r="E24" s="77"/>
      <c r="F24" s="99">
        <f>F23+0.01</f>
        <v>7.5163398692810454E-2</v>
      </c>
      <c r="G24" s="99">
        <f t="shared" ref="G24:J24" si="12">G23+0.01</f>
        <v>7.5163398692810454E-2</v>
      </c>
      <c r="H24" s="99">
        <f t="shared" si="12"/>
        <v>7.5163398692810454E-2</v>
      </c>
      <c r="I24" s="99">
        <f t="shared" si="12"/>
        <v>7.5163398692810454E-2</v>
      </c>
      <c r="J24" s="99">
        <f t="shared" si="12"/>
        <v>7.5163398692810454E-2</v>
      </c>
      <c r="K24" s="75"/>
      <c r="L24" s="61"/>
      <c r="M24" s="62"/>
      <c r="N24" s="62"/>
      <c r="O24" s="62"/>
      <c r="P24" s="62"/>
      <c r="Q24" s="8"/>
    </row>
    <row r="25" spans="2:17" ht="15" customHeight="1" x14ac:dyDescent="0.25">
      <c r="B25" s="92" t="s">
        <v>27</v>
      </c>
      <c r="C25" s="80">
        <f>E34</f>
        <v>1</v>
      </c>
      <c r="D25" s="81"/>
      <c r="E25" s="81"/>
      <c r="F25" s="83">
        <f ca="1">OFFSET(F21,$C$25,0)</f>
        <v>5.5163398692810457E-2</v>
      </c>
      <c r="G25" s="83">
        <f t="shared" ref="G25:J25" ca="1" si="13">OFFSET(G21,$C$25,0)</f>
        <v>5.5163398692810457E-2</v>
      </c>
      <c r="H25" s="83">
        <f t="shared" ca="1" si="13"/>
        <v>5.5163398692810457E-2</v>
      </c>
      <c r="I25" s="83">
        <f t="shared" ca="1" si="13"/>
        <v>5.5163398692810457E-2</v>
      </c>
      <c r="J25" s="83">
        <f t="shared" ca="1" si="13"/>
        <v>5.5163398692810457E-2</v>
      </c>
      <c r="K25" s="75"/>
      <c r="L25" s="46"/>
      <c r="M25" s="46"/>
      <c r="N25" s="46"/>
      <c r="O25" s="46"/>
      <c r="P25" s="46"/>
      <c r="Q25" s="8"/>
    </row>
    <row r="26" spans="2:17" ht="16.5" customHeight="1" x14ac:dyDescent="0.25">
      <c r="B26" s="91"/>
      <c r="C26" s="77"/>
      <c r="D26" s="77"/>
      <c r="E26" s="77"/>
      <c r="F26" s="77"/>
      <c r="G26" s="77"/>
      <c r="H26" s="77"/>
      <c r="I26" s="77"/>
      <c r="J26" s="77"/>
      <c r="K26" s="75"/>
      <c r="L26" s="46"/>
      <c r="M26" s="46"/>
      <c r="N26" s="46"/>
      <c r="O26" s="46"/>
      <c r="P26" s="46"/>
      <c r="Q26" s="8"/>
    </row>
    <row r="27" spans="2:17" ht="16.5" customHeight="1" x14ac:dyDescent="0.25">
      <c r="B27" s="90" t="s">
        <v>7</v>
      </c>
      <c r="C27" s="77"/>
      <c r="D27" s="77"/>
      <c r="E27" s="77"/>
      <c r="F27" s="78">
        <f>F21</f>
        <v>2023</v>
      </c>
      <c r="G27" s="78">
        <f t="shared" ref="G27:J27" si="14">G21</f>
        <v>2024</v>
      </c>
      <c r="H27" s="78">
        <f t="shared" si="14"/>
        <v>2025</v>
      </c>
      <c r="I27" s="78">
        <f t="shared" si="14"/>
        <v>2026</v>
      </c>
      <c r="J27" s="78">
        <f t="shared" si="14"/>
        <v>2027</v>
      </c>
      <c r="K27" s="75"/>
      <c r="L27" s="46"/>
      <c r="M27" s="46"/>
      <c r="N27" s="46"/>
      <c r="O27" s="46"/>
      <c r="P27" s="46"/>
      <c r="Q27" s="8"/>
    </row>
    <row r="28" spans="2:17" ht="15" customHeight="1" x14ac:dyDescent="0.25">
      <c r="B28" s="91">
        <v>1</v>
      </c>
      <c r="C28" s="77" t="str">
        <f>C22</f>
        <v>Management Case</v>
      </c>
      <c r="D28" s="77"/>
      <c r="E28" s="77"/>
      <c r="F28" s="100">
        <f>F29-0.01</f>
        <v>1.8954248366013067E-2</v>
      </c>
      <c r="G28" s="100">
        <f t="shared" ref="G28:J28" si="15">G29-0.01</f>
        <v>1.8954248366013067E-2</v>
      </c>
      <c r="H28" s="100">
        <f t="shared" si="15"/>
        <v>1.8954248366013067E-2</v>
      </c>
      <c r="I28" s="100">
        <f t="shared" si="15"/>
        <v>1.8954248366013067E-2</v>
      </c>
      <c r="J28" s="100">
        <f t="shared" si="15"/>
        <v>1.8954248366013067E-2</v>
      </c>
      <c r="K28" s="75"/>
      <c r="L28" s="46"/>
      <c r="M28" s="46"/>
      <c r="N28" s="46"/>
      <c r="O28" s="46"/>
      <c r="P28" s="46"/>
      <c r="Q28" s="8"/>
    </row>
    <row r="29" spans="2:17" ht="15" customHeight="1" x14ac:dyDescent="0.25">
      <c r="B29" s="91">
        <f>B28+1</f>
        <v>2</v>
      </c>
      <c r="C29" s="77" t="str">
        <f>C23</f>
        <v>Base Case</v>
      </c>
      <c r="D29" s="77"/>
      <c r="E29" s="77"/>
      <c r="F29" s="100">
        <f>AVERAGE(F80:H80)</f>
        <v>2.8954248366013069E-2</v>
      </c>
      <c r="G29" s="100">
        <f>F29</f>
        <v>2.8954248366013069E-2</v>
      </c>
      <c r="H29" s="100">
        <f t="shared" ref="H29:J29" si="16">G29</f>
        <v>2.8954248366013069E-2</v>
      </c>
      <c r="I29" s="100">
        <f t="shared" si="16"/>
        <v>2.8954248366013069E-2</v>
      </c>
      <c r="J29" s="100">
        <f t="shared" si="16"/>
        <v>2.8954248366013069E-2</v>
      </c>
      <c r="K29" s="75"/>
      <c r="L29" s="46"/>
      <c r="M29" s="46"/>
      <c r="N29" s="46"/>
      <c r="O29" s="46"/>
      <c r="P29" s="46"/>
      <c r="Q29" s="8"/>
    </row>
    <row r="30" spans="2:17" ht="23.25" customHeight="1" x14ac:dyDescent="0.25">
      <c r="B30" s="91">
        <f>B29+1</f>
        <v>3</v>
      </c>
      <c r="C30" s="77" t="str">
        <f>C24</f>
        <v>Downside Case</v>
      </c>
      <c r="D30" s="77"/>
      <c r="E30" s="77"/>
      <c r="F30" s="100">
        <f>F29+0.01</f>
        <v>3.8954248366013071E-2</v>
      </c>
      <c r="G30" s="100">
        <f t="shared" ref="G30:J30" si="17">G29+0.01</f>
        <v>3.8954248366013071E-2</v>
      </c>
      <c r="H30" s="100">
        <f t="shared" si="17"/>
        <v>3.8954248366013071E-2</v>
      </c>
      <c r="I30" s="100">
        <f t="shared" si="17"/>
        <v>3.8954248366013071E-2</v>
      </c>
      <c r="J30" s="100">
        <f t="shared" si="17"/>
        <v>3.8954248366013071E-2</v>
      </c>
      <c r="K30" s="75"/>
      <c r="L30" s="46"/>
      <c r="M30" s="46"/>
      <c r="N30" s="46"/>
      <c r="O30" s="46"/>
      <c r="P30" s="46"/>
      <c r="Q30" s="8"/>
    </row>
    <row r="31" spans="2:17" ht="15.75" customHeight="1" x14ac:dyDescent="0.25">
      <c r="B31" s="94" t="s">
        <v>27</v>
      </c>
      <c r="C31" s="95">
        <f>E34</f>
        <v>1</v>
      </c>
      <c r="D31" s="96"/>
      <c r="E31" s="96"/>
      <c r="F31" s="101">
        <f ca="1">OFFSET(F27,$C$31,0)</f>
        <v>1.8954248366013067E-2</v>
      </c>
      <c r="G31" s="101">
        <f t="shared" ref="G31:J31" ca="1" si="18">OFFSET(G27,$C$31,0)</f>
        <v>1.8954248366013067E-2</v>
      </c>
      <c r="H31" s="101">
        <f t="shared" ca="1" si="18"/>
        <v>1.8954248366013067E-2</v>
      </c>
      <c r="I31" s="101">
        <f t="shared" ca="1" si="18"/>
        <v>1.8954248366013067E-2</v>
      </c>
      <c r="J31" s="101">
        <f t="shared" ca="1" si="18"/>
        <v>1.8954248366013067E-2</v>
      </c>
      <c r="K31" s="97"/>
      <c r="L31" s="51"/>
      <c r="M31" s="51"/>
      <c r="N31" s="51"/>
      <c r="O31" s="51"/>
      <c r="P31" s="51"/>
      <c r="Q31" s="9"/>
    </row>
    <row r="32" spans="2:17" ht="15" customHeight="1" x14ac:dyDescent="0.25"/>
    <row r="33" spans="2:16" ht="15" customHeight="1" x14ac:dyDescent="0.25"/>
    <row r="34" spans="2:16" ht="15" customHeight="1" x14ac:dyDescent="0.3">
      <c r="B34" s="10" t="s">
        <v>2</v>
      </c>
      <c r="C34" s="11"/>
      <c r="D34" s="87"/>
      <c r="E34" s="12">
        <v>1</v>
      </c>
    </row>
    <row r="35" spans="2:16" ht="15" customHeight="1" x14ac:dyDescent="0.25"/>
    <row r="36" spans="2:16" ht="15" hidden="1" customHeight="1" x14ac:dyDescent="0.25"/>
    <row r="37" spans="2:16" ht="15" hidden="1" customHeight="1" x14ac:dyDescent="0.25"/>
    <row r="38" spans="2:16" ht="15.75" hidden="1" customHeight="1" x14ac:dyDescent="0.25"/>
    <row r="39" spans="2:16" ht="15" hidden="1" customHeight="1" x14ac:dyDescent="0.25"/>
    <row r="40" spans="2:16" ht="15" hidden="1" customHeight="1" x14ac:dyDescent="0.25"/>
    <row r="41" spans="2:16" ht="15" hidden="1" customHeight="1" x14ac:dyDescent="0.25">
      <c r="B41" s="84"/>
      <c r="C41" s="85"/>
      <c r="D41" s="85"/>
      <c r="E41" s="86"/>
      <c r="F41" s="86"/>
      <c r="G41" s="86"/>
      <c r="H41" s="86"/>
      <c r="I41" s="86"/>
      <c r="J41" s="86"/>
      <c r="K41" s="75"/>
      <c r="L41" s="46"/>
      <c r="M41" s="46"/>
      <c r="N41" s="46"/>
      <c r="O41" s="46"/>
      <c r="P41" s="46"/>
    </row>
    <row r="42" spans="2:16" ht="15" hidden="1" customHeight="1" x14ac:dyDescent="0.3">
      <c r="B42" s="54"/>
      <c r="C42" s="54"/>
      <c r="D42" s="93"/>
      <c r="E42" s="54"/>
      <c r="F42" s="88"/>
      <c r="G42" s="88"/>
      <c r="H42" s="88"/>
      <c r="I42" s="88"/>
      <c r="J42" s="88"/>
      <c r="K42" s="75"/>
      <c r="L42" s="46"/>
      <c r="M42" s="46"/>
      <c r="N42" s="46"/>
      <c r="O42" s="46"/>
      <c r="P42" s="46"/>
    </row>
    <row r="43" spans="2:16" ht="15.75" hidden="1" customHeight="1" x14ac:dyDescent="0.25">
      <c r="F43" s="88"/>
      <c r="G43" s="88"/>
      <c r="H43" s="88"/>
      <c r="I43" s="88"/>
      <c r="J43" s="88"/>
      <c r="K43" s="75"/>
      <c r="L43" s="46"/>
      <c r="M43" s="46"/>
      <c r="N43" s="46"/>
      <c r="O43" s="46"/>
      <c r="P43" s="46"/>
    </row>
    <row r="44" spans="2:16" ht="15" hidden="1" customHeight="1" x14ac:dyDescent="0.3">
      <c r="B44" s="7"/>
      <c r="C44" s="7"/>
      <c r="D44" s="52"/>
      <c r="E44" s="7"/>
      <c r="F44" s="88"/>
      <c r="G44" s="88"/>
      <c r="H44" s="88"/>
      <c r="I44" s="88"/>
      <c r="J44" s="88"/>
      <c r="K44" s="75"/>
      <c r="L44" s="46"/>
      <c r="M44" s="46"/>
      <c r="N44" s="46"/>
      <c r="O44" s="46"/>
      <c r="P44" s="46"/>
    </row>
    <row r="45" spans="2:16" ht="15" hidden="1" customHeight="1" x14ac:dyDescent="0.3">
      <c r="B45" s="54"/>
      <c r="C45" s="54"/>
      <c r="D45" s="93"/>
      <c r="E45" s="54"/>
      <c r="F45" s="88"/>
      <c r="G45" s="88"/>
      <c r="H45" s="88"/>
      <c r="I45" s="88"/>
      <c r="J45" s="88"/>
      <c r="K45" s="75"/>
      <c r="L45" s="46"/>
      <c r="M45" s="46"/>
      <c r="N45" s="46"/>
      <c r="O45" s="46"/>
      <c r="P45" s="46"/>
    </row>
    <row r="46" spans="2:16" hidden="1" x14ac:dyDescent="0.25">
      <c r="F46" s="52"/>
      <c r="G46" s="52"/>
      <c r="H46" s="52"/>
      <c r="I46" s="52"/>
      <c r="J46" s="52"/>
      <c r="K46" s="52"/>
    </row>
    <row r="47" spans="2:16" hidden="1" x14ac:dyDescent="0.25"/>
    <row r="48" spans="2:16" hidden="1" x14ac:dyDescent="0.25"/>
    <row r="50" spans="2:17" ht="27" thickBot="1" x14ac:dyDescent="0.45">
      <c r="B50" s="14" t="s">
        <v>8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</row>
    <row r="51" spans="2:17" ht="15.75" thickTop="1" x14ac:dyDescent="0.25">
      <c r="B51" s="13"/>
      <c r="Q51" s="8"/>
    </row>
    <row r="52" spans="2:17" ht="19.5" thickBot="1" x14ac:dyDescent="0.35">
      <c r="B52" s="13"/>
      <c r="F52" s="41" t="s">
        <v>3</v>
      </c>
      <c r="G52" s="41"/>
      <c r="H52" s="41"/>
      <c r="I52" s="42" t="s">
        <v>4</v>
      </c>
      <c r="J52" s="42"/>
      <c r="K52" s="42"/>
      <c r="L52" s="42"/>
      <c r="M52" s="42"/>
      <c r="Q52" s="8"/>
    </row>
    <row r="53" spans="2:17" x14ac:dyDescent="0.25">
      <c r="B53" s="13"/>
      <c r="F53" s="22">
        <f t="shared" ref="F53:G53" si="19">G53-1</f>
        <v>2020</v>
      </c>
      <c r="G53" s="22">
        <f t="shared" si="19"/>
        <v>2021</v>
      </c>
      <c r="H53" s="22">
        <f>I53-1</f>
        <v>2022</v>
      </c>
      <c r="I53" s="21">
        <v>2023</v>
      </c>
      <c r="J53" s="20">
        <f>I53+1</f>
        <v>2024</v>
      </c>
      <c r="K53" s="20">
        <f t="shared" ref="K53:M53" si="20">J53+1</f>
        <v>2025</v>
      </c>
      <c r="L53" s="20">
        <f t="shared" si="20"/>
        <v>2026</v>
      </c>
      <c r="M53" s="20">
        <f t="shared" si="20"/>
        <v>2027</v>
      </c>
      <c r="Q53" s="8"/>
    </row>
    <row r="54" spans="2:17" x14ac:dyDescent="0.25">
      <c r="B54" s="13"/>
      <c r="F54" s="23"/>
      <c r="G54" s="23"/>
      <c r="H54" s="23"/>
      <c r="Q54" s="8"/>
    </row>
    <row r="55" spans="2:17" x14ac:dyDescent="0.25">
      <c r="B55" s="17" t="s">
        <v>5</v>
      </c>
      <c r="F55" s="24">
        <v>8500</v>
      </c>
      <c r="G55" s="24">
        <v>9000</v>
      </c>
      <c r="H55" s="24">
        <v>10000</v>
      </c>
      <c r="I55" s="25">
        <f ca="1">H55*(1+I56)</f>
        <v>11099.67320261438</v>
      </c>
      <c r="J55" s="25">
        <f t="shared" ref="J55:M55" ca="1" si="21">I55*(1+J56)</f>
        <v>12320.274520483576</v>
      </c>
      <c r="K55" s="25">
        <f t="shared" ca="1" si="21"/>
        <v>13675.102094386428</v>
      </c>
      <c r="L55" s="25">
        <f t="shared" ca="1" si="21"/>
        <v>15178.916426007681</v>
      </c>
      <c r="M55" s="25">
        <f t="shared" ca="1" si="21"/>
        <v>16848.101189848068</v>
      </c>
      <c r="Q55" s="8"/>
    </row>
    <row r="56" spans="2:17" x14ac:dyDescent="0.25">
      <c r="B56" s="13" t="s">
        <v>9</v>
      </c>
      <c r="F56" s="34"/>
      <c r="G56" s="34">
        <f>(G55/F55)-1</f>
        <v>5.8823529411764719E-2</v>
      </c>
      <c r="H56" s="34">
        <f>(H55/G55)-1</f>
        <v>0.11111111111111116</v>
      </c>
      <c r="I56" s="102">
        <f ca="1">F13</f>
        <v>0.10996732026143793</v>
      </c>
      <c r="J56" s="102">
        <f t="shared" ref="J56:M56" ca="1" si="22">G13</f>
        <v>0.10996732026143793</v>
      </c>
      <c r="K56" s="102">
        <f t="shared" ca="1" si="22"/>
        <v>0.10996732026143793</v>
      </c>
      <c r="L56" s="102">
        <f t="shared" ca="1" si="22"/>
        <v>0.10996732026143793</v>
      </c>
      <c r="M56" s="102">
        <f t="shared" ca="1" si="22"/>
        <v>0.10996732026143793</v>
      </c>
      <c r="Q56" s="8"/>
    </row>
    <row r="57" spans="2:17" x14ac:dyDescent="0.25">
      <c r="B57" s="13"/>
      <c r="F57" s="23"/>
      <c r="G57" s="23"/>
      <c r="H57" s="23"/>
      <c r="Q57" s="8"/>
    </row>
    <row r="58" spans="2:17" x14ac:dyDescent="0.25">
      <c r="B58" s="17" t="s">
        <v>10</v>
      </c>
      <c r="F58" s="26">
        <f>F59+F62</f>
        <v>5500</v>
      </c>
      <c r="G58" s="26">
        <f t="shared" ref="G58:H58" si="23">G59+G62</f>
        <v>6600</v>
      </c>
      <c r="H58" s="26">
        <f t="shared" si="23"/>
        <v>7700</v>
      </c>
      <c r="I58" s="27">
        <f ca="1">I62+I59</f>
        <v>7610.9308385663635</v>
      </c>
      <c r="J58" s="27">
        <f t="shared" ref="J58:M58" ca="1" si="24">J62+J59</f>
        <v>8415.2374487551169</v>
      </c>
      <c r="K58" s="27">
        <f t="shared" ca="1" si="24"/>
        <v>9282.1037019706182</v>
      </c>
      <c r="L58" s="27">
        <f t="shared" ca="1" si="24"/>
        <v>10213.445425333653</v>
      </c>
      <c r="M58" s="27">
        <f t="shared" ca="1" si="24"/>
        <v>11276.401227946446</v>
      </c>
      <c r="Q58" s="8"/>
    </row>
    <row r="59" spans="2:17" x14ac:dyDescent="0.25">
      <c r="B59" s="13" t="s">
        <v>11</v>
      </c>
      <c r="F59" s="36">
        <v>5000</v>
      </c>
      <c r="G59" s="36">
        <v>6000</v>
      </c>
      <c r="H59" s="36">
        <v>7000</v>
      </c>
      <c r="I59" s="37">
        <f ca="1">I55*I60</f>
        <v>7010.9308385663635</v>
      </c>
      <c r="J59" s="37">
        <f t="shared" ref="J59:M59" ca="1" si="25">J55*J60</f>
        <v>7781.904115421783</v>
      </c>
      <c r="K59" s="37">
        <f t="shared" ca="1" si="25"/>
        <v>8637.659257526173</v>
      </c>
      <c r="L59" s="37">
        <f t="shared" ca="1" si="25"/>
        <v>9587.5194994077283</v>
      </c>
      <c r="M59" s="37">
        <f t="shared" ca="1" si="25"/>
        <v>10641.833326711878</v>
      </c>
      <c r="Q59" s="8"/>
    </row>
    <row r="60" spans="2:17" x14ac:dyDescent="0.25">
      <c r="B60" s="18" t="s">
        <v>12</v>
      </c>
      <c r="F60" s="34">
        <f>F59/F55</f>
        <v>0.58823529411764708</v>
      </c>
      <c r="G60" s="34">
        <f>G59/G55</f>
        <v>0.66666666666666663</v>
      </c>
      <c r="H60" s="34">
        <f>H59/H55</f>
        <v>0.7</v>
      </c>
      <c r="I60" s="102">
        <f ca="1">F19</f>
        <v>0.63163398692810457</v>
      </c>
      <c r="J60" s="102">
        <f t="shared" ref="J60:M60" ca="1" si="26">G19</f>
        <v>0.63163398692810457</v>
      </c>
      <c r="K60" s="102">
        <f t="shared" ca="1" si="26"/>
        <v>0.63163398692810457</v>
      </c>
      <c r="L60" s="102">
        <f t="shared" ca="1" si="26"/>
        <v>0.63163398692810457</v>
      </c>
      <c r="M60" s="102">
        <f t="shared" ca="1" si="26"/>
        <v>0.63163398692810457</v>
      </c>
      <c r="Q60" s="8"/>
    </row>
    <row r="61" spans="2:17" x14ac:dyDescent="0.25">
      <c r="B61" s="13"/>
      <c r="F61" s="23"/>
      <c r="G61" s="23"/>
      <c r="H61" s="23"/>
      <c r="Q61" s="8"/>
    </row>
    <row r="62" spans="2:17" x14ac:dyDescent="0.25">
      <c r="B62" s="13" t="s">
        <v>13</v>
      </c>
      <c r="F62" s="36">
        <v>500</v>
      </c>
      <c r="G62" s="36">
        <v>600</v>
      </c>
      <c r="H62" s="36">
        <v>700</v>
      </c>
      <c r="I62" s="28">
        <f>AVERAGE(F62:H62)</f>
        <v>600</v>
      </c>
      <c r="J62" s="28">
        <f t="shared" ref="J62:M62" si="27">AVERAGE(G62:I62)</f>
        <v>633.33333333333337</v>
      </c>
      <c r="K62" s="28">
        <f t="shared" si="27"/>
        <v>644.44444444444446</v>
      </c>
      <c r="L62" s="28">
        <f t="shared" si="27"/>
        <v>625.92592592592598</v>
      </c>
      <c r="M62" s="28">
        <f t="shared" si="27"/>
        <v>634.56790123456801</v>
      </c>
      <c r="Q62" s="8"/>
    </row>
    <row r="63" spans="2:17" x14ac:dyDescent="0.25">
      <c r="B63" s="18" t="s">
        <v>12</v>
      </c>
      <c r="F63" s="34">
        <f>F62/F55</f>
        <v>5.8823529411764705E-2</v>
      </c>
      <c r="G63" s="34">
        <f t="shared" ref="G63:H63" si="28">G62/G55</f>
        <v>6.6666666666666666E-2</v>
      </c>
      <c r="H63" s="34">
        <f t="shared" si="28"/>
        <v>7.0000000000000007E-2</v>
      </c>
      <c r="I63" s="35">
        <f ca="1">I62/I55</f>
        <v>5.4055645517444427E-2</v>
      </c>
      <c r="J63" s="35">
        <f t="shared" ref="J63:M63" ca="1" si="29">J62/J55</f>
        <v>5.140578095726351E-2</v>
      </c>
      <c r="K63" s="35">
        <f t="shared" ca="1" si="29"/>
        <v>4.7125384512411515E-2</v>
      </c>
      <c r="L63" s="35">
        <f t="shared" ca="1" si="29"/>
        <v>4.123653549165468E-2</v>
      </c>
      <c r="M63" s="35">
        <f t="shared" ca="1" si="29"/>
        <v>3.7664060423434002E-2</v>
      </c>
      <c r="Q63" s="8"/>
    </row>
    <row r="64" spans="2:17" x14ac:dyDescent="0.25">
      <c r="B64" s="13"/>
      <c r="F64" s="23"/>
      <c r="G64" s="23"/>
      <c r="H64" s="23"/>
      <c r="Q64" s="8"/>
    </row>
    <row r="65" spans="2:17" x14ac:dyDescent="0.25">
      <c r="B65" s="17" t="s">
        <v>14</v>
      </c>
      <c r="F65" s="26">
        <f>F66+F69</f>
        <v>1000</v>
      </c>
      <c r="G65" s="26">
        <f t="shared" ref="G65:H65" si="30">G66+G69</f>
        <v>1200</v>
      </c>
      <c r="H65" s="26">
        <f t="shared" si="30"/>
        <v>1400</v>
      </c>
      <c r="I65" s="27">
        <f ca="1">I66+I69</f>
        <v>1335.5881284975867</v>
      </c>
      <c r="J65" s="27">
        <f t="shared" ref="J65:M65" ca="1" si="31">J66+J69</f>
        <v>1508.4954859502764</v>
      </c>
      <c r="K65" s="27">
        <f t="shared" ca="1" si="31"/>
        <v>1677.1613955700655</v>
      </c>
      <c r="L65" s="27">
        <f t="shared" ca="1" si="31"/>
        <v>1848.8441970647023</v>
      </c>
      <c r="M65" s="27">
        <f t="shared" ca="1" si="31"/>
        <v>2060.4494992613272</v>
      </c>
      <c r="Q65" s="8"/>
    </row>
    <row r="66" spans="2:17" x14ac:dyDescent="0.25">
      <c r="B66" s="13" t="s">
        <v>15</v>
      </c>
      <c r="F66" s="36">
        <v>500</v>
      </c>
      <c r="G66" s="36">
        <v>600</v>
      </c>
      <c r="H66" s="36">
        <v>700</v>
      </c>
      <c r="I66" s="37">
        <f ca="1">I67*I55</f>
        <v>723.29243026186521</v>
      </c>
      <c r="J66" s="37">
        <f t="shared" ref="J66:M66" ca="1" si="32">J67*J55</f>
        <v>828.86727057196686</v>
      </c>
      <c r="K66" s="37">
        <f t="shared" ca="1" si="32"/>
        <v>922.79628657253954</v>
      </c>
      <c r="L66" s="37">
        <f t="shared" ca="1" si="32"/>
        <v>1011.523578531991</v>
      </c>
      <c r="M66" s="37">
        <f t="shared" ca="1" si="32"/>
        <v>1131.0509761089243</v>
      </c>
      <c r="Q66" s="8"/>
    </row>
    <row r="67" spans="2:17" x14ac:dyDescent="0.25">
      <c r="B67" s="18" t="s">
        <v>12</v>
      </c>
      <c r="F67" s="31">
        <f>F66/F55</f>
        <v>5.8823529411764705E-2</v>
      </c>
      <c r="G67" s="31">
        <f t="shared" ref="G67:H67" si="33">G66/G55</f>
        <v>6.6666666666666666E-2</v>
      </c>
      <c r="H67" s="31">
        <f t="shared" si="33"/>
        <v>7.0000000000000007E-2</v>
      </c>
      <c r="I67" s="32">
        <f>AVERAGE(F67:H67)</f>
        <v>6.5163398692810459E-2</v>
      </c>
      <c r="J67" s="32">
        <f t="shared" ref="J67:M67" si="34">AVERAGE(G67:I67)</f>
        <v>6.7276688453159039E-2</v>
      </c>
      <c r="K67" s="32">
        <f t="shared" si="34"/>
        <v>6.7480029048656506E-2</v>
      </c>
      <c r="L67" s="32">
        <f t="shared" si="34"/>
        <v>6.6640038731542006E-2</v>
      </c>
      <c r="M67" s="32">
        <f t="shared" si="34"/>
        <v>6.7132252077785851E-2</v>
      </c>
      <c r="Q67" s="8"/>
    </row>
    <row r="68" spans="2:17" x14ac:dyDescent="0.25">
      <c r="B68" s="13"/>
      <c r="F68" s="23"/>
      <c r="G68" s="23"/>
      <c r="H68" s="23"/>
      <c r="Q68" s="8"/>
    </row>
    <row r="69" spans="2:17" x14ac:dyDescent="0.25">
      <c r="B69" s="13" t="s">
        <v>16</v>
      </c>
      <c r="F69" s="36">
        <v>500</v>
      </c>
      <c r="G69" s="36">
        <v>600</v>
      </c>
      <c r="H69" s="36">
        <v>700</v>
      </c>
      <c r="I69" s="37">
        <f ca="1">I70*I55</f>
        <v>612.29569823572137</v>
      </c>
      <c r="J69" s="37">
        <f t="shared" ref="J69:M69" ca="1" si="35">J70*J55</f>
        <v>679.62821537830962</v>
      </c>
      <c r="K69" s="37">
        <f t="shared" ca="1" si="35"/>
        <v>754.36510899752579</v>
      </c>
      <c r="L69" s="37">
        <f t="shared" ca="1" si="35"/>
        <v>837.32061853271125</v>
      </c>
      <c r="M69" s="37">
        <f t="shared" ca="1" si="35"/>
        <v>929.39852315240319</v>
      </c>
      <c r="Q69" s="8"/>
    </row>
    <row r="70" spans="2:17" x14ac:dyDescent="0.25">
      <c r="B70" s="18" t="s">
        <v>12</v>
      </c>
      <c r="F70" s="31">
        <f>F69/F55</f>
        <v>5.8823529411764705E-2</v>
      </c>
      <c r="G70" s="31">
        <f t="shared" ref="G70:H70" si="36">G69/G55</f>
        <v>6.6666666666666666E-2</v>
      </c>
      <c r="H70" s="31">
        <f t="shared" si="36"/>
        <v>7.0000000000000007E-2</v>
      </c>
      <c r="I70" s="32">
        <f ca="1">F25</f>
        <v>5.5163398692810457E-2</v>
      </c>
      <c r="J70" s="32">
        <f t="shared" ref="J70:M70" ca="1" si="37">G25</f>
        <v>5.5163398692810457E-2</v>
      </c>
      <c r="K70" s="32">
        <f t="shared" ca="1" si="37"/>
        <v>5.5163398692810457E-2</v>
      </c>
      <c r="L70" s="32">
        <f t="shared" ca="1" si="37"/>
        <v>5.5163398692810457E-2</v>
      </c>
      <c r="M70" s="32">
        <f t="shared" ca="1" si="37"/>
        <v>5.5163398692810457E-2</v>
      </c>
      <c r="Q70" s="8"/>
    </row>
    <row r="71" spans="2:17" x14ac:dyDescent="0.25">
      <c r="B71" s="13"/>
      <c r="F71" s="23"/>
      <c r="G71" s="23"/>
      <c r="H71" s="23"/>
      <c r="Q71" s="8"/>
    </row>
    <row r="72" spans="2:17" x14ac:dyDescent="0.25">
      <c r="B72" s="17" t="s">
        <v>19</v>
      </c>
      <c r="F72" s="26">
        <f>F55-SUM(F58,F65)</f>
        <v>2000</v>
      </c>
      <c r="G72" s="26">
        <f t="shared" ref="G72:M72" si="38">G55-SUM(G58,G65)</f>
        <v>1200</v>
      </c>
      <c r="H72" s="26">
        <f t="shared" si="38"/>
        <v>900</v>
      </c>
      <c r="I72" s="38">
        <f t="shared" ca="1" si="38"/>
        <v>2153.1542355504298</v>
      </c>
      <c r="J72" s="38">
        <f t="shared" ca="1" si="38"/>
        <v>2396.5415857781827</v>
      </c>
      <c r="K72" s="38">
        <f t="shared" ca="1" si="38"/>
        <v>2715.8369968457446</v>
      </c>
      <c r="L72" s="38">
        <f t="shared" ca="1" si="38"/>
        <v>3116.6268036093261</v>
      </c>
      <c r="M72" s="38">
        <f t="shared" ca="1" si="38"/>
        <v>3511.2504626402952</v>
      </c>
      <c r="Q72" s="8"/>
    </row>
    <row r="73" spans="2:17" x14ac:dyDescent="0.25">
      <c r="B73" s="18" t="s">
        <v>17</v>
      </c>
      <c r="F73" s="31">
        <f>F72/F55</f>
        <v>0.23529411764705882</v>
      </c>
      <c r="G73" s="31">
        <f t="shared" ref="G73:M73" si="39">G72/G55</f>
        <v>0.13333333333333333</v>
      </c>
      <c r="H73" s="31">
        <f t="shared" si="39"/>
        <v>0.09</v>
      </c>
      <c r="I73" s="32">
        <f t="shared" ca="1" si="39"/>
        <v>0.19398357016883011</v>
      </c>
      <c r="J73" s="32">
        <f t="shared" ca="1" si="39"/>
        <v>0.19452014496866241</v>
      </c>
      <c r="K73" s="32">
        <f t="shared" ca="1" si="39"/>
        <v>0.19859720081801688</v>
      </c>
      <c r="L73" s="32">
        <f t="shared" ca="1" si="39"/>
        <v>0.20532604015588832</v>
      </c>
      <c r="M73" s="32">
        <f t="shared" ca="1" si="39"/>
        <v>0.20840630187786513</v>
      </c>
      <c r="Q73" s="8"/>
    </row>
    <row r="74" spans="2:17" x14ac:dyDescent="0.25">
      <c r="B74" s="13"/>
      <c r="F74" s="23"/>
      <c r="G74" s="23"/>
      <c r="H74" s="23"/>
      <c r="Q74" s="8"/>
    </row>
    <row r="75" spans="2:17" x14ac:dyDescent="0.25">
      <c r="B75" s="17" t="s">
        <v>6</v>
      </c>
      <c r="F75" s="26">
        <f>F72+F62</f>
        <v>2500</v>
      </c>
      <c r="G75" s="26">
        <f t="shared" ref="G75:M75" si="40">G72+G62</f>
        <v>1800</v>
      </c>
      <c r="H75" s="26">
        <f t="shared" si="40"/>
        <v>1600</v>
      </c>
      <c r="I75" s="38">
        <f t="shared" ca="1" si="40"/>
        <v>2753.1542355504298</v>
      </c>
      <c r="J75" s="38">
        <f t="shared" ca="1" si="40"/>
        <v>3029.8749191115162</v>
      </c>
      <c r="K75" s="38">
        <f t="shared" ca="1" si="40"/>
        <v>3360.2814412901889</v>
      </c>
      <c r="L75" s="38">
        <f t="shared" ca="1" si="40"/>
        <v>3742.5527295352522</v>
      </c>
      <c r="M75" s="38">
        <f t="shared" ca="1" si="40"/>
        <v>4145.8183638748633</v>
      </c>
      <c r="Q75" s="8"/>
    </row>
    <row r="76" spans="2:17" x14ac:dyDescent="0.25">
      <c r="B76" s="18" t="s">
        <v>17</v>
      </c>
      <c r="F76" s="31">
        <f>F75/F55</f>
        <v>0.29411764705882354</v>
      </c>
      <c r="G76" s="31">
        <f t="shared" ref="G76:H76" si="41">G75/G55</f>
        <v>0.2</v>
      </c>
      <c r="H76" s="31">
        <f t="shared" si="41"/>
        <v>0.16</v>
      </c>
      <c r="I76" s="33">
        <f ca="1">I75/I55</f>
        <v>0.24803921568627454</v>
      </c>
      <c r="J76" s="33">
        <f t="shared" ref="J76:M76" ca="1" si="42">J75/J55</f>
        <v>0.24592592592592591</v>
      </c>
      <c r="K76" s="33">
        <f t="shared" ca="1" si="42"/>
        <v>0.24572258533042837</v>
      </c>
      <c r="L76" s="33">
        <f t="shared" ca="1" si="42"/>
        <v>0.24656257564754303</v>
      </c>
      <c r="M76" s="33">
        <f t="shared" ca="1" si="42"/>
        <v>0.24607036230129914</v>
      </c>
      <c r="Q76" s="8"/>
    </row>
    <row r="77" spans="2:17" x14ac:dyDescent="0.25">
      <c r="B77" s="18" t="s">
        <v>18</v>
      </c>
      <c r="F77" s="31"/>
      <c r="G77" s="31">
        <f>G75/F75-1</f>
        <v>-0.28000000000000003</v>
      </c>
      <c r="H77" s="31">
        <f>H75/G75-1</f>
        <v>-0.11111111111111116</v>
      </c>
      <c r="I77" s="33">
        <f ca="1">I75/H75-1</f>
        <v>0.72072139721901873</v>
      </c>
      <c r="J77" s="33">
        <f t="shared" ref="J77:M77" ca="1" si="43">J75/I75-1</f>
        <v>0.10051041819157747</v>
      </c>
      <c r="K77" s="33">
        <f t="shared" ca="1" si="43"/>
        <v>0.10904955847997888</v>
      </c>
      <c r="L77" s="33">
        <f t="shared" ca="1" si="43"/>
        <v>0.1137616878002603</v>
      </c>
      <c r="M77" s="33">
        <f t="shared" ca="1" si="43"/>
        <v>0.10775149035500386</v>
      </c>
      <c r="Q77" s="8"/>
    </row>
    <row r="78" spans="2:17" x14ac:dyDescent="0.25">
      <c r="B78" s="13"/>
      <c r="F78" s="23"/>
      <c r="G78" s="23"/>
      <c r="H78" s="23"/>
      <c r="Q78" s="8"/>
    </row>
    <row r="79" spans="2:17" x14ac:dyDescent="0.25">
      <c r="B79" s="17" t="s">
        <v>20</v>
      </c>
      <c r="F79" s="40">
        <v>200</v>
      </c>
      <c r="G79" s="40">
        <v>300</v>
      </c>
      <c r="H79" s="40">
        <v>300</v>
      </c>
      <c r="I79" s="38">
        <f ca="1">I55*I80</f>
        <v>210.38596266393265</v>
      </c>
      <c r="J79" s="38">
        <f t="shared" ref="J79:M79" ca="1" si="44">J55*J80</f>
        <v>233.52154319870823</v>
      </c>
      <c r="K79" s="38">
        <f t="shared" ca="1" si="44"/>
        <v>259.20128152758582</v>
      </c>
      <c r="L79" s="38">
        <f t="shared" ca="1" si="44"/>
        <v>287.704951865505</v>
      </c>
      <c r="M79" s="38">
        <f t="shared" ca="1" si="44"/>
        <v>319.34309444810054</v>
      </c>
      <c r="Q79" s="8"/>
    </row>
    <row r="80" spans="2:17" x14ac:dyDescent="0.25">
      <c r="B80" s="19" t="s">
        <v>12</v>
      </c>
      <c r="C80" s="6"/>
      <c r="D80" s="6"/>
      <c r="E80" s="6"/>
      <c r="F80" s="29">
        <f>F79/F55</f>
        <v>2.3529411764705882E-2</v>
      </c>
      <c r="G80" s="29">
        <f t="shared" ref="G80:H80" si="45">G79/G55</f>
        <v>3.3333333333333333E-2</v>
      </c>
      <c r="H80" s="29">
        <f t="shared" si="45"/>
        <v>0.03</v>
      </c>
      <c r="I80" s="30">
        <f ca="1">F31</f>
        <v>1.8954248366013067E-2</v>
      </c>
      <c r="J80" s="30">
        <f t="shared" ref="J80:M80" ca="1" si="46">G31</f>
        <v>1.8954248366013067E-2</v>
      </c>
      <c r="K80" s="30">
        <f t="shared" ca="1" si="46"/>
        <v>1.8954248366013067E-2</v>
      </c>
      <c r="L80" s="30">
        <f t="shared" ca="1" si="46"/>
        <v>1.8954248366013067E-2</v>
      </c>
      <c r="M80" s="30">
        <f t="shared" ca="1" si="46"/>
        <v>1.8954248366013067E-2</v>
      </c>
      <c r="N80" s="6"/>
      <c r="O80" s="6"/>
      <c r="P80" s="6"/>
      <c r="Q80" s="9"/>
    </row>
    <row r="83" spans="1:18" x14ac:dyDescent="0.25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</row>
    <row r="84" spans="1:18" ht="26.25" x14ac:dyDescent="0.4">
      <c r="A84" s="46"/>
      <c r="B84" s="69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</row>
    <row r="85" spans="1:18" x14ac:dyDescent="0.2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</row>
    <row r="86" spans="1:18" ht="18.75" x14ac:dyDescent="0.3">
      <c r="A86" s="46"/>
      <c r="B86" s="46"/>
      <c r="C86" s="46"/>
      <c r="D86" s="46"/>
      <c r="E86" s="46"/>
      <c r="F86" s="46"/>
      <c r="G86" s="70"/>
      <c r="H86" s="70"/>
      <c r="I86" s="70"/>
      <c r="J86" s="70"/>
      <c r="K86" s="70"/>
      <c r="L86" s="70"/>
      <c r="M86" s="70"/>
      <c r="N86" s="46"/>
      <c r="O86" s="46"/>
      <c r="P86" s="46"/>
      <c r="Q86" s="46"/>
      <c r="R86" s="46"/>
    </row>
    <row r="87" spans="1:18" x14ac:dyDescent="0.25">
      <c r="A87" s="46"/>
      <c r="B87" s="46"/>
      <c r="C87" s="46"/>
      <c r="D87" s="46"/>
      <c r="E87" s="46"/>
      <c r="F87" s="46"/>
      <c r="G87" s="71"/>
      <c r="H87" s="71"/>
      <c r="I87" s="45"/>
      <c r="J87" s="45"/>
      <c r="K87" s="45"/>
      <c r="L87" s="45"/>
      <c r="M87" s="45"/>
      <c r="N87" s="46"/>
      <c r="O87" s="46"/>
      <c r="P87" s="46"/>
      <c r="Q87" s="46"/>
      <c r="R87" s="46"/>
    </row>
    <row r="88" spans="1:18" x14ac:dyDescent="0.25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</row>
    <row r="89" spans="1:18" x14ac:dyDescent="0.25">
      <c r="A89" s="46"/>
      <c r="B89" s="72"/>
      <c r="C89" s="46"/>
      <c r="D89" s="46"/>
      <c r="E89" s="46"/>
      <c r="F89" s="46"/>
      <c r="G89" s="63"/>
      <c r="H89" s="63"/>
      <c r="I89" s="48"/>
      <c r="J89" s="48"/>
      <c r="K89" s="48"/>
      <c r="L89" s="48"/>
      <c r="M89" s="48"/>
      <c r="N89" s="46"/>
      <c r="O89" s="46"/>
      <c r="P89" s="46"/>
      <c r="Q89" s="46"/>
      <c r="R89" s="46"/>
    </row>
    <row r="90" spans="1:18" x14ac:dyDescent="0.25">
      <c r="A90" s="46"/>
      <c r="B90" s="72"/>
      <c r="C90" s="46"/>
      <c r="D90" s="46"/>
      <c r="E90" s="46"/>
      <c r="F90" s="46"/>
      <c r="G90" s="64"/>
      <c r="H90" s="64"/>
      <c r="I90" s="49"/>
      <c r="J90" s="49"/>
      <c r="K90" s="49"/>
      <c r="L90" s="49"/>
      <c r="M90" s="49"/>
      <c r="N90" s="46"/>
      <c r="O90" s="46"/>
      <c r="P90" s="46"/>
      <c r="Q90" s="46"/>
      <c r="R90" s="46"/>
    </row>
    <row r="91" spans="1:18" x14ac:dyDescent="0.25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</row>
    <row r="92" spans="1:18" x14ac:dyDescent="0.25">
      <c r="A92" s="46"/>
      <c r="B92" s="72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</row>
    <row r="93" spans="1:18" x14ac:dyDescent="0.25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</row>
    <row r="94" spans="1:18" x14ac:dyDescent="0.25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</row>
    <row r="95" spans="1:18" x14ac:dyDescent="0.2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</row>
    <row r="96" spans="1:18" x14ac:dyDescent="0.25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</row>
    <row r="97" spans="1:18" x14ac:dyDescent="0.25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</row>
    <row r="98" spans="1:18" x14ac:dyDescent="0.25">
      <c r="A98" s="46"/>
      <c r="B98" s="72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</row>
    <row r="99" spans="1:18" x14ac:dyDescent="0.25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</row>
    <row r="100" spans="1:18" x14ac:dyDescent="0.25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</row>
    <row r="101" spans="1:18" x14ac:dyDescent="0.25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</row>
    <row r="102" spans="1:18" x14ac:dyDescent="0.25">
      <c r="A102" s="46"/>
      <c r="B102" s="72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</row>
    <row r="103" spans="1:18" x14ac:dyDescent="0.25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</row>
    <row r="104" spans="1:18" x14ac:dyDescent="0.25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</row>
    <row r="105" spans="1:18" x14ac:dyDescent="0.2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</row>
    <row r="106" spans="1:18" x14ac:dyDescent="0.25">
      <c r="A106" s="46"/>
      <c r="B106" s="73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</row>
    <row r="107" spans="1:18" x14ac:dyDescent="0.25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</row>
    <row r="108" spans="1:18" x14ac:dyDescent="0.25">
      <c r="A108" s="46"/>
      <c r="B108" s="73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</row>
    <row r="109" spans="1:18" x14ac:dyDescent="0.25">
      <c r="A109" s="46"/>
      <c r="B109" s="73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</row>
    <row r="110" spans="1:18" x14ac:dyDescent="0.25">
      <c r="A110" s="46"/>
      <c r="B110" s="73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</row>
    <row r="111" spans="1:18" x14ac:dyDescent="0.25">
      <c r="A111" s="46"/>
      <c r="B111" s="73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</row>
    <row r="112" spans="1:18" x14ac:dyDescent="0.25">
      <c r="A112" s="46"/>
      <c r="B112" s="73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</row>
    <row r="113" spans="1:18" x14ac:dyDescent="0.25">
      <c r="A113" s="46"/>
      <c r="B113" s="73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</row>
    <row r="114" spans="1:18" x14ac:dyDescent="0.25">
      <c r="A114" s="46"/>
      <c r="B114" s="73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</row>
    <row r="115" spans="1:18" x14ac:dyDescent="0.2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</row>
    <row r="116" spans="1:18" x14ac:dyDescent="0.25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</row>
    <row r="117" spans="1:18" x14ac:dyDescent="0.25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</row>
    <row r="118" spans="1:18" ht="26.25" x14ac:dyDescent="0.4">
      <c r="A118" s="46"/>
      <c r="B118" s="69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</row>
    <row r="119" spans="1:18" x14ac:dyDescent="0.25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</row>
    <row r="120" spans="1:18" ht="18.75" x14ac:dyDescent="0.3">
      <c r="A120" s="46"/>
      <c r="B120" s="46"/>
      <c r="C120" s="46"/>
      <c r="D120" s="46"/>
      <c r="E120" s="46"/>
      <c r="F120" s="46"/>
      <c r="G120" s="70"/>
      <c r="H120" s="70"/>
      <c r="I120" s="70"/>
      <c r="J120" s="70"/>
      <c r="K120" s="70"/>
      <c r="L120" s="70"/>
      <c r="M120" s="70"/>
      <c r="N120" s="46"/>
      <c r="O120" s="46"/>
      <c r="P120" s="46"/>
      <c r="Q120" s="46"/>
      <c r="R120" s="46"/>
    </row>
    <row r="121" spans="1:18" x14ac:dyDescent="0.25">
      <c r="A121" s="46"/>
      <c r="B121" s="46"/>
      <c r="C121" s="46"/>
      <c r="D121" s="46"/>
      <c r="E121" s="46"/>
      <c r="F121" s="46"/>
      <c r="G121" s="71"/>
      <c r="H121" s="71"/>
      <c r="I121" s="45"/>
      <c r="J121" s="45"/>
      <c r="K121" s="45"/>
      <c r="L121" s="45"/>
      <c r="M121" s="45"/>
      <c r="N121" s="46"/>
      <c r="O121" s="46"/>
      <c r="P121" s="46"/>
      <c r="Q121" s="46"/>
      <c r="R121" s="46"/>
    </row>
    <row r="122" spans="1:18" x14ac:dyDescent="0.25">
      <c r="A122" s="46"/>
      <c r="B122" s="46"/>
      <c r="C122" s="46"/>
      <c r="D122" s="46"/>
      <c r="E122" s="46"/>
      <c r="F122" s="46"/>
      <c r="G122" s="65"/>
      <c r="H122" s="65"/>
      <c r="I122" s="46"/>
      <c r="J122" s="46"/>
      <c r="K122" s="46"/>
      <c r="L122" s="46"/>
      <c r="M122" s="46"/>
      <c r="N122" s="46"/>
      <c r="O122" s="46"/>
      <c r="P122" s="46"/>
      <c r="Q122" s="46"/>
      <c r="R122" s="46"/>
    </row>
    <row r="123" spans="1:18" x14ac:dyDescent="0.25">
      <c r="A123" s="46"/>
      <c r="B123" s="46"/>
      <c r="C123" s="46"/>
      <c r="D123" s="46"/>
      <c r="E123" s="46"/>
      <c r="F123" s="46"/>
      <c r="G123" s="66"/>
      <c r="H123" s="66"/>
      <c r="I123" s="47"/>
      <c r="J123" s="47"/>
      <c r="K123" s="47"/>
      <c r="L123" s="47"/>
      <c r="M123" s="47"/>
      <c r="N123" s="46"/>
      <c r="O123" s="46"/>
      <c r="P123" s="46"/>
      <c r="Q123" s="46"/>
      <c r="R123" s="46"/>
    </row>
    <row r="124" spans="1:18" x14ac:dyDescent="0.25">
      <c r="A124" s="46"/>
      <c r="B124" s="46"/>
      <c r="C124" s="46"/>
      <c r="D124" s="46"/>
      <c r="E124" s="46"/>
      <c r="F124" s="46"/>
      <c r="G124" s="67"/>
      <c r="H124" s="67"/>
      <c r="I124" s="50"/>
      <c r="J124" s="50"/>
      <c r="K124" s="50"/>
      <c r="L124" s="50"/>
      <c r="M124" s="50"/>
      <c r="N124" s="46"/>
      <c r="O124" s="46"/>
      <c r="P124" s="46"/>
      <c r="Q124" s="46"/>
      <c r="R124" s="46"/>
    </row>
    <row r="125" spans="1:18" x14ac:dyDescent="0.25">
      <c r="A125" s="46"/>
      <c r="B125" s="46"/>
      <c r="C125" s="46"/>
      <c r="D125" s="46"/>
      <c r="E125" s="46"/>
      <c r="F125" s="46"/>
      <c r="G125" s="65"/>
      <c r="H125" s="65"/>
      <c r="I125" s="46"/>
      <c r="J125" s="46"/>
      <c r="K125" s="46"/>
      <c r="L125" s="46"/>
      <c r="M125" s="46"/>
      <c r="N125" s="46"/>
      <c r="O125" s="46"/>
      <c r="P125" s="46"/>
      <c r="Q125" s="46"/>
      <c r="R125" s="46"/>
    </row>
    <row r="126" spans="1:18" x14ac:dyDescent="0.25">
      <c r="A126" s="46"/>
      <c r="B126" s="46"/>
      <c r="C126" s="46"/>
      <c r="D126" s="46"/>
      <c r="E126" s="46"/>
      <c r="F126" s="46"/>
      <c r="G126" s="67"/>
      <c r="H126" s="67"/>
      <c r="I126" s="50"/>
      <c r="J126" s="50"/>
      <c r="K126" s="50"/>
      <c r="L126" s="50"/>
      <c r="M126" s="50"/>
      <c r="N126" s="46"/>
      <c r="O126" s="46"/>
      <c r="P126" s="46"/>
      <c r="Q126" s="46"/>
      <c r="R126" s="46"/>
    </row>
    <row r="127" spans="1:18" x14ac:dyDescent="0.25">
      <c r="A127" s="46"/>
      <c r="B127" s="46"/>
      <c r="C127" s="46"/>
      <c r="D127" s="46"/>
      <c r="E127" s="46"/>
      <c r="F127" s="46"/>
      <c r="G127" s="65"/>
      <c r="H127" s="65"/>
      <c r="I127" s="46"/>
      <c r="J127" s="46"/>
      <c r="K127" s="46"/>
      <c r="L127" s="46"/>
      <c r="M127" s="46"/>
      <c r="N127" s="46"/>
      <c r="O127" s="46"/>
      <c r="P127" s="46"/>
      <c r="Q127" s="46"/>
      <c r="R127" s="46"/>
    </row>
    <row r="128" spans="1:18" x14ac:dyDescent="0.25">
      <c r="A128" s="46"/>
      <c r="B128" s="46"/>
      <c r="C128" s="46"/>
      <c r="D128" s="46"/>
      <c r="E128" s="46"/>
      <c r="F128" s="46"/>
      <c r="G128" s="67"/>
      <c r="H128" s="67"/>
      <c r="I128" s="50"/>
      <c r="J128" s="50"/>
      <c r="K128" s="50"/>
      <c r="L128" s="50"/>
      <c r="M128" s="50"/>
      <c r="N128" s="46"/>
      <c r="O128" s="46"/>
      <c r="P128" s="46"/>
      <c r="Q128" s="46"/>
      <c r="R128" s="46"/>
    </row>
    <row r="129" spans="1:18" x14ac:dyDescent="0.25">
      <c r="A129" s="46"/>
      <c r="B129" s="46"/>
      <c r="C129" s="46"/>
      <c r="D129" s="46"/>
      <c r="E129" s="46"/>
      <c r="F129" s="46"/>
      <c r="G129" s="65"/>
      <c r="H129" s="65"/>
      <c r="I129" s="46"/>
      <c r="J129" s="46"/>
      <c r="K129" s="46"/>
      <c r="L129" s="46"/>
      <c r="M129" s="46"/>
      <c r="N129" s="46"/>
      <c r="O129" s="46"/>
      <c r="P129" s="46"/>
      <c r="Q129" s="46"/>
      <c r="R129" s="46"/>
    </row>
    <row r="130" spans="1:18" x14ac:dyDescent="0.25">
      <c r="A130" s="46"/>
      <c r="B130" s="46"/>
      <c r="C130" s="46"/>
      <c r="D130" s="46"/>
      <c r="E130" s="46"/>
      <c r="F130" s="46"/>
      <c r="G130" s="67"/>
      <c r="H130" s="67"/>
      <c r="I130" s="50"/>
      <c r="J130" s="50"/>
      <c r="K130" s="50"/>
      <c r="L130" s="50"/>
      <c r="M130" s="50"/>
      <c r="N130" s="46"/>
      <c r="O130" s="46"/>
      <c r="P130" s="46"/>
      <c r="Q130" s="46"/>
      <c r="R130" s="46"/>
    </row>
    <row r="131" spans="1:18" x14ac:dyDescent="0.25">
      <c r="A131" s="46"/>
      <c r="B131" s="46"/>
      <c r="C131" s="46"/>
      <c r="D131" s="46"/>
      <c r="E131" s="46"/>
      <c r="F131" s="46"/>
      <c r="G131" s="65"/>
      <c r="H131" s="65"/>
      <c r="I131" s="46"/>
      <c r="J131" s="46"/>
      <c r="K131" s="46"/>
      <c r="L131" s="46"/>
      <c r="M131" s="46"/>
      <c r="N131" s="46"/>
      <c r="O131" s="46"/>
      <c r="P131" s="46"/>
      <c r="Q131" s="46"/>
      <c r="R131" s="46"/>
    </row>
    <row r="132" spans="1:18" x14ac:dyDescent="0.25">
      <c r="A132" s="46"/>
      <c r="B132" s="73"/>
      <c r="C132" s="46"/>
      <c r="D132" s="46"/>
      <c r="E132" s="46"/>
      <c r="F132" s="6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</row>
    <row r="133" spans="1:18" x14ac:dyDescent="0.25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</row>
    <row r="134" spans="1:18" x14ac:dyDescent="0.25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</row>
    <row r="135" spans="1:18" x14ac:dyDescent="0.2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</row>
    <row r="136" spans="1:18" x14ac:dyDescent="0.25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</row>
    <row r="137" spans="1:18" x14ac:dyDescent="0.25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</row>
    <row r="138" spans="1:18" x14ac:dyDescent="0.25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</row>
    <row r="139" spans="1:18" x14ac:dyDescent="0.25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</row>
    <row r="140" spans="1:18" x14ac:dyDescent="0.25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</row>
    <row r="141" spans="1:18" x14ac:dyDescent="0.25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</row>
    <row r="142" spans="1:18" x14ac:dyDescent="0.25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</row>
    <row r="143" spans="1:18" x14ac:dyDescent="0.25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</row>
    <row r="144" spans="1:18" x14ac:dyDescent="0.25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</row>
    <row r="145" spans="1:18" x14ac:dyDescent="0.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</row>
    <row r="146" spans="1:18" x14ac:dyDescent="0.25">
      <c r="A146" s="46"/>
      <c r="B146" s="74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</row>
    <row r="147" spans="1:18" x14ac:dyDescent="0.25">
      <c r="A147" s="46"/>
      <c r="B147" s="46"/>
      <c r="C147" s="46"/>
      <c r="D147" s="46"/>
      <c r="E147" s="46"/>
      <c r="F147" s="46"/>
      <c r="G147" s="46"/>
      <c r="H147" s="46"/>
      <c r="I147" s="50"/>
      <c r="J147" s="50"/>
      <c r="K147" s="50"/>
      <c r="L147" s="50"/>
      <c r="M147" s="50"/>
      <c r="N147" s="46"/>
      <c r="O147" s="46"/>
      <c r="P147" s="46"/>
      <c r="Q147" s="46"/>
      <c r="R147" s="46"/>
    </row>
    <row r="148" spans="1:18" x14ac:dyDescent="0.25">
      <c r="A148" s="46"/>
      <c r="B148" s="46"/>
      <c r="C148" s="46"/>
      <c r="D148" s="46"/>
      <c r="E148" s="46"/>
      <c r="F148" s="46"/>
      <c r="G148" s="46"/>
      <c r="H148" s="46"/>
      <c r="I148" s="50"/>
      <c r="J148" s="50"/>
      <c r="K148" s="50"/>
      <c r="L148" s="50"/>
      <c r="M148" s="50"/>
      <c r="N148" s="46"/>
      <c r="O148" s="46"/>
      <c r="P148" s="46"/>
      <c r="Q148" s="46"/>
      <c r="R148" s="46"/>
    </row>
    <row r="149" spans="1:18" x14ac:dyDescent="0.25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</row>
    <row r="150" spans="1:18" x14ac:dyDescent="0.25">
      <c r="A150" s="46"/>
      <c r="B150" s="46"/>
      <c r="C150" s="46"/>
      <c r="D150" s="46"/>
      <c r="E150" s="46"/>
      <c r="F150" s="46"/>
      <c r="G150" s="46"/>
      <c r="H150" s="46"/>
      <c r="I150" s="50"/>
      <c r="J150" s="50"/>
      <c r="K150" s="50"/>
      <c r="L150" s="50"/>
      <c r="M150" s="50"/>
      <c r="N150" s="46"/>
      <c r="O150" s="46"/>
      <c r="P150" s="46"/>
      <c r="Q150" s="46"/>
      <c r="R150" s="46"/>
    </row>
    <row r="151" spans="1:18" x14ac:dyDescent="0.25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</row>
    <row r="152" spans="1:18" x14ac:dyDescent="0.25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</row>
    <row r="153" spans="1:18" x14ac:dyDescent="0.25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</row>
    <row r="154" spans="1:18" ht="26.25" x14ac:dyDescent="0.4">
      <c r="A154" s="46"/>
      <c r="B154" s="69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</row>
    <row r="155" spans="1:18" x14ac:dyDescent="0.2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</row>
    <row r="156" spans="1:18" ht="18.75" x14ac:dyDescent="0.3">
      <c r="A156" s="46"/>
      <c r="B156" s="46"/>
      <c r="C156" s="46"/>
      <c r="D156" s="46"/>
      <c r="E156" s="46"/>
      <c r="F156" s="70"/>
      <c r="G156" s="70"/>
      <c r="H156" s="70"/>
      <c r="I156" s="70"/>
      <c r="J156" s="70"/>
      <c r="K156" s="70"/>
      <c r="L156" s="70"/>
      <c r="M156" s="70"/>
      <c r="N156" s="46"/>
      <c r="O156" s="46"/>
      <c r="P156" s="46"/>
      <c r="Q156" s="46"/>
      <c r="R156" s="46"/>
    </row>
    <row r="157" spans="1:18" x14ac:dyDescent="0.25">
      <c r="A157" s="46"/>
      <c r="B157" s="46"/>
      <c r="C157" s="46"/>
      <c r="D157" s="46"/>
      <c r="E157" s="46"/>
      <c r="F157" s="53"/>
      <c r="G157" s="46"/>
      <c r="H157" s="53"/>
      <c r="I157" s="53"/>
      <c r="J157" s="53"/>
      <c r="K157" s="53"/>
      <c r="L157" s="53"/>
      <c r="M157" s="53"/>
      <c r="N157" s="46"/>
      <c r="O157" s="46"/>
      <c r="P157" s="46"/>
      <c r="Q157" s="46"/>
      <c r="R157" s="46"/>
    </row>
    <row r="158" spans="1:18" x14ac:dyDescent="0.25">
      <c r="A158" s="46"/>
      <c r="B158" s="45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</row>
    <row r="159" spans="1:18" x14ac:dyDescent="0.25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</row>
    <row r="160" spans="1:18" x14ac:dyDescent="0.25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</row>
    <row r="161" spans="1:18" x14ac:dyDescent="0.25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</row>
    <row r="162" spans="1:18" x14ac:dyDescent="0.25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</row>
    <row r="163" spans="1:18" x14ac:dyDescent="0.25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</row>
    <row r="164" spans="1:18" x14ac:dyDescent="0.25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</row>
    <row r="165" spans="1:18" x14ac:dyDescent="0.2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</row>
    <row r="166" spans="1:18" x14ac:dyDescent="0.25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</row>
    <row r="167" spans="1:18" x14ac:dyDescent="0.25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</row>
    <row r="168" spans="1:18" x14ac:dyDescent="0.25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</row>
    <row r="169" spans="1:18" x14ac:dyDescent="0.25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</row>
    <row r="170" spans="1:18" x14ac:dyDescent="0.25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 spans="1:18" x14ac:dyDescent="0.25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</row>
    <row r="172" spans="1:18" x14ac:dyDescent="0.25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</row>
    <row r="173" spans="1:18" x14ac:dyDescent="0.25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</row>
    <row r="174" spans="1:18" x14ac:dyDescent="0.25">
      <c r="A174" s="46"/>
      <c r="B174" s="45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 spans="1:18" x14ac:dyDescent="0.25">
      <c r="A175" s="46"/>
      <c r="B175" s="75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</row>
    <row r="176" spans="1:18" x14ac:dyDescent="0.25">
      <c r="A176" s="46"/>
      <c r="B176" s="75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</row>
    <row r="177" spans="1:18" x14ac:dyDescent="0.25">
      <c r="A177" s="46"/>
      <c r="B177" s="75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</row>
    <row r="178" spans="1:18" x14ac:dyDescent="0.25">
      <c r="A178" s="46"/>
      <c r="B178" s="75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</row>
    <row r="179" spans="1:18" x14ac:dyDescent="0.25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</row>
    <row r="180" spans="1:18" x14ac:dyDescent="0.25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</row>
    <row r="181" spans="1:18" x14ac:dyDescent="0.25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</row>
    <row r="182" spans="1:18" x14ac:dyDescent="0.25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</row>
    <row r="183" spans="1:18" x14ac:dyDescent="0.25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</row>
    <row r="184" spans="1:18" x14ac:dyDescent="0.25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</row>
    <row r="185" spans="1:18" x14ac:dyDescent="0.2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</row>
    <row r="186" spans="1:18" x14ac:dyDescent="0.25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 spans="1:18" x14ac:dyDescent="0.25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</row>
    <row r="188" spans="1:18" x14ac:dyDescent="0.25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</row>
    <row r="189" spans="1:18" x14ac:dyDescent="0.25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</row>
    <row r="190" spans="1:18" x14ac:dyDescent="0.25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</row>
    <row r="191" spans="1:18" x14ac:dyDescent="0.25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</row>
    <row r="192" spans="1:18" x14ac:dyDescent="0.25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</row>
    <row r="193" spans="1:18" x14ac:dyDescent="0.25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</row>
    <row r="194" spans="1:18" x14ac:dyDescent="0.25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</row>
    <row r="195" spans="1:18" x14ac:dyDescent="0.2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</row>
  </sheetData>
  <mergeCells count="23">
    <mergeCell ref="I156:M156"/>
    <mergeCell ref="G131:H131"/>
    <mergeCell ref="F156:H156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87:H87"/>
    <mergeCell ref="G89:H89"/>
    <mergeCell ref="G90:H90"/>
    <mergeCell ref="G120:H120"/>
    <mergeCell ref="I120:M120"/>
    <mergeCell ref="F52:H52"/>
    <mergeCell ref="I52:M52"/>
    <mergeCell ref="M1:N1"/>
    <mergeCell ref="I86:M86"/>
    <mergeCell ref="G86:H8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model</vt:lpstr>
      <vt:lpstr>opcase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19739</dc:creator>
  <cp:lastModifiedBy>19739</cp:lastModifiedBy>
  <dcterms:created xsi:type="dcterms:W3CDTF">2023-08-06T19:53:52Z</dcterms:created>
  <dcterms:modified xsi:type="dcterms:W3CDTF">2023-08-07T18:15:11Z</dcterms:modified>
</cp:coreProperties>
</file>