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a rectangular " sheetId="1" r:id="rId4"/>
    <sheet state="visible" name="++Fuerza Cortante++" sheetId="2" r:id="rId5"/>
    <sheet state="visible" name="++Momento Flexionante ++" sheetId="3" r:id="rId6"/>
    <sheet state="visible" name="Ix" sheetId="4" r:id="rId7"/>
    <sheet state="visible" name="Ix VD" sheetId="5" r:id="rId8"/>
    <sheet state="visible" name="Ix VT" sheetId="6" r:id="rId9"/>
    <sheet state="visible" name="++Deflexión de la viga++" sheetId="7" r:id="rId10"/>
    <sheet state="visible" name="Momento Flexionante VD" sheetId="8" r:id="rId11"/>
    <sheet state="visible" name="Fuerza Cortante VD" sheetId="9" r:id="rId12"/>
    <sheet state="visible" name="Momento Flexionante VT " sheetId="10" r:id="rId13"/>
    <sheet state="visible" name="Fuerza Cortante VT" sheetId="11" r:id="rId14"/>
  </sheets>
  <definedNames>
    <definedName localSheetId="7" name="potencia">'Momento Flexionante VD'!$C$18</definedName>
    <definedName localSheetId="6" name="potencia">'++Deflexión de la viga++'!$C$28</definedName>
    <definedName localSheetId="10" name="potencia">'Fuerza Cortante VT'!$C$18</definedName>
    <definedName localSheetId="5" name="potencia">#REF!</definedName>
    <definedName localSheetId="9" name="potencia">'Momento Flexionante VT '!$C$18</definedName>
    <definedName localSheetId="1" name="potencia">'++Fuerza Cortante++'!$C$21</definedName>
    <definedName localSheetId="0" name="potencia">#REF!</definedName>
    <definedName localSheetId="2" name="potencia">'++Momento Flexionante ++'!$C$22</definedName>
    <definedName localSheetId="8" name="potencia">'Fuerza Cortante VD'!$C$18</definedName>
    <definedName name="potencia">#REF!</definedName>
    <definedName localSheetId="4" name="potencia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">
      <text>
        <t xml:space="preserve">Luis Ibarra:
Rectangulo exterior</t>
      </text>
    </comment>
    <comment authorId="0" ref="A7">
      <text>
        <t xml:space="preserve">Luis Ibarra:
Rectangulo interior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">
      <text>
        <t xml:space="preserve">Luis Ibarra:
Rectangulo exterior</t>
      </text>
    </comment>
    <comment authorId="0" ref="A7">
      <text>
        <t xml:space="preserve">Luis Ibarra:
Rectangulo interior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">
      <text>
        <t xml:space="preserve">Luis Ibarra:
Rectangulo exterior</t>
      </text>
    </comment>
    <comment authorId="0" ref="A7">
      <text>
        <t xml:space="preserve">Luis Ibarra:
Rectangulo interior</t>
      </text>
    </comment>
  </commentList>
</comments>
</file>

<file path=xl/sharedStrings.xml><?xml version="1.0" encoding="utf-8"?>
<sst xmlns="http://schemas.openxmlformats.org/spreadsheetml/2006/main" count="210" uniqueCount="136">
  <si>
    <t>Cálculo de la distribución de levantamiento en un ala (Método de Schrenk)</t>
  </si>
  <si>
    <t>L = nW*1.5</t>
  </si>
  <si>
    <t>y</t>
  </si>
  <si>
    <t>Estación (2y/b)</t>
  </si>
  <si>
    <t>(2y/b)</t>
  </si>
  <si>
    <t>b</t>
  </si>
  <si>
    <t>λ</t>
  </si>
  <si>
    <t>n</t>
  </si>
  <si>
    <t>W</t>
  </si>
  <si>
    <t>L</t>
  </si>
  <si>
    <r>
      <rPr>
        <rFont val="Arial"/>
        <b/>
        <color theme="1"/>
        <sz val="14.0"/>
      </rPr>
      <t>L</t>
    </r>
    <r>
      <rPr>
        <rFont val="Arial"/>
        <b/>
        <color theme="1"/>
        <sz val="11.0"/>
      </rPr>
      <t>E</t>
    </r>
  </si>
  <si>
    <t>(kg/m)</t>
  </si>
  <si>
    <t>Resolviendo Integral</t>
  </si>
  <si>
    <t>Para obtener el valor de L de 1348.52 debemos hacer la integración de 0 a 5.</t>
  </si>
  <si>
    <t>Si integras de 0 a 10 y de 5 a 10 te daran resultados negativos o números imaginarios.</t>
  </si>
  <si>
    <t>*****</t>
  </si>
  <si>
    <t>Si sacamos la integral nuevamente tenemos: 2848.06</t>
  </si>
  <si>
    <t>x = 2848.06 / 1348.52  =  2.11</t>
  </si>
  <si>
    <t>m</t>
  </si>
  <si>
    <t>Resolviendo tenemos que la fuerza o levantamiento resultante es igual a  1348.52,</t>
  </si>
  <si>
    <t>la cual se encuentra a una distancia de  2.68 metros del empotre del ala.</t>
  </si>
  <si>
    <r>
      <rPr>
        <rFont val="Arial"/>
        <b/>
        <color rgb="FF0000CC"/>
        <sz val="14.0"/>
      </rPr>
      <t>Para el Momento Flector tenemos: ( 1348.52 Kg * 2.11 m) =</t>
    </r>
    <r>
      <rPr>
        <rFont val="Arial"/>
        <b/>
        <color rgb="FFFF0000"/>
        <sz val="14.0"/>
      </rPr>
      <t xml:space="preserve"> 2,848.06</t>
    </r>
    <r>
      <rPr>
        <rFont val="Arial"/>
        <b/>
        <i/>
        <color rgb="FFFF0000"/>
        <sz val="14.0"/>
      </rPr>
      <t xml:space="preserve"> kg-m</t>
    </r>
  </si>
  <si>
    <t>Coincide el valor del momento</t>
  </si>
  <si>
    <t xml:space="preserve">Y = </t>
  </si>
  <si>
    <r>
      <rPr>
        <rFont val="Arial Narrow"/>
        <color rgb="FFC00000"/>
        <sz val="14.0"/>
      </rPr>
      <t>(</t>
    </r>
    <r>
      <rPr>
        <rFont val="Arial Narrow"/>
        <color rgb="FF000000"/>
        <sz val="14.0"/>
      </rPr>
      <t>-0.7551 x</t>
    </r>
    <r>
      <rPr>
        <rFont val="Arial Narrow"/>
        <color rgb="FF000000"/>
        <sz val="14.0"/>
        <vertAlign val="superscript"/>
      </rPr>
      <t>6</t>
    </r>
    <r>
      <rPr>
        <rFont val="Arial Narrow"/>
        <color rgb="FF000000"/>
        <sz val="14.0"/>
      </rPr>
      <t>+9.9508 x</t>
    </r>
    <r>
      <rPr>
        <rFont val="Arial Narrow"/>
        <color rgb="FF000000"/>
        <sz val="14.0"/>
        <vertAlign val="superscript"/>
      </rPr>
      <t>5</t>
    </r>
    <r>
      <rPr>
        <rFont val="Arial Narrow"/>
        <color rgb="FF000000"/>
        <sz val="14.0"/>
      </rPr>
      <t>- 49.117 x</t>
    </r>
    <r>
      <rPr>
        <rFont val="Arial Narrow"/>
        <color rgb="FF000000"/>
        <sz val="14.0"/>
        <vertAlign val="superscript"/>
      </rPr>
      <t>4</t>
    </r>
    <r>
      <rPr>
        <rFont val="Arial Narrow"/>
        <color rgb="FF000000"/>
        <sz val="14.0"/>
      </rPr>
      <t>+110.43 x</t>
    </r>
    <r>
      <rPr>
        <rFont val="Arial Narrow"/>
        <color rgb="FF000000"/>
        <sz val="14.0"/>
        <vertAlign val="superscript"/>
      </rPr>
      <t>3</t>
    </r>
    <r>
      <rPr>
        <rFont val="Arial Narrow"/>
        <color rgb="FF000000"/>
        <sz val="14.0"/>
      </rPr>
      <t>- 117.54x</t>
    </r>
    <r>
      <rPr>
        <rFont val="Arial Narrow"/>
        <color rgb="FF000000"/>
        <sz val="14.0"/>
        <vertAlign val="superscript"/>
      </rPr>
      <t>2</t>
    </r>
    <r>
      <rPr>
        <rFont val="Arial Narrow"/>
        <color rgb="FF000000"/>
        <sz val="14.0"/>
      </rPr>
      <t xml:space="preserve"> +39.114 x+342.89</t>
    </r>
  </si>
  <si>
    <t>Integrando la ecuación anterior nos da el valor de la Fuerza Cortante en cualquier distancia</t>
  </si>
  <si>
    <t xml:space="preserve">V = </t>
  </si>
  <si>
    <r>
      <rPr>
        <rFont val="Arial"/>
        <b/>
        <color theme="1"/>
        <sz val="11.0"/>
      </rPr>
      <t>- 0.10787x</t>
    </r>
    <r>
      <rPr>
        <rFont val="Arial"/>
        <b/>
        <color theme="1"/>
        <sz val="11.0"/>
        <vertAlign val="superscript"/>
      </rPr>
      <t>7</t>
    </r>
    <r>
      <rPr>
        <rFont val="Arial"/>
        <b/>
        <color theme="1"/>
        <sz val="11.0"/>
      </rPr>
      <t>+1.65846x</t>
    </r>
    <r>
      <rPr>
        <rFont val="Arial"/>
        <b/>
        <color theme="1"/>
        <sz val="11.0"/>
        <vertAlign val="superscript"/>
      </rPr>
      <t>6</t>
    </r>
    <r>
      <rPr>
        <rFont val="Arial"/>
        <b/>
        <color theme="1"/>
        <sz val="11.0"/>
      </rPr>
      <t>- 9.8234x</t>
    </r>
    <r>
      <rPr>
        <rFont val="Arial"/>
        <b/>
        <color theme="1"/>
        <sz val="11.0"/>
        <vertAlign val="superscript"/>
      </rPr>
      <t>5</t>
    </r>
    <r>
      <rPr>
        <rFont val="Arial"/>
        <b/>
        <color theme="1"/>
        <sz val="11.0"/>
      </rPr>
      <t>+27.6075x</t>
    </r>
    <r>
      <rPr>
        <rFont val="Arial"/>
        <b/>
        <color theme="1"/>
        <sz val="11.0"/>
        <vertAlign val="superscript"/>
      </rPr>
      <t>4</t>
    </r>
    <r>
      <rPr>
        <rFont val="Arial"/>
        <b/>
        <color theme="1"/>
        <sz val="11.0"/>
      </rPr>
      <t>- 39.18x</t>
    </r>
    <r>
      <rPr>
        <rFont val="Arial"/>
        <b/>
        <color theme="1"/>
        <sz val="11.0"/>
        <vertAlign val="superscript"/>
      </rPr>
      <t>3</t>
    </r>
    <r>
      <rPr>
        <rFont val="Arial"/>
        <b/>
        <color theme="1"/>
        <sz val="11.0"/>
      </rPr>
      <t xml:space="preserve"> +19.557x</t>
    </r>
    <r>
      <rPr>
        <rFont val="Arial"/>
        <b/>
        <color theme="1"/>
        <sz val="11.0"/>
        <vertAlign val="superscript"/>
      </rPr>
      <t>2</t>
    </r>
    <r>
      <rPr>
        <rFont val="Arial"/>
        <b/>
        <color theme="1"/>
        <sz val="11.0"/>
      </rPr>
      <t>+342.89x+C1</t>
    </r>
  </si>
  <si>
    <t xml:space="preserve"> </t>
  </si>
  <si>
    <r>
      <rPr>
        <rFont val="Arial"/>
        <b/>
        <color theme="1"/>
        <sz val="11.0"/>
      </rPr>
      <t>- 0.10787x</t>
    </r>
    <r>
      <rPr>
        <rFont val="Arial"/>
        <b/>
        <color theme="1"/>
        <sz val="11.0"/>
        <vertAlign val="superscript"/>
      </rPr>
      <t>7</t>
    </r>
    <r>
      <rPr>
        <rFont val="Arial"/>
        <b/>
        <color theme="1"/>
        <sz val="11.0"/>
      </rPr>
      <t>+1.65846x</t>
    </r>
    <r>
      <rPr>
        <rFont val="Arial"/>
        <b/>
        <color theme="1"/>
        <sz val="11.0"/>
        <vertAlign val="superscript"/>
      </rPr>
      <t>6</t>
    </r>
    <r>
      <rPr>
        <rFont val="Arial"/>
        <b/>
        <color theme="1"/>
        <sz val="11.0"/>
      </rPr>
      <t>- 9.8234x</t>
    </r>
    <r>
      <rPr>
        <rFont val="Arial"/>
        <b/>
        <color theme="1"/>
        <sz val="11.0"/>
        <vertAlign val="superscript"/>
      </rPr>
      <t>5</t>
    </r>
    <r>
      <rPr>
        <rFont val="Arial"/>
        <b/>
        <color theme="1"/>
        <sz val="11.0"/>
      </rPr>
      <t>+27.6075x</t>
    </r>
    <r>
      <rPr>
        <rFont val="Arial"/>
        <b/>
        <color theme="1"/>
        <sz val="11.0"/>
        <vertAlign val="superscript"/>
      </rPr>
      <t>4</t>
    </r>
    <r>
      <rPr>
        <rFont val="Arial"/>
        <b/>
        <color theme="1"/>
        <sz val="11.0"/>
      </rPr>
      <t>- 39.18x</t>
    </r>
    <r>
      <rPr>
        <rFont val="Arial"/>
        <b/>
        <color theme="1"/>
        <sz val="11.0"/>
        <vertAlign val="superscript"/>
      </rPr>
      <t>3</t>
    </r>
    <r>
      <rPr>
        <rFont val="Arial"/>
        <b/>
        <color theme="1"/>
        <sz val="11.0"/>
      </rPr>
      <t xml:space="preserve"> +19.557x</t>
    </r>
    <r>
      <rPr>
        <rFont val="Arial"/>
        <b/>
        <color theme="1"/>
        <sz val="11.0"/>
        <vertAlign val="superscript"/>
      </rPr>
      <t>2</t>
    </r>
    <r>
      <rPr>
        <rFont val="Arial"/>
        <b/>
        <color theme="1"/>
        <sz val="11.0"/>
      </rPr>
      <t>+342.89x+C1</t>
    </r>
  </si>
  <si>
    <t>Fuerza Cortante</t>
  </si>
  <si>
    <t>(m)</t>
  </si>
  <si>
    <t>V (kg)</t>
  </si>
  <si>
    <t>Sabiendo que en la punta del ala la Fuerza Cortante "V" y Momento Flector "M" valen "0"</t>
  </si>
  <si>
    <r>
      <rPr>
        <rFont val="Calibri"/>
        <b/>
        <color rgb="FF0000CC"/>
        <sz val="12.0"/>
      </rPr>
      <t>La constante de integración "C</t>
    </r>
    <r>
      <rPr>
        <rFont val="Calibri"/>
        <b/>
        <color rgb="FF0000CC"/>
        <sz val="9.0"/>
      </rPr>
      <t>1</t>
    </r>
    <r>
      <rPr>
        <rFont val="Calibri"/>
        <b/>
        <color rgb="FF0000CC"/>
        <sz val="12.0"/>
      </rPr>
      <t xml:space="preserve">" se obtiene a partir de las condiciones de frontera, es decir para X = 5, tenemos un valor de V = 0, entonces sustituyendo valores en la ecuación para encontrar "V" tenemos que la constante es C </t>
    </r>
    <r>
      <rPr>
        <rFont val="Calibri"/>
        <b/>
        <color rgb="FF0000CC"/>
        <sz val="9.0"/>
      </rPr>
      <t>1</t>
    </r>
    <r>
      <rPr>
        <rFont val="Calibri"/>
        <b/>
        <color rgb="FF0000CC"/>
        <sz val="12.0"/>
      </rPr>
      <t>= -1348.52</t>
    </r>
  </si>
  <si>
    <t>Y =</t>
  </si>
  <si>
    <r>
      <rPr>
        <rFont val="Arial Narrow"/>
        <color rgb="FFC00000"/>
        <sz val="14.0"/>
      </rPr>
      <t>(</t>
    </r>
    <r>
      <rPr>
        <rFont val="Arial Narrow"/>
        <color rgb="FF000000"/>
        <sz val="14.0"/>
      </rPr>
      <t>-0.7551 x</t>
    </r>
    <r>
      <rPr>
        <rFont val="Arial Narrow"/>
        <color rgb="FF000000"/>
        <sz val="14.0"/>
        <vertAlign val="superscript"/>
      </rPr>
      <t>6</t>
    </r>
    <r>
      <rPr>
        <rFont val="Arial Narrow"/>
        <color rgb="FF000000"/>
        <sz val="14.0"/>
      </rPr>
      <t>+9.9508 x</t>
    </r>
    <r>
      <rPr>
        <rFont val="Arial Narrow"/>
        <color rgb="FF000000"/>
        <sz val="14.0"/>
        <vertAlign val="superscript"/>
      </rPr>
      <t>5</t>
    </r>
    <r>
      <rPr>
        <rFont val="Arial Narrow"/>
        <color rgb="FF000000"/>
        <sz val="14.0"/>
      </rPr>
      <t>- 49.117 x</t>
    </r>
    <r>
      <rPr>
        <rFont val="Arial Narrow"/>
        <color rgb="FF000000"/>
        <sz val="14.0"/>
        <vertAlign val="superscript"/>
      </rPr>
      <t>4</t>
    </r>
    <r>
      <rPr>
        <rFont val="Arial Narrow"/>
        <color rgb="FF000000"/>
        <sz val="14.0"/>
      </rPr>
      <t>+110.43 x</t>
    </r>
    <r>
      <rPr>
        <rFont val="Arial Narrow"/>
        <color rgb="FF000000"/>
        <sz val="14.0"/>
        <vertAlign val="superscript"/>
      </rPr>
      <t>3</t>
    </r>
    <r>
      <rPr>
        <rFont val="Arial Narrow"/>
        <color rgb="FF000000"/>
        <sz val="14.0"/>
      </rPr>
      <t>- 117.54x</t>
    </r>
    <r>
      <rPr>
        <rFont val="Arial Narrow"/>
        <color rgb="FF000000"/>
        <sz val="14.0"/>
        <vertAlign val="superscript"/>
      </rPr>
      <t>2</t>
    </r>
    <r>
      <rPr>
        <rFont val="Arial Narrow"/>
        <color rgb="FF000000"/>
        <sz val="14.0"/>
      </rPr>
      <t xml:space="preserve"> +39.114 x+342.89</t>
    </r>
  </si>
  <si>
    <t>V=</t>
  </si>
  <si>
    <r>
      <rPr>
        <rFont val="Arial"/>
        <b/>
        <color theme="1"/>
        <sz val="11.0"/>
      </rPr>
      <t>- 0.10787x</t>
    </r>
    <r>
      <rPr>
        <rFont val="Arial"/>
        <b/>
        <color theme="1"/>
        <sz val="11.0"/>
        <vertAlign val="superscript"/>
      </rPr>
      <t>7</t>
    </r>
    <r>
      <rPr>
        <rFont val="Arial"/>
        <b/>
        <color theme="1"/>
        <sz val="11.0"/>
      </rPr>
      <t>+1.65846x</t>
    </r>
    <r>
      <rPr>
        <rFont val="Arial"/>
        <b/>
        <color theme="1"/>
        <sz val="11.0"/>
        <vertAlign val="superscript"/>
      </rPr>
      <t>6</t>
    </r>
    <r>
      <rPr>
        <rFont val="Arial"/>
        <b/>
        <color theme="1"/>
        <sz val="11.0"/>
      </rPr>
      <t>- 9.8234x</t>
    </r>
    <r>
      <rPr>
        <rFont val="Arial"/>
        <b/>
        <color theme="1"/>
        <sz val="11.0"/>
        <vertAlign val="superscript"/>
      </rPr>
      <t>5</t>
    </r>
    <r>
      <rPr>
        <rFont val="Arial"/>
        <b/>
        <color theme="1"/>
        <sz val="11.0"/>
      </rPr>
      <t>+27.6075x</t>
    </r>
    <r>
      <rPr>
        <rFont val="Arial"/>
        <b/>
        <color theme="1"/>
        <sz val="11.0"/>
        <vertAlign val="superscript"/>
      </rPr>
      <t>4</t>
    </r>
    <r>
      <rPr>
        <rFont val="Arial"/>
        <b/>
        <color theme="1"/>
        <sz val="11.0"/>
      </rPr>
      <t>- 39.18x</t>
    </r>
    <r>
      <rPr>
        <rFont val="Arial"/>
        <b/>
        <color theme="1"/>
        <sz val="11.0"/>
        <vertAlign val="superscript"/>
      </rPr>
      <t>3</t>
    </r>
    <r>
      <rPr>
        <rFont val="Arial"/>
        <b/>
        <color theme="1"/>
        <sz val="11.0"/>
      </rPr>
      <t xml:space="preserve"> +19.557x</t>
    </r>
    <r>
      <rPr>
        <rFont val="Arial"/>
        <b/>
        <color theme="1"/>
        <sz val="11.0"/>
        <vertAlign val="superscript"/>
      </rPr>
      <t>2</t>
    </r>
    <r>
      <rPr>
        <rFont val="Arial"/>
        <b/>
        <color theme="1"/>
        <sz val="11.0"/>
      </rPr>
      <t>+342.89x+C1</t>
    </r>
  </si>
  <si>
    <r>
      <rPr>
        <rFont val="Calibri"/>
        <color theme="1"/>
      </rPr>
      <t>C</t>
    </r>
    <r>
      <rPr>
        <rFont val="Calibri"/>
        <color theme="1"/>
        <sz val="9.0"/>
      </rPr>
      <t>1</t>
    </r>
    <r>
      <rPr>
        <rFont val="Calibri"/>
        <color theme="1"/>
        <sz val="11.0"/>
      </rPr>
      <t xml:space="preserve"> = - 1348.52</t>
    </r>
  </si>
  <si>
    <t>Integrando la ecuación anterior nos da el valor del Momento Flexionante en cualquier distancia</t>
  </si>
  <si>
    <t>C2 = 2845.37</t>
  </si>
  <si>
    <t>M=</t>
  </si>
  <si>
    <r>
      <rPr>
        <rFont val="Arial"/>
        <b/>
        <color theme="1"/>
        <sz val="11.0"/>
      </rPr>
      <t xml:space="preserve"> - 0.01348x</t>
    </r>
    <r>
      <rPr>
        <rFont val="Arial"/>
        <b/>
        <color theme="1"/>
        <sz val="11.0"/>
        <vertAlign val="superscript"/>
      </rPr>
      <t>8</t>
    </r>
    <r>
      <rPr>
        <rFont val="Arial"/>
        <b/>
        <color theme="1"/>
        <sz val="11.0"/>
      </rPr>
      <t>+0.23692x</t>
    </r>
    <r>
      <rPr>
        <rFont val="Arial"/>
        <b/>
        <color theme="1"/>
        <sz val="11.0"/>
        <vertAlign val="superscript"/>
      </rPr>
      <t>7</t>
    </r>
    <r>
      <rPr>
        <rFont val="Arial"/>
        <b/>
        <color theme="1"/>
        <sz val="11.0"/>
      </rPr>
      <t>- 1.63723x</t>
    </r>
    <r>
      <rPr>
        <rFont val="Arial"/>
        <b/>
        <color theme="1"/>
        <sz val="11.0"/>
        <vertAlign val="superscript"/>
      </rPr>
      <t>6</t>
    </r>
    <r>
      <rPr>
        <rFont val="Arial"/>
        <b/>
        <color theme="1"/>
        <sz val="11.0"/>
      </rPr>
      <t>+5.5215x</t>
    </r>
    <r>
      <rPr>
        <rFont val="Arial"/>
        <b/>
        <color theme="1"/>
        <sz val="11.0"/>
        <vertAlign val="superscript"/>
      </rPr>
      <t>5</t>
    </r>
    <r>
      <rPr>
        <rFont val="Arial"/>
        <b/>
        <color theme="1"/>
        <sz val="11.0"/>
      </rPr>
      <t>- 9.795x</t>
    </r>
    <r>
      <rPr>
        <rFont val="Arial"/>
        <b/>
        <color theme="1"/>
        <sz val="11.0"/>
        <vertAlign val="superscript"/>
      </rPr>
      <t>4</t>
    </r>
    <r>
      <rPr>
        <rFont val="Arial"/>
        <b/>
        <color theme="1"/>
        <sz val="11.0"/>
      </rPr>
      <t xml:space="preserve"> +6.519x</t>
    </r>
    <r>
      <rPr>
        <rFont val="Arial"/>
        <b/>
        <color theme="1"/>
        <sz val="11.0"/>
        <vertAlign val="superscript"/>
      </rPr>
      <t>3</t>
    </r>
    <r>
      <rPr>
        <rFont val="Arial"/>
        <b/>
        <color theme="1"/>
        <sz val="11.0"/>
      </rPr>
      <t>+171.445x</t>
    </r>
    <r>
      <rPr>
        <rFont val="Arial"/>
        <b/>
        <color theme="1"/>
        <sz val="11.0"/>
        <vertAlign val="superscript"/>
      </rPr>
      <t>2</t>
    </r>
    <r>
      <rPr>
        <rFont val="Arial"/>
        <b/>
        <color theme="1"/>
        <sz val="11.0"/>
      </rPr>
      <t>-1348.52x +C2</t>
    </r>
  </si>
  <si>
    <t>Estación y</t>
  </si>
  <si>
    <t>Momento Flexionante</t>
  </si>
  <si>
    <t>M (kg-m)</t>
  </si>
  <si>
    <r>
      <rPr>
        <rFont val="Calibri"/>
        <b/>
        <color rgb="FF0000CC"/>
        <sz val="12.0"/>
      </rPr>
      <t>La constante de integración "C</t>
    </r>
    <r>
      <rPr>
        <rFont val="Calibri"/>
        <b/>
        <color rgb="FF0000CC"/>
        <sz val="9.0"/>
      </rPr>
      <t>2</t>
    </r>
    <r>
      <rPr>
        <rFont val="Calibri"/>
        <b/>
        <color rgb="FF0000CC"/>
        <sz val="12.0"/>
      </rPr>
      <t>" se obtiene a partir de las condiciones de frontera, es decir para X = 5, tenemos un valor de M = 0, entonces sustituyendo valores en la ecuación para encontrar "M" tenemos que la constante es C</t>
    </r>
    <r>
      <rPr>
        <rFont val="Calibri"/>
        <b/>
        <color rgb="FF0000CC"/>
        <sz val="9.0"/>
      </rPr>
      <t>2</t>
    </r>
    <r>
      <rPr>
        <rFont val="Calibri"/>
        <b/>
        <color rgb="FF0000CC"/>
        <sz val="12.0"/>
      </rPr>
      <t xml:space="preserve"> = 2845.37</t>
    </r>
  </si>
  <si>
    <t>Rect. Exterior</t>
  </si>
  <si>
    <t>t= 0.3175</t>
  </si>
  <si>
    <t xml:space="preserve">Elemento </t>
  </si>
  <si>
    <t xml:space="preserve">Base, b (cm) </t>
  </si>
  <si>
    <t>Altura, h (cm)</t>
  </si>
  <si>
    <t>Area (cm2)</t>
  </si>
  <si>
    <t>Ix (cm4)</t>
  </si>
  <si>
    <t>Espesor  (t)</t>
  </si>
  <si>
    <t>Q</t>
  </si>
  <si>
    <t>Rectangulo 1</t>
  </si>
  <si>
    <t>Rectangulo 2</t>
  </si>
  <si>
    <t>Σ</t>
  </si>
  <si>
    <t>Rect. Interior</t>
  </si>
  <si>
    <r>
      <rPr>
        <rFont val="Arial"/>
        <b/>
        <color rgb="FF000000"/>
        <sz val="11.0"/>
      </rPr>
      <t>I = bh</t>
    </r>
    <r>
      <rPr>
        <rFont val="Arial"/>
        <b/>
        <color rgb="FF000000"/>
        <sz val="11.0"/>
        <vertAlign val="superscript"/>
      </rPr>
      <t>3</t>
    </r>
    <r>
      <rPr>
        <rFont val="Arial"/>
        <b/>
        <color rgb="FF000000"/>
        <sz val="11.0"/>
      </rPr>
      <t>/12</t>
    </r>
  </si>
  <si>
    <t>22.95-0.3175-0.3175</t>
  </si>
  <si>
    <r>
      <rPr>
        <rFont val="Arial Narrow"/>
        <b/>
        <color theme="1"/>
        <sz val="14.0"/>
      </rPr>
      <t>Qx = ΣAy = ΣA</t>
    </r>
    <r>
      <rPr>
        <rFont val="Arial Narrow"/>
        <b/>
        <color theme="1"/>
        <sz val="11.0"/>
      </rPr>
      <t>1</t>
    </r>
    <r>
      <rPr>
        <rFont val="Arial Narrow"/>
        <b/>
        <color theme="1"/>
        <sz val="14.0"/>
      </rPr>
      <t>y</t>
    </r>
    <r>
      <rPr>
        <rFont val="Arial Narrow"/>
        <b/>
        <color theme="1"/>
        <sz val="11.0"/>
      </rPr>
      <t>1</t>
    </r>
    <r>
      <rPr>
        <rFont val="Arial Narrow"/>
        <b/>
        <color theme="1"/>
        <sz val="14.0"/>
      </rPr>
      <t xml:space="preserve"> + ΣA</t>
    </r>
    <r>
      <rPr>
        <rFont val="Arial Narrow"/>
        <b/>
        <color theme="1"/>
        <sz val="11.0"/>
      </rPr>
      <t>2</t>
    </r>
    <r>
      <rPr>
        <rFont val="Arial Narrow"/>
        <b/>
        <color theme="1"/>
        <sz val="14.0"/>
      </rPr>
      <t>y</t>
    </r>
    <r>
      <rPr>
        <rFont val="Arial Narrow"/>
        <b/>
        <color theme="1"/>
        <sz val="11.0"/>
      </rPr>
      <t>2</t>
    </r>
  </si>
  <si>
    <t>A1 = 9.24*0.3175</t>
  </si>
  <si>
    <t>y2</t>
  </si>
  <si>
    <t>0.3175/2= 0.15875</t>
  </si>
  <si>
    <t>y2 = 11.1575/2= 5.57875</t>
  </si>
  <si>
    <t>9.25-0.3175</t>
  </si>
  <si>
    <t>22.315 /2 = 11.1575</t>
  </si>
  <si>
    <t>22.95-0.3175-0.3175 = 22.315</t>
  </si>
  <si>
    <r>
      <rPr>
        <rFont val="Calibri"/>
        <color theme="1"/>
      </rPr>
      <t>11.1575+.15875 = 11.31625 = y</t>
    </r>
    <r>
      <rPr>
        <rFont val="Calibri"/>
        <color theme="1"/>
        <sz val="8.0"/>
      </rPr>
      <t>1</t>
    </r>
  </si>
  <si>
    <r>
      <rPr>
        <rFont val="Arial"/>
        <b/>
        <color rgb="FF000000"/>
        <sz val="11.0"/>
      </rPr>
      <t>I = bh</t>
    </r>
    <r>
      <rPr>
        <rFont val="Arial"/>
        <b/>
        <color rgb="FF000000"/>
        <sz val="11.0"/>
        <vertAlign val="superscript"/>
      </rPr>
      <t>3</t>
    </r>
    <r>
      <rPr>
        <rFont val="Arial"/>
        <b/>
        <color rgb="FF000000"/>
        <sz val="11.0"/>
      </rPr>
      <t>/12</t>
    </r>
  </si>
  <si>
    <t>22.22-0.3175-0.3175</t>
  </si>
  <si>
    <r>
      <rPr>
        <rFont val="Arial Narrow"/>
        <b/>
        <color theme="1"/>
        <sz val="14.0"/>
      </rPr>
      <t>Qx = ΣAy = ΣA</t>
    </r>
    <r>
      <rPr>
        <rFont val="Arial Narrow"/>
        <b/>
        <color theme="1"/>
        <sz val="11.0"/>
      </rPr>
      <t>1</t>
    </r>
    <r>
      <rPr>
        <rFont val="Arial Narrow"/>
        <b/>
        <color theme="1"/>
        <sz val="14.0"/>
      </rPr>
      <t>y</t>
    </r>
    <r>
      <rPr>
        <rFont val="Arial Narrow"/>
        <b/>
        <color theme="1"/>
        <sz val="11.0"/>
      </rPr>
      <t>1</t>
    </r>
    <r>
      <rPr>
        <rFont val="Arial Narrow"/>
        <b/>
        <color theme="1"/>
        <sz val="14.0"/>
      </rPr>
      <t xml:space="preserve"> + ΣA</t>
    </r>
    <r>
      <rPr>
        <rFont val="Arial Narrow"/>
        <b/>
        <color theme="1"/>
        <sz val="11.0"/>
      </rPr>
      <t>2</t>
    </r>
    <r>
      <rPr>
        <rFont val="Arial Narrow"/>
        <b/>
        <color theme="1"/>
        <sz val="14.0"/>
      </rPr>
      <t>y</t>
    </r>
    <r>
      <rPr>
        <rFont val="Arial Narrow"/>
        <b/>
        <color theme="1"/>
        <sz val="11.0"/>
      </rPr>
      <t>2</t>
    </r>
  </si>
  <si>
    <t>A1 = 10.39*0.3175</t>
  </si>
  <si>
    <t>y2 = 10.7925/2= 5.39635</t>
  </si>
  <si>
    <t>10.39-0.3175</t>
  </si>
  <si>
    <t>21.585 /2 = 10.7925</t>
  </si>
  <si>
    <t>22.22-0.3175-0.3175 = 21.585</t>
  </si>
  <si>
    <r>
      <rPr>
        <rFont val="Calibri"/>
        <color theme="1"/>
      </rPr>
      <t>10.7925+.15875 = 10.95125 = y</t>
    </r>
    <r>
      <rPr>
        <rFont val="Calibri"/>
        <color theme="1"/>
        <sz val="8.0"/>
      </rPr>
      <t>1</t>
    </r>
  </si>
  <si>
    <r>
      <rPr>
        <rFont val="Arial"/>
        <b/>
        <color rgb="FF000000"/>
        <sz val="11.0"/>
      </rPr>
      <t>I = bh</t>
    </r>
    <r>
      <rPr>
        <rFont val="Arial"/>
        <b/>
        <color rgb="FF000000"/>
        <sz val="11.0"/>
        <vertAlign val="superscript"/>
      </rPr>
      <t>3</t>
    </r>
    <r>
      <rPr>
        <rFont val="Arial"/>
        <b/>
        <color rgb="FF000000"/>
        <sz val="11.0"/>
      </rPr>
      <t>/12</t>
    </r>
  </si>
  <si>
    <t>12.34-0.3175-0.3175</t>
  </si>
  <si>
    <r>
      <rPr>
        <rFont val="Arial Narrow"/>
        <b/>
        <color theme="1"/>
        <sz val="14.0"/>
      </rPr>
      <t>Qx = ΣAy = ΣA</t>
    </r>
    <r>
      <rPr>
        <rFont val="Arial Narrow"/>
        <b/>
        <color theme="1"/>
        <sz val="11.0"/>
      </rPr>
      <t>1</t>
    </r>
    <r>
      <rPr>
        <rFont val="Arial Narrow"/>
        <b/>
        <color theme="1"/>
        <sz val="14.0"/>
      </rPr>
      <t>y</t>
    </r>
    <r>
      <rPr>
        <rFont val="Arial Narrow"/>
        <b/>
        <color theme="1"/>
        <sz val="11.0"/>
      </rPr>
      <t>1</t>
    </r>
    <r>
      <rPr>
        <rFont val="Arial Narrow"/>
        <b/>
        <color theme="1"/>
        <sz val="14.0"/>
      </rPr>
      <t xml:space="preserve"> + ΣA</t>
    </r>
    <r>
      <rPr>
        <rFont val="Arial Narrow"/>
        <b/>
        <color theme="1"/>
        <sz val="11.0"/>
      </rPr>
      <t>2</t>
    </r>
    <r>
      <rPr>
        <rFont val="Arial Narrow"/>
        <b/>
        <color theme="1"/>
        <sz val="14.0"/>
      </rPr>
      <t>y</t>
    </r>
    <r>
      <rPr>
        <rFont val="Arial Narrow"/>
        <b/>
        <color theme="1"/>
        <sz val="11.0"/>
      </rPr>
      <t>2</t>
    </r>
  </si>
  <si>
    <t>A1 = 3.861*0.3175</t>
  </si>
  <si>
    <t>y2 = 5.8525/2= 2.92625</t>
  </si>
  <si>
    <t>3.861-0.3175</t>
  </si>
  <si>
    <t>11.705 /2 = 5.8525</t>
  </si>
  <si>
    <t>12.34-0.3175-0.3175 = 11.705</t>
  </si>
  <si>
    <r>
      <rPr>
        <rFont val="Calibri"/>
        <color theme="1"/>
      </rPr>
      <t>5.8525+.15875 = 6.01125 = y</t>
    </r>
    <r>
      <rPr>
        <rFont val="Calibri"/>
        <color theme="1"/>
        <sz val="8.0"/>
      </rPr>
      <t>1</t>
    </r>
  </si>
  <si>
    <r>
      <rPr>
        <rFont val="Arial Narrow"/>
        <b/>
        <color rgb="FF0000CC"/>
        <sz val="12.0"/>
      </rPr>
      <t>EI d</t>
    </r>
    <r>
      <rPr>
        <rFont val="Arial Narrow"/>
        <b/>
        <color rgb="FF0000CC"/>
        <sz val="12.0"/>
        <vertAlign val="superscript"/>
      </rPr>
      <t>4</t>
    </r>
    <r>
      <rPr>
        <rFont val="Arial Narrow"/>
        <b/>
        <color rgb="FF0000CC"/>
        <sz val="12.0"/>
      </rPr>
      <t>y / dx</t>
    </r>
    <r>
      <rPr>
        <rFont val="Arial Narrow"/>
        <b/>
        <color rgb="FF0000CC"/>
        <sz val="12.0"/>
        <vertAlign val="superscript"/>
      </rPr>
      <t>4</t>
    </r>
    <r>
      <rPr>
        <rFont val="Arial Narrow"/>
        <b/>
        <color rgb="FF0000CC"/>
        <sz val="12.0"/>
      </rPr>
      <t xml:space="preserve"> = Y=</t>
    </r>
  </si>
  <si>
    <r>
      <rPr>
        <rFont val="Arial Narrow"/>
        <color rgb="FF000000"/>
        <sz val="14.0"/>
      </rPr>
      <t>-0.7551 x</t>
    </r>
    <r>
      <rPr>
        <rFont val="Arial Narrow"/>
        <color rgb="FF000000"/>
        <sz val="14.0"/>
        <vertAlign val="superscript"/>
      </rPr>
      <t>6</t>
    </r>
    <r>
      <rPr>
        <rFont val="Arial Narrow"/>
        <color rgb="FF000000"/>
        <sz val="14.0"/>
      </rPr>
      <t>+9.9508 x</t>
    </r>
    <r>
      <rPr>
        <rFont val="Arial Narrow"/>
        <color rgb="FF000000"/>
        <sz val="14.0"/>
        <vertAlign val="superscript"/>
      </rPr>
      <t>5</t>
    </r>
    <r>
      <rPr>
        <rFont val="Arial Narrow"/>
        <color rgb="FF000000"/>
        <sz val="14.0"/>
      </rPr>
      <t>- 49.117 x</t>
    </r>
    <r>
      <rPr>
        <rFont val="Arial Narrow"/>
        <color rgb="FF000000"/>
        <sz val="14.0"/>
        <vertAlign val="superscript"/>
      </rPr>
      <t>4</t>
    </r>
    <r>
      <rPr>
        <rFont val="Arial Narrow"/>
        <color rgb="FF000000"/>
        <sz val="14.0"/>
      </rPr>
      <t>+110.43 x</t>
    </r>
    <r>
      <rPr>
        <rFont val="Arial Narrow"/>
        <color rgb="FF000000"/>
        <sz val="14.0"/>
        <vertAlign val="superscript"/>
      </rPr>
      <t>3</t>
    </r>
    <r>
      <rPr>
        <rFont val="Arial Narrow"/>
        <color rgb="FF000000"/>
        <sz val="14.0"/>
      </rPr>
      <t>- 117.54x</t>
    </r>
    <r>
      <rPr>
        <rFont val="Arial Narrow"/>
        <color rgb="FF000000"/>
        <sz val="14.0"/>
        <vertAlign val="superscript"/>
      </rPr>
      <t>2</t>
    </r>
    <r>
      <rPr>
        <rFont val="Arial Narrow"/>
        <color rgb="FF000000"/>
        <sz val="14.0"/>
      </rPr>
      <t xml:space="preserve"> +39.114 x+342.89 </t>
    </r>
  </si>
  <si>
    <r>
      <rPr>
        <rFont val="Arial Narrow"/>
        <b/>
        <color rgb="FF0000CC"/>
        <sz val="12.0"/>
      </rPr>
      <t>EI d</t>
    </r>
    <r>
      <rPr>
        <rFont val="Arial Narrow"/>
        <b/>
        <color rgb="FF0000CC"/>
        <sz val="12.0"/>
        <vertAlign val="superscript"/>
      </rPr>
      <t>3</t>
    </r>
    <r>
      <rPr>
        <rFont val="Arial Narrow"/>
        <b/>
        <color rgb="FF0000CC"/>
        <sz val="12.0"/>
      </rPr>
      <t>y / dx</t>
    </r>
    <r>
      <rPr>
        <rFont val="Arial Narrow"/>
        <b/>
        <color rgb="FF0000CC"/>
        <sz val="12.0"/>
        <vertAlign val="superscript"/>
      </rPr>
      <t>3</t>
    </r>
    <r>
      <rPr>
        <rFont val="Arial Narrow"/>
        <b/>
        <color rgb="FF0000CC"/>
        <sz val="12.0"/>
      </rPr>
      <t xml:space="preserve"> = V</t>
    </r>
  </si>
  <si>
    <r>
      <rPr>
        <rFont val="Arial"/>
        <b/>
        <color theme="1"/>
        <sz val="11.0"/>
      </rPr>
      <t>- 0.10787x</t>
    </r>
    <r>
      <rPr>
        <rFont val="Arial"/>
        <b/>
        <color theme="1"/>
        <sz val="11.0"/>
        <vertAlign val="superscript"/>
      </rPr>
      <t>7</t>
    </r>
    <r>
      <rPr>
        <rFont val="Arial"/>
        <b/>
        <color theme="1"/>
        <sz val="11.0"/>
      </rPr>
      <t>+1.65846x</t>
    </r>
    <r>
      <rPr>
        <rFont val="Arial"/>
        <b/>
        <color theme="1"/>
        <sz val="11.0"/>
        <vertAlign val="superscript"/>
      </rPr>
      <t>6</t>
    </r>
    <r>
      <rPr>
        <rFont val="Arial"/>
        <b/>
        <color theme="1"/>
        <sz val="11.0"/>
      </rPr>
      <t>- 9.8234x</t>
    </r>
    <r>
      <rPr>
        <rFont val="Arial"/>
        <b/>
        <color theme="1"/>
        <sz val="11.0"/>
        <vertAlign val="superscript"/>
      </rPr>
      <t>5</t>
    </r>
    <r>
      <rPr>
        <rFont val="Arial"/>
        <b/>
        <color theme="1"/>
        <sz val="11.0"/>
      </rPr>
      <t>+27.6075x</t>
    </r>
    <r>
      <rPr>
        <rFont val="Arial"/>
        <b/>
        <color theme="1"/>
        <sz val="11.0"/>
        <vertAlign val="superscript"/>
      </rPr>
      <t>4</t>
    </r>
    <r>
      <rPr>
        <rFont val="Arial"/>
        <b/>
        <color theme="1"/>
        <sz val="11.0"/>
      </rPr>
      <t>- 39.18x</t>
    </r>
    <r>
      <rPr>
        <rFont val="Arial"/>
        <b/>
        <color theme="1"/>
        <sz val="11.0"/>
        <vertAlign val="superscript"/>
      </rPr>
      <t>3</t>
    </r>
    <r>
      <rPr>
        <rFont val="Arial"/>
        <b/>
        <color theme="1"/>
        <sz val="11.0"/>
      </rPr>
      <t xml:space="preserve"> +19.557x</t>
    </r>
    <r>
      <rPr>
        <rFont val="Arial"/>
        <b/>
        <color theme="1"/>
        <sz val="11.0"/>
        <vertAlign val="superscript"/>
      </rPr>
      <t>2</t>
    </r>
    <r>
      <rPr>
        <rFont val="Arial"/>
        <b/>
        <color theme="1"/>
        <sz val="11.0"/>
      </rPr>
      <t>+342.89x+C1</t>
    </r>
  </si>
  <si>
    <r>
      <rPr>
        <rFont val="Arial Narrow"/>
        <b/>
        <color rgb="FF0000CC"/>
        <sz val="12.0"/>
      </rPr>
      <t>EI d</t>
    </r>
    <r>
      <rPr>
        <rFont val="Arial Narrow"/>
        <b/>
        <color rgb="FF0000CC"/>
        <sz val="12.0"/>
        <vertAlign val="superscript"/>
      </rPr>
      <t>2</t>
    </r>
    <r>
      <rPr>
        <rFont val="Arial Narrow"/>
        <b/>
        <color rgb="FF0000CC"/>
        <sz val="12.0"/>
      </rPr>
      <t>y / dx</t>
    </r>
    <r>
      <rPr>
        <rFont val="Arial Narrow"/>
        <b/>
        <color rgb="FF0000CC"/>
        <sz val="12.0"/>
        <vertAlign val="superscript"/>
      </rPr>
      <t>2</t>
    </r>
    <r>
      <rPr>
        <rFont val="Arial Narrow"/>
        <b/>
        <color rgb="FF0000CC"/>
        <sz val="12.0"/>
      </rPr>
      <t xml:space="preserve"> (M) =</t>
    </r>
  </si>
  <si>
    <r>
      <rPr>
        <rFont val="Arial"/>
        <b/>
        <color theme="1"/>
        <sz val="11.0"/>
      </rPr>
      <t xml:space="preserve"> - 0.01348x</t>
    </r>
    <r>
      <rPr>
        <rFont val="Arial"/>
        <b/>
        <color theme="1"/>
        <sz val="11.0"/>
        <vertAlign val="superscript"/>
      </rPr>
      <t>8</t>
    </r>
    <r>
      <rPr>
        <rFont val="Arial"/>
        <b/>
        <color theme="1"/>
        <sz val="11.0"/>
      </rPr>
      <t>+0.23692x</t>
    </r>
    <r>
      <rPr>
        <rFont val="Arial"/>
        <b/>
        <color theme="1"/>
        <sz val="11.0"/>
        <vertAlign val="superscript"/>
      </rPr>
      <t>7</t>
    </r>
    <r>
      <rPr>
        <rFont val="Arial"/>
        <b/>
        <color theme="1"/>
        <sz val="11.0"/>
      </rPr>
      <t>- 1.63723x</t>
    </r>
    <r>
      <rPr>
        <rFont val="Arial"/>
        <b/>
        <color theme="1"/>
        <sz val="11.0"/>
        <vertAlign val="superscript"/>
      </rPr>
      <t>6</t>
    </r>
    <r>
      <rPr>
        <rFont val="Arial"/>
        <b/>
        <color theme="1"/>
        <sz val="11.0"/>
      </rPr>
      <t>+5.5215x</t>
    </r>
    <r>
      <rPr>
        <rFont val="Arial"/>
        <b/>
        <color theme="1"/>
        <sz val="11.0"/>
        <vertAlign val="superscript"/>
      </rPr>
      <t>5</t>
    </r>
    <r>
      <rPr>
        <rFont val="Arial"/>
        <b/>
        <color theme="1"/>
        <sz val="11.0"/>
      </rPr>
      <t>- 9.795x</t>
    </r>
    <r>
      <rPr>
        <rFont val="Arial"/>
        <b/>
        <color theme="1"/>
        <sz val="11.0"/>
        <vertAlign val="superscript"/>
      </rPr>
      <t>4</t>
    </r>
    <r>
      <rPr>
        <rFont val="Arial"/>
        <b/>
        <color theme="1"/>
        <sz val="11.0"/>
      </rPr>
      <t xml:space="preserve"> +6.519x</t>
    </r>
    <r>
      <rPr>
        <rFont val="Arial"/>
        <b/>
        <color theme="1"/>
        <sz val="11.0"/>
        <vertAlign val="superscript"/>
      </rPr>
      <t>3</t>
    </r>
    <r>
      <rPr>
        <rFont val="Arial"/>
        <b/>
        <color theme="1"/>
        <sz val="11.0"/>
      </rPr>
      <t>+171.445x</t>
    </r>
    <r>
      <rPr>
        <rFont val="Arial"/>
        <b/>
        <color theme="1"/>
        <sz val="11.0"/>
        <vertAlign val="superscript"/>
      </rPr>
      <t>2</t>
    </r>
    <r>
      <rPr>
        <rFont val="Arial"/>
        <b/>
        <color theme="1"/>
        <sz val="11.0"/>
      </rPr>
      <t>-1348.52x +C2</t>
    </r>
  </si>
  <si>
    <t>Esta ecuación hay que integrarla dos veces para obtener el valor de la deflexión de la viga.</t>
  </si>
  <si>
    <r>
      <rPr>
        <rFont val="Arial Narrow"/>
        <b/>
        <color rgb="FF0000CC"/>
        <sz val="12.0"/>
      </rPr>
      <t>EI d</t>
    </r>
    <r>
      <rPr>
        <rFont val="Arial Narrow"/>
        <b/>
        <color rgb="FF0000CC"/>
        <sz val="12.0"/>
      </rPr>
      <t>y / dx</t>
    </r>
    <r>
      <rPr>
        <rFont val="Arial Narrow"/>
        <b/>
        <color rgb="FF0000CC"/>
        <sz val="12.0"/>
      </rPr>
      <t xml:space="preserve"> (θ) =</t>
    </r>
  </si>
  <si>
    <r>
      <rPr>
        <rFont val="Calibri"/>
        <b/>
        <color theme="1"/>
        <sz val="14.0"/>
      </rPr>
      <t>=-0.00149x</t>
    </r>
    <r>
      <rPr>
        <rFont val="Calibri"/>
        <b/>
        <color theme="1"/>
        <sz val="14.0"/>
        <vertAlign val="superscript"/>
      </rPr>
      <t>9</t>
    </r>
    <r>
      <rPr>
        <rFont val="Calibri"/>
        <b/>
        <color theme="1"/>
        <sz val="14.0"/>
      </rPr>
      <t>+0.02961x</t>
    </r>
    <r>
      <rPr>
        <rFont val="Calibri"/>
        <b/>
        <color theme="1"/>
        <sz val="14.0"/>
        <vertAlign val="superscript"/>
      </rPr>
      <t>8</t>
    </r>
    <r>
      <rPr>
        <rFont val="Calibri"/>
        <b/>
        <color theme="1"/>
        <sz val="14.0"/>
      </rPr>
      <t>-0.23389x</t>
    </r>
    <r>
      <rPr>
        <rFont val="Calibri"/>
        <b/>
        <color theme="1"/>
        <sz val="14.0"/>
        <vertAlign val="superscript"/>
      </rPr>
      <t>7</t>
    </r>
    <r>
      <rPr>
        <rFont val="Calibri"/>
        <b/>
        <color theme="1"/>
        <sz val="14.0"/>
      </rPr>
      <t>+0.92025x</t>
    </r>
    <r>
      <rPr>
        <rFont val="Calibri"/>
        <b/>
        <color theme="1"/>
        <sz val="14.0"/>
        <vertAlign val="superscript"/>
      </rPr>
      <t>6</t>
    </r>
    <r>
      <rPr>
        <rFont val="Calibri"/>
        <b/>
        <color theme="1"/>
        <sz val="14.0"/>
      </rPr>
      <t>-1.959x</t>
    </r>
    <r>
      <rPr>
        <rFont val="Calibri"/>
        <b/>
        <color theme="1"/>
        <sz val="14.0"/>
        <vertAlign val="superscript"/>
      </rPr>
      <t>5</t>
    </r>
    <r>
      <rPr>
        <rFont val="Calibri"/>
        <b/>
        <color theme="1"/>
        <sz val="14.0"/>
      </rPr>
      <t>+1.62975x</t>
    </r>
    <r>
      <rPr>
        <rFont val="Calibri"/>
        <b/>
        <color theme="1"/>
        <sz val="14.0"/>
        <vertAlign val="superscript"/>
      </rPr>
      <t>4</t>
    </r>
    <r>
      <rPr>
        <rFont val="Calibri"/>
        <b/>
        <color theme="1"/>
        <sz val="14.0"/>
      </rPr>
      <t>+57.148x</t>
    </r>
    <r>
      <rPr>
        <rFont val="Calibri"/>
        <b/>
        <color theme="1"/>
        <sz val="14.0"/>
        <vertAlign val="superscript"/>
      </rPr>
      <t>3</t>
    </r>
    <r>
      <rPr>
        <rFont val="Calibri"/>
        <b/>
        <color theme="1"/>
        <sz val="14.0"/>
      </rPr>
      <t>-674.26x</t>
    </r>
    <r>
      <rPr>
        <rFont val="Calibri"/>
        <b/>
        <color theme="1"/>
        <sz val="14.0"/>
        <vertAlign val="superscript"/>
      </rPr>
      <t>2</t>
    </r>
    <r>
      <rPr>
        <rFont val="Calibri"/>
        <b/>
        <color theme="1"/>
        <sz val="14.0"/>
      </rPr>
      <t>+2845.37x+C3</t>
    </r>
  </si>
  <si>
    <t>EI (y) =</t>
  </si>
  <si>
    <r>
      <rPr>
        <rFont val="Calibri"/>
        <b/>
        <color theme="1"/>
        <sz val="14.0"/>
      </rPr>
      <t>= -0.000149x</t>
    </r>
    <r>
      <rPr>
        <rFont val="Calibri"/>
        <b/>
        <color theme="1"/>
        <sz val="14.0"/>
        <vertAlign val="superscript"/>
      </rPr>
      <t>10</t>
    </r>
    <r>
      <rPr>
        <rFont val="Calibri"/>
        <b/>
        <color theme="1"/>
        <sz val="14.0"/>
      </rPr>
      <t>+0.00329x</t>
    </r>
    <r>
      <rPr>
        <rFont val="Calibri"/>
        <b/>
        <color theme="1"/>
        <sz val="14.0"/>
        <vertAlign val="superscript"/>
      </rPr>
      <t>9</t>
    </r>
    <r>
      <rPr>
        <rFont val="Calibri"/>
        <b/>
        <color theme="1"/>
        <sz val="14.0"/>
      </rPr>
      <t>-0.02923x</t>
    </r>
    <r>
      <rPr>
        <rFont val="Calibri"/>
        <b/>
        <color theme="1"/>
        <sz val="14.0"/>
        <vertAlign val="superscript"/>
      </rPr>
      <t>8</t>
    </r>
    <r>
      <rPr>
        <rFont val="Calibri"/>
        <b/>
        <color theme="1"/>
        <sz val="14.0"/>
      </rPr>
      <t>+0.13146x</t>
    </r>
    <r>
      <rPr>
        <rFont val="Calibri"/>
        <b/>
        <color theme="1"/>
        <sz val="14.0"/>
        <vertAlign val="superscript"/>
      </rPr>
      <t>7</t>
    </r>
    <r>
      <rPr>
        <rFont val="Calibri"/>
        <b/>
        <color theme="1"/>
        <sz val="14.0"/>
      </rPr>
      <t>-0.3265x</t>
    </r>
    <r>
      <rPr>
        <rFont val="Calibri"/>
        <b/>
        <color theme="1"/>
        <sz val="14.0"/>
        <vertAlign val="superscript"/>
      </rPr>
      <t>6</t>
    </r>
    <r>
      <rPr>
        <rFont val="Calibri"/>
        <b/>
        <color theme="1"/>
        <sz val="14.0"/>
      </rPr>
      <t>+0.32595x</t>
    </r>
    <r>
      <rPr>
        <rFont val="Calibri"/>
        <b/>
        <color theme="1"/>
        <sz val="14.0"/>
        <vertAlign val="superscript"/>
      </rPr>
      <t>5</t>
    </r>
    <r>
      <rPr>
        <rFont val="Calibri"/>
        <b/>
        <color theme="1"/>
        <sz val="14.0"/>
      </rPr>
      <t>+14.287x</t>
    </r>
    <r>
      <rPr>
        <rFont val="Calibri"/>
        <b/>
        <color theme="1"/>
        <sz val="14.0"/>
        <vertAlign val="superscript"/>
      </rPr>
      <t>4</t>
    </r>
    <r>
      <rPr>
        <rFont val="Calibri"/>
        <b/>
        <color theme="1"/>
        <sz val="14.0"/>
      </rPr>
      <t>-224.75x</t>
    </r>
    <r>
      <rPr>
        <rFont val="Calibri"/>
        <b/>
        <color theme="1"/>
        <sz val="14.0"/>
        <vertAlign val="superscript"/>
      </rPr>
      <t>3</t>
    </r>
    <r>
      <rPr>
        <rFont val="Calibri"/>
        <b/>
        <color theme="1"/>
        <sz val="14.0"/>
      </rPr>
      <t>+1422.685x</t>
    </r>
    <r>
      <rPr>
        <rFont val="Calibri"/>
        <b/>
        <color theme="1"/>
        <sz val="14.0"/>
        <vertAlign val="superscript"/>
      </rPr>
      <t>2</t>
    </r>
  </si>
  <si>
    <t>E</t>
  </si>
  <si>
    <t>I</t>
  </si>
  <si>
    <t>variable X</t>
  </si>
  <si>
    <t>Deflexión</t>
  </si>
  <si>
    <t>(kg/m2)</t>
  </si>
  <si>
    <t>m4</t>
  </si>
  <si>
    <t>y (m)</t>
  </si>
  <si>
    <r>
      <rPr>
        <rFont val="Calibri"/>
        <b/>
        <i/>
        <color rgb="FF0000CC"/>
        <sz val="12.0"/>
      </rPr>
      <t>Sabiendo que en el empotre del ala (x = 0), la Pendiente "</t>
    </r>
    <r>
      <rPr>
        <rFont val="Calibri"/>
        <b/>
        <i val="0"/>
        <color rgb="FF0000CC"/>
        <sz val="12.0"/>
      </rPr>
      <t>θ</t>
    </r>
    <r>
      <rPr>
        <rFont val="Calibri"/>
        <b/>
        <i/>
        <color rgb="FF0000CC"/>
        <sz val="12.0"/>
      </rPr>
      <t>" y la deflexión "y" valen "0", entonces C</t>
    </r>
    <r>
      <rPr>
        <rFont val="Calibri"/>
        <b/>
        <i/>
        <color rgb="FF0000CC"/>
        <sz val="9.0"/>
      </rPr>
      <t>1</t>
    </r>
    <r>
      <rPr>
        <rFont val="Calibri"/>
        <b/>
        <i/>
        <color rgb="FF0000CC"/>
        <sz val="12.0"/>
      </rPr>
      <t xml:space="preserve"> y C</t>
    </r>
    <r>
      <rPr>
        <rFont val="Calibri"/>
        <b/>
        <i/>
        <color rgb="FF0000CC"/>
        <sz val="9.0"/>
      </rPr>
      <t>2</t>
    </r>
    <r>
      <rPr>
        <rFont val="Calibri"/>
        <b/>
        <i/>
        <color rgb="FF0000CC"/>
        <sz val="12.0"/>
      </rPr>
      <t xml:space="preserve"> valen también 0, entonces las ecuaciones quedarián como sigue:</t>
    </r>
  </si>
  <si>
    <t xml:space="preserve">y = </t>
  </si>
  <si>
    <r>
      <rPr>
        <rFont val="Arial Narrow"/>
        <b/>
        <color theme="1"/>
        <sz val="12.0"/>
      </rPr>
      <t>-0.00009981x</t>
    </r>
    <r>
      <rPr>
        <rFont val="Arial Narrow"/>
        <b/>
        <color theme="1"/>
        <sz val="12.0"/>
        <vertAlign val="superscript"/>
      </rPr>
      <t>10</t>
    </r>
    <r>
      <rPr>
        <rFont val="Arial Narrow"/>
        <b/>
        <color theme="1"/>
        <sz val="12.0"/>
      </rPr>
      <t>+0.00219376x</t>
    </r>
    <r>
      <rPr>
        <rFont val="Arial Narrow"/>
        <b/>
        <color theme="1"/>
        <sz val="12.0"/>
        <vertAlign val="superscript"/>
      </rPr>
      <t>9</t>
    </r>
    <r>
      <rPr>
        <rFont val="Arial Narrow"/>
        <b/>
        <color theme="1"/>
        <sz val="12.0"/>
      </rPr>
      <t>-0.0194911x</t>
    </r>
    <r>
      <rPr>
        <rFont val="Arial Narrow"/>
        <b/>
        <color theme="1"/>
        <sz val="12.0"/>
        <vertAlign val="superscript"/>
      </rPr>
      <t>8</t>
    </r>
    <r>
      <rPr>
        <rFont val="Arial Narrow"/>
        <b/>
        <color theme="1"/>
        <sz val="12.0"/>
      </rPr>
      <t>+.0876443x</t>
    </r>
    <r>
      <rPr>
        <rFont val="Arial Narrow"/>
        <b/>
        <color theme="1"/>
        <sz val="12.0"/>
        <vertAlign val="superscript"/>
      </rPr>
      <t>7</t>
    </r>
    <r>
      <rPr>
        <rFont val="Arial Narrow"/>
        <b/>
        <color theme="1"/>
        <sz val="12.0"/>
      </rPr>
      <t>-0.217665x</t>
    </r>
    <r>
      <rPr>
        <rFont val="Arial Narrow"/>
        <b/>
        <color theme="1"/>
        <sz val="12.0"/>
        <vertAlign val="superscript"/>
      </rPr>
      <t>6</t>
    </r>
    <r>
      <rPr>
        <rFont val="Arial Narrow"/>
        <b/>
        <color theme="1"/>
        <sz val="12.0"/>
      </rPr>
      <t>+0.2173x</t>
    </r>
    <r>
      <rPr>
        <rFont val="Arial Narrow"/>
        <b/>
        <color theme="1"/>
        <sz val="12.0"/>
        <vertAlign val="superscript"/>
      </rPr>
      <t>5</t>
    </r>
    <r>
      <rPr>
        <rFont val="Arial Narrow"/>
        <b/>
        <color theme="1"/>
        <sz val="12.0"/>
      </rPr>
      <t>+9.525x</t>
    </r>
    <r>
      <rPr>
        <rFont val="Arial Narrow"/>
        <b/>
        <color theme="1"/>
        <sz val="12.0"/>
        <vertAlign val="superscript"/>
      </rPr>
      <t>4</t>
    </r>
    <r>
      <rPr>
        <rFont val="Arial Narrow"/>
        <b/>
        <color theme="1"/>
        <sz val="12.0"/>
      </rPr>
      <t>-149.853x</t>
    </r>
    <r>
      <rPr>
        <rFont val="Arial Narrow"/>
        <b/>
        <color theme="1"/>
        <sz val="12.0"/>
        <vertAlign val="superscript"/>
      </rPr>
      <t>3</t>
    </r>
    <r>
      <rPr>
        <rFont val="Arial Narrow"/>
        <b/>
        <color theme="1"/>
        <sz val="12.0"/>
      </rPr>
      <t>+949.5x</t>
    </r>
    <r>
      <rPr>
        <rFont val="Arial Narrow"/>
        <b/>
        <color theme="1"/>
        <sz val="12.0"/>
        <vertAlign val="superscript"/>
      </rPr>
      <t>2</t>
    </r>
    <r>
      <rPr>
        <rFont val="Arial Narrow"/>
        <b/>
        <color theme="1"/>
        <sz val="12.0"/>
      </rPr>
      <t>+C</t>
    </r>
    <r>
      <rPr>
        <rFont val="Arial Narrow"/>
        <b/>
        <color theme="1"/>
        <sz val="9.0"/>
      </rPr>
      <t>1</t>
    </r>
    <r>
      <rPr>
        <rFont val="Arial Narrow"/>
        <b/>
        <color theme="1"/>
        <sz val="12.0"/>
      </rPr>
      <t>x+C</t>
    </r>
    <r>
      <rPr>
        <rFont val="Arial Narrow"/>
        <b/>
        <color theme="1"/>
        <sz val="10.0"/>
      </rPr>
      <t>2</t>
    </r>
  </si>
  <si>
    <t>EI</t>
  </si>
  <si>
    <t>mm</t>
  </si>
  <si>
    <t>cm</t>
  </si>
  <si>
    <r>
      <rPr>
        <rFont val="Arial Narrow"/>
        <b/>
        <color rgb="FF0000CC"/>
        <sz val="14.0"/>
      </rPr>
      <t>Mvd = Mt*hvd</t>
    </r>
    <r>
      <rPr>
        <rFont val="Arial Narrow"/>
        <b/>
        <color rgb="FF0000CC"/>
        <sz val="14.0"/>
        <vertAlign val="superscript"/>
      </rPr>
      <t>2</t>
    </r>
    <r>
      <rPr>
        <rFont val="Arial Narrow"/>
        <b/>
        <color rgb="FF0000CC"/>
        <sz val="14.0"/>
      </rPr>
      <t xml:space="preserve"> / hvd</t>
    </r>
    <r>
      <rPr>
        <rFont val="Arial Narrow"/>
        <b/>
        <color rgb="FF0000CC"/>
        <sz val="14.0"/>
        <vertAlign val="superscript"/>
      </rPr>
      <t>2</t>
    </r>
    <r>
      <rPr>
        <rFont val="Arial Narrow"/>
        <b/>
        <color rgb="FF0000CC"/>
        <sz val="14.0"/>
      </rPr>
      <t xml:space="preserve"> + hvt</t>
    </r>
    <r>
      <rPr>
        <rFont val="Arial Narrow"/>
        <b/>
        <color rgb="FF0000CC"/>
        <sz val="14.0"/>
        <vertAlign val="superscript"/>
      </rPr>
      <t>2</t>
    </r>
    <r>
      <rPr>
        <rFont val="Arial Narrow"/>
        <b/>
        <color rgb="FF0000CC"/>
        <sz val="14.0"/>
      </rPr>
      <t xml:space="preserve">  </t>
    </r>
  </si>
  <si>
    <t xml:space="preserve">hvd = 22.22 cm=0.2222m </t>
  </si>
  <si>
    <t xml:space="preserve">hvd = 12.34 cm=0.1234 m </t>
  </si>
  <si>
    <r>
      <rPr>
        <rFont val="Arial Narrow"/>
        <b/>
        <color theme="1"/>
        <sz val="14.0"/>
      </rPr>
      <t>hvd</t>
    </r>
    <r>
      <rPr>
        <rFont val="Arial Narrow"/>
        <b/>
        <color theme="1"/>
        <sz val="14.0"/>
        <vertAlign val="superscript"/>
      </rPr>
      <t>2</t>
    </r>
  </si>
  <si>
    <r>
      <rPr>
        <rFont val="Arial Narrow"/>
        <b/>
        <color theme="1"/>
        <sz val="14.0"/>
      </rPr>
      <t>hvt</t>
    </r>
    <r>
      <rPr>
        <rFont val="Arial Narrow"/>
        <b/>
        <color theme="1"/>
        <sz val="14.0"/>
        <vertAlign val="superscript"/>
      </rPr>
      <t>2</t>
    </r>
  </si>
  <si>
    <t>Mvd</t>
  </si>
  <si>
    <r>
      <rPr>
        <rFont val="Arial Narrow"/>
        <b/>
        <color rgb="FF0000CC"/>
        <sz val="14.0"/>
      </rPr>
      <t>m</t>
    </r>
    <r>
      <rPr>
        <rFont val="Arial Narrow"/>
        <b/>
        <color rgb="FF0000CC"/>
        <sz val="14.0"/>
        <vertAlign val="superscript"/>
      </rPr>
      <t xml:space="preserve">2 </t>
    </r>
  </si>
  <si>
    <r>
      <rPr>
        <rFont val="Arial Narrow"/>
        <b/>
        <color rgb="FF0000CC"/>
        <sz val="14.0"/>
      </rPr>
      <t>m</t>
    </r>
    <r>
      <rPr>
        <rFont val="Arial Narrow"/>
        <b/>
        <color rgb="FF0000CC"/>
        <sz val="14.0"/>
        <vertAlign val="superscript"/>
      </rPr>
      <t>2</t>
    </r>
  </si>
  <si>
    <t xml:space="preserve"> (kg-m)</t>
  </si>
  <si>
    <r>
      <rPr>
        <rFont val="Arial Narrow"/>
        <b/>
        <color rgb="FF0000CC"/>
        <sz val="16.0"/>
      </rPr>
      <t>Vvd = Vt*hvd</t>
    </r>
    <r>
      <rPr>
        <rFont val="Arial Narrow"/>
        <b/>
        <color rgb="FF0000CC"/>
        <sz val="16.0"/>
        <vertAlign val="superscript"/>
      </rPr>
      <t xml:space="preserve"> </t>
    </r>
    <r>
      <rPr>
        <rFont val="Arial Narrow"/>
        <b/>
        <color rgb="FF0000CC"/>
        <sz val="16.0"/>
      </rPr>
      <t xml:space="preserve">/ hvd + hvt  </t>
    </r>
  </si>
  <si>
    <t>hvd</t>
  </si>
  <si>
    <t>hvt</t>
  </si>
  <si>
    <t>Vvd</t>
  </si>
  <si>
    <t xml:space="preserve"> (kg)</t>
  </si>
  <si>
    <r>
      <rPr>
        <rFont val="Arial Narrow"/>
        <b/>
        <color rgb="FF0000CC"/>
        <sz val="14.0"/>
      </rPr>
      <t>Mvt = Mt*hvt</t>
    </r>
    <r>
      <rPr>
        <rFont val="Arial Narrow"/>
        <b/>
        <color rgb="FF0000CC"/>
        <sz val="14.0"/>
        <vertAlign val="superscript"/>
      </rPr>
      <t>2</t>
    </r>
    <r>
      <rPr>
        <rFont val="Arial Narrow"/>
        <b/>
        <color rgb="FF0000CC"/>
        <sz val="14.0"/>
      </rPr>
      <t xml:space="preserve"> / hvd</t>
    </r>
    <r>
      <rPr>
        <rFont val="Arial Narrow"/>
        <b/>
        <color rgb="FF0000CC"/>
        <sz val="14.0"/>
        <vertAlign val="superscript"/>
      </rPr>
      <t>2</t>
    </r>
    <r>
      <rPr>
        <rFont val="Arial Narrow"/>
        <b/>
        <color rgb="FF0000CC"/>
        <sz val="14.0"/>
      </rPr>
      <t xml:space="preserve"> + hvt</t>
    </r>
    <r>
      <rPr>
        <rFont val="Arial Narrow"/>
        <b/>
        <color rgb="FF0000CC"/>
        <sz val="14.0"/>
        <vertAlign val="superscript"/>
      </rPr>
      <t>2</t>
    </r>
    <r>
      <rPr>
        <rFont val="Arial Narrow"/>
        <b/>
        <color rgb="FF0000CC"/>
        <sz val="14.0"/>
      </rPr>
      <t xml:space="preserve">  </t>
    </r>
  </si>
  <si>
    <r>
      <rPr>
        <rFont val="Arial Narrow"/>
        <b/>
        <color theme="1"/>
        <sz val="14.0"/>
      </rPr>
      <t>hvd</t>
    </r>
    <r>
      <rPr>
        <rFont val="Arial Narrow"/>
        <b/>
        <color theme="1"/>
        <sz val="14.0"/>
        <vertAlign val="superscript"/>
      </rPr>
      <t>2</t>
    </r>
  </si>
  <si>
    <r>
      <rPr>
        <rFont val="Arial Narrow"/>
        <b/>
        <color theme="1"/>
        <sz val="14.0"/>
      </rPr>
      <t>hvt</t>
    </r>
    <r>
      <rPr>
        <rFont val="Arial Narrow"/>
        <b/>
        <color theme="1"/>
        <sz val="14.0"/>
        <vertAlign val="superscript"/>
      </rPr>
      <t>2</t>
    </r>
  </si>
  <si>
    <t>Mvt</t>
  </si>
  <si>
    <r>
      <rPr>
        <rFont val="Arial Narrow"/>
        <b/>
        <color rgb="FF0000CC"/>
        <sz val="14.0"/>
      </rPr>
      <t>m</t>
    </r>
    <r>
      <rPr>
        <rFont val="Arial Narrow"/>
        <b/>
        <color rgb="FF0000CC"/>
        <sz val="14.0"/>
        <vertAlign val="superscript"/>
      </rPr>
      <t xml:space="preserve">2 </t>
    </r>
  </si>
  <si>
    <r>
      <rPr>
        <rFont val="Arial Narrow"/>
        <b/>
        <color rgb="FF0000CC"/>
        <sz val="14.0"/>
      </rPr>
      <t>m</t>
    </r>
    <r>
      <rPr>
        <rFont val="Arial Narrow"/>
        <b/>
        <color rgb="FF0000CC"/>
        <sz val="14.0"/>
        <vertAlign val="superscript"/>
      </rPr>
      <t>2</t>
    </r>
  </si>
  <si>
    <r>
      <rPr>
        <rFont val="Arial Narrow"/>
        <b/>
        <color rgb="FF0000CC"/>
        <sz val="16.0"/>
      </rPr>
      <t>Vvt = Vt*hvt</t>
    </r>
    <r>
      <rPr>
        <rFont val="Arial Narrow"/>
        <b/>
        <color rgb="FF0000CC"/>
        <sz val="16.0"/>
        <vertAlign val="superscript"/>
      </rPr>
      <t xml:space="preserve"> </t>
    </r>
    <r>
      <rPr>
        <rFont val="Arial Narrow"/>
        <b/>
        <color rgb="FF0000CC"/>
        <sz val="16.0"/>
      </rPr>
      <t xml:space="preserve">/ hvd + hvt  </t>
    </r>
  </si>
  <si>
    <t>Vvt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</si>
</sst>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1.0"/>
      <color theme="1"/>
      <name val="Calibri"/>
      <scheme val="minor"/>
    </font>
    <font>
      <b/>
      <sz val="14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b/>
      <i/>
      <sz val="14.0"/>
      <color rgb="FF0000CC"/>
      <name val="Arial"/>
    </font>
    <font>
      <sz val="11.0"/>
      <color theme="1"/>
      <name val="Calibri"/>
    </font>
    <font>
      <b/>
      <sz val="12.0"/>
      <color theme="1"/>
      <name val="Calibri"/>
    </font>
    <font>
      <b/>
      <i/>
      <sz val="12.0"/>
      <color theme="1"/>
      <name val="Arial"/>
    </font>
    <font>
      <sz val="14.0"/>
      <color theme="1"/>
      <name val="Calibri"/>
    </font>
    <font>
      <b/>
      <sz val="14.0"/>
      <color rgb="FFFF0000"/>
      <name val="Calibri"/>
    </font>
    <font>
      <b/>
      <sz val="14.0"/>
      <color rgb="FF0000CC"/>
      <name val="Arial"/>
    </font>
    <font>
      <sz val="14.0"/>
      <color theme="1"/>
      <name val="Arial"/>
    </font>
    <font>
      <color theme="1"/>
      <name val="Calibri"/>
      <scheme val="minor"/>
    </font>
    <font>
      <b/>
      <sz val="14.0"/>
      <color rgb="FF0000CC"/>
      <name val="Calibri"/>
    </font>
    <font>
      <sz val="14.0"/>
      <color rgb="FFC00000"/>
      <name val="Arial Narrow"/>
    </font>
    <font>
      <b/>
      <sz val="12.0"/>
      <color rgb="FF0000CC"/>
      <name val="Calibri"/>
    </font>
    <font>
      <b/>
      <sz val="11.0"/>
      <color rgb="FF0000CC"/>
      <name val="Calibri"/>
    </font>
    <font>
      <b/>
      <sz val="11.0"/>
      <color theme="1"/>
      <name val="Arial"/>
    </font>
    <font>
      <sz val="11.0"/>
      <color rgb="FF0000CC"/>
      <name val="Calibri"/>
    </font>
    <font>
      <b/>
      <sz val="12.0"/>
      <color rgb="FF0000CC"/>
      <name val="Arial"/>
    </font>
    <font>
      <b/>
      <i/>
      <sz val="12.0"/>
      <color rgb="FF0000CC"/>
      <name val="Calibri"/>
    </font>
    <font>
      <b/>
      <sz val="11.0"/>
      <color theme="1"/>
      <name val="Calibri"/>
    </font>
    <font>
      <b/>
      <i/>
      <sz val="12.0"/>
      <color theme="1"/>
      <name val="Calibri"/>
    </font>
    <font>
      <b/>
      <i/>
      <sz val="14.0"/>
      <color theme="1"/>
      <name val="Calibri"/>
    </font>
    <font>
      <b/>
      <i/>
      <sz val="11.0"/>
      <color theme="1"/>
      <name val="Calibri"/>
    </font>
    <font>
      <b/>
      <sz val="11.0"/>
      <color rgb="FF000000"/>
      <name val="Arial"/>
    </font>
    <font>
      <b/>
      <sz val="14.0"/>
      <color theme="1"/>
      <name val="Arial Narrow"/>
    </font>
    <font>
      <sz val="11.0"/>
      <color theme="0"/>
      <name val="Calibri"/>
    </font>
    <font>
      <sz val="8.0"/>
      <color theme="1"/>
      <name val="Calibri"/>
    </font>
    <font>
      <b/>
      <i/>
      <sz val="11.0"/>
      <color rgb="FF0000CC"/>
      <name val="Calibri"/>
    </font>
    <font>
      <b/>
      <sz val="12.0"/>
      <color rgb="FF0000CC"/>
      <name val="Arial Narrow"/>
    </font>
    <font>
      <sz val="14.0"/>
      <color rgb="FF000000"/>
      <name val="Arial Narrow"/>
    </font>
    <font>
      <b/>
      <sz val="14.0"/>
      <color theme="1"/>
      <name val="Calibri"/>
    </font>
    <font>
      <b/>
      <sz val="14.0"/>
      <color rgb="FFFFFFFF"/>
      <name val="Calibri"/>
    </font>
    <font>
      <b/>
      <sz val="14.0"/>
      <color rgb="FF0033CC"/>
      <name val="Calibri"/>
    </font>
    <font>
      <b/>
      <sz val="12.0"/>
      <color theme="1"/>
      <name val="Arial Narrow"/>
    </font>
    <font>
      <b/>
      <sz val="12.0"/>
      <color rgb="FFFF0000"/>
      <name val="Arial"/>
    </font>
    <font>
      <b/>
      <sz val="14.0"/>
      <color rgb="FF0000CC"/>
      <name val="Arial Narrow"/>
    </font>
    <font>
      <b/>
      <sz val="16.0"/>
      <color rgb="FF0000CC"/>
      <name val="Arial Narrow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CC"/>
        <bgColor rgb="FF0000CC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0" fontId="5" numFmtId="0" xfId="0" applyBorder="1" applyFont="1"/>
    <xf borderId="2" fillId="0" fontId="3" numFmtId="0" xfId="0" applyAlignment="1" applyBorder="1" applyFont="1">
      <alignment horizontal="right"/>
    </xf>
    <xf borderId="2" fillId="0" fontId="3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2" fillId="0" fontId="5" numFmtId="0" xfId="0" applyBorder="1" applyFont="1"/>
    <xf borderId="0" fillId="0" fontId="5" numFmtId="0" xfId="0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5" fillId="0" fontId="1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4" numFmtId="0" xfId="0" applyFont="1"/>
    <xf borderId="0" fillId="0" fontId="8" numFmtId="0" xfId="0" applyFont="1"/>
    <xf borderId="7" fillId="2" fontId="9" numFmtId="0" xfId="0" applyBorder="1" applyFill="1" applyFont="1"/>
    <xf borderId="7" fillId="2" fontId="8" numFmtId="0" xfId="0" applyBorder="1" applyFont="1"/>
    <xf borderId="0" fillId="0" fontId="10" numFmtId="0" xfId="0" applyFont="1"/>
    <xf borderId="0" fillId="0" fontId="9" numFmtId="0" xfId="0" applyAlignment="1" applyFont="1">
      <alignment horizontal="center"/>
    </xf>
    <xf borderId="0" fillId="0" fontId="11" numFmtId="0" xfId="0" applyFont="1"/>
    <xf borderId="0" fillId="0" fontId="12" numFmtId="0" xfId="0" applyFont="1"/>
    <xf borderId="0" fillId="0" fontId="9" numFmtId="0" xfId="0" applyFont="1"/>
    <xf borderId="0" fillId="0" fontId="13" numFmtId="0" xfId="0" applyAlignment="1" applyFont="1">
      <alignment horizontal="right"/>
    </xf>
    <xf borderId="0" fillId="0" fontId="14" numFmtId="0" xfId="0" applyFont="1"/>
    <xf borderId="0" fillId="0" fontId="15" numFmtId="0" xfId="0" applyFont="1"/>
    <xf borderId="0" fillId="0" fontId="16" numFmtId="0" xfId="0" applyFont="1"/>
    <xf borderId="0" fillId="0" fontId="17" numFmtId="0" xfId="0" applyAlignment="1" applyFont="1">
      <alignment vertical="center"/>
    </xf>
    <xf borderId="0" fillId="0" fontId="17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18" numFmtId="0" xfId="0" applyAlignment="1" applyBorder="1" applyFont="1">
      <alignment horizontal="center"/>
    </xf>
    <xf borderId="5" fillId="0" fontId="19" numFmtId="0" xfId="0" applyAlignment="1" applyBorder="1" applyFont="1">
      <alignment horizontal="center"/>
    </xf>
    <xf borderId="0" fillId="0" fontId="19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0" fillId="0" fontId="20" numFmtId="0" xfId="0" applyFont="1"/>
    <xf borderId="0" fillId="0" fontId="15" numFmtId="0" xfId="0" applyAlignment="1" applyFont="1">
      <alignment horizontal="right"/>
    </xf>
    <xf borderId="10" fillId="0" fontId="1" numFmtId="0" xfId="0" applyAlignment="1" applyBorder="1" applyFont="1">
      <alignment horizontal="center"/>
    </xf>
    <xf borderId="11" fillId="0" fontId="19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7" fillId="2" fontId="21" numFmtId="0" xfId="0" applyAlignment="1" applyBorder="1" applyFont="1">
      <alignment horizontal="center"/>
    </xf>
    <xf borderId="7" fillId="3" fontId="5" numFmtId="0" xfId="0" applyBorder="1" applyFill="1" applyFont="1"/>
    <xf borderId="7" fillId="2" fontId="5" numFmtId="0" xfId="0" applyBorder="1" applyFont="1"/>
    <xf borderId="0" fillId="0" fontId="6" numFmtId="0" xfId="0" applyAlignment="1" applyFont="1">
      <alignment horizontal="center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21" numFmtId="0" xfId="0" applyAlignment="1" applyFont="1">
      <alignment horizontal="center"/>
    </xf>
    <xf borderId="0" fillId="0" fontId="24" numFmtId="0" xfId="0" applyFont="1"/>
    <xf borderId="0" fillId="0" fontId="25" numFmtId="0" xfId="0" applyAlignment="1" applyFont="1">
      <alignment vertical="center"/>
    </xf>
    <xf borderId="0" fillId="0" fontId="5" numFmtId="0" xfId="0" applyAlignment="1" applyFont="1">
      <alignment horizontal="left"/>
    </xf>
    <xf borderId="0" fillId="0" fontId="26" numFmtId="0" xfId="0" applyAlignment="1" applyFont="1">
      <alignment vertical="center"/>
    </xf>
    <xf borderId="7" fillId="3" fontId="27" numFmtId="0" xfId="0" applyAlignment="1" applyBorder="1" applyFont="1">
      <alignment horizontal="center"/>
    </xf>
    <xf borderId="0" fillId="0" fontId="28" numFmtId="0" xfId="0" applyFont="1"/>
    <xf borderId="0" fillId="0" fontId="16" numFmtId="0" xfId="0" applyAlignment="1" applyFont="1">
      <alignment horizontal="center"/>
    </xf>
    <xf borderId="0" fillId="0" fontId="29" numFmtId="0" xfId="0" applyFont="1"/>
    <xf borderId="0" fillId="0" fontId="30" numFmtId="0" xfId="0" applyAlignment="1" applyFont="1">
      <alignment horizontal="right" vertical="center"/>
    </xf>
    <xf borderId="0" fillId="0" fontId="31" numFmtId="0" xfId="0" applyFont="1"/>
    <xf borderId="0" fillId="0" fontId="21" numFmtId="0" xfId="0" applyFont="1"/>
    <xf borderId="0" fillId="0" fontId="32" numFmtId="0" xfId="0" applyAlignment="1" applyFont="1">
      <alignment horizontal="left" readingOrder="1" vertical="center"/>
    </xf>
    <xf borderId="0" fillId="0" fontId="33" numFmtId="0" xfId="0" applyAlignment="1" applyFont="1">
      <alignment horizontal="left" readingOrder="1" vertical="center"/>
    </xf>
    <xf borderId="0" fillId="0" fontId="32" numFmtId="0" xfId="0" applyFont="1"/>
    <xf borderId="0" fillId="0" fontId="34" numFmtId="0" xfId="0" applyFont="1"/>
    <xf borderId="10" fillId="0" fontId="3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3" fillId="0" fontId="19" numFmtId="0" xfId="0" applyAlignment="1" applyBorder="1" applyFont="1">
      <alignment horizontal="center"/>
    </xf>
    <xf borderId="10" fillId="0" fontId="5" numFmtId="3" xfId="0" applyAlignment="1" applyBorder="1" applyFont="1" applyNumberFormat="1">
      <alignment horizontal="center"/>
    </xf>
    <xf borderId="12" fillId="0" fontId="5" numFmtId="3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/>
    </xf>
    <xf borderId="11" fillId="0" fontId="5" numFmtId="3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/>
    </xf>
    <xf borderId="0" fillId="0" fontId="19" numFmtId="0" xfId="0" applyAlignment="1" applyFont="1">
      <alignment horizontal="right"/>
    </xf>
    <xf borderId="13" fillId="0" fontId="35" numFmtId="0" xfId="0" applyAlignment="1" applyBorder="1" applyFont="1">
      <alignment vertical="center"/>
    </xf>
    <xf borderId="13" fillId="0" fontId="5" numFmtId="0" xfId="0" applyAlignment="1" applyBorder="1" applyFont="1">
      <alignment horizontal="center"/>
    </xf>
    <xf borderId="13" fillId="0" fontId="5" numFmtId="0" xfId="0" applyBorder="1" applyFont="1"/>
    <xf borderId="0" fillId="0" fontId="35" numFmtId="0" xfId="0" applyAlignment="1" applyFont="1">
      <alignment horizontal="center"/>
    </xf>
    <xf borderId="0" fillId="0" fontId="36" numFmtId="0" xfId="0" applyAlignment="1" applyFont="1">
      <alignment horizontal="center"/>
    </xf>
    <xf borderId="0" fillId="0" fontId="37" numFmtId="0" xfId="0" applyAlignment="1" applyFont="1">
      <alignment vertical="center"/>
    </xf>
    <xf borderId="3" fillId="0" fontId="26" numFmtId="0" xfId="0" applyAlignment="1" applyBorder="1" applyFont="1">
      <alignment horizontal="center"/>
    </xf>
    <xf borderId="4" fillId="0" fontId="26" numFmtId="0" xfId="0" applyAlignment="1" applyBorder="1" applyFont="1">
      <alignment horizontal="center"/>
    </xf>
    <xf borderId="3" fillId="0" fontId="37" numFmtId="0" xfId="0" applyAlignment="1" applyBorder="1" applyFont="1">
      <alignment horizontal="center"/>
    </xf>
    <xf borderId="3" fillId="0" fontId="37" numFmtId="0" xfId="0" applyAlignment="1" applyBorder="1" applyFont="1">
      <alignment horizontal="center" vertical="center"/>
    </xf>
    <xf borderId="0" fillId="0" fontId="37" numFmtId="0" xfId="0" applyAlignment="1" applyFont="1">
      <alignment horizontal="center" vertical="center"/>
    </xf>
    <xf borderId="10" fillId="0" fontId="2" numFmtId="0" xfId="0" applyAlignment="1" applyBorder="1" applyFont="1">
      <alignment horizontal="center"/>
    </xf>
    <xf borderId="0" fillId="0" fontId="38" numFmtId="0" xfId="0" applyAlignment="1" applyFont="1">
      <alignment horizontal="center" readingOrder="1" vertical="center"/>
    </xf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Levantamiento Eliptico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'Ala rectangular '!$B$17:$B$32</c:f>
            </c:numRef>
          </c:xVal>
          <c:yVal>
            <c:numRef>
              <c:f>'Ala rectangular '!$J$17:$J$32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9100"/>
        <c:axId val="321420172"/>
      </c:scatterChart>
      <c:valAx>
        <c:axId val="27479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8132131268525005"/>
              <c:y val="0.85502530580884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420172"/>
      </c:valAx>
      <c:valAx>
        <c:axId val="321420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LE  (Kg/m)</a:t>
                </a:r>
              </a:p>
            </c:rich>
          </c:tx>
          <c:layout>
            <c:manualLayout>
              <c:xMode val="edge"/>
              <c:yMode val="edge"/>
              <c:x val="0.011052632189674385"/>
              <c:y val="0.337939954248836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79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CC"/>
                </a:solidFill>
                <a:latin typeface="+mn-lt"/>
              </a:defRPr>
            </a:pPr>
            <a:r>
              <a:rPr b="1" i="0">
                <a:solidFill>
                  <a:srgbClr val="0000CC"/>
                </a:solidFill>
                <a:latin typeface="+mn-lt"/>
              </a:rPr>
              <a:t>Fuerza cortante  (V)</a:t>
            </a:r>
          </a:p>
        </c:rich>
      </c:tx>
      <c:overlay val="0"/>
    </c:title>
    <c:plotArea>
      <c:layout>
        <c:manualLayout>
          <c:xMode val="edge"/>
          <c:yMode val="edge"/>
          <c:x val="0.13758785321593753"/>
          <c:y val="0.08697370304374252"/>
          <c:w val="0.804153855664565"/>
          <c:h val="0.878880523646968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13367920"/>
        <c:axId val="2048823291"/>
      </c:scatterChart>
      <c:valAx>
        <c:axId val="1713367920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y (m)
</a:t>
                </a:r>
              </a:p>
            </c:rich>
          </c:tx>
          <c:layout>
            <c:manualLayout>
              <c:xMode val="edge"/>
              <c:yMode val="edge"/>
              <c:x val="0.8606291466256052"/>
              <c:y val="0.11119783185464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823291"/>
      </c:valAx>
      <c:valAx>
        <c:axId val="204882329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1336792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Momento Flexionante  (M)</a:t>
            </a:r>
          </a:p>
        </c:rich>
      </c:tx>
      <c:overlay val="0"/>
    </c:title>
    <c:plotArea>
      <c:layout>
        <c:manualLayout>
          <c:xMode val="edge"/>
          <c:yMode val="edge"/>
          <c:x val="0.13984391598493306"/>
          <c:y val="0.10014596305977642"/>
          <c:w val="0.7680568513606368"/>
          <c:h val="0.8788805236469688"/>
        </c:manualLayout>
      </c:layout>
      <c:scatterChart>
        <c:scatterStyle val="lineMarker"/>
        <c:varyColors val="0"/>
        <c:ser>
          <c:idx val="0"/>
          <c:order val="0"/>
          <c:tx>
            <c:v>Momento Flector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'++Momento Flexionante ++'!$C$12:$C$27</c:f>
            </c:numRef>
          </c:xVal>
          <c:yVal>
            <c:numRef>
              <c:f>'++Momento Flexionante ++'!$D$12:$D$27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78168"/>
        <c:axId val="166492210"/>
      </c:scatterChart>
      <c:valAx>
        <c:axId val="782678168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CC"/>
                    </a:solidFill>
                    <a:latin typeface="+mn-lt"/>
                  </a:defRPr>
                </a:pPr>
                <a:r>
                  <a:rPr b="1" i="0">
                    <a:solidFill>
                      <a:srgbClr val="0000CC"/>
                    </a:solidFill>
                    <a:latin typeface="+mn-lt"/>
                  </a:rPr>
                  <a:t>y (m)
</a:t>
                </a:r>
              </a:p>
            </c:rich>
          </c:tx>
          <c:layout>
            <c:manualLayout>
              <c:xMode val="edge"/>
              <c:yMode val="edge"/>
              <c:x val="0.7906912007867442"/>
              <c:y val="0.134599549494324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92210"/>
      </c:valAx>
      <c:valAx>
        <c:axId val="166492210"/>
        <c:scaling>
          <c:orientation val="minMax"/>
          <c:min val="-20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CC"/>
                    </a:solidFill>
                    <a:latin typeface="+mn-lt"/>
                  </a:defRPr>
                </a:pPr>
                <a:r>
                  <a:rPr b="1" i="0">
                    <a:solidFill>
                      <a:srgbClr val="0000CC"/>
                    </a:solidFill>
                    <a:latin typeface="+mn-lt"/>
                  </a:rPr>
                  <a:t>M (Kg-m)</a:t>
                </a:r>
              </a:p>
            </c:rich>
          </c:tx>
          <c:layout>
            <c:manualLayout>
              <c:xMode val="edge"/>
              <c:yMode val="edge"/>
              <c:x val="0.018048502151964126"/>
              <c:y val="0.423582837600206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67816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Deflexion  y (m)</a:t>
            </a:r>
          </a:p>
        </c:rich>
      </c:tx>
      <c:layout>
        <c:manualLayout>
          <c:xMode val="edge"/>
          <c:yMode val="edge"/>
          <c:x val="0.3679412769954786"/>
          <c:y val="0.10786514309118096"/>
        </c:manualLayout>
      </c:layout>
      <c:overlay val="0"/>
    </c:title>
    <c:plotArea>
      <c:layout>
        <c:manualLayout>
          <c:xMode val="edge"/>
          <c:yMode val="edge"/>
          <c:x val="0.16014848090589268"/>
          <c:y val="0.055047083653995424"/>
          <c:w val="0.804153855664565"/>
          <c:h val="0.8788805236469688"/>
        </c:manualLayout>
      </c:layout>
      <c:scatterChart>
        <c:scatterStyle val="lineMarker"/>
        <c:ser>
          <c:idx val="0"/>
          <c:order val="0"/>
          <c:tx>
            <c:v>Momento Flector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'++Deflexión de la viga++'!$C$18:$C$33</c:f>
            </c:numRef>
          </c:xVal>
          <c:yVal>
            <c:numRef>
              <c:f>'++Deflexión de la viga++'!$D$18:$D$33</c:f>
              <c:numCache/>
            </c:numRef>
          </c:yVal>
        </c:ser>
        <c:ser>
          <c:idx val="1"/>
          <c:order val="1"/>
          <c:tx>
            <c:v>Fuerza Cortante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'++Deflexión de la viga++'!$C$18:$C$33</c:f>
            </c:numRef>
          </c:xVal>
          <c:yVal>
            <c:numRef>
              <c:f>'++Deflexión de la viga++'!$E$18:$E$33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48731"/>
        <c:axId val="1714509504"/>
      </c:scatterChart>
      <c:valAx>
        <c:axId val="248748731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Distancia  x (m)
</a:t>
                </a:r>
              </a:p>
            </c:rich>
          </c:tx>
          <c:layout>
            <c:manualLayout>
              <c:xMode val="edge"/>
              <c:yMode val="edge"/>
              <c:x val="0.7407558272147253"/>
              <c:y val="0.82973043623098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509504"/>
      </c:valAx>
      <c:valAx>
        <c:axId val="1714509504"/>
        <c:scaling>
          <c:orientation val="minMax"/>
          <c:max val="0.210000000000000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Deflexión 
(m)</a:t>
                </a:r>
              </a:p>
            </c:rich>
          </c:tx>
          <c:layout>
            <c:manualLayout>
              <c:xMode val="edge"/>
              <c:yMode val="edge"/>
              <c:x val="0.006768188306986547"/>
              <c:y val="0.21084875145860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74873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Momento Flexionante  (Mvd)</a:t>
            </a:r>
          </a:p>
        </c:rich>
      </c:tx>
      <c:overlay val="0"/>
    </c:title>
    <c:plotArea>
      <c:layout>
        <c:manualLayout>
          <c:xMode val="edge"/>
          <c:yMode val="edge"/>
          <c:x val="0.13984391598493306"/>
          <c:y val="0.10014596305977642"/>
          <c:w val="0.7680568513606368"/>
          <c:h val="0.8788805236469688"/>
        </c:manualLayout>
      </c:layout>
      <c:scatterChart>
        <c:scatterStyle val="lineMarker"/>
        <c:varyColors val="0"/>
        <c:ser>
          <c:idx val="0"/>
          <c:order val="0"/>
          <c:tx>
            <c:v>Momento Flector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'Momento Flexionante VD'!$C$8:$C$23</c:f>
            </c:numRef>
          </c:xVal>
          <c:yVal>
            <c:numRef>
              <c:f>'Momento Flexionante VD'!$G$8:$G$23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36220"/>
        <c:axId val="78396402"/>
      </c:scatterChart>
      <c:valAx>
        <c:axId val="1523536220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CC"/>
                    </a:solidFill>
                    <a:latin typeface="+mn-lt"/>
                  </a:defRPr>
                </a:pPr>
                <a:r>
                  <a:rPr b="1" i="0">
                    <a:solidFill>
                      <a:srgbClr val="0000CC"/>
                    </a:solidFill>
                    <a:latin typeface="+mn-lt"/>
                  </a:rPr>
                  <a:t>y (m)
</a:t>
                </a:r>
              </a:p>
            </c:rich>
          </c:tx>
          <c:layout>
            <c:manualLayout>
              <c:xMode val="edge"/>
              <c:yMode val="edge"/>
              <c:x val="0.851604895549623"/>
              <c:y val="0.4429695924313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96402"/>
      </c:valAx>
      <c:valAx>
        <c:axId val="78396402"/>
        <c:scaling>
          <c:orientation val="minMax"/>
          <c:min val="-20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CC"/>
                    </a:solidFill>
                    <a:latin typeface="+mn-lt"/>
                  </a:defRPr>
                </a:pPr>
                <a:r>
                  <a:rPr b="1" i="0">
                    <a:solidFill>
                      <a:srgbClr val="0000CC"/>
                    </a:solidFill>
                    <a:latin typeface="+mn-lt"/>
                  </a:rPr>
                  <a:t>M (Kg-m)</a:t>
                </a:r>
              </a:p>
            </c:rich>
          </c:tx>
          <c:layout>
            <c:manualLayout>
              <c:xMode val="edge"/>
              <c:yMode val="edge"/>
              <c:x val="0.018048502151964126"/>
              <c:y val="0.423582837600206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53622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Fuerza cortante  (Vd)</a:t>
            </a:r>
          </a:p>
        </c:rich>
      </c:tx>
      <c:overlay val="0"/>
    </c:title>
    <c:plotArea>
      <c:layout>
        <c:manualLayout>
          <c:xMode val="edge"/>
          <c:yMode val="edge"/>
          <c:x val="0.13758785321593753"/>
          <c:y val="0.08697370304374252"/>
          <c:w val="0.804153855664565"/>
          <c:h val="0.8788805236469688"/>
        </c:manualLayout>
      </c:layout>
      <c:scatterChart>
        <c:scatterStyle val="lineMarker"/>
        <c:varyColors val="0"/>
        <c:ser>
          <c:idx val="0"/>
          <c:order val="0"/>
          <c:tx>
            <c:v>Fuerza Cortante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'Fuerza Cortante VD'!$A$8:$A$23</c:f>
            </c:numRef>
          </c:xVal>
          <c:yVal>
            <c:numRef>
              <c:f>'Fuerza Cortante VD'!$G$8:$G$23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83318"/>
        <c:axId val="519622379"/>
      </c:scatterChart>
      <c:valAx>
        <c:axId val="267683318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y (m)
</a:t>
                </a:r>
              </a:p>
            </c:rich>
          </c:tx>
          <c:layout>
            <c:manualLayout>
              <c:xMode val="edge"/>
              <c:yMode val="edge"/>
              <c:x val="0.8606291466256052"/>
              <c:y val="0.11119783185464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622379"/>
      </c:valAx>
      <c:valAx>
        <c:axId val="519622379"/>
        <c:scaling>
          <c:orientation val="minMax"/>
          <c:min val="-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V (Kg)</a:t>
                </a:r>
              </a:p>
            </c:rich>
          </c:tx>
          <c:layout>
            <c:manualLayout>
              <c:xMode val="edge"/>
              <c:yMode val="edge"/>
              <c:x val="0.02677077053444576"/>
              <c:y val="0.438809615798494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683318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Momento Flexionante  (Mvt)</a:t>
            </a:r>
          </a:p>
        </c:rich>
      </c:tx>
      <c:overlay val="0"/>
    </c:title>
    <c:plotArea>
      <c:layout>
        <c:manualLayout>
          <c:xMode val="edge"/>
          <c:yMode val="edge"/>
          <c:x val="0.13984391598493306"/>
          <c:y val="0.10014596305977642"/>
          <c:w val="0.7680568513606368"/>
          <c:h val="0.8788805236469688"/>
        </c:manualLayout>
      </c:layout>
      <c:scatterChart>
        <c:scatterStyle val="lineMarker"/>
        <c:varyColors val="0"/>
        <c:ser>
          <c:idx val="0"/>
          <c:order val="0"/>
          <c:tx>
            <c:v>Momento Flector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'Momento Flexionante VT '!$C$8:$C$23</c:f>
            </c:numRef>
          </c:xVal>
          <c:yVal>
            <c:numRef>
              <c:f>'Momento Flexionante VT '!$G$8:$G$23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33663"/>
        <c:axId val="1768057976"/>
      </c:scatterChart>
      <c:valAx>
        <c:axId val="2059133663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CC"/>
                    </a:solidFill>
                    <a:latin typeface="+mn-lt"/>
                  </a:defRPr>
                </a:pPr>
                <a:r>
                  <a:rPr b="1" i="0">
                    <a:solidFill>
                      <a:srgbClr val="0000CC"/>
                    </a:solidFill>
                    <a:latin typeface="+mn-lt"/>
                  </a:rPr>
                  <a:t>y (m)
</a:t>
                </a:r>
              </a:p>
            </c:rich>
          </c:tx>
          <c:layout>
            <c:manualLayout>
              <c:xMode val="edge"/>
              <c:yMode val="edge"/>
              <c:x val="0.8493488327806276"/>
              <c:y val="0.29612674826812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057976"/>
      </c:valAx>
      <c:valAx>
        <c:axId val="1768057976"/>
        <c:scaling>
          <c:orientation val="minMax"/>
          <c:min val="-20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CC"/>
                    </a:solidFill>
                    <a:latin typeface="+mn-lt"/>
                  </a:defRPr>
                </a:pPr>
                <a:r>
                  <a:rPr b="1" i="0">
                    <a:solidFill>
                      <a:srgbClr val="0000CC"/>
                    </a:solidFill>
                    <a:latin typeface="+mn-lt"/>
                  </a:rPr>
                  <a:t>M (Kg-m)</a:t>
                </a:r>
              </a:p>
            </c:rich>
          </c:tx>
          <c:layout>
            <c:manualLayout>
              <c:xMode val="edge"/>
              <c:yMode val="edge"/>
              <c:x val="0.018048502151964126"/>
              <c:y val="0.423582837600206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133663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Fuerza cortante  (Vt)</a:t>
            </a:r>
          </a:p>
        </c:rich>
      </c:tx>
      <c:overlay val="0"/>
    </c:title>
    <c:plotArea>
      <c:layout>
        <c:manualLayout>
          <c:xMode val="edge"/>
          <c:yMode val="edge"/>
          <c:x val="0.13758785321593753"/>
          <c:y val="0.08697370304374252"/>
          <c:w val="0.804153855664565"/>
          <c:h val="0.8788805236469688"/>
        </c:manualLayout>
      </c:layout>
      <c:scatterChart>
        <c:scatterStyle val="lineMarker"/>
        <c:varyColors val="0"/>
        <c:ser>
          <c:idx val="0"/>
          <c:order val="0"/>
          <c:tx>
            <c:v>Fuerza Cortante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'Fuerza Cortante VT'!$A$8:$A$23</c:f>
            </c:numRef>
          </c:xVal>
          <c:yVal>
            <c:numRef>
              <c:f>'Fuerza Cortante VT'!$G$8:$G$23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15181"/>
        <c:axId val="327052181"/>
      </c:scatterChart>
      <c:valAx>
        <c:axId val="799915181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y (m)
</a:t>
                </a:r>
              </a:p>
            </c:rich>
          </c:tx>
          <c:layout>
            <c:manualLayout>
              <c:xMode val="edge"/>
              <c:yMode val="edge"/>
              <c:x val="0.8606291466256052"/>
              <c:y val="0.11119783185464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052181"/>
      </c:valAx>
      <c:valAx>
        <c:axId val="327052181"/>
        <c:scaling>
          <c:orientation val="minMax"/>
          <c:min val="-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V (Kg)</a:t>
                </a:r>
              </a:p>
            </c:rich>
          </c:tx>
          <c:layout>
            <c:manualLayout>
              <c:xMode val="edge"/>
              <c:yMode val="edge"/>
              <c:x val="0.0334634631680572"/>
              <c:y val="0.43222345244608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91518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552450</xdr:colOff>
      <xdr:row>6</xdr:row>
      <xdr:rowOff>142875</xdr:rowOff>
    </xdr:from>
    <xdr:ext cx="9934575" cy="5581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542925</xdr:colOff>
      <xdr:row>2</xdr:row>
      <xdr:rowOff>114300</xdr:rowOff>
    </xdr:from>
    <xdr:ext cx="3619500" cy="14192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619125</xdr:colOff>
      <xdr:row>3</xdr:row>
      <xdr:rowOff>161925</xdr:rowOff>
    </xdr:from>
    <xdr:ext cx="5257800" cy="42005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714375</xdr:colOff>
      <xdr:row>3</xdr:row>
      <xdr:rowOff>171450</xdr:rowOff>
    </xdr:from>
    <xdr:ext cx="5257800" cy="37719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733425</xdr:colOff>
      <xdr:row>8</xdr:row>
      <xdr:rowOff>0</xdr:rowOff>
    </xdr:from>
    <xdr:ext cx="5562600" cy="3590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8</xdr:row>
      <xdr:rowOff>104775</xdr:rowOff>
    </xdr:from>
    <xdr:ext cx="5619750" cy="4000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304800</xdr:colOff>
      <xdr:row>4</xdr:row>
      <xdr:rowOff>0</xdr:rowOff>
    </xdr:from>
    <xdr:ext cx="161925" cy="600075"/>
    <xdr:sp>
      <xdr:nvSpPr>
        <xdr:cNvPr id="3" name="Shape 3"/>
        <xdr:cNvSpPr/>
      </xdr:nvSpPr>
      <xdr:spPr>
        <a:xfrm>
          <a:off x="5265038" y="3484725"/>
          <a:ext cx="161925" cy="590550"/>
        </a:xfrm>
        <a:prstGeom prst="rect">
          <a:avLst/>
        </a:prstGeom>
        <a:solidFill>
          <a:srgbClr val="0000CC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314325</xdr:colOff>
      <xdr:row>2</xdr:row>
      <xdr:rowOff>171450</xdr:rowOff>
    </xdr:from>
    <xdr:ext cx="38100" cy="1076325"/>
    <xdr:grpSp>
      <xdr:nvGrpSpPr>
        <xdr:cNvPr id="2" name="Shape 2"/>
        <xdr:cNvGrpSpPr/>
      </xdr:nvGrpSpPr>
      <xdr:grpSpPr>
        <a:xfrm>
          <a:off x="5346000" y="3241838"/>
          <a:ext cx="0" cy="1076325"/>
          <a:chOff x="5346000" y="3241838"/>
          <a:chExt cx="0" cy="1076325"/>
        </a:xfrm>
      </xdr:grpSpPr>
      <xdr:cxnSp>
        <xdr:nvCxnSpPr>
          <xdr:cNvPr id="4" name="Shape 4"/>
          <xdr:cNvCxnSpPr/>
        </xdr:nvCxnSpPr>
        <xdr:spPr>
          <a:xfrm>
            <a:off x="5346000" y="3241838"/>
            <a:ext cx="0" cy="1076325"/>
          </a:xfrm>
          <a:prstGeom prst="straightConnector1">
            <a:avLst/>
          </a:prstGeom>
          <a:noFill/>
          <a:ln cap="flat" cmpd="sng" w="19050">
            <a:solidFill>
              <a:srgbClr val="0000CC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152400</xdr:colOff>
      <xdr:row>11</xdr:row>
      <xdr:rowOff>9525</xdr:rowOff>
    </xdr:from>
    <xdr:ext cx="38100" cy="1009650"/>
    <xdr:grpSp>
      <xdr:nvGrpSpPr>
        <xdr:cNvPr id="2" name="Shape 2"/>
        <xdr:cNvGrpSpPr/>
      </xdr:nvGrpSpPr>
      <xdr:grpSpPr>
        <a:xfrm>
          <a:off x="5346000" y="3275175"/>
          <a:ext cx="0" cy="1009650"/>
          <a:chOff x="5346000" y="3275175"/>
          <a:chExt cx="0" cy="1009650"/>
        </a:xfrm>
      </xdr:grpSpPr>
      <xdr:cxnSp>
        <xdr:nvCxnSpPr>
          <xdr:cNvPr id="5" name="Shape 5"/>
          <xdr:cNvCxnSpPr/>
        </xdr:nvCxnSpPr>
        <xdr:spPr>
          <a:xfrm>
            <a:off x="5346000" y="3275175"/>
            <a:ext cx="0" cy="1009650"/>
          </a:xfrm>
          <a:prstGeom prst="straightConnector1">
            <a:avLst/>
          </a:prstGeom>
          <a:noFill/>
          <a:ln cap="flat" cmpd="sng" w="19050">
            <a:solidFill>
              <a:srgbClr val="0000CC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400050</xdr:colOff>
      <xdr:row>14</xdr:row>
      <xdr:rowOff>171450</xdr:rowOff>
    </xdr:from>
    <xdr:ext cx="114300" cy="409575"/>
    <xdr:sp>
      <xdr:nvSpPr>
        <xdr:cNvPr id="6" name="Shape 6"/>
        <xdr:cNvSpPr/>
      </xdr:nvSpPr>
      <xdr:spPr>
        <a:xfrm>
          <a:off x="5288850" y="3575213"/>
          <a:ext cx="114300" cy="409575"/>
        </a:xfrm>
        <a:prstGeom prst="rect">
          <a:avLst/>
        </a:prstGeom>
        <a:solidFill>
          <a:srgbClr val="0000CC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1</xdr:col>
      <xdr:colOff>342900</xdr:colOff>
      <xdr:row>17</xdr:row>
      <xdr:rowOff>0</xdr:rowOff>
    </xdr:from>
    <xdr:ext cx="161925" cy="619125"/>
    <xdr:sp>
      <xdr:nvSpPr>
        <xdr:cNvPr id="7" name="Shape 7"/>
        <xdr:cNvSpPr/>
      </xdr:nvSpPr>
      <xdr:spPr>
        <a:xfrm>
          <a:off x="5265038" y="3470438"/>
          <a:ext cx="161925" cy="619125"/>
        </a:xfrm>
        <a:prstGeom prst="rect">
          <a:avLst/>
        </a:prstGeom>
        <a:solidFill>
          <a:srgbClr val="0000CC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400050</xdr:colOff>
      <xdr:row>17</xdr:row>
      <xdr:rowOff>0</xdr:rowOff>
    </xdr:from>
    <xdr:ext cx="38100" cy="628650"/>
    <xdr:grpSp>
      <xdr:nvGrpSpPr>
        <xdr:cNvPr id="2" name="Shape 2"/>
        <xdr:cNvGrpSpPr/>
      </xdr:nvGrpSpPr>
      <xdr:grpSpPr>
        <a:xfrm>
          <a:off x="5346000" y="3465675"/>
          <a:ext cx="0" cy="628650"/>
          <a:chOff x="5346000" y="3465675"/>
          <a:chExt cx="0" cy="628650"/>
        </a:xfrm>
      </xdr:grpSpPr>
      <xdr:cxnSp>
        <xdr:nvCxnSpPr>
          <xdr:cNvPr id="8" name="Shape 8"/>
          <xdr:cNvCxnSpPr/>
        </xdr:nvCxnSpPr>
        <xdr:spPr>
          <a:xfrm>
            <a:off x="5346000" y="3465675"/>
            <a:ext cx="0" cy="628650"/>
          </a:xfrm>
          <a:prstGeom prst="straightConnector1">
            <a:avLst/>
          </a:prstGeom>
          <a:noFill/>
          <a:ln cap="flat" cmpd="sng" w="19050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762000</xdr:colOff>
      <xdr:row>16</xdr:row>
      <xdr:rowOff>76200</xdr:rowOff>
    </xdr:from>
    <xdr:ext cx="1247775" cy="38100"/>
    <xdr:grpSp>
      <xdr:nvGrpSpPr>
        <xdr:cNvPr id="2" name="Shape 2"/>
        <xdr:cNvGrpSpPr/>
      </xdr:nvGrpSpPr>
      <xdr:grpSpPr>
        <a:xfrm>
          <a:off x="4722113" y="3780000"/>
          <a:ext cx="1247775" cy="0"/>
          <a:chOff x="4722113" y="3780000"/>
          <a:chExt cx="1247775" cy="0"/>
        </a:xfrm>
      </xdr:grpSpPr>
      <xdr:cxnSp>
        <xdr:nvCxnSpPr>
          <xdr:cNvPr id="9" name="Shape 9"/>
          <xdr:cNvCxnSpPr/>
        </xdr:nvCxnSpPr>
        <xdr:spPr>
          <a:xfrm>
            <a:off x="4722113" y="3780000"/>
            <a:ext cx="1247775" cy="0"/>
          </a:xfrm>
          <a:prstGeom prst="straightConnector1">
            <a:avLst/>
          </a:prstGeom>
          <a:noFill/>
          <a:ln cap="flat" cmpd="sng" w="19050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142875</xdr:colOff>
      <xdr:row>17</xdr:row>
      <xdr:rowOff>19050</xdr:rowOff>
    </xdr:from>
    <xdr:ext cx="38100" cy="323850"/>
    <xdr:grpSp>
      <xdr:nvGrpSpPr>
        <xdr:cNvPr id="2" name="Shape 2"/>
        <xdr:cNvGrpSpPr/>
      </xdr:nvGrpSpPr>
      <xdr:grpSpPr>
        <a:xfrm>
          <a:off x="5346000" y="3618075"/>
          <a:ext cx="0" cy="323850"/>
          <a:chOff x="5346000" y="3618075"/>
          <a:chExt cx="0" cy="323850"/>
        </a:xfrm>
      </xdr:grpSpPr>
      <xdr:cxnSp>
        <xdr:nvCxnSpPr>
          <xdr:cNvPr id="10" name="Shape 10"/>
          <xdr:cNvCxnSpPr/>
        </xdr:nvCxnSpPr>
        <xdr:spPr>
          <a:xfrm>
            <a:off x="5346000" y="3618075"/>
            <a:ext cx="0" cy="323850"/>
          </a:xfrm>
          <a:prstGeom prst="straightConnector1">
            <a:avLst/>
          </a:prstGeom>
          <a:noFill/>
          <a:ln cap="flat" cmpd="sng" w="12700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200025</xdr:colOff>
      <xdr:row>15</xdr:row>
      <xdr:rowOff>0</xdr:rowOff>
    </xdr:from>
    <xdr:ext cx="38100" cy="200025"/>
    <xdr:grpSp>
      <xdr:nvGrpSpPr>
        <xdr:cNvPr id="2" name="Shape 2"/>
        <xdr:cNvGrpSpPr/>
      </xdr:nvGrpSpPr>
      <xdr:grpSpPr>
        <a:xfrm>
          <a:off x="5346000" y="3679988"/>
          <a:ext cx="0" cy="200025"/>
          <a:chOff x="5346000" y="3679988"/>
          <a:chExt cx="0" cy="200025"/>
        </a:xfrm>
      </xdr:grpSpPr>
      <xdr:cxnSp>
        <xdr:nvCxnSpPr>
          <xdr:cNvPr id="11" name="Shape 11"/>
          <xdr:cNvCxnSpPr/>
        </xdr:nvCxnSpPr>
        <xdr:spPr>
          <a:xfrm>
            <a:off x="5346000" y="3679988"/>
            <a:ext cx="0" cy="200025"/>
          </a:xfrm>
          <a:prstGeom prst="straightConnector1">
            <a:avLst/>
          </a:prstGeom>
          <a:noFill/>
          <a:ln cap="flat" cmpd="sng" w="9525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0</xdr:colOff>
      <xdr:row>5</xdr:row>
      <xdr:rowOff>0</xdr:rowOff>
    </xdr:from>
    <xdr:ext cx="657225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304800</xdr:colOff>
      <xdr:row>4</xdr:row>
      <xdr:rowOff>0</xdr:rowOff>
    </xdr:from>
    <xdr:ext cx="161925" cy="600075"/>
    <xdr:sp>
      <xdr:nvSpPr>
        <xdr:cNvPr id="12" name="Shape 12"/>
        <xdr:cNvSpPr/>
      </xdr:nvSpPr>
      <xdr:spPr>
        <a:xfrm>
          <a:off x="5265038" y="3484725"/>
          <a:ext cx="161925" cy="590550"/>
        </a:xfrm>
        <a:prstGeom prst="rect">
          <a:avLst/>
        </a:prstGeom>
        <a:solidFill>
          <a:srgbClr val="0000CC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314325</xdr:colOff>
      <xdr:row>2</xdr:row>
      <xdr:rowOff>171450</xdr:rowOff>
    </xdr:from>
    <xdr:ext cx="38100" cy="1076325"/>
    <xdr:grpSp>
      <xdr:nvGrpSpPr>
        <xdr:cNvPr id="2" name="Shape 2"/>
        <xdr:cNvGrpSpPr/>
      </xdr:nvGrpSpPr>
      <xdr:grpSpPr>
        <a:xfrm>
          <a:off x="5346000" y="3241838"/>
          <a:ext cx="0" cy="1076325"/>
          <a:chOff x="5346000" y="3241838"/>
          <a:chExt cx="0" cy="1076325"/>
        </a:xfrm>
      </xdr:grpSpPr>
      <xdr:cxnSp>
        <xdr:nvCxnSpPr>
          <xdr:cNvPr id="4" name="Shape 4"/>
          <xdr:cNvCxnSpPr/>
        </xdr:nvCxnSpPr>
        <xdr:spPr>
          <a:xfrm>
            <a:off x="5346000" y="3241838"/>
            <a:ext cx="0" cy="1076325"/>
          </a:xfrm>
          <a:prstGeom prst="straightConnector1">
            <a:avLst/>
          </a:prstGeom>
          <a:noFill/>
          <a:ln cap="flat" cmpd="sng" w="19050">
            <a:solidFill>
              <a:srgbClr val="0000CC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152400</xdr:colOff>
      <xdr:row>11</xdr:row>
      <xdr:rowOff>9525</xdr:rowOff>
    </xdr:from>
    <xdr:ext cx="38100" cy="1009650"/>
    <xdr:grpSp>
      <xdr:nvGrpSpPr>
        <xdr:cNvPr id="2" name="Shape 2"/>
        <xdr:cNvGrpSpPr/>
      </xdr:nvGrpSpPr>
      <xdr:grpSpPr>
        <a:xfrm>
          <a:off x="5346000" y="3275175"/>
          <a:ext cx="0" cy="1009650"/>
          <a:chOff x="5346000" y="3275175"/>
          <a:chExt cx="0" cy="1009650"/>
        </a:xfrm>
      </xdr:grpSpPr>
      <xdr:cxnSp>
        <xdr:nvCxnSpPr>
          <xdr:cNvPr id="5" name="Shape 5"/>
          <xdr:cNvCxnSpPr/>
        </xdr:nvCxnSpPr>
        <xdr:spPr>
          <a:xfrm>
            <a:off x="5346000" y="3275175"/>
            <a:ext cx="0" cy="1009650"/>
          </a:xfrm>
          <a:prstGeom prst="straightConnector1">
            <a:avLst/>
          </a:prstGeom>
          <a:noFill/>
          <a:ln cap="flat" cmpd="sng" w="19050">
            <a:solidFill>
              <a:srgbClr val="0000CC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400050</xdr:colOff>
      <xdr:row>14</xdr:row>
      <xdr:rowOff>171450</xdr:rowOff>
    </xdr:from>
    <xdr:ext cx="142875" cy="238125"/>
    <xdr:sp>
      <xdr:nvSpPr>
        <xdr:cNvPr id="13" name="Shape 13"/>
        <xdr:cNvSpPr/>
      </xdr:nvSpPr>
      <xdr:spPr>
        <a:xfrm>
          <a:off x="5274563" y="3665700"/>
          <a:ext cx="142875" cy="228600"/>
        </a:xfrm>
        <a:prstGeom prst="rect">
          <a:avLst/>
        </a:prstGeom>
        <a:solidFill>
          <a:srgbClr val="0000CC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1</xdr:col>
      <xdr:colOff>342900</xdr:colOff>
      <xdr:row>17</xdr:row>
      <xdr:rowOff>0</xdr:rowOff>
    </xdr:from>
    <xdr:ext cx="161925" cy="619125"/>
    <xdr:sp>
      <xdr:nvSpPr>
        <xdr:cNvPr id="7" name="Shape 7"/>
        <xdr:cNvSpPr/>
      </xdr:nvSpPr>
      <xdr:spPr>
        <a:xfrm>
          <a:off x="5265038" y="3470438"/>
          <a:ext cx="161925" cy="619125"/>
        </a:xfrm>
        <a:prstGeom prst="rect">
          <a:avLst/>
        </a:prstGeom>
        <a:solidFill>
          <a:srgbClr val="0000CC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400050</xdr:colOff>
      <xdr:row>17</xdr:row>
      <xdr:rowOff>0</xdr:rowOff>
    </xdr:from>
    <xdr:ext cx="38100" cy="628650"/>
    <xdr:grpSp>
      <xdr:nvGrpSpPr>
        <xdr:cNvPr id="2" name="Shape 2"/>
        <xdr:cNvGrpSpPr/>
      </xdr:nvGrpSpPr>
      <xdr:grpSpPr>
        <a:xfrm>
          <a:off x="5346000" y="3465675"/>
          <a:ext cx="0" cy="628650"/>
          <a:chOff x="5346000" y="3465675"/>
          <a:chExt cx="0" cy="628650"/>
        </a:xfrm>
      </xdr:grpSpPr>
      <xdr:cxnSp>
        <xdr:nvCxnSpPr>
          <xdr:cNvPr id="8" name="Shape 8"/>
          <xdr:cNvCxnSpPr/>
        </xdr:nvCxnSpPr>
        <xdr:spPr>
          <a:xfrm>
            <a:off x="5346000" y="3465675"/>
            <a:ext cx="0" cy="628650"/>
          </a:xfrm>
          <a:prstGeom prst="straightConnector1">
            <a:avLst/>
          </a:prstGeom>
          <a:noFill/>
          <a:ln cap="flat" cmpd="sng" w="19050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762000</xdr:colOff>
      <xdr:row>16</xdr:row>
      <xdr:rowOff>76200</xdr:rowOff>
    </xdr:from>
    <xdr:ext cx="1247775" cy="38100"/>
    <xdr:grpSp>
      <xdr:nvGrpSpPr>
        <xdr:cNvPr id="2" name="Shape 2"/>
        <xdr:cNvGrpSpPr/>
      </xdr:nvGrpSpPr>
      <xdr:grpSpPr>
        <a:xfrm>
          <a:off x="4722113" y="3780000"/>
          <a:ext cx="1247775" cy="0"/>
          <a:chOff x="4722113" y="3780000"/>
          <a:chExt cx="1247775" cy="0"/>
        </a:xfrm>
      </xdr:grpSpPr>
      <xdr:cxnSp>
        <xdr:nvCxnSpPr>
          <xdr:cNvPr id="9" name="Shape 9"/>
          <xdr:cNvCxnSpPr/>
        </xdr:nvCxnSpPr>
        <xdr:spPr>
          <a:xfrm>
            <a:off x="4722113" y="3780000"/>
            <a:ext cx="1247775" cy="0"/>
          </a:xfrm>
          <a:prstGeom prst="straightConnector1">
            <a:avLst/>
          </a:prstGeom>
          <a:noFill/>
          <a:ln cap="flat" cmpd="sng" w="19050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142875</xdr:colOff>
      <xdr:row>17</xdr:row>
      <xdr:rowOff>19050</xdr:rowOff>
    </xdr:from>
    <xdr:ext cx="38100" cy="323850"/>
    <xdr:grpSp>
      <xdr:nvGrpSpPr>
        <xdr:cNvPr id="2" name="Shape 2"/>
        <xdr:cNvGrpSpPr/>
      </xdr:nvGrpSpPr>
      <xdr:grpSpPr>
        <a:xfrm>
          <a:off x="5346000" y="3618075"/>
          <a:ext cx="0" cy="323850"/>
          <a:chOff x="5346000" y="3618075"/>
          <a:chExt cx="0" cy="323850"/>
        </a:xfrm>
      </xdr:grpSpPr>
      <xdr:cxnSp>
        <xdr:nvCxnSpPr>
          <xdr:cNvPr id="10" name="Shape 10"/>
          <xdr:cNvCxnSpPr/>
        </xdr:nvCxnSpPr>
        <xdr:spPr>
          <a:xfrm>
            <a:off x="5346000" y="3618075"/>
            <a:ext cx="0" cy="323850"/>
          </a:xfrm>
          <a:prstGeom prst="straightConnector1">
            <a:avLst/>
          </a:prstGeom>
          <a:noFill/>
          <a:ln cap="flat" cmpd="sng" w="12700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200025</xdr:colOff>
      <xdr:row>15</xdr:row>
      <xdr:rowOff>0</xdr:rowOff>
    </xdr:from>
    <xdr:ext cx="38100" cy="200025"/>
    <xdr:grpSp>
      <xdr:nvGrpSpPr>
        <xdr:cNvPr id="2" name="Shape 2"/>
        <xdr:cNvGrpSpPr/>
      </xdr:nvGrpSpPr>
      <xdr:grpSpPr>
        <a:xfrm>
          <a:off x="5346000" y="3679988"/>
          <a:ext cx="0" cy="200025"/>
          <a:chOff x="5346000" y="3679988"/>
          <a:chExt cx="0" cy="200025"/>
        </a:xfrm>
      </xdr:grpSpPr>
      <xdr:cxnSp>
        <xdr:nvCxnSpPr>
          <xdr:cNvPr id="11" name="Shape 11"/>
          <xdr:cNvCxnSpPr/>
        </xdr:nvCxnSpPr>
        <xdr:spPr>
          <a:xfrm>
            <a:off x="5346000" y="3679988"/>
            <a:ext cx="0" cy="200025"/>
          </a:xfrm>
          <a:prstGeom prst="straightConnector1">
            <a:avLst/>
          </a:prstGeom>
          <a:noFill/>
          <a:ln cap="flat" cmpd="sng" w="9525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304800</xdr:colOff>
      <xdr:row>4</xdr:row>
      <xdr:rowOff>0</xdr:rowOff>
    </xdr:from>
    <xdr:ext cx="161925" cy="600075"/>
    <xdr:sp>
      <xdr:nvSpPr>
        <xdr:cNvPr id="12" name="Shape 12"/>
        <xdr:cNvSpPr/>
      </xdr:nvSpPr>
      <xdr:spPr>
        <a:xfrm>
          <a:off x="5265038" y="3484725"/>
          <a:ext cx="161925" cy="590550"/>
        </a:xfrm>
        <a:prstGeom prst="rect">
          <a:avLst/>
        </a:prstGeom>
        <a:solidFill>
          <a:srgbClr val="0000CC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314325</xdr:colOff>
      <xdr:row>2</xdr:row>
      <xdr:rowOff>171450</xdr:rowOff>
    </xdr:from>
    <xdr:ext cx="38100" cy="1076325"/>
    <xdr:grpSp>
      <xdr:nvGrpSpPr>
        <xdr:cNvPr id="2" name="Shape 2"/>
        <xdr:cNvGrpSpPr/>
      </xdr:nvGrpSpPr>
      <xdr:grpSpPr>
        <a:xfrm>
          <a:off x="5346000" y="3241838"/>
          <a:ext cx="0" cy="1076325"/>
          <a:chOff x="5346000" y="3241838"/>
          <a:chExt cx="0" cy="1076325"/>
        </a:xfrm>
      </xdr:grpSpPr>
      <xdr:cxnSp>
        <xdr:nvCxnSpPr>
          <xdr:cNvPr id="4" name="Shape 4"/>
          <xdr:cNvCxnSpPr/>
        </xdr:nvCxnSpPr>
        <xdr:spPr>
          <a:xfrm>
            <a:off x="5346000" y="3241838"/>
            <a:ext cx="0" cy="1076325"/>
          </a:xfrm>
          <a:prstGeom prst="straightConnector1">
            <a:avLst/>
          </a:prstGeom>
          <a:noFill/>
          <a:ln cap="flat" cmpd="sng" w="19050">
            <a:solidFill>
              <a:srgbClr val="0000CC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152400</xdr:colOff>
      <xdr:row>11</xdr:row>
      <xdr:rowOff>9525</xdr:rowOff>
    </xdr:from>
    <xdr:ext cx="38100" cy="1009650"/>
    <xdr:grpSp>
      <xdr:nvGrpSpPr>
        <xdr:cNvPr id="2" name="Shape 2"/>
        <xdr:cNvGrpSpPr/>
      </xdr:nvGrpSpPr>
      <xdr:grpSpPr>
        <a:xfrm>
          <a:off x="5346000" y="3275175"/>
          <a:ext cx="0" cy="1009650"/>
          <a:chOff x="5346000" y="3275175"/>
          <a:chExt cx="0" cy="1009650"/>
        </a:xfrm>
      </xdr:grpSpPr>
      <xdr:cxnSp>
        <xdr:nvCxnSpPr>
          <xdr:cNvPr id="5" name="Shape 5"/>
          <xdr:cNvCxnSpPr/>
        </xdr:nvCxnSpPr>
        <xdr:spPr>
          <a:xfrm>
            <a:off x="5346000" y="3275175"/>
            <a:ext cx="0" cy="1009650"/>
          </a:xfrm>
          <a:prstGeom prst="straightConnector1">
            <a:avLst/>
          </a:prstGeom>
          <a:noFill/>
          <a:ln cap="flat" cmpd="sng" w="19050">
            <a:solidFill>
              <a:srgbClr val="0000CC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400050</xdr:colOff>
      <xdr:row>14</xdr:row>
      <xdr:rowOff>171450</xdr:rowOff>
    </xdr:from>
    <xdr:ext cx="142875" cy="238125"/>
    <xdr:sp>
      <xdr:nvSpPr>
        <xdr:cNvPr id="14" name="Shape 14"/>
        <xdr:cNvSpPr/>
      </xdr:nvSpPr>
      <xdr:spPr>
        <a:xfrm>
          <a:off x="5274563" y="3665700"/>
          <a:ext cx="142875" cy="228600"/>
        </a:xfrm>
        <a:prstGeom prst="rect">
          <a:avLst/>
        </a:prstGeom>
        <a:solidFill>
          <a:srgbClr val="0000CC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1</xdr:col>
      <xdr:colOff>342900</xdr:colOff>
      <xdr:row>17</xdr:row>
      <xdr:rowOff>0</xdr:rowOff>
    </xdr:from>
    <xdr:ext cx="161925" cy="619125"/>
    <xdr:sp>
      <xdr:nvSpPr>
        <xdr:cNvPr id="7" name="Shape 7"/>
        <xdr:cNvSpPr/>
      </xdr:nvSpPr>
      <xdr:spPr>
        <a:xfrm>
          <a:off x="5265038" y="3470438"/>
          <a:ext cx="161925" cy="619125"/>
        </a:xfrm>
        <a:prstGeom prst="rect">
          <a:avLst/>
        </a:prstGeom>
        <a:solidFill>
          <a:srgbClr val="0000CC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400050</xdr:colOff>
      <xdr:row>17</xdr:row>
      <xdr:rowOff>0</xdr:rowOff>
    </xdr:from>
    <xdr:ext cx="38100" cy="628650"/>
    <xdr:grpSp>
      <xdr:nvGrpSpPr>
        <xdr:cNvPr id="2" name="Shape 2"/>
        <xdr:cNvGrpSpPr/>
      </xdr:nvGrpSpPr>
      <xdr:grpSpPr>
        <a:xfrm>
          <a:off x="5346000" y="3465675"/>
          <a:ext cx="0" cy="628650"/>
          <a:chOff x="5346000" y="3465675"/>
          <a:chExt cx="0" cy="628650"/>
        </a:xfrm>
      </xdr:grpSpPr>
      <xdr:cxnSp>
        <xdr:nvCxnSpPr>
          <xdr:cNvPr id="8" name="Shape 8"/>
          <xdr:cNvCxnSpPr/>
        </xdr:nvCxnSpPr>
        <xdr:spPr>
          <a:xfrm>
            <a:off x="5346000" y="3465675"/>
            <a:ext cx="0" cy="628650"/>
          </a:xfrm>
          <a:prstGeom prst="straightConnector1">
            <a:avLst/>
          </a:prstGeom>
          <a:noFill/>
          <a:ln cap="flat" cmpd="sng" w="19050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762000</xdr:colOff>
      <xdr:row>16</xdr:row>
      <xdr:rowOff>76200</xdr:rowOff>
    </xdr:from>
    <xdr:ext cx="1247775" cy="38100"/>
    <xdr:grpSp>
      <xdr:nvGrpSpPr>
        <xdr:cNvPr id="2" name="Shape 2"/>
        <xdr:cNvGrpSpPr/>
      </xdr:nvGrpSpPr>
      <xdr:grpSpPr>
        <a:xfrm>
          <a:off x="4722113" y="3780000"/>
          <a:ext cx="1247775" cy="0"/>
          <a:chOff x="4722113" y="3780000"/>
          <a:chExt cx="1247775" cy="0"/>
        </a:xfrm>
      </xdr:grpSpPr>
      <xdr:cxnSp>
        <xdr:nvCxnSpPr>
          <xdr:cNvPr id="9" name="Shape 9"/>
          <xdr:cNvCxnSpPr/>
        </xdr:nvCxnSpPr>
        <xdr:spPr>
          <a:xfrm>
            <a:off x="4722113" y="3780000"/>
            <a:ext cx="1247775" cy="0"/>
          </a:xfrm>
          <a:prstGeom prst="straightConnector1">
            <a:avLst/>
          </a:prstGeom>
          <a:noFill/>
          <a:ln cap="flat" cmpd="sng" w="19050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142875</xdr:colOff>
      <xdr:row>17</xdr:row>
      <xdr:rowOff>19050</xdr:rowOff>
    </xdr:from>
    <xdr:ext cx="38100" cy="323850"/>
    <xdr:grpSp>
      <xdr:nvGrpSpPr>
        <xdr:cNvPr id="2" name="Shape 2"/>
        <xdr:cNvGrpSpPr/>
      </xdr:nvGrpSpPr>
      <xdr:grpSpPr>
        <a:xfrm>
          <a:off x="5346000" y="3618075"/>
          <a:ext cx="0" cy="323850"/>
          <a:chOff x="5346000" y="3618075"/>
          <a:chExt cx="0" cy="323850"/>
        </a:xfrm>
      </xdr:grpSpPr>
      <xdr:cxnSp>
        <xdr:nvCxnSpPr>
          <xdr:cNvPr id="10" name="Shape 10"/>
          <xdr:cNvCxnSpPr/>
        </xdr:nvCxnSpPr>
        <xdr:spPr>
          <a:xfrm>
            <a:off x="5346000" y="3618075"/>
            <a:ext cx="0" cy="323850"/>
          </a:xfrm>
          <a:prstGeom prst="straightConnector1">
            <a:avLst/>
          </a:prstGeom>
          <a:noFill/>
          <a:ln cap="flat" cmpd="sng" w="12700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200025</xdr:colOff>
      <xdr:row>15</xdr:row>
      <xdr:rowOff>0</xdr:rowOff>
    </xdr:from>
    <xdr:ext cx="38100" cy="200025"/>
    <xdr:grpSp>
      <xdr:nvGrpSpPr>
        <xdr:cNvPr id="2" name="Shape 2"/>
        <xdr:cNvGrpSpPr/>
      </xdr:nvGrpSpPr>
      <xdr:grpSpPr>
        <a:xfrm>
          <a:off x="5346000" y="3679988"/>
          <a:ext cx="0" cy="200025"/>
          <a:chOff x="5346000" y="3679988"/>
          <a:chExt cx="0" cy="200025"/>
        </a:xfrm>
      </xdr:grpSpPr>
      <xdr:cxnSp>
        <xdr:nvCxnSpPr>
          <xdr:cNvPr id="11" name="Shape 11"/>
          <xdr:cNvCxnSpPr/>
        </xdr:nvCxnSpPr>
        <xdr:spPr>
          <a:xfrm>
            <a:off x="5346000" y="3679988"/>
            <a:ext cx="0" cy="200025"/>
          </a:xfrm>
          <a:prstGeom prst="straightConnector1">
            <a:avLst/>
          </a:prstGeom>
          <a:noFill/>
          <a:ln cap="flat" cmpd="sng" w="9525">
            <a:solidFill>
              <a:srgbClr val="C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13</xdr:row>
      <xdr:rowOff>133350</xdr:rowOff>
    </xdr:from>
    <xdr:ext cx="5610225" cy="42005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619125</xdr:colOff>
      <xdr:row>3</xdr:row>
      <xdr:rowOff>161925</xdr:rowOff>
    </xdr:from>
    <xdr:ext cx="5257800" cy="42005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4</xdr:row>
      <xdr:rowOff>0</xdr:rowOff>
    </xdr:from>
    <xdr:ext cx="5295900" cy="37623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0.43"/>
    <col customWidth="1" min="4" max="4" width="12.0"/>
    <col customWidth="1" min="5" max="5" width="10.14"/>
    <col customWidth="1" min="6" max="6" width="9.0"/>
    <col customWidth="1" min="7" max="7" width="13.29"/>
    <col customWidth="1" min="8" max="8" width="9.14"/>
    <col customWidth="1" min="9" max="9" width="26.14"/>
    <col customWidth="1" min="10" max="10" width="17.86"/>
    <col customWidth="1" min="11" max="11" width="19.71"/>
    <col customWidth="1" min="12" max="26" width="10.71"/>
  </cols>
  <sheetData>
    <row r="2">
      <c r="F2" s="1" t="s">
        <v>0</v>
      </c>
    </row>
    <row r="4">
      <c r="D4" s="2"/>
      <c r="E4" s="2"/>
      <c r="F4" s="2"/>
    </row>
    <row r="5">
      <c r="D5" s="2"/>
      <c r="E5" s="3"/>
      <c r="F5" s="4"/>
    </row>
    <row r="6">
      <c r="D6" s="2"/>
      <c r="E6" s="3"/>
      <c r="F6" s="4"/>
    </row>
    <row r="7">
      <c r="D7" s="2"/>
      <c r="E7" s="3"/>
      <c r="F7" s="4"/>
    </row>
    <row r="8">
      <c r="D8" s="2"/>
      <c r="E8" s="3"/>
      <c r="F8" s="4"/>
    </row>
    <row r="9">
      <c r="D9" s="2"/>
      <c r="E9" s="3"/>
      <c r="F9" s="4"/>
    </row>
    <row r="10">
      <c r="D10" s="2"/>
      <c r="E10" s="5" t="s">
        <v>1</v>
      </c>
      <c r="F10" s="4"/>
    </row>
    <row r="11">
      <c r="D11" s="2"/>
      <c r="E11" s="3"/>
      <c r="F11" s="4"/>
    </row>
    <row r="14">
      <c r="B14" s="6"/>
      <c r="C14" s="6"/>
      <c r="D14" s="7">
        <v>2.0</v>
      </c>
      <c r="E14" s="8"/>
      <c r="F14" s="9"/>
      <c r="G14" s="8"/>
      <c r="H14" s="8"/>
      <c r="I14" s="8"/>
      <c r="J14" s="10"/>
      <c r="K14" s="11"/>
    </row>
    <row r="15">
      <c r="B15" s="12" t="s">
        <v>2</v>
      </c>
      <c r="C15" s="12" t="s">
        <v>3</v>
      </c>
      <c r="D15" s="13" t="s">
        <v>4</v>
      </c>
      <c r="E15" s="13" t="s">
        <v>5</v>
      </c>
      <c r="F15" s="13" t="s">
        <v>6</v>
      </c>
      <c r="G15" s="13" t="s">
        <v>7</v>
      </c>
      <c r="H15" s="13" t="s">
        <v>8</v>
      </c>
      <c r="I15" s="13" t="s">
        <v>9</v>
      </c>
      <c r="J15" s="13" t="s">
        <v>10</v>
      </c>
      <c r="K15" s="14"/>
    </row>
    <row r="16">
      <c r="B16" s="15"/>
      <c r="C16" s="15"/>
      <c r="D16" s="16"/>
      <c r="E16" s="16"/>
      <c r="F16" s="16"/>
      <c r="G16" s="16"/>
      <c r="H16" s="16"/>
      <c r="I16" s="16"/>
      <c r="J16" s="17" t="s">
        <v>11</v>
      </c>
      <c r="K16" s="14"/>
    </row>
    <row r="17">
      <c r="A17" s="18"/>
      <c r="B17" s="4">
        <v>0.0</v>
      </c>
      <c r="C17" s="4">
        <f t="shared" ref="C17:C32" si="1">(2*B17)/E17</f>
        <v>0</v>
      </c>
      <c r="D17" s="4">
        <v>0.0</v>
      </c>
      <c r="E17" s="4">
        <v>10.0</v>
      </c>
      <c r="F17" s="4">
        <v>1.0</v>
      </c>
      <c r="G17" s="4">
        <v>4.4</v>
      </c>
      <c r="H17" s="4">
        <v>410.0</v>
      </c>
      <c r="I17" s="4">
        <f t="shared" ref="I17:I32" si="2">G17*H17*1.5</f>
        <v>2706</v>
      </c>
      <c r="J17" s="4">
        <f t="shared" ref="J17:J32" si="3">(4*2706/((PI()*E17)))*SQRT(1-D17)</f>
        <v>344.5386208</v>
      </c>
      <c r="K17" s="4"/>
    </row>
    <row r="18">
      <c r="A18" s="18"/>
      <c r="B18" s="4">
        <v>0.25</v>
      </c>
      <c r="C18" s="4">
        <f t="shared" si="1"/>
        <v>0.05</v>
      </c>
      <c r="D18" s="4">
        <v>0.0025</v>
      </c>
      <c r="E18" s="4">
        <v>10.0</v>
      </c>
      <c r="F18" s="4">
        <v>1.0</v>
      </c>
      <c r="G18" s="4">
        <v>4.4</v>
      </c>
      <c r="H18" s="4">
        <v>410.0</v>
      </c>
      <c r="I18" s="4">
        <f t="shared" si="2"/>
        <v>2706</v>
      </c>
      <c r="J18" s="4">
        <f t="shared" si="3"/>
        <v>344.107678</v>
      </c>
      <c r="K18" s="4"/>
    </row>
    <row r="19">
      <c r="A19" s="18"/>
      <c r="B19" s="4">
        <v>0.5</v>
      </c>
      <c r="C19" s="4">
        <f t="shared" si="1"/>
        <v>0.1</v>
      </c>
      <c r="D19" s="4">
        <v>0.01</v>
      </c>
      <c r="E19" s="4">
        <v>10.0</v>
      </c>
      <c r="F19" s="4">
        <v>1.0</v>
      </c>
      <c r="G19" s="4">
        <v>4.4</v>
      </c>
      <c r="H19" s="4">
        <v>410.0</v>
      </c>
      <c r="I19" s="4">
        <f t="shared" si="2"/>
        <v>2706</v>
      </c>
      <c r="J19" s="4">
        <f t="shared" si="3"/>
        <v>342.8115993</v>
      </c>
      <c r="K19" s="4"/>
    </row>
    <row r="20">
      <c r="A20" s="18"/>
      <c r="B20" s="4">
        <v>0.75</v>
      </c>
      <c r="C20" s="4">
        <f t="shared" si="1"/>
        <v>0.15</v>
      </c>
      <c r="D20" s="4">
        <v>0.0225</v>
      </c>
      <c r="E20" s="4">
        <v>10.0</v>
      </c>
      <c r="F20" s="4">
        <v>1.0</v>
      </c>
      <c r="G20" s="4">
        <v>4.4</v>
      </c>
      <c r="H20" s="4">
        <v>410.0</v>
      </c>
      <c r="I20" s="4">
        <f t="shared" si="2"/>
        <v>2706</v>
      </c>
      <c r="J20" s="4">
        <f t="shared" si="3"/>
        <v>340.6405097</v>
      </c>
      <c r="K20" s="4"/>
    </row>
    <row r="21" ht="15.75" customHeight="1">
      <c r="A21" s="18"/>
      <c r="B21" s="4">
        <v>1.0</v>
      </c>
      <c r="C21" s="4">
        <f t="shared" si="1"/>
        <v>0.2</v>
      </c>
      <c r="D21" s="4">
        <v>0.04</v>
      </c>
      <c r="E21" s="4">
        <v>10.0</v>
      </c>
      <c r="F21" s="4">
        <v>1.0</v>
      </c>
      <c r="G21" s="4">
        <v>4.4</v>
      </c>
      <c r="H21" s="4">
        <v>410.0</v>
      </c>
      <c r="I21" s="4">
        <f t="shared" si="2"/>
        <v>2706</v>
      </c>
      <c r="J21" s="4">
        <f t="shared" si="3"/>
        <v>337.5775271</v>
      </c>
      <c r="K21" s="4"/>
    </row>
    <row r="22" ht="15.75" customHeight="1">
      <c r="A22" s="18"/>
      <c r="B22" s="4">
        <v>1.5</v>
      </c>
      <c r="C22" s="4">
        <f t="shared" si="1"/>
        <v>0.3</v>
      </c>
      <c r="D22" s="4">
        <v>0.09</v>
      </c>
      <c r="E22" s="4">
        <v>10.0</v>
      </c>
      <c r="F22" s="4">
        <v>1.0</v>
      </c>
      <c r="G22" s="4">
        <v>4.4</v>
      </c>
      <c r="H22" s="4">
        <v>410.0</v>
      </c>
      <c r="I22" s="4">
        <f t="shared" si="2"/>
        <v>2706</v>
      </c>
      <c r="J22" s="4">
        <f t="shared" si="3"/>
        <v>328.6688968</v>
      </c>
      <c r="K22" s="4"/>
    </row>
    <row r="23" ht="15.75" customHeight="1">
      <c r="A23" s="18"/>
      <c r="B23" s="4">
        <v>2.0</v>
      </c>
      <c r="C23" s="4">
        <f t="shared" si="1"/>
        <v>0.4</v>
      </c>
      <c r="D23" s="4">
        <v>0.16</v>
      </c>
      <c r="E23" s="4">
        <v>10.0</v>
      </c>
      <c r="F23" s="4">
        <v>1.0</v>
      </c>
      <c r="G23" s="4">
        <v>4.4</v>
      </c>
      <c r="H23" s="4">
        <v>410.0</v>
      </c>
      <c r="I23" s="4">
        <f t="shared" si="2"/>
        <v>2706</v>
      </c>
      <c r="J23" s="4">
        <f t="shared" si="3"/>
        <v>315.7748619</v>
      </c>
      <c r="K23" s="4"/>
    </row>
    <row r="24" ht="15.75" customHeight="1">
      <c r="A24" s="18"/>
      <c r="B24" s="4">
        <v>2.5</v>
      </c>
      <c r="C24" s="4">
        <f t="shared" si="1"/>
        <v>0.5</v>
      </c>
      <c r="D24" s="4">
        <v>0.25</v>
      </c>
      <c r="E24" s="4">
        <v>10.0</v>
      </c>
      <c r="F24" s="4">
        <v>1.0</v>
      </c>
      <c r="G24" s="4">
        <v>4.4</v>
      </c>
      <c r="H24" s="4">
        <v>410.0</v>
      </c>
      <c r="I24" s="4">
        <f t="shared" si="2"/>
        <v>2706</v>
      </c>
      <c r="J24" s="4">
        <f t="shared" si="3"/>
        <v>298.3791982</v>
      </c>
      <c r="K24" s="4"/>
    </row>
    <row r="25" ht="15.75" customHeight="1">
      <c r="A25" s="18"/>
      <c r="B25" s="4">
        <v>3.0</v>
      </c>
      <c r="C25" s="4">
        <f t="shared" si="1"/>
        <v>0.6</v>
      </c>
      <c r="D25" s="4">
        <v>0.36</v>
      </c>
      <c r="E25" s="4">
        <v>10.0</v>
      </c>
      <c r="F25" s="4">
        <v>1.0</v>
      </c>
      <c r="G25" s="4">
        <v>4.4</v>
      </c>
      <c r="H25" s="4">
        <v>410.0</v>
      </c>
      <c r="I25" s="4">
        <f t="shared" si="2"/>
        <v>2706</v>
      </c>
      <c r="J25" s="4">
        <f t="shared" si="3"/>
        <v>275.6308966</v>
      </c>
      <c r="K25" s="4"/>
    </row>
    <row r="26" ht="15.75" customHeight="1">
      <c r="A26" s="18"/>
      <c r="B26" s="4">
        <v>3.5</v>
      </c>
      <c r="C26" s="4">
        <f t="shared" si="1"/>
        <v>0.7</v>
      </c>
      <c r="D26" s="4">
        <v>0.49</v>
      </c>
      <c r="E26" s="4">
        <v>10.0</v>
      </c>
      <c r="F26" s="4">
        <v>1.0</v>
      </c>
      <c r="G26" s="4">
        <v>4.4</v>
      </c>
      <c r="H26" s="4">
        <v>410.0</v>
      </c>
      <c r="I26" s="4">
        <f t="shared" si="2"/>
        <v>2706</v>
      </c>
      <c r="J26" s="4">
        <f t="shared" si="3"/>
        <v>246.0497901</v>
      </c>
      <c r="K26" s="4"/>
    </row>
    <row r="27" ht="15.75" customHeight="1">
      <c r="A27" s="18"/>
      <c r="B27" s="4">
        <v>3.75</v>
      </c>
      <c r="C27" s="4">
        <f t="shared" si="1"/>
        <v>0.75</v>
      </c>
      <c r="D27" s="4">
        <v>0.5625</v>
      </c>
      <c r="E27" s="4">
        <v>10.0</v>
      </c>
      <c r="F27" s="4">
        <v>1.0</v>
      </c>
      <c r="G27" s="4">
        <v>4.4</v>
      </c>
      <c r="H27" s="4">
        <v>410.0</v>
      </c>
      <c r="I27" s="4">
        <f t="shared" si="2"/>
        <v>2706</v>
      </c>
      <c r="J27" s="4">
        <f t="shared" si="3"/>
        <v>227.8908769</v>
      </c>
      <c r="K27" s="4"/>
    </row>
    <row r="28" ht="15.75" customHeight="1">
      <c r="A28" s="18"/>
      <c r="B28" s="4">
        <v>4.0</v>
      </c>
      <c r="C28" s="4">
        <f t="shared" si="1"/>
        <v>0.8</v>
      </c>
      <c r="D28" s="4">
        <v>0.64</v>
      </c>
      <c r="E28" s="4">
        <v>10.0</v>
      </c>
      <c r="F28" s="4">
        <v>1.0</v>
      </c>
      <c r="G28" s="4">
        <v>4.4</v>
      </c>
      <c r="H28" s="4">
        <v>410.0</v>
      </c>
      <c r="I28" s="4">
        <f t="shared" si="2"/>
        <v>2706</v>
      </c>
      <c r="J28" s="4">
        <f t="shared" si="3"/>
        <v>206.7231725</v>
      </c>
      <c r="K28" s="4"/>
    </row>
    <row r="29" ht="15.75" customHeight="1">
      <c r="A29" s="18"/>
      <c r="B29" s="4">
        <v>4.25</v>
      </c>
      <c r="C29" s="4">
        <f t="shared" si="1"/>
        <v>0.85</v>
      </c>
      <c r="D29" s="4">
        <v>0.7225</v>
      </c>
      <c r="E29" s="4">
        <v>10.0</v>
      </c>
      <c r="F29" s="4">
        <v>1.0</v>
      </c>
      <c r="G29" s="4">
        <v>4.4</v>
      </c>
      <c r="H29" s="4">
        <v>410.0</v>
      </c>
      <c r="I29" s="4">
        <f t="shared" si="2"/>
        <v>2706</v>
      </c>
      <c r="J29" s="4">
        <f t="shared" si="3"/>
        <v>181.4969807</v>
      </c>
      <c r="K29" s="4"/>
    </row>
    <row r="30" ht="15.75" customHeight="1">
      <c r="A30" s="18"/>
      <c r="B30" s="4">
        <v>4.5</v>
      </c>
      <c r="C30" s="4">
        <f t="shared" si="1"/>
        <v>0.9</v>
      </c>
      <c r="D30" s="4">
        <v>0.81</v>
      </c>
      <c r="E30" s="4">
        <v>10.0</v>
      </c>
      <c r="F30" s="4">
        <v>1.0</v>
      </c>
      <c r="G30" s="4">
        <v>4.4</v>
      </c>
      <c r="H30" s="4">
        <v>410.0</v>
      </c>
      <c r="I30" s="4">
        <f t="shared" si="2"/>
        <v>2706</v>
      </c>
      <c r="J30" s="4">
        <f t="shared" si="3"/>
        <v>150.180903</v>
      </c>
      <c r="K30" s="4"/>
    </row>
    <row r="31" ht="15.75" customHeight="1">
      <c r="A31" s="18"/>
      <c r="B31" s="4">
        <v>4.75</v>
      </c>
      <c r="C31" s="4">
        <f t="shared" si="1"/>
        <v>0.95</v>
      </c>
      <c r="D31" s="4">
        <v>0.9025</v>
      </c>
      <c r="E31" s="4">
        <v>10.0</v>
      </c>
      <c r="F31" s="4">
        <v>1.0</v>
      </c>
      <c r="G31" s="4">
        <v>4.4</v>
      </c>
      <c r="H31" s="4">
        <v>410.0</v>
      </c>
      <c r="I31" s="4">
        <f t="shared" si="2"/>
        <v>2706</v>
      </c>
      <c r="J31" s="4">
        <f t="shared" si="3"/>
        <v>107.5821499</v>
      </c>
      <c r="K31" s="4"/>
    </row>
    <row r="32" ht="15.75" customHeight="1">
      <c r="A32" s="18"/>
      <c r="B32" s="4">
        <v>5.0</v>
      </c>
      <c r="C32" s="4">
        <f t="shared" si="1"/>
        <v>1</v>
      </c>
      <c r="D32" s="4">
        <v>1.0</v>
      </c>
      <c r="E32" s="4">
        <v>10.0</v>
      </c>
      <c r="F32" s="4">
        <v>1.0</v>
      </c>
      <c r="G32" s="4">
        <v>4.4</v>
      </c>
      <c r="H32" s="4">
        <v>410.0</v>
      </c>
      <c r="I32" s="4">
        <f t="shared" si="2"/>
        <v>2706</v>
      </c>
      <c r="J32" s="4">
        <f t="shared" si="3"/>
        <v>0</v>
      </c>
      <c r="K32" s="4"/>
    </row>
    <row r="33" ht="15.75" customHeight="1">
      <c r="D33" s="2"/>
      <c r="E33" s="2"/>
      <c r="F33" s="2"/>
      <c r="G33" s="2"/>
      <c r="H33" s="2"/>
      <c r="I33" s="2"/>
      <c r="J33" s="19"/>
      <c r="K33" s="19"/>
    </row>
    <row r="34" ht="15.75" customHeight="1">
      <c r="I34" s="20" t="s">
        <v>12</v>
      </c>
      <c r="J34" s="20">
        <v>1348.52</v>
      </c>
    </row>
    <row r="35" ht="15.75" customHeight="1"/>
    <row r="36" ht="15.75" customHeight="1">
      <c r="B36" s="21"/>
      <c r="D36" s="22"/>
      <c r="E36" s="23"/>
      <c r="F36" s="23"/>
      <c r="G36" s="23"/>
      <c r="H36" s="21"/>
      <c r="I36" s="21"/>
    </row>
    <row r="37" ht="15.75" customHeight="1">
      <c r="B37" s="21"/>
      <c r="C37" s="21"/>
      <c r="D37" s="21"/>
      <c r="E37" s="21"/>
      <c r="F37" s="21"/>
      <c r="G37" s="21"/>
      <c r="H37" s="21"/>
      <c r="I37" s="21"/>
    </row>
    <row r="38" ht="15.75" customHeight="1">
      <c r="B38" s="21"/>
      <c r="C38" s="24" t="s">
        <v>13</v>
      </c>
      <c r="D38" s="21"/>
      <c r="E38" s="21"/>
      <c r="F38" s="21"/>
      <c r="G38" s="21"/>
      <c r="H38" s="21"/>
      <c r="I38" s="21"/>
    </row>
    <row r="39" ht="15.75" customHeight="1">
      <c r="B39" s="21"/>
      <c r="C39" s="24" t="s">
        <v>14</v>
      </c>
      <c r="D39" s="21"/>
      <c r="E39" s="21"/>
      <c r="F39" s="21"/>
      <c r="G39" s="21"/>
      <c r="H39" s="21"/>
      <c r="I39" s="21"/>
    </row>
    <row r="40" ht="15.75" customHeight="1">
      <c r="B40" s="21"/>
      <c r="C40" s="24"/>
      <c r="D40" s="21"/>
      <c r="E40" s="21"/>
      <c r="F40" s="21"/>
      <c r="G40" s="21"/>
      <c r="H40" s="21"/>
      <c r="I40" s="21"/>
    </row>
    <row r="41" ht="15.75" customHeight="1">
      <c r="B41" s="25" t="s">
        <v>15</v>
      </c>
      <c r="C41" s="24" t="s">
        <v>16</v>
      </c>
      <c r="D41" s="26"/>
      <c r="E41" s="26"/>
      <c r="F41" s="26"/>
      <c r="G41" s="26"/>
      <c r="H41" s="26"/>
      <c r="I41" s="26"/>
    </row>
    <row r="42" ht="15.75" customHeight="1">
      <c r="B42" s="21"/>
      <c r="C42" s="26"/>
      <c r="D42" s="26"/>
      <c r="E42" s="26"/>
      <c r="F42" s="26"/>
      <c r="G42" s="26"/>
      <c r="H42" s="26"/>
      <c r="I42" s="26"/>
    </row>
    <row r="43" ht="15.75" customHeight="1">
      <c r="B43" s="21"/>
      <c r="C43" s="24" t="s">
        <v>17</v>
      </c>
      <c r="D43" s="26"/>
      <c r="E43" s="26"/>
      <c r="F43" s="26"/>
      <c r="G43" s="26"/>
      <c r="H43" s="26"/>
      <c r="I43" s="26"/>
      <c r="L43" s="27" t="s">
        <v>18</v>
      </c>
    </row>
    <row r="44" ht="15.75" customHeight="1">
      <c r="B44" s="21"/>
      <c r="C44" s="26"/>
      <c r="D44" s="26"/>
      <c r="E44" s="26"/>
      <c r="F44" s="26"/>
      <c r="G44" s="26"/>
      <c r="H44" s="26"/>
      <c r="I44" s="26"/>
    </row>
    <row r="45" ht="15.75" customHeight="1">
      <c r="B45" s="21"/>
      <c r="C45" s="24" t="s">
        <v>19</v>
      </c>
      <c r="D45" s="26"/>
      <c r="E45" s="26"/>
      <c r="F45" s="26"/>
      <c r="G45" s="26"/>
      <c r="H45" s="26"/>
      <c r="I45" s="26"/>
    </row>
    <row r="46" ht="15.75" customHeight="1">
      <c r="B46" s="21"/>
      <c r="C46" s="24" t="s">
        <v>20</v>
      </c>
      <c r="D46" s="26"/>
      <c r="E46" s="26"/>
      <c r="F46" s="26"/>
      <c r="G46" s="26"/>
      <c r="H46" s="26"/>
      <c r="I46" s="26"/>
    </row>
    <row r="47" ht="15.75" customHeight="1">
      <c r="B47" s="21"/>
      <c r="C47" s="24"/>
      <c r="D47" s="26"/>
      <c r="E47" s="26"/>
      <c r="F47" s="26"/>
      <c r="G47" s="26"/>
      <c r="H47" s="26"/>
      <c r="I47" s="26"/>
    </row>
    <row r="48" ht="15.75" customHeight="1">
      <c r="B48" s="21"/>
      <c r="C48" s="21"/>
      <c r="D48" s="21"/>
      <c r="E48" s="21"/>
      <c r="F48" s="21"/>
      <c r="G48" s="21"/>
      <c r="H48" s="21"/>
      <c r="I48" s="21"/>
    </row>
    <row r="49" ht="15.75" customHeight="1">
      <c r="B49" s="25" t="s">
        <v>15</v>
      </c>
      <c r="C49" s="24" t="s">
        <v>21</v>
      </c>
      <c r="D49" s="21"/>
      <c r="E49" s="21"/>
      <c r="F49" s="21"/>
      <c r="G49" s="21"/>
      <c r="H49" s="21"/>
      <c r="I49" s="21"/>
    </row>
    <row r="50" ht="15.75" customHeight="1">
      <c r="B50" s="21"/>
      <c r="C50" s="21"/>
      <c r="D50" s="21"/>
      <c r="E50" s="21"/>
      <c r="F50" s="21"/>
      <c r="G50" s="21"/>
      <c r="H50" s="21"/>
      <c r="I50" s="21"/>
    </row>
    <row r="51" ht="15.75" customHeight="1">
      <c r="B51" s="25" t="s">
        <v>15</v>
      </c>
      <c r="C51" s="28" t="s">
        <v>22</v>
      </c>
      <c r="D51" s="21"/>
      <c r="E51" s="21"/>
      <c r="F51" s="21"/>
      <c r="G51" s="21"/>
      <c r="H51" s="21"/>
      <c r="I51" s="2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1.14"/>
    <col customWidth="1" min="4" max="4" width="32.71"/>
    <col customWidth="1" min="5" max="5" width="12.86"/>
    <col customWidth="1" min="6" max="6" width="10.71"/>
    <col customWidth="1" min="7" max="7" width="19.57"/>
    <col customWidth="1" min="8" max="26" width="10.71"/>
  </cols>
  <sheetData>
    <row r="2">
      <c r="C2" s="48"/>
      <c r="D2" s="90" t="s">
        <v>128</v>
      </c>
      <c r="H2" s="34"/>
      <c r="I2" s="34"/>
    </row>
    <row r="3">
      <c r="D3" s="22"/>
      <c r="E3" s="11"/>
    </row>
    <row r="5">
      <c r="C5" s="75"/>
      <c r="D5" s="76"/>
      <c r="E5" s="76"/>
      <c r="F5" s="10"/>
      <c r="G5" s="6"/>
    </row>
    <row r="6">
      <c r="C6" s="77" t="s">
        <v>44</v>
      </c>
      <c r="D6" s="12" t="s">
        <v>45</v>
      </c>
      <c r="E6" s="91" t="s">
        <v>129</v>
      </c>
      <c r="F6" s="92" t="s">
        <v>130</v>
      </c>
      <c r="G6" s="93" t="s">
        <v>131</v>
      </c>
    </row>
    <row r="7">
      <c r="C7" s="50" t="s">
        <v>31</v>
      </c>
      <c r="D7" s="38" t="s">
        <v>46</v>
      </c>
      <c r="E7" s="94" t="s">
        <v>132</v>
      </c>
      <c r="F7" s="95" t="s">
        <v>133</v>
      </c>
      <c r="G7" s="78" t="s">
        <v>122</v>
      </c>
    </row>
    <row r="8">
      <c r="C8" s="96">
        <v>0.0</v>
      </c>
      <c r="D8" s="43">
        <f t="shared" ref="D8:D23" si="1">-0.01348*POWER(C8,8)+0.23692*POWER(C8,7)-1.63723*POWER(C8,6)+5.5215*POWER(C8,5)-9.795*POWER(C8,4)+6.519*POWER(C8,3)+171.445*POWER(C8,2)-1348.22*C8+2845.37</f>
        <v>2845.37</v>
      </c>
      <c r="E8" s="40">
        <f t="shared" ref="E8:E23" si="2">POWER(0.2222,2)</f>
        <v>0.04937284</v>
      </c>
      <c r="F8" s="41">
        <f t="shared" ref="F8:F23" si="3">POWER(0.1234,2)</f>
        <v>0.01522756</v>
      </c>
      <c r="G8" s="41">
        <f t="shared" ref="G8:G23" si="4">(D8)*F8 /(E8+F8)</f>
        <v>670.7085776</v>
      </c>
    </row>
    <row r="9">
      <c r="C9" s="51">
        <v>0.25</v>
      </c>
      <c r="D9" s="43">
        <f t="shared" si="1"/>
        <v>2519.098917</v>
      </c>
      <c r="E9" s="43">
        <f t="shared" si="2"/>
        <v>0.04937284</v>
      </c>
      <c r="F9" s="36">
        <f t="shared" si="3"/>
        <v>0.01522756</v>
      </c>
      <c r="G9" s="36">
        <f t="shared" si="4"/>
        <v>593.8001917</v>
      </c>
    </row>
    <row r="10">
      <c r="C10" s="51">
        <v>0.5</v>
      </c>
      <c r="D10" s="43">
        <f t="shared" si="1"/>
        <v>2214.472701</v>
      </c>
      <c r="E10" s="43">
        <f t="shared" si="2"/>
        <v>0.04937284</v>
      </c>
      <c r="F10" s="36">
        <f t="shared" si="3"/>
        <v>0.01522756</v>
      </c>
      <c r="G10" s="36">
        <f t="shared" si="4"/>
        <v>521.9939183</v>
      </c>
    </row>
    <row r="11">
      <c r="C11" s="51">
        <v>0.75</v>
      </c>
      <c r="D11" s="43">
        <f t="shared" si="1"/>
        <v>1931.342978</v>
      </c>
      <c r="E11" s="43">
        <f t="shared" si="2"/>
        <v>0.04937284</v>
      </c>
      <c r="F11" s="36">
        <f t="shared" si="3"/>
        <v>0.01522756</v>
      </c>
      <c r="G11" s="36">
        <f t="shared" si="4"/>
        <v>455.2547829</v>
      </c>
    </row>
    <row r="12">
      <c r="C12" s="51">
        <v>1.0</v>
      </c>
      <c r="D12" s="43">
        <f t="shared" si="1"/>
        <v>1669.42671</v>
      </c>
      <c r="E12" s="43">
        <f t="shared" si="2"/>
        <v>0.04937284</v>
      </c>
      <c r="F12" s="36">
        <f t="shared" si="3"/>
        <v>0.01522756</v>
      </c>
      <c r="G12" s="36">
        <f t="shared" si="4"/>
        <v>393.5160679</v>
      </c>
    </row>
    <row r="13">
      <c r="C13" s="51">
        <v>1.5</v>
      </c>
      <c r="D13" s="43">
        <f t="shared" si="1"/>
        <v>1208.188028</v>
      </c>
      <c r="E13" s="43">
        <f t="shared" si="2"/>
        <v>0.04937284</v>
      </c>
      <c r="F13" s="36">
        <f t="shared" si="3"/>
        <v>0.01522756</v>
      </c>
      <c r="G13" s="36">
        <f t="shared" si="4"/>
        <v>284.7932162</v>
      </c>
    </row>
    <row r="14">
      <c r="C14" s="51">
        <v>2.0</v>
      </c>
      <c r="D14" s="43">
        <f t="shared" si="1"/>
        <v>828.92216</v>
      </c>
      <c r="E14" s="43">
        <f t="shared" si="2"/>
        <v>0.04937284</v>
      </c>
      <c r="F14" s="36">
        <f t="shared" si="3"/>
        <v>0.01522756</v>
      </c>
      <c r="G14" s="36">
        <f t="shared" si="4"/>
        <v>195.3929376</v>
      </c>
    </row>
    <row r="15">
      <c r="C15" s="51">
        <v>2.5</v>
      </c>
      <c r="D15" s="43">
        <f t="shared" si="1"/>
        <v>529.1237109</v>
      </c>
      <c r="E15" s="43">
        <f t="shared" si="2"/>
        <v>0.04937284</v>
      </c>
      <c r="F15" s="36">
        <f t="shared" si="3"/>
        <v>0.01522756</v>
      </c>
      <c r="G15" s="36">
        <f t="shared" si="4"/>
        <v>124.724662</v>
      </c>
    </row>
    <row r="16">
      <c r="C16" s="51">
        <v>3.0</v>
      </c>
      <c r="D16" s="43">
        <f t="shared" si="1"/>
        <v>304.21859</v>
      </c>
      <c r="E16" s="43">
        <f t="shared" si="2"/>
        <v>0.04937284</v>
      </c>
      <c r="F16" s="36">
        <f t="shared" si="3"/>
        <v>0.01522756</v>
      </c>
      <c r="G16" s="36">
        <f t="shared" si="4"/>
        <v>71.71018805</v>
      </c>
    </row>
    <row r="17">
      <c r="C17" s="51">
        <v>3.5</v>
      </c>
      <c r="D17" s="43">
        <f t="shared" si="1"/>
        <v>147.5467053</v>
      </c>
      <c r="E17" s="43">
        <f t="shared" si="2"/>
        <v>0.04937284</v>
      </c>
      <c r="F17" s="36">
        <f t="shared" si="3"/>
        <v>0.01522756</v>
      </c>
      <c r="G17" s="36">
        <f t="shared" si="4"/>
        <v>34.77960365</v>
      </c>
    </row>
    <row r="18">
      <c r="C18" s="51">
        <v>3.75</v>
      </c>
      <c r="D18" s="43">
        <f t="shared" si="1"/>
        <v>92.43433372</v>
      </c>
      <c r="E18" s="43">
        <f t="shared" si="2"/>
        <v>0.04937284</v>
      </c>
      <c r="F18" s="36">
        <f t="shared" si="3"/>
        <v>0.01522756</v>
      </c>
      <c r="G18" s="36">
        <f t="shared" si="4"/>
        <v>21.78855491</v>
      </c>
    </row>
    <row r="19">
      <c r="C19" s="51">
        <v>4.0</v>
      </c>
      <c r="D19" s="43">
        <f t="shared" si="1"/>
        <v>51.49992</v>
      </c>
      <c r="E19" s="43">
        <f t="shared" si="2"/>
        <v>0.04937284</v>
      </c>
      <c r="F19" s="36">
        <f t="shared" si="3"/>
        <v>0.01522756</v>
      </c>
      <c r="G19" s="36">
        <f t="shared" si="4"/>
        <v>12.13952424</v>
      </c>
    </row>
    <row r="20">
      <c r="C20" s="51">
        <v>4.25</v>
      </c>
      <c r="D20" s="43">
        <f t="shared" si="1"/>
        <v>23.65070651</v>
      </c>
      <c r="E20" s="43">
        <f t="shared" si="2"/>
        <v>0.04937284</v>
      </c>
      <c r="F20" s="36">
        <f t="shared" si="3"/>
        <v>0.01522756</v>
      </c>
      <c r="G20" s="36">
        <f t="shared" si="4"/>
        <v>5.574927593</v>
      </c>
    </row>
    <row r="21" ht="15.75" customHeight="1">
      <c r="C21" s="51">
        <v>4.5</v>
      </c>
      <c r="D21" s="43">
        <f t="shared" si="1"/>
        <v>7.466945938</v>
      </c>
      <c r="E21" s="43">
        <f t="shared" si="2"/>
        <v>0.04937284</v>
      </c>
      <c r="F21" s="36">
        <f t="shared" si="3"/>
        <v>0.01522756</v>
      </c>
      <c r="G21" s="36">
        <f t="shared" si="4"/>
        <v>1.760103146</v>
      </c>
    </row>
    <row r="22" ht="15.75" customHeight="1">
      <c r="C22" s="51">
        <v>4.75</v>
      </c>
      <c r="D22" s="43">
        <f t="shared" si="1"/>
        <v>0.7987664301</v>
      </c>
      <c r="E22" s="43">
        <f t="shared" si="2"/>
        <v>0.04937284</v>
      </c>
      <c r="F22" s="36">
        <f t="shared" si="3"/>
        <v>0.01522756</v>
      </c>
      <c r="G22" s="36">
        <f t="shared" si="4"/>
        <v>0.1882846506</v>
      </c>
    </row>
    <row r="23" ht="15.75" customHeight="1">
      <c r="C23" s="52">
        <v>5.0</v>
      </c>
      <c r="D23" s="44">
        <f t="shared" si="1"/>
        <v>0.11375</v>
      </c>
      <c r="E23" s="44">
        <f t="shared" si="2"/>
        <v>0.04937284</v>
      </c>
      <c r="F23" s="45">
        <f t="shared" si="3"/>
        <v>0.01522756</v>
      </c>
      <c r="G23" s="45">
        <f t="shared" si="4"/>
        <v>0.02681306849</v>
      </c>
    </row>
    <row r="24" ht="15.75" customHeight="1">
      <c r="C24" s="11"/>
      <c r="D24" s="11"/>
      <c r="E24" s="11"/>
    </row>
    <row r="25" ht="15.75" customHeight="1">
      <c r="C25" s="4"/>
      <c r="D25" s="4"/>
      <c r="E25" s="53"/>
    </row>
    <row r="26" ht="15.75" customHeight="1">
      <c r="A26" s="47"/>
      <c r="C26" s="47"/>
      <c r="D26" s="47"/>
      <c r="E26" s="18"/>
    </row>
    <row r="27" ht="15.75" customHeight="1">
      <c r="C27" s="4"/>
      <c r="D27" s="4"/>
      <c r="E27" s="18"/>
    </row>
    <row r="28" ht="15.75" customHeight="1">
      <c r="A28" s="31"/>
      <c r="C28" s="31"/>
      <c r="D28" s="31"/>
      <c r="E28" s="18"/>
    </row>
    <row r="29" ht="15.75" customHeight="1">
      <c r="C29" s="4"/>
      <c r="D29" s="4"/>
      <c r="E29" s="18"/>
    </row>
    <row r="30" ht="15.75" customHeight="1">
      <c r="C30" s="4"/>
      <c r="D30" s="4"/>
      <c r="E30" s="18"/>
    </row>
    <row r="31" ht="15.75" customHeight="1">
      <c r="C31" s="4"/>
      <c r="D31" s="4"/>
      <c r="E31" s="18"/>
    </row>
    <row r="32" ht="15.75" customHeight="1">
      <c r="C32" s="4"/>
      <c r="D32" s="4"/>
      <c r="E32" s="18"/>
    </row>
    <row r="33" ht="15.75" customHeight="1">
      <c r="C33" s="4"/>
      <c r="D33" s="4"/>
      <c r="E33" s="18"/>
    </row>
    <row r="34" ht="15.75" customHeight="1">
      <c r="C34" s="18"/>
      <c r="D34" s="18"/>
      <c r="E34" s="18"/>
    </row>
    <row r="35" ht="15.75" customHeight="1">
      <c r="C35" s="18"/>
      <c r="D35" s="18"/>
      <c r="E35" s="18"/>
    </row>
    <row r="36" ht="15.75" customHeight="1">
      <c r="C36" s="18"/>
      <c r="D36" s="18"/>
      <c r="E36" s="18"/>
    </row>
    <row r="37" ht="15.75" customHeight="1">
      <c r="C37" s="18"/>
      <c r="D37" s="18"/>
      <c r="E37" s="18"/>
    </row>
    <row r="38" ht="15.75" customHeight="1">
      <c r="C38" s="18"/>
      <c r="D38" s="18"/>
      <c r="E38" s="18"/>
    </row>
    <row r="39" ht="15.75" customHeight="1">
      <c r="C39" s="18"/>
      <c r="D39" s="18"/>
      <c r="E39" s="18"/>
    </row>
    <row r="40" ht="15.75" customHeight="1">
      <c r="C40" s="18"/>
      <c r="D40" s="18"/>
      <c r="E40" s="18"/>
    </row>
    <row r="41" ht="15.75" customHeight="1">
      <c r="C41" s="18"/>
      <c r="D41" s="18"/>
      <c r="E41" s="18"/>
    </row>
    <row r="42" ht="15.75" customHeight="1">
      <c r="C42" s="18"/>
      <c r="D42" s="18"/>
      <c r="E42" s="18"/>
    </row>
    <row r="43" ht="15.75" customHeight="1">
      <c r="C43" s="18"/>
      <c r="D43" s="18"/>
      <c r="E43" s="18"/>
    </row>
    <row r="44" ht="15.75" customHeight="1">
      <c r="C44" s="18"/>
      <c r="D44" s="18"/>
      <c r="E44" s="18"/>
    </row>
    <row r="45" ht="15.75" customHeight="1">
      <c r="C45" s="18"/>
      <c r="D45" s="18"/>
      <c r="E45" s="18"/>
    </row>
    <row r="46" ht="15.75" customHeight="1">
      <c r="C46" s="18"/>
      <c r="D46" s="18"/>
      <c r="E46" s="1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1.14"/>
    <col customWidth="1" min="4" max="4" width="29.71"/>
    <col customWidth="1" min="5" max="5" width="12.57"/>
    <col customWidth="1" min="6" max="6" width="11.14"/>
    <col customWidth="1" min="7" max="7" width="16.86"/>
    <col customWidth="1" min="8" max="26" width="10.71"/>
  </cols>
  <sheetData>
    <row r="2">
      <c r="D2" s="97" t="s">
        <v>134</v>
      </c>
    </row>
    <row r="3">
      <c r="D3" s="22"/>
    </row>
    <row r="5">
      <c r="A5" s="98"/>
      <c r="B5" s="98"/>
      <c r="C5" s="98"/>
      <c r="D5" s="76"/>
      <c r="E5" s="76"/>
      <c r="F5" s="6"/>
      <c r="G5" s="6"/>
    </row>
    <row r="6">
      <c r="A6" s="12" t="s">
        <v>2</v>
      </c>
      <c r="B6" s="12" t="s">
        <v>5</v>
      </c>
      <c r="C6" s="12" t="s">
        <v>3</v>
      </c>
      <c r="D6" s="12" t="s">
        <v>30</v>
      </c>
      <c r="E6" s="91" t="s">
        <v>124</v>
      </c>
      <c r="F6" s="91" t="s">
        <v>125</v>
      </c>
      <c r="G6" s="93" t="s">
        <v>135</v>
      </c>
    </row>
    <row r="7">
      <c r="A7" s="37" t="s">
        <v>31</v>
      </c>
      <c r="B7" s="37" t="s">
        <v>31</v>
      </c>
      <c r="C7" s="15"/>
      <c r="D7" s="38" t="s">
        <v>32</v>
      </c>
      <c r="E7" s="94" t="s">
        <v>18</v>
      </c>
      <c r="F7" s="94" t="s">
        <v>18</v>
      </c>
      <c r="G7" s="78" t="s">
        <v>127</v>
      </c>
    </row>
    <row r="8">
      <c r="A8" s="40">
        <v>0.0</v>
      </c>
      <c r="B8" s="41">
        <v>10.0</v>
      </c>
      <c r="C8" s="41">
        <v>0.0</v>
      </c>
      <c r="D8" s="40">
        <f t="shared" ref="D8:D23" si="1">-0.10787*POWER(A8,7)+1.65846*POWER(A8,6)-9.8234*POWER(A8,5)+27.6075*POWER(A8,4)-39.18*POWER(A8,3)+19.557*POWER(A8,2)+342.89*(A8)-1348.52</f>
        <v>-1348.52</v>
      </c>
      <c r="E8" s="40">
        <v>0.2222</v>
      </c>
      <c r="F8" s="41">
        <v>0.1234</v>
      </c>
      <c r="G8" s="41">
        <f t="shared" ref="G8:G23" si="2">D8*F8 /(E8+F8)</f>
        <v>-481.5028009</v>
      </c>
    </row>
    <row r="9">
      <c r="A9" s="43">
        <v>0.25</v>
      </c>
      <c r="B9" s="36">
        <v>10.0</v>
      </c>
      <c r="C9" s="36">
        <v>0.1</v>
      </c>
      <c r="D9" s="43">
        <f t="shared" si="1"/>
        <v>-1262.088728</v>
      </c>
      <c r="E9" s="43">
        <v>0.2222</v>
      </c>
      <c r="F9" s="36">
        <v>0.1234</v>
      </c>
      <c r="G9" s="36">
        <f t="shared" si="2"/>
        <v>-450.641635</v>
      </c>
    </row>
    <row r="10">
      <c r="A10" s="43">
        <v>0.5</v>
      </c>
      <c r="B10" s="36">
        <v>10.0</v>
      </c>
      <c r="C10" s="36">
        <v>0.2</v>
      </c>
      <c r="D10" s="43">
        <f t="shared" si="1"/>
        <v>-1175.639692</v>
      </c>
      <c r="E10" s="43">
        <v>0.2222</v>
      </c>
      <c r="F10" s="36">
        <v>0.1234</v>
      </c>
      <c r="G10" s="36">
        <f t="shared" si="2"/>
        <v>-419.7741261</v>
      </c>
    </row>
    <row r="11">
      <c r="A11" s="43">
        <v>0.75</v>
      </c>
      <c r="B11" s="36">
        <v>10.0</v>
      </c>
      <c r="C11" s="36">
        <v>0.3</v>
      </c>
      <c r="D11" s="43">
        <f t="shared" si="1"/>
        <v>-1090.195932</v>
      </c>
      <c r="E11" s="43">
        <v>0.2222</v>
      </c>
      <c r="F11" s="36">
        <v>0.1234</v>
      </c>
      <c r="G11" s="36">
        <f t="shared" si="2"/>
        <v>-389.2655614</v>
      </c>
    </row>
    <row r="12">
      <c r="A12" s="43">
        <v>1.0</v>
      </c>
      <c r="B12" s="36">
        <v>10.0</v>
      </c>
      <c r="C12" s="36">
        <v>0.4</v>
      </c>
      <c r="D12" s="43">
        <f t="shared" si="1"/>
        <v>-1005.91831</v>
      </c>
      <c r="E12" s="43">
        <v>0.2222</v>
      </c>
      <c r="F12" s="36">
        <v>0.1234</v>
      </c>
      <c r="G12" s="36">
        <f t="shared" si="2"/>
        <v>-359.173378</v>
      </c>
    </row>
    <row r="13">
      <c r="A13" s="43">
        <v>1.5</v>
      </c>
      <c r="B13" s="36">
        <v>10.0</v>
      </c>
      <c r="C13" s="36">
        <v>0.5</v>
      </c>
      <c r="D13" s="43">
        <f t="shared" si="1"/>
        <v>-840.1998891</v>
      </c>
      <c r="E13" s="43">
        <v>0.2222</v>
      </c>
      <c r="F13" s="36">
        <v>0.1234</v>
      </c>
      <c r="G13" s="36">
        <f t="shared" si="2"/>
        <v>-300.001928</v>
      </c>
    </row>
    <row r="14">
      <c r="A14" s="43">
        <v>2.0</v>
      </c>
      <c r="B14" s="36">
        <v>10.0</v>
      </c>
      <c r="C14" s="36">
        <v>0.6</v>
      </c>
      <c r="D14" s="43">
        <f t="shared" si="1"/>
        <v>-678.24672</v>
      </c>
      <c r="E14" s="43">
        <v>0.2222</v>
      </c>
      <c r="F14" s="36">
        <v>0.1234</v>
      </c>
      <c r="G14" s="36">
        <f t="shared" si="2"/>
        <v>-242.1748994</v>
      </c>
    </row>
    <row r="15">
      <c r="A15" s="43">
        <v>2.5</v>
      </c>
      <c r="B15" s="36">
        <v>10.0</v>
      </c>
      <c r="C15" s="36">
        <v>0.7</v>
      </c>
      <c r="D15" s="43">
        <f t="shared" si="1"/>
        <v>-523.0908496</v>
      </c>
      <c r="E15" s="43">
        <v>0.2222</v>
      </c>
      <c r="F15" s="36">
        <v>0.1234</v>
      </c>
      <c r="G15" s="36">
        <f t="shared" si="2"/>
        <v>-186.7749156</v>
      </c>
    </row>
    <row r="16">
      <c r="A16" s="43">
        <v>3.0</v>
      </c>
      <c r="B16" s="36">
        <v>10.0</v>
      </c>
      <c r="C16" s="36">
        <v>0.75</v>
      </c>
      <c r="D16" s="43">
        <f t="shared" si="1"/>
        <v>-379.47005</v>
      </c>
      <c r="E16" s="43">
        <v>0.2222</v>
      </c>
      <c r="F16" s="36">
        <v>0.1234</v>
      </c>
      <c r="G16" s="36">
        <f t="shared" si="2"/>
        <v>-135.4936463</v>
      </c>
    </row>
    <row r="17">
      <c r="A17" s="43">
        <v>3.5</v>
      </c>
      <c r="B17" s="36">
        <v>10.0</v>
      </c>
      <c r="C17" s="36">
        <v>0.8</v>
      </c>
      <c r="D17" s="43">
        <f t="shared" si="1"/>
        <v>-250.595637</v>
      </c>
      <c r="E17" s="43">
        <v>0.2222</v>
      </c>
      <c r="F17" s="36">
        <v>0.1234</v>
      </c>
      <c r="G17" s="36">
        <f t="shared" si="2"/>
        <v>-89.47772454</v>
      </c>
    </row>
    <row r="18">
      <c r="A18" s="43">
        <v>3.75</v>
      </c>
      <c r="B18" s="36">
        <v>10.0</v>
      </c>
      <c r="C18" s="36">
        <v>0.85</v>
      </c>
      <c r="D18" s="43">
        <f t="shared" si="1"/>
        <v>-191.9924506</v>
      </c>
      <c r="E18" s="43">
        <v>0.2222</v>
      </c>
      <c r="F18" s="36">
        <v>0.1234</v>
      </c>
      <c r="G18" s="36">
        <f t="shared" si="2"/>
        <v>-68.55285998</v>
      </c>
    </row>
    <row r="19">
      <c r="A19" s="43">
        <v>4.0</v>
      </c>
      <c r="B19" s="36">
        <v>10.0</v>
      </c>
      <c r="C19" s="36">
        <v>0.9</v>
      </c>
      <c r="D19" s="43">
        <f t="shared" si="1"/>
        <v>-137.49952</v>
      </c>
      <c r="E19" s="43">
        <v>0.2222</v>
      </c>
      <c r="F19" s="36">
        <v>0.1234</v>
      </c>
      <c r="G19" s="36">
        <f t="shared" si="2"/>
        <v>-49.09560407</v>
      </c>
    </row>
    <row r="20">
      <c r="A20" s="43">
        <v>4.25</v>
      </c>
      <c r="B20" s="36">
        <v>10.0</v>
      </c>
      <c r="C20" s="36">
        <v>0.925</v>
      </c>
      <c r="D20" s="43">
        <f t="shared" si="1"/>
        <v>-87.90572451</v>
      </c>
      <c r="E20" s="43">
        <v>0.2222</v>
      </c>
      <c r="F20" s="36">
        <v>0.1234</v>
      </c>
      <c r="G20" s="36">
        <f t="shared" si="2"/>
        <v>-31.38763427</v>
      </c>
    </row>
    <row r="21" ht="15.75" customHeight="1">
      <c r="A21" s="43">
        <v>4.5</v>
      </c>
      <c r="B21" s="36">
        <v>10.0</v>
      </c>
      <c r="C21" s="36">
        <v>0.95</v>
      </c>
      <c r="D21" s="43">
        <f t="shared" si="1"/>
        <v>-45.20786492</v>
      </c>
      <c r="E21" s="43">
        <v>0.2222</v>
      </c>
      <c r="F21" s="36">
        <v>0.1234</v>
      </c>
      <c r="G21" s="36">
        <f t="shared" si="2"/>
        <v>-16.14192862</v>
      </c>
    </row>
    <row r="22" ht="15.75" customHeight="1">
      <c r="A22" s="43">
        <v>4.75</v>
      </c>
      <c r="B22" s="36">
        <v>10.0</v>
      </c>
      <c r="C22" s="36">
        <v>0.975</v>
      </c>
      <c r="D22" s="43">
        <f t="shared" si="1"/>
        <v>-13.47556461</v>
      </c>
      <c r="E22" s="43">
        <v>0.2222</v>
      </c>
      <c r="F22" s="36">
        <v>0.1234</v>
      </c>
      <c r="G22" s="36">
        <f t="shared" si="2"/>
        <v>-4.811587593</v>
      </c>
    </row>
    <row r="23" ht="15.75" customHeight="1">
      <c r="A23" s="44">
        <v>5.0</v>
      </c>
      <c r="B23" s="45">
        <v>10.0</v>
      </c>
      <c r="C23" s="45">
        <v>1.0</v>
      </c>
      <c r="D23" s="44">
        <f t="shared" si="1"/>
        <v>0.01125</v>
      </c>
      <c r="E23" s="44">
        <v>0.2222</v>
      </c>
      <c r="F23" s="45">
        <v>0.1234</v>
      </c>
      <c r="G23" s="45">
        <f t="shared" si="2"/>
        <v>0.004016927083</v>
      </c>
    </row>
    <row r="24" ht="15.75" customHeight="1">
      <c r="C24" s="11"/>
      <c r="D24" s="11"/>
      <c r="E24" s="11"/>
      <c r="F24" s="11"/>
    </row>
    <row r="25" ht="15.75" customHeight="1">
      <c r="C25" s="4"/>
      <c r="D25" s="4"/>
      <c r="E25" s="4"/>
      <c r="F25" s="18"/>
    </row>
    <row r="26" ht="15.75" customHeight="1">
      <c r="A26" s="47"/>
      <c r="C26" s="39"/>
      <c r="D26" s="39"/>
      <c r="E26" s="39"/>
      <c r="F26" s="39"/>
    </row>
    <row r="27" ht="15.75" customHeight="1">
      <c r="C27" s="4"/>
      <c r="D27" s="4"/>
      <c r="E27" s="4"/>
      <c r="F27" s="4"/>
    </row>
    <row r="28" ht="15.75" customHeight="1">
      <c r="A28" s="31"/>
      <c r="C28" s="4"/>
      <c r="D28" s="4"/>
      <c r="E28" s="4"/>
      <c r="F28" s="4"/>
    </row>
    <row r="29" ht="15.75" customHeight="1">
      <c r="C29" s="4"/>
      <c r="D29" s="4"/>
      <c r="E29" s="4"/>
      <c r="F29" s="4"/>
    </row>
    <row r="30" ht="15.75" customHeight="1">
      <c r="C30" s="4"/>
      <c r="D30" s="4"/>
      <c r="E30" s="4"/>
      <c r="F30" s="4"/>
    </row>
    <row r="31" ht="15.75" customHeight="1">
      <c r="C31" s="4"/>
      <c r="D31" s="4"/>
      <c r="E31" s="4"/>
      <c r="F31" s="4"/>
    </row>
    <row r="32" ht="15.75" customHeight="1">
      <c r="C32" s="4"/>
      <c r="D32" s="4"/>
      <c r="E32" s="4"/>
      <c r="F32" s="4"/>
    </row>
    <row r="33" ht="15.75" customHeight="1">
      <c r="C33" s="4"/>
      <c r="D33" s="4"/>
      <c r="E33" s="4"/>
      <c r="F33" s="4"/>
    </row>
    <row r="34" ht="15.75" customHeight="1">
      <c r="C34" s="4"/>
      <c r="D34" s="4"/>
      <c r="E34" s="4"/>
      <c r="F34" s="4"/>
    </row>
    <row r="35" ht="15.75" customHeight="1">
      <c r="C35" s="4"/>
      <c r="D35" s="4"/>
      <c r="E35" s="4"/>
      <c r="F35" s="4"/>
    </row>
    <row r="36" ht="15.75" customHeight="1">
      <c r="C36" s="4"/>
      <c r="D36" s="4"/>
      <c r="E36" s="4"/>
      <c r="F36" s="4"/>
    </row>
    <row r="37" ht="15.75" customHeight="1">
      <c r="C37" s="4"/>
      <c r="D37" s="4"/>
      <c r="E37" s="4"/>
      <c r="F37" s="4"/>
    </row>
    <row r="38" ht="15.75" customHeight="1">
      <c r="C38" s="4"/>
      <c r="D38" s="4"/>
      <c r="E38" s="4"/>
      <c r="F38" s="4"/>
    </row>
    <row r="39" ht="15.75" customHeight="1">
      <c r="C39" s="4"/>
      <c r="D39" s="4"/>
      <c r="E39" s="4"/>
      <c r="F39" s="4"/>
    </row>
    <row r="40" ht="15.75" customHeight="1">
      <c r="C40" s="4"/>
      <c r="D40" s="4"/>
      <c r="E40" s="4"/>
      <c r="F40" s="4"/>
    </row>
    <row r="41" ht="15.75" customHeight="1">
      <c r="C41" s="4"/>
      <c r="D41" s="4"/>
      <c r="E41" s="4"/>
      <c r="F41" s="4"/>
    </row>
    <row r="42" ht="15.75" customHeight="1">
      <c r="C42" s="4"/>
      <c r="D42" s="4"/>
      <c r="E42" s="4"/>
      <c r="F42" s="4"/>
    </row>
    <row r="43" ht="15.75" customHeight="1">
      <c r="C43" s="18"/>
      <c r="D43" s="18"/>
      <c r="E43" s="18"/>
      <c r="F43" s="18"/>
    </row>
    <row r="44" ht="15.75" customHeight="1">
      <c r="C44" s="18"/>
      <c r="D44" s="18"/>
      <c r="E44" s="18"/>
      <c r="F44" s="18"/>
    </row>
    <row r="45" ht="15.75" customHeight="1">
      <c r="C45" s="18"/>
      <c r="D45" s="18"/>
      <c r="E45" s="18"/>
      <c r="F45" s="18"/>
    </row>
    <row r="46" ht="15.75" customHeight="1"/>
    <row r="47" ht="15.75" customHeight="1">
      <c r="C47" s="39"/>
      <c r="D47" s="39"/>
      <c r="E47" s="39"/>
      <c r="F47" s="39"/>
    </row>
    <row r="48" ht="15.75" customHeight="1">
      <c r="C48" s="4"/>
      <c r="D48" s="4"/>
      <c r="E48" s="4"/>
      <c r="F48" s="4"/>
    </row>
    <row r="49" ht="15.75" customHeight="1">
      <c r="C49" s="4"/>
      <c r="D49" s="4"/>
      <c r="E49" s="4"/>
      <c r="F49" s="4"/>
    </row>
    <row r="50" ht="15.75" customHeight="1">
      <c r="C50" s="4"/>
      <c r="D50" s="4"/>
      <c r="E50" s="4"/>
      <c r="F50" s="4"/>
    </row>
    <row r="51" ht="15.75" customHeight="1">
      <c r="C51" s="4"/>
      <c r="D51" s="4"/>
      <c r="E51" s="4"/>
      <c r="F51" s="4"/>
    </row>
    <row r="52" ht="15.75" customHeight="1">
      <c r="C52" s="4"/>
      <c r="D52" s="4"/>
      <c r="E52" s="4"/>
      <c r="F52" s="4"/>
    </row>
    <row r="53" ht="15.75" customHeight="1">
      <c r="C53" s="4"/>
      <c r="D53" s="4"/>
      <c r="E53" s="4"/>
      <c r="F53" s="4"/>
    </row>
    <row r="54" ht="15.75" customHeight="1">
      <c r="C54" s="4"/>
      <c r="D54" s="4"/>
      <c r="E54" s="4"/>
      <c r="F54" s="4"/>
    </row>
    <row r="55" ht="15.75" customHeight="1">
      <c r="C55" s="4"/>
      <c r="D55" s="4"/>
      <c r="E55" s="4"/>
      <c r="F55" s="4"/>
    </row>
    <row r="56" ht="15.75" customHeight="1">
      <c r="C56" s="4"/>
      <c r="D56" s="4"/>
      <c r="E56" s="4"/>
      <c r="F56" s="4"/>
    </row>
    <row r="57" ht="15.75" customHeight="1">
      <c r="C57" s="4"/>
      <c r="D57" s="4"/>
      <c r="E57" s="4"/>
      <c r="F57" s="4"/>
    </row>
    <row r="58" ht="15.75" customHeight="1">
      <c r="C58" s="4"/>
      <c r="D58" s="4"/>
      <c r="E58" s="4"/>
      <c r="F58" s="4"/>
    </row>
    <row r="59" ht="15.75" customHeight="1">
      <c r="C59" s="4"/>
      <c r="D59" s="4"/>
      <c r="E59" s="4"/>
      <c r="F59" s="4"/>
    </row>
    <row r="60" ht="15.75" customHeight="1">
      <c r="C60" s="4"/>
      <c r="D60" s="4"/>
      <c r="E60" s="4"/>
      <c r="F60" s="4"/>
    </row>
    <row r="61" ht="15.75" customHeight="1">
      <c r="C61" s="4"/>
      <c r="D61" s="4"/>
      <c r="E61" s="4"/>
      <c r="F61" s="4"/>
    </row>
    <row r="62" ht="15.75" customHeight="1">
      <c r="C62" s="4"/>
      <c r="D62" s="4"/>
      <c r="E62" s="4"/>
      <c r="F62" s="4"/>
    </row>
    <row r="63" ht="15.75" customHeight="1">
      <c r="C63" s="4"/>
      <c r="D63" s="4"/>
      <c r="E63" s="4"/>
      <c r="F63" s="4"/>
    </row>
    <row r="64" ht="15.75" customHeight="1">
      <c r="C64" s="4"/>
      <c r="D64" s="4"/>
      <c r="E64" s="4"/>
      <c r="F64" s="4"/>
    </row>
    <row r="65" ht="15.75" customHeight="1">
      <c r="C65" s="4"/>
      <c r="D65" s="4"/>
      <c r="E65" s="4"/>
      <c r="F65" s="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1.14"/>
    <col customWidth="1" min="4" max="4" width="23.14"/>
    <col customWidth="1" min="5" max="5" width="22.86"/>
    <col customWidth="1" min="6" max="6" width="24.29"/>
    <col customWidth="1" min="7" max="8" width="10.71"/>
    <col customWidth="1" min="9" max="9" width="12.43"/>
    <col customWidth="1" min="10" max="11" width="10.71"/>
    <col customWidth="1" min="12" max="12" width="19.43"/>
    <col customWidth="1" min="13" max="13" width="10.71"/>
    <col customWidth="1" min="14" max="14" width="16.57"/>
    <col customWidth="1" min="15" max="26" width="10.71"/>
  </cols>
  <sheetData>
    <row r="2">
      <c r="C2" s="29" t="s">
        <v>23</v>
      </c>
      <c r="D2" s="29"/>
      <c r="E2" s="30" t="s">
        <v>24</v>
      </c>
    </row>
    <row r="3">
      <c r="E3" s="30"/>
    </row>
    <row r="4">
      <c r="C4" s="31" t="s">
        <v>25</v>
      </c>
      <c r="D4" s="32"/>
    </row>
    <row r="5">
      <c r="D5" s="29" t="s">
        <v>26</v>
      </c>
      <c r="E5" s="33" t="s">
        <v>27</v>
      </c>
      <c r="J5" s="34"/>
    </row>
    <row r="6">
      <c r="C6" s="22"/>
      <c r="E6" s="33" t="s">
        <v>28</v>
      </c>
    </row>
    <row r="7">
      <c r="D7" s="29" t="s">
        <v>26</v>
      </c>
      <c r="E7" s="33" t="s">
        <v>29</v>
      </c>
    </row>
    <row r="8">
      <c r="E8" s="33" t="s">
        <v>28</v>
      </c>
    </row>
    <row r="9">
      <c r="A9" s="35" t="s">
        <v>2</v>
      </c>
      <c r="B9" s="35" t="s">
        <v>5</v>
      </c>
      <c r="C9" s="35" t="s">
        <v>3</v>
      </c>
      <c r="D9" s="35" t="s">
        <v>30</v>
      </c>
      <c r="E9" s="14"/>
      <c r="F9" s="14"/>
      <c r="N9" s="36"/>
    </row>
    <row r="10">
      <c r="A10" s="37" t="s">
        <v>31</v>
      </c>
      <c r="B10" s="37" t="s">
        <v>31</v>
      </c>
      <c r="C10" s="15"/>
      <c r="D10" s="38" t="s">
        <v>32</v>
      </c>
      <c r="E10" s="14"/>
      <c r="F10" s="39"/>
    </row>
    <row r="11">
      <c r="A11" s="40">
        <v>0.0</v>
      </c>
      <c r="B11" s="41">
        <v>10.0</v>
      </c>
      <c r="C11" s="42">
        <v>0.0</v>
      </c>
      <c r="D11" s="40">
        <f t="shared" ref="D11:D26" si="1">-0.10787*POWER(A11,7)+1.65846*POWER(A11,6)-9.8234*POWER(A11,5)+27.6075*POWER(A11,4)-39.18*POWER(A11,3)+19.557*POWER(A11,2)+342.89*(A11)-1348.52</f>
        <v>-1348.52</v>
      </c>
      <c r="E11" s="4"/>
      <c r="F11" s="4"/>
    </row>
    <row r="12">
      <c r="A12" s="43">
        <v>0.25</v>
      </c>
      <c r="B12" s="36">
        <v>10.0</v>
      </c>
      <c r="C12" s="4">
        <v>0.1</v>
      </c>
      <c r="D12" s="43">
        <f t="shared" si="1"/>
        <v>-1262.088728</v>
      </c>
      <c r="E12" s="4"/>
      <c r="F12" s="4"/>
    </row>
    <row r="13">
      <c r="A13" s="43">
        <v>0.5</v>
      </c>
      <c r="B13" s="36">
        <v>10.0</v>
      </c>
      <c r="C13" s="4">
        <v>0.2</v>
      </c>
      <c r="D13" s="43">
        <f t="shared" si="1"/>
        <v>-1175.639692</v>
      </c>
      <c r="E13" s="4"/>
      <c r="F13" s="4"/>
    </row>
    <row r="14">
      <c r="A14" s="43">
        <v>0.75</v>
      </c>
      <c r="B14" s="36">
        <v>10.0</v>
      </c>
      <c r="C14" s="4">
        <v>0.3</v>
      </c>
      <c r="D14" s="43">
        <f t="shared" si="1"/>
        <v>-1090.195932</v>
      </c>
      <c r="E14" s="4"/>
      <c r="F14" s="4"/>
    </row>
    <row r="15">
      <c r="A15" s="43">
        <v>1.0</v>
      </c>
      <c r="B15" s="36">
        <v>10.0</v>
      </c>
      <c r="C15" s="4">
        <v>0.4</v>
      </c>
      <c r="D15" s="43">
        <f t="shared" si="1"/>
        <v>-1005.91831</v>
      </c>
      <c r="E15" s="4"/>
      <c r="F15" s="4"/>
    </row>
    <row r="16">
      <c r="A16" s="43">
        <v>1.5</v>
      </c>
      <c r="B16" s="36">
        <v>10.0</v>
      </c>
      <c r="C16" s="4">
        <v>0.5</v>
      </c>
      <c r="D16" s="43">
        <f t="shared" si="1"/>
        <v>-840.1998891</v>
      </c>
      <c r="E16" s="4"/>
      <c r="F16" s="4"/>
    </row>
    <row r="17">
      <c r="A17" s="43">
        <v>2.0</v>
      </c>
      <c r="B17" s="36">
        <v>10.0</v>
      </c>
      <c r="C17" s="4">
        <v>0.6</v>
      </c>
      <c r="D17" s="43">
        <f t="shared" si="1"/>
        <v>-678.24672</v>
      </c>
      <c r="E17" s="4"/>
      <c r="F17" s="4"/>
    </row>
    <row r="18">
      <c r="A18" s="43">
        <v>2.5</v>
      </c>
      <c r="B18" s="36">
        <v>10.0</v>
      </c>
      <c r="C18" s="4">
        <v>0.7</v>
      </c>
      <c r="D18" s="43">
        <f t="shared" si="1"/>
        <v>-523.0908496</v>
      </c>
      <c r="E18" s="4"/>
      <c r="F18" s="4"/>
    </row>
    <row r="19">
      <c r="A19" s="43">
        <v>3.0</v>
      </c>
      <c r="B19" s="36">
        <v>10.0</v>
      </c>
      <c r="C19" s="4">
        <v>0.75</v>
      </c>
      <c r="D19" s="43">
        <f t="shared" si="1"/>
        <v>-379.47005</v>
      </c>
      <c r="E19" s="4"/>
      <c r="F19" s="4"/>
    </row>
    <row r="20">
      <c r="A20" s="43">
        <v>3.5</v>
      </c>
      <c r="B20" s="36">
        <v>10.0</v>
      </c>
      <c r="C20" s="4">
        <v>0.8</v>
      </c>
      <c r="D20" s="43">
        <f t="shared" si="1"/>
        <v>-250.595637</v>
      </c>
      <c r="E20" s="4"/>
      <c r="F20" s="4"/>
    </row>
    <row r="21" ht="15.75" customHeight="1">
      <c r="A21" s="43">
        <v>3.75</v>
      </c>
      <c r="B21" s="36">
        <v>10.0</v>
      </c>
      <c r="C21" s="4">
        <v>0.85</v>
      </c>
      <c r="D21" s="43">
        <f t="shared" si="1"/>
        <v>-191.9924506</v>
      </c>
      <c r="E21" s="4"/>
      <c r="F21" s="4"/>
    </row>
    <row r="22" ht="15.75" customHeight="1">
      <c r="A22" s="43">
        <v>4.0</v>
      </c>
      <c r="B22" s="36">
        <v>10.0</v>
      </c>
      <c r="C22" s="4">
        <v>0.9</v>
      </c>
      <c r="D22" s="43">
        <f t="shared" si="1"/>
        <v>-137.49952</v>
      </c>
      <c r="E22" s="4"/>
      <c r="F22" s="4"/>
    </row>
    <row r="23" ht="15.75" customHeight="1">
      <c r="A23" s="43">
        <v>4.25</v>
      </c>
      <c r="B23" s="36">
        <v>10.0</v>
      </c>
      <c r="C23" s="4">
        <v>0.925</v>
      </c>
      <c r="D23" s="43">
        <f t="shared" si="1"/>
        <v>-87.90572451</v>
      </c>
      <c r="E23" s="4"/>
      <c r="F23" s="4"/>
    </row>
    <row r="24" ht="15.75" customHeight="1">
      <c r="A24" s="43">
        <v>4.5</v>
      </c>
      <c r="B24" s="36">
        <v>10.0</v>
      </c>
      <c r="C24" s="4">
        <v>0.95</v>
      </c>
      <c r="D24" s="43">
        <f t="shared" si="1"/>
        <v>-45.20786492</v>
      </c>
      <c r="E24" s="4"/>
      <c r="F24" s="4"/>
    </row>
    <row r="25" ht="15.75" customHeight="1">
      <c r="A25" s="43">
        <v>4.75</v>
      </c>
      <c r="B25" s="36">
        <v>10.0</v>
      </c>
      <c r="C25" s="4">
        <v>0.975</v>
      </c>
      <c r="D25" s="43">
        <f t="shared" si="1"/>
        <v>-13.47556461</v>
      </c>
      <c r="E25" s="4"/>
      <c r="F25" s="4"/>
    </row>
    <row r="26" ht="15.75" customHeight="1">
      <c r="A26" s="44">
        <v>5.0</v>
      </c>
      <c r="B26" s="45">
        <v>10.0</v>
      </c>
      <c r="C26" s="46">
        <v>1.0</v>
      </c>
      <c r="D26" s="44">
        <f t="shared" si="1"/>
        <v>0.01125</v>
      </c>
      <c r="E26" s="4"/>
      <c r="F26" s="4"/>
    </row>
    <row r="27" ht="15.75" customHeight="1">
      <c r="C27" s="11"/>
      <c r="D27" s="11"/>
      <c r="E27" s="11"/>
      <c r="F27" s="11"/>
    </row>
    <row r="28" ht="15.75" customHeight="1">
      <c r="C28" s="4"/>
      <c r="D28" s="4"/>
      <c r="E28" s="4"/>
      <c r="F28" s="18"/>
    </row>
    <row r="29" ht="15.75" customHeight="1">
      <c r="A29" s="47" t="s">
        <v>33</v>
      </c>
      <c r="C29" s="39"/>
      <c r="D29" s="39"/>
      <c r="E29" s="39"/>
      <c r="F29" s="39"/>
    </row>
    <row r="30" ht="15.75" customHeight="1">
      <c r="C30" s="4"/>
      <c r="D30" s="4"/>
      <c r="E30" s="4"/>
      <c r="F30" s="4"/>
    </row>
    <row r="31" ht="15.75" customHeight="1">
      <c r="A31" s="31" t="s">
        <v>34</v>
      </c>
      <c r="C31" s="4"/>
      <c r="D31" s="4"/>
      <c r="E31" s="4"/>
      <c r="F31" s="4"/>
    </row>
    <row r="32" ht="15.75" customHeight="1">
      <c r="C32" s="4"/>
      <c r="D32" s="4"/>
      <c r="E32" s="4"/>
      <c r="F32" s="4"/>
    </row>
    <row r="33" ht="15.75" customHeight="1">
      <c r="C33" s="4"/>
      <c r="D33" s="4"/>
      <c r="E33" s="4"/>
      <c r="F33" s="4"/>
    </row>
    <row r="34" ht="15.75" customHeight="1">
      <c r="C34" s="4"/>
      <c r="D34" s="4"/>
      <c r="E34" s="4"/>
      <c r="F34" s="4"/>
    </row>
    <row r="35" ht="15.75" customHeight="1">
      <c r="C35" s="4"/>
      <c r="D35" s="4"/>
      <c r="E35" s="4"/>
      <c r="F35" s="4"/>
    </row>
    <row r="36" ht="15.75" customHeight="1">
      <c r="C36" s="4"/>
      <c r="D36" s="4"/>
      <c r="E36" s="4"/>
      <c r="F36" s="4"/>
    </row>
    <row r="37" ht="15.75" customHeight="1">
      <c r="C37" s="4"/>
      <c r="D37" s="4"/>
      <c r="E37" s="4"/>
      <c r="F37" s="4"/>
    </row>
    <row r="38" ht="15.75" customHeight="1">
      <c r="C38" s="4"/>
      <c r="D38" s="4"/>
      <c r="E38" s="4"/>
      <c r="F38" s="4"/>
    </row>
    <row r="39" ht="15.75" customHeight="1">
      <c r="C39" s="4"/>
      <c r="D39" s="4"/>
      <c r="E39" s="4"/>
      <c r="F39" s="4"/>
    </row>
    <row r="40" ht="15.75" customHeight="1">
      <c r="C40" s="4"/>
      <c r="D40" s="4"/>
      <c r="E40" s="4"/>
      <c r="F40" s="4"/>
    </row>
    <row r="41" ht="15.75" customHeight="1">
      <c r="C41" s="4"/>
      <c r="D41" s="4"/>
      <c r="E41" s="4"/>
      <c r="F41" s="4"/>
    </row>
    <row r="42" ht="15.75" customHeight="1">
      <c r="C42" s="4"/>
      <c r="D42" s="4"/>
      <c r="E42" s="4"/>
      <c r="F42" s="4"/>
    </row>
    <row r="43" ht="15.75" customHeight="1">
      <c r="C43" s="4"/>
      <c r="D43" s="4"/>
      <c r="E43" s="4"/>
      <c r="F43" s="4"/>
    </row>
    <row r="44" ht="15.75" customHeight="1">
      <c r="C44" s="4"/>
      <c r="D44" s="4"/>
      <c r="E44" s="4"/>
      <c r="F44" s="4"/>
    </row>
    <row r="45" ht="15.75" customHeight="1">
      <c r="C45" s="4"/>
      <c r="D45" s="4"/>
      <c r="E45" s="4"/>
      <c r="F45" s="4"/>
    </row>
    <row r="46" ht="15.75" customHeight="1">
      <c r="C46" s="18"/>
      <c r="D46" s="18"/>
      <c r="E46" s="18"/>
      <c r="F46" s="18"/>
    </row>
    <row r="47" ht="15.75" customHeight="1">
      <c r="C47" s="18"/>
      <c r="D47" s="18"/>
      <c r="E47" s="18"/>
      <c r="F47" s="18"/>
    </row>
    <row r="48" ht="15.75" customHeight="1">
      <c r="C48" s="18"/>
      <c r="D48" s="18"/>
      <c r="E48" s="18"/>
      <c r="F48" s="18"/>
    </row>
    <row r="49" ht="15.75" customHeight="1"/>
    <row r="50" ht="15.75" customHeight="1">
      <c r="C50" s="39"/>
      <c r="D50" s="39"/>
      <c r="E50" s="39"/>
      <c r="F50" s="39"/>
    </row>
    <row r="51" ht="15.75" customHeight="1">
      <c r="C51" s="4"/>
      <c r="D51" s="4"/>
      <c r="E51" s="4"/>
      <c r="F51" s="4"/>
    </row>
    <row r="52" ht="15.75" customHeight="1">
      <c r="C52" s="4"/>
      <c r="D52" s="4"/>
      <c r="E52" s="4"/>
      <c r="F52" s="4"/>
    </row>
    <row r="53" ht="15.75" customHeight="1">
      <c r="C53" s="4"/>
      <c r="D53" s="4"/>
      <c r="E53" s="4"/>
      <c r="F53" s="4"/>
    </row>
    <row r="54" ht="15.75" customHeight="1">
      <c r="C54" s="4"/>
      <c r="D54" s="4"/>
      <c r="E54" s="4"/>
      <c r="F54" s="4"/>
    </row>
    <row r="55" ht="15.75" customHeight="1">
      <c r="C55" s="4"/>
      <c r="D55" s="4"/>
      <c r="E55" s="4"/>
      <c r="F55" s="4"/>
    </row>
    <row r="56" ht="15.75" customHeight="1">
      <c r="C56" s="4"/>
      <c r="D56" s="4"/>
      <c r="E56" s="4"/>
      <c r="F56" s="4"/>
    </row>
    <row r="57" ht="15.75" customHeight="1">
      <c r="C57" s="4"/>
      <c r="D57" s="4"/>
      <c r="E57" s="4"/>
      <c r="F57" s="4"/>
    </row>
    <row r="58" ht="15.75" customHeight="1">
      <c r="C58" s="4"/>
      <c r="D58" s="4"/>
      <c r="E58" s="4"/>
      <c r="F58" s="4"/>
    </row>
    <row r="59" ht="15.75" customHeight="1">
      <c r="C59" s="4"/>
      <c r="D59" s="4"/>
      <c r="E59" s="4"/>
      <c r="F59" s="4"/>
    </row>
    <row r="60" ht="15.75" customHeight="1">
      <c r="C60" s="4"/>
      <c r="D60" s="4"/>
      <c r="E60" s="4"/>
      <c r="F60" s="4"/>
    </row>
    <row r="61" ht="15.75" customHeight="1">
      <c r="C61" s="4"/>
      <c r="D61" s="4"/>
      <c r="E61" s="4"/>
      <c r="F61" s="4"/>
    </row>
    <row r="62" ht="15.75" customHeight="1">
      <c r="C62" s="4"/>
      <c r="D62" s="4"/>
      <c r="E62" s="4"/>
      <c r="F62" s="4"/>
    </row>
    <row r="63" ht="15.75" customHeight="1">
      <c r="C63" s="4"/>
      <c r="D63" s="4"/>
      <c r="E63" s="4"/>
      <c r="F63" s="4"/>
    </row>
    <row r="64" ht="15.75" customHeight="1">
      <c r="C64" s="4"/>
      <c r="D64" s="4"/>
      <c r="E64" s="4"/>
      <c r="F64" s="4"/>
    </row>
    <row r="65" ht="15.75" customHeight="1">
      <c r="C65" s="4"/>
      <c r="D65" s="4"/>
      <c r="E65" s="4"/>
      <c r="F65" s="4"/>
    </row>
    <row r="66" ht="15.75" customHeight="1">
      <c r="C66" s="4"/>
      <c r="D66" s="4"/>
      <c r="E66" s="4"/>
      <c r="F66" s="4"/>
    </row>
    <row r="67" ht="15.75" customHeight="1">
      <c r="C67" s="4"/>
      <c r="D67" s="4"/>
      <c r="E67" s="4"/>
      <c r="F67" s="4"/>
    </row>
    <row r="68" ht="15.75" customHeight="1">
      <c r="C68" s="4"/>
      <c r="D68" s="4"/>
      <c r="E68" s="4"/>
      <c r="F68" s="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1.14"/>
    <col customWidth="1" min="4" max="4" width="32.71"/>
    <col customWidth="1" min="5" max="5" width="30.86"/>
    <col customWidth="1" min="6" max="8" width="10.71"/>
    <col customWidth="1" min="9" max="9" width="14.0"/>
    <col customWidth="1" min="10" max="26" width="10.71"/>
  </cols>
  <sheetData>
    <row r="2">
      <c r="C2" s="27" t="s">
        <v>35</v>
      </c>
      <c r="D2" s="30" t="s">
        <v>36</v>
      </c>
    </row>
    <row r="3">
      <c r="C3" s="48"/>
    </row>
    <row r="4">
      <c r="C4" s="48"/>
    </row>
    <row r="5">
      <c r="C5" s="48" t="s">
        <v>37</v>
      </c>
      <c r="D5" s="33" t="s">
        <v>38</v>
      </c>
      <c r="I5" s="27" t="s">
        <v>39</v>
      </c>
    </row>
    <row r="6">
      <c r="C6" s="48"/>
      <c r="D6" s="32" t="s">
        <v>40</v>
      </c>
      <c r="I6" s="27" t="s">
        <v>41</v>
      </c>
    </row>
    <row r="7">
      <c r="C7" s="48" t="s">
        <v>42</v>
      </c>
      <c r="D7" s="33" t="s">
        <v>43</v>
      </c>
      <c r="H7" s="34"/>
      <c r="I7" s="34"/>
    </row>
    <row r="8">
      <c r="C8" s="22"/>
    </row>
    <row r="10">
      <c r="C10" s="49" t="s">
        <v>44</v>
      </c>
      <c r="D10" s="35" t="s">
        <v>45</v>
      </c>
      <c r="E10" s="14"/>
    </row>
    <row r="11">
      <c r="C11" s="50" t="s">
        <v>31</v>
      </c>
      <c r="D11" s="38" t="s">
        <v>46</v>
      </c>
      <c r="E11" s="39"/>
    </row>
    <row r="12">
      <c r="C12" s="51">
        <v>0.0</v>
      </c>
      <c r="D12" s="43">
        <f t="shared" ref="D12:D27" si="1">-0.01348*POWER(C12,8)+0.23692*POWER(C12,7)-1.63723*POWER(C12,6)+5.5215*POWER(C12,5)-9.795*POWER(C12,4)+6.519*POWER(C12,3)+171.445*POWER(C12,2)-1348.22*C12+2845.37</f>
        <v>2845.37</v>
      </c>
      <c r="E12" s="4"/>
    </row>
    <row r="13">
      <c r="C13" s="51">
        <v>0.25</v>
      </c>
      <c r="D13" s="43">
        <f t="shared" si="1"/>
        <v>2519.098917</v>
      </c>
      <c r="E13" s="4"/>
    </row>
    <row r="14">
      <c r="C14" s="51">
        <v>0.5</v>
      </c>
      <c r="D14" s="43">
        <f t="shared" si="1"/>
        <v>2214.472701</v>
      </c>
      <c r="E14" s="4"/>
    </row>
    <row r="15">
      <c r="C15" s="51">
        <v>0.75</v>
      </c>
      <c r="D15" s="43">
        <f t="shared" si="1"/>
        <v>1931.342978</v>
      </c>
      <c r="E15" s="4"/>
    </row>
    <row r="16">
      <c r="C16" s="51">
        <v>1.0</v>
      </c>
      <c r="D16" s="43">
        <f t="shared" si="1"/>
        <v>1669.42671</v>
      </c>
      <c r="E16" s="4"/>
    </row>
    <row r="17">
      <c r="C17" s="51">
        <v>1.5</v>
      </c>
      <c r="D17" s="43">
        <f t="shared" si="1"/>
        <v>1208.188028</v>
      </c>
      <c r="E17" s="4"/>
    </row>
    <row r="18">
      <c r="C18" s="51">
        <v>2.0</v>
      </c>
      <c r="D18" s="43">
        <f t="shared" si="1"/>
        <v>828.92216</v>
      </c>
      <c r="E18" s="4"/>
    </row>
    <row r="19">
      <c r="C19" s="51">
        <v>2.5</v>
      </c>
      <c r="D19" s="43">
        <f t="shared" si="1"/>
        <v>529.1237109</v>
      </c>
      <c r="E19" s="4"/>
    </row>
    <row r="20">
      <c r="C20" s="51">
        <v>3.0</v>
      </c>
      <c r="D20" s="43">
        <f t="shared" si="1"/>
        <v>304.21859</v>
      </c>
      <c r="E20" s="4"/>
    </row>
    <row r="21" ht="15.75" customHeight="1">
      <c r="C21" s="51">
        <v>3.5</v>
      </c>
      <c r="D21" s="43">
        <f t="shared" si="1"/>
        <v>147.5467053</v>
      </c>
      <c r="E21" s="4"/>
    </row>
    <row r="22" ht="15.75" customHeight="1">
      <c r="C22" s="51">
        <v>3.75</v>
      </c>
      <c r="D22" s="43">
        <f t="shared" si="1"/>
        <v>92.43433372</v>
      </c>
      <c r="E22" s="4"/>
    </row>
    <row r="23" ht="15.75" customHeight="1">
      <c r="C23" s="51">
        <v>4.0</v>
      </c>
      <c r="D23" s="43">
        <f t="shared" si="1"/>
        <v>51.49992</v>
      </c>
      <c r="E23" s="4"/>
    </row>
    <row r="24" ht="15.75" customHeight="1">
      <c r="C24" s="51">
        <v>4.25</v>
      </c>
      <c r="D24" s="43">
        <f t="shared" si="1"/>
        <v>23.65070651</v>
      </c>
      <c r="E24" s="4"/>
    </row>
    <row r="25" ht="15.75" customHeight="1">
      <c r="C25" s="51">
        <v>4.5</v>
      </c>
      <c r="D25" s="43">
        <f t="shared" si="1"/>
        <v>7.466945938</v>
      </c>
      <c r="E25" s="4"/>
    </row>
    <row r="26" ht="15.75" customHeight="1">
      <c r="C26" s="51">
        <v>4.75</v>
      </c>
      <c r="D26" s="43">
        <f t="shared" si="1"/>
        <v>0.7987664301</v>
      </c>
      <c r="E26" s="4"/>
    </row>
    <row r="27" ht="15.75" customHeight="1">
      <c r="C27" s="52">
        <v>5.0</v>
      </c>
      <c r="D27" s="44">
        <f t="shared" si="1"/>
        <v>0.11375</v>
      </c>
      <c r="E27" s="4"/>
    </row>
    <row r="28" ht="15.75" customHeight="1">
      <c r="C28" s="11"/>
      <c r="D28" s="11"/>
      <c r="E28" s="11"/>
    </row>
    <row r="29" ht="15.75" customHeight="1">
      <c r="C29" s="4"/>
      <c r="D29" s="4"/>
      <c r="E29" s="53"/>
    </row>
    <row r="30" ht="15.75" customHeight="1">
      <c r="A30" s="47" t="s">
        <v>33</v>
      </c>
      <c r="C30" s="47"/>
      <c r="D30" s="47"/>
      <c r="E30" s="18"/>
    </row>
    <row r="31" ht="15.75" customHeight="1">
      <c r="C31" s="4"/>
      <c r="D31" s="4"/>
      <c r="E31" s="18"/>
    </row>
    <row r="32" ht="15.75" customHeight="1">
      <c r="A32" s="31" t="s">
        <v>47</v>
      </c>
      <c r="C32" s="31"/>
      <c r="D32" s="31"/>
      <c r="E32" s="18"/>
    </row>
    <row r="33" ht="15.75" customHeight="1">
      <c r="C33" s="4"/>
      <c r="D33" s="4"/>
      <c r="E33" s="18"/>
    </row>
    <row r="34" ht="15.75" customHeight="1">
      <c r="C34" s="4"/>
      <c r="D34" s="4"/>
      <c r="E34" s="18"/>
    </row>
    <row r="35" ht="15.75" customHeight="1">
      <c r="C35" s="4"/>
      <c r="D35" s="4"/>
      <c r="E35" s="18"/>
    </row>
    <row r="36" ht="15.75" customHeight="1">
      <c r="C36" s="4"/>
      <c r="D36" s="4"/>
      <c r="E36" s="18"/>
    </row>
    <row r="37" ht="15.75" customHeight="1">
      <c r="C37" s="4"/>
      <c r="D37" s="4"/>
      <c r="E37" s="18"/>
    </row>
    <row r="38" ht="15.75" customHeight="1">
      <c r="C38" s="18"/>
      <c r="D38" s="18"/>
      <c r="E38" s="18"/>
    </row>
    <row r="39" ht="15.75" customHeight="1">
      <c r="C39" s="18"/>
      <c r="D39" s="18"/>
      <c r="E39" s="18"/>
    </row>
    <row r="40" ht="15.75" customHeight="1">
      <c r="C40" s="18"/>
      <c r="D40" s="18"/>
      <c r="E40" s="18"/>
    </row>
    <row r="41" ht="15.75" customHeight="1">
      <c r="C41" s="18"/>
      <c r="D41" s="18"/>
      <c r="E41" s="18"/>
    </row>
    <row r="42" ht="15.75" customHeight="1">
      <c r="C42" s="18"/>
      <c r="D42" s="18"/>
      <c r="E42" s="18"/>
    </row>
    <row r="43" ht="15.75" customHeight="1">
      <c r="C43" s="18"/>
      <c r="D43" s="18"/>
      <c r="E43" s="18"/>
    </row>
    <row r="44" ht="15.75" customHeight="1">
      <c r="C44" s="18"/>
      <c r="D44" s="18"/>
      <c r="E44" s="18"/>
    </row>
    <row r="45" ht="15.75" customHeight="1">
      <c r="C45" s="18"/>
      <c r="D45" s="18"/>
      <c r="E45" s="18"/>
    </row>
    <row r="46" ht="15.75" customHeight="1">
      <c r="C46" s="18"/>
      <c r="D46" s="18"/>
      <c r="E46" s="18"/>
    </row>
    <row r="47" ht="15.75" customHeight="1">
      <c r="C47" s="18"/>
      <c r="D47" s="18"/>
      <c r="E47" s="18"/>
    </row>
    <row r="48" ht="15.75" customHeight="1">
      <c r="C48" s="18"/>
      <c r="D48" s="18"/>
      <c r="E48" s="18"/>
    </row>
    <row r="49" ht="15.75" customHeight="1">
      <c r="C49" s="18"/>
      <c r="D49" s="18"/>
      <c r="E49" s="18"/>
    </row>
    <row r="50" ht="15.75" customHeight="1">
      <c r="C50" s="18"/>
      <c r="D50" s="18"/>
      <c r="E50" s="18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3.57"/>
    <col customWidth="1" min="3" max="3" width="14.14"/>
    <col customWidth="1" min="4" max="4" width="14.71"/>
    <col customWidth="1" min="5" max="5" width="14.57"/>
    <col customWidth="1" min="6" max="11" width="10.71"/>
    <col customWidth="1" min="12" max="12" width="9.57"/>
    <col customWidth="1" min="13" max="14" width="13.14"/>
    <col customWidth="1" min="15" max="26" width="10.71"/>
  </cols>
  <sheetData>
    <row r="3">
      <c r="M3" s="27" t="s">
        <v>48</v>
      </c>
    </row>
    <row r="4">
      <c r="I4" s="27" t="s">
        <v>49</v>
      </c>
      <c r="J4" s="54"/>
      <c r="M4" s="54"/>
      <c r="N4" s="55"/>
    </row>
    <row r="5">
      <c r="A5" s="56" t="s">
        <v>50</v>
      </c>
      <c r="B5" s="56" t="s">
        <v>51</v>
      </c>
      <c r="C5" s="56" t="s">
        <v>52</v>
      </c>
      <c r="D5" s="56" t="s">
        <v>53</v>
      </c>
      <c r="E5" s="57" t="s">
        <v>54</v>
      </c>
      <c r="F5" s="56" t="s">
        <v>55</v>
      </c>
      <c r="G5" s="56" t="s">
        <v>56</v>
      </c>
      <c r="H5" s="56"/>
      <c r="I5" s="56"/>
      <c r="M5" s="54"/>
      <c r="N5" s="55"/>
    </row>
    <row r="6">
      <c r="A6" s="18" t="s">
        <v>57</v>
      </c>
      <c r="B6" s="18">
        <v>9.25</v>
      </c>
      <c r="C6" s="18">
        <v>22.95</v>
      </c>
      <c r="D6" s="18">
        <f t="shared" ref="D6:D7" si="1">(B6*C6)</f>
        <v>212.2875</v>
      </c>
      <c r="E6" s="18">
        <f t="shared" ref="E6:E7" si="2">(B6)*POWER(C6,3)/12</f>
        <v>9317.696414</v>
      </c>
      <c r="F6" s="18">
        <v>0.3175</v>
      </c>
      <c r="G6" s="18">
        <f>(B6*F6)*11.316</f>
        <v>33.2336775</v>
      </c>
      <c r="H6" s="18"/>
      <c r="K6" s="27"/>
      <c r="M6" s="54"/>
      <c r="N6" s="55"/>
    </row>
    <row r="7">
      <c r="A7" s="18" t="s">
        <v>58</v>
      </c>
      <c r="B7" s="18">
        <f>9.25-0.3175</f>
        <v>8.9325</v>
      </c>
      <c r="C7" s="18">
        <f>22.95-0.3175-0.3175</f>
        <v>22.315</v>
      </c>
      <c r="D7" s="18">
        <f t="shared" si="1"/>
        <v>199.3287375</v>
      </c>
      <c r="E7" s="18">
        <f t="shared" si="2"/>
        <v>8271.465304</v>
      </c>
      <c r="F7" s="18">
        <v>0.3175</v>
      </c>
      <c r="G7" s="18">
        <f>(F7*11.1575)*5.57875</f>
        <v>19.76275674</v>
      </c>
      <c r="H7" s="18"/>
      <c r="M7" s="54"/>
      <c r="N7" s="55"/>
    </row>
    <row r="8">
      <c r="B8" s="18"/>
      <c r="C8" s="18"/>
      <c r="D8" s="18"/>
      <c r="E8" s="18"/>
      <c r="F8" s="18"/>
      <c r="G8" s="18"/>
      <c r="H8" s="18"/>
      <c r="J8" s="54"/>
      <c r="M8" s="54"/>
      <c r="N8" s="55"/>
    </row>
    <row r="9">
      <c r="B9" s="58" t="s">
        <v>59</v>
      </c>
      <c r="E9" s="59">
        <f>SUM(E6-E7)</f>
        <v>1046.23111</v>
      </c>
      <c r="F9" s="60"/>
      <c r="G9" s="60">
        <f>SUM(G6:G8)</f>
        <v>52.99643424</v>
      </c>
      <c r="H9" s="60"/>
      <c r="J9" s="18">
        <v>9.25</v>
      </c>
    </row>
    <row r="11">
      <c r="M11" s="27" t="s">
        <v>60</v>
      </c>
    </row>
    <row r="12">
      <c r="B12" s="61" t="s">
        <v>61</v>
      </c>
      <c r="M12" s="54"/>
    </row>
    <row r="13">
      <c r="M13" s="54"/>
      <c r="N13" s="62" t="s">
        <v>62</v>
      </c>
    </row>
    <row r="14">
      <c r="B14" s="63" t="s">
        <v>63</v>
      </c>
      <c r="M14" s="54"/>
    </row>
    <row r="15">
      <c r="E15" s="64">
        <v>1.0</v>
      </c>
      <c r="F15" s="27" t="s">
        <v>64</v>
      </c>
      <c r="M15" s="54"/>
    </row>
    <row r="16">
      <c r="E16" s="27" t="s">
        <v>65</v>
      </c>
      <c r="M16" s="54"/>
    </row>
    <row r="17">
      <c r="A17" s="65" t="s">
        <v>66</v>
      </c>
      <c r="B17" s="54"/>
    </row>
    <row r="18">
      <c r="E18" s="27" t="s">
        <v>67</v>
      </c>
      <c r="M18" s="18" t="s">
        <v>68</v>
      </c>
    </row>
    <row r="19">
      <c r="A19" s="27" t="s">
        <v>69</v>
      </c>
      <c r="C19" s="27" t="s">
        <v>70</v>
      </c>
    </row>
    <row r="21" ht="15.75" customHeight="1">
      <c r="B21" s="54"/>
    </row>
    <row r="22" ht="15.75" customHeight="1"/>
    <row r="23" ht="15.75" customHeight="1">
      <c r="A23" s="27" t="s">
        <v>71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3.57"/>
    <col customWidth="1" min="3" max="3" width="14.14"/>
    <col customWidth="1" min="4" max="4" width="14.71"/>
    <col customWidth="1" min="5" max="5" width="14.57"/>
    <col customWidth="1" min="6" max="11" width="10.71"/>
    <col customWidth="1" min="12" max="12" width="9.57"/>
    <col customWidth="1" min="13" max="14" width="13.14"/>
    <col customWidth="1" min="15" max="26" width="10.71"/>
  </cols>
  <sheetData>
    <row r="3">
      <c r="M3" s="27" t="s">
        <v>48</v>
      </c>
    </row>
    <row r="4">
      <c r="I4" s="27" t="s">
        <v>49</v>
      </c>
      <c r="J4" s="54"/>
      <c r="M4" s="54"/>
      <c r="N4" s="55"/>
    </row>
    <row r="5">
      <c r="A5" s="56" t="s">
        <v>50</v>
      </c>
      <c r="B5" s="56" t="s">
        <v>51</v>
      </c>
      <c r="C5" s="56" t="s">
        <v>52</v>
      </c>
      <c r="D5" s="56" t="s">
        <v>53</v>
      </c>
      <c r="E5" s="57" t="s">
        <v>54</v>
      </c>
      <c r="F5" s="56" t="s">
        <v>55</v>
      </c>
      <c r="G5" s="56" t="s">
        <v>56</v>
      </c>
      <c r="H5" s="56"/>
      <c r="I5" s="56"/>
      <c r="M5" s="54"/>
      <c r="N5" s="55"/>
    </row>
    <row r="6">
      <c r="A6" s="18" t="s">
        <v>57</v>
      </c>
      <c r="B6" s="18">
        <v>10.39</v>
      </c>
      <c r="C6" s="18">
        <v>22.22</v>
      </c>
      <c r="D6" s="18">
        <f t="shared" ref="D6:D7" si="1">(B6*C6)</f>
        <v>230.8658</v>
      </c>
      <c r="E6" s="18">
        <f t="shared" ref="E6:E7" si="2">(B6)*POWER(C6,3)/12</f>
        <v>9498.750171</v>
      </c>
      <c r="F6" s="18">
        <v>0.3175</v>
      </c>
      <c r="G6" s="18">
        <f>(B6*F6)*10.95125</f>
        <v>36.12625728</v>
      </c>
      <c r="H6" s="18"/>
      <c r="K6" s="27">
        <v>22.22</v>
      </c>
      <c r="M6" s="54"/>
      <c r="N6" s="55"/>
    </row>
    <row r="7">
      <c r="A7" s="18" t="s">
        <v>58</v>
      </c>
      <c r="B7" s="18">
        <f>10.39-0.3175</f>
        <v>10.0725</v>
      </c>
      <c r="C7" s="18">
        <f>22.22-0.3175-0.3175</f>
        <v>21.585</v>
      </c>
      <c r="D7" s="18">
        <f t="shared" si="1"/>
        <v>217.4149125</v>
      </c>
      <c r="E7" s="18">
        <f t="shared" si="2"/>
        <v>8441.355469</v>
      </c>
      <c r="F7" s="18">
        <v>0.3175</v>
      </c>
      <c r="G7" s="18">
        <f>(F7*10.7925)*5.39635</f>
        <v>18.49123409</v>
      </c>
      <c r="H7" s="18"/>
      <c r="M7" s="54"/>
      <c r="N7" s="55"/>
    </row>
    <row r="8">
      <c r="B8" s="18"/>
      <c r="C8" s="18"/>
      <c r="D8" s="18"/>
      <c r="E8" s="18"/>
      <c r="F8" s="18"/>
      <c r="G8" s="18"/>
      <c r="H8" s="18"/>
      <c r="J8" s="54"/>
      <c r="M8" s="54"/>
      <c r="N8" s="55"/>
    </row>
    <row r="9">
      <c r="B9" s="58" t="s">
        <v>59</v>
      </c>
      <c r="E9" s="66">
        <f>SUM(E6-E7)</f>
        <v>1057.394701</v>
      </c>
      <c r="F9" s="67"/>
      <c r="G9" s="67">
        <f>SUM(G6:G8)</f>
        <v>54.61749137</v>
      </c>
      <c r="H9" s="60"/>
      <c r="J9" s="18">
        <v>7.0</v>
      </c>
    </row>
    <row r="11">
      <c r="M11" s="27" t="s">
        <v>60</v>
      </c>
    </row>
    <row r="12">
      <c r="B12" s="61" t="s">
        <v>72</v>
      </c>
      <c r="M12" s="54"/>
    </row>
    <row r="13">
      <c r="M13" s="54"/>
      <c r="N13" s="62" t="s">
        <v>73</v>
      </c>
    </row>
    <row r="14">
      <c r="B14" s="63" t="s">
        <v>74</v>
      </c>
      <c r="M14" s="54"/>
    </row>
    <row r="15">
      <c r="E15" s="64">
        <v>1.0</v>
      </c>
      <c r="F15" s="27" t="s">
        <v>75</v>
      </c>
      <c r="M15" s="54"/>
    </row>
    <row r="16">
      <c r="E16" s="27" t="s">
        <v>65</v>
      </c>
      <c r="M16" s="54"/>
    </row>
    <row r="17">
      <c r="A17" s="65" t="s">
        <v>66</v>
      </c>
      <c r="B17" s="54"/>
    </row>
    <row r="18">
      <c r="E18" s="27" t="s">
        <v>76</v>
      </c>
      <c r="M18" s="18" t="s">
        <v>77</v>
      </c>
    </row>
    <row r="19">
      <c r="A19" s="27" t="s">
        <v>78</v>
      </c>
      <c r="C19" s="27" t="s">
        <v>79</v>
      </c>
    </row>
    <row r="21" ht="15.75" customHeight="1">
      <c r="B21" s="54"/>
    </row>
    <row r="22" ht="15.75" customHeight="1"/>
    <row r="23" ht="15.75" customHeight="1">
      <c r="A23" s="27" t="s">
        <v>80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3.57"/>
    <col customWidth="1" min="3" max="3" width="14.14"/>
    <col customWidth="1" min="4" max="4" width="14.71"/>
    <col customWidth="1" min="5" max="5" width="14.57"/>
    <col customWidth="1" min="6" max="11" width="10.71"/>
    <col customWidth="1" min="12" max="12" width="9.57"/>
    <col customWidth="1" min="13" max="14" width="13.14"/>
    <col customWidth="1" min="15" max="26" width="10.71"/>
  </cols>
  <sheetData>
    <row r="3">
      <c r="M3" s="27" t="s">
        <v>48</v>
      </c>
    </row>
    <row r="4">
      <c r="I4" s="27" t="s">
        <v>49</v>
      </c>
      <c r="J4" s="54"/>
      <c r="M4" s="54"/>
      <c r="N4" s="55"/>
    </row>
    <row r="5">
      <c r="A5" s="56" t="s">
        <v>50</v>
      </c>
      <c r="B5" s="56" t="s">
        <v>51</v>
      </c>
      <c r="C5" s="56" t="s">
        <v>52</v>
      </c>
      <c r="D5" s="56" t="s">
        <v>53</v>
      </c>
      <c r="E5" s="57" t="s">
        <v>54</v>
      </c>
      <c r="F5" s="56" t="s">
        <v>55</v>
      </c>
      <c r="G5" s="56" t="s">
        <v>56</v>
      </c>
      <c r="H5" s="56"/>
      <c r="I5" s="56"/>
      <c r="M5" s="54"/>
      <c r="N5" s="55"/>
    </row>
    <row r="6">
      <c r="A6" s="18" t="s">
        <v>57</v>
      </c>
      <c r="B6" s="18">
        <v>6.0</v>
      </c>
      <c r="C6" s="18">
        <v>12.34</v>
      </c>
      <c r="D6" s="18">
        <f t="shared" ref="D6:D7" si="1">(B6*C6)</f>
        <v>74.04</v>
      </c>
      <c r="E6" s="18">
        <f t="shared" ref="E6:E7" si="2">(B6)*POWER(C6,3)/12</f>
        <v>939.540452</v>
      </c>
      <c r="F6" s="18">
        <v>0.3175</v>
      </c>
      <c r="G6" s="18">
        <f>(B6*F6)*6.01125</f>
        <v>11.45143125</v>
      </c>
      <c r="H6" s="18"/>
      <c r="K6" s="27">
        <v>12.34</v>
      </c>
      <c r="M6" s="54"/>
      <c r="N6" s="55"/>
    </row>
    <row r="7">
      <c r="A7" s="18" t="s">
        <v>58</v>
      </c>
      <c r="B7" s="18">
        <f>6-0.3175</f>
        <v>5.6825</v>
      </c>
      <c r="C7" s="18">
        <f>12.34-0.3175-0.3175</f>
        <v>11.705</v>
      </c>
      <c r="D7" s="18">
        <f t="shared" si="1"/>
        <v>66.5136625</v>
      </c>
      <c r="E7" s="18">
        <f t="shared" si="2"/>
        <v>759.4032517</v>
      </c>
      <c r="F7" s="18">
        <v>0.3175</v>
      </c>
      <c r="G7" s="18">
        <f>(F7*5.8525)*2.92625</f>
        <v>5.437466305</v>
      </c>
      <c r="H7" s="18"/>
      <c r="M7" s="54"/>
      <c r="N7" s="55"/>
    </row>
    <row r="8">
      <c r="B8" s="18"/>
      <c r="C8" s="18"/>
      <c r="D8" s="18"/>
      <c r="E8" s="18"/>
      <c r="F8" s="18"/>
      <c r="G8" s="18"/>
      <c r="H8" s="18"/>
      <c r="J8" s="54"/>
      <c r="M8" s="54"/>
      <c r="N8" s="55"/>
    </row>
    <row r="9">
      <c r="B9" s="58" t="s">
        <v>59</v>
      </c>
      <c r="E9" s="59">
        <f>SUM(E6-E7)</f>
        <v>180.1372003</v>
      </c>
      <c r="F9" s="60"/>
      <c r="G9" s="60">
        <f>SUM(G6:G8)</f>
        <v>16.88889755</v>
      </c>
      <c r="H9" s="60"/>
      <c r="J9" s="18">
        <v>3.861</v>
      </c>
    </row>
    <row r="11">
      <c r="M11" s="27" t="s">
        <v>60</v>
      </c>
    </row>
    <row r="12">
      <c r="B12" s="61" t="s">
        <v>81</v>
      </c>
      <c r="M12" s="54"/>
    </row>
    <row r="13">
      <c r="M13" s="54"/>
      <c r="N13" s="62" t="s">
        <v>82</v>
      </c>
    </row>
    <row r="14">
      <c r="B14" s="63" t="s">
        <v>83</v>
      </c>
      <c r="M14" s="54"/>
    </row>
    <row r="15">
      <c r="E15" s="64">
        <v>1.0</v>
      </c>
      <c r="F15" s="27" t="s">
        <v>84</v>
      </c>
      <c r="M15" s="54"/>
    </row>
    <row r="16">
      <c r="E16" s="27" t="s">
        <v>65</v>
      </c>
      <c r="M16" s="54"/>
    </row>
    <row r="17">
      <c r="A17" s="65" t="s">
        <v>66</v>
      </c>
      <c r="B17" s="54"/>
    </row>
    <row r="18">
      <c r="E18" s="27" t="s">
        <v>85</v>
      </c>
      <c r="M18" s="18" t="s">
        <v>86</v>
      </c>
    </row>
    <row r="19">
      <c r="A19" s="27" t="s">
        <v>87</v>
      </c>
      <c r="C19" s="27" t="s">
        <v>88</v>
      </c>
    </row>
    <row r="21" ht="15.75" customHeight="1">
      <c r="B21" s="54"/>
    </row>
    <row r="22" ht="15.75" customHeight="1"/>
    <row r="23" ht="15.75" customHeight="1">
      <c r="A23" s="27" t="s">
        <v>89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4.0"/>
    <col customWidth="1" min="3" max="3" width="25.86"/>
    <col customWidth="1" min="4" max="4" width="32.71"/>
    <col customWidth="1" min="5" max="5" width="30.86"/>
    <col customWidth="1" min="6" max="6" width="13.86"/>
    <col customWidth="1" min="7" max="26" width="10.71"/>
  </cols>
  <sheetData>
    <row r="2">
      <c r="C2" s="68" t="s">
        <v>90</v>
      </c>
      <c r="D2" s="69" t="s">
        <v>91</v>
      </c>
    </row>
    <row r="3">
      <c r="C3" s="48"/>
    </row>
    <row r="4">
      <c r="B4" s="22"/>
      <c r="C4" s="48"/>
    </row>
    <row r="5">
      <c r="C5" s="68" t="s">
        <v>92</v>
      </c>
      <c r="D5" s="33" t="s">
        <v>93</v>
      </c>
    </row>
    <row r="6">
      <c r="C6" s="48"/>
      <c r="D6" s="32" t="s">
        <v>40</v>
      </c>
    </row>
    <row r="7">
      <c r="C7" s="68" t="s">
        <v>94</v>
      </c>
      <c r="D7" s="33" t="s">
        <v>95</v>
      </c>
      <c r="H7" s="34"/>
      <c r="I7" s="34"/>
    </row>
    <row r="8">
      <c r="C8" s="48"/>
      <c r="D8" s="33"/>
      <c r="H8" s="70"/>
    </row>
    <row r="9">
      <c r="C9" s="48"/>
      <c r="E9" s="32" t="s">
        <v>96</v>
      </c>
    </row>
    <row r="10">
      <c r="C10" s="68" t="s">
        <v>97</v>
      </c>
      <c r="D10" s="71" t="s">
        <v>98</v>
      </c>
      <c r="E10" s="32"/>
    </row>
    <row r="11">
      <c r="C11" s="48"/>
      <c r="D11" s="72" t="s">
        <v>28</v>
      </c>
      <c r="E11" s="32"/>
    </row>
    <row r="12">
      <c r="C12" s="68" t="s">
        <v>99</v>
      </c>
      <c r="D12" s="73" t="s">
        <v>100</v>
      </c>
    </row>
    <row r="13">
      <c r="C13" s="48"/>
      <c r="D13" s="74"/>
    </row>
    <row r="15">
      <c r="A15" s="6"/>
      <c r="B15" s="6"/>
      <c r="C15" s="75"/>
      <c r="D15" s="76"/>
      <c r="E15" s="18"/>
    </row>
    <row r="16">
      <c r="A16" s="12" t="s">
        <v>101</v>
      </c>
      <c r="B16" s="12" t="s">
        <v>102</v>
      </c>
      <c r="C16" s="77" t="s">
        <v>103</v>
      </c>
      <c r="D16" s="12" t="s">
        <v>104</v>
      </c>
      <c r="E16" s="14"/>
    </row>
    <row r="17">
      <c r="A17" s="78" t="s">
        <v>105</v>
      </c>
      <c r="B17" s="38" t="s">
        <v>106</v>
      </c>
      <c r="C17" s="50" t="s">
        <v>31</v>
      </c>
      <c r="D17" s="78" t="s">
        <v>107</v>
      </c>
      <c r="E17" s="39"/>
    </row>
    <row r="18">
      <c r="A18" s="79">
        <v>7.602817078E9</v>
      </c>
      <c r="B18" s="76">
        <v>1.04624E-5</v>
      </c>
      <c r="C18" s="42">
        <v>0.0</v>
      </c>
      <c r="D18" s="40">
        <f t="shared" ref="D18:D33" si="1">(-0.000149*POWER(C18,10)+0.00329*POWER(C18,9)-0.02923*POWER(C18,8)+0.13146*POWER(C18,7)-0.3265*POWER(C18,6)+0.32595*POWER(C18,5)+14.287*POWER(C18,4)-224.75*POWER(C18,3)+1422.685*POWER(C18,2)) /(A18*B18)</f>
        <v>0</v>
      </c>
      <c r="E18" s="4"/>
    </row>
    <row r="19">
      <c r="A19" s="80">
        <v>7.602817078E9</v>
      </c>
      <c r="B19" s="81">
        <v>1.04624E-5</v>
      </c>
      <c r="C19" s="4">
        <v>0.25</v>
      </c>
      <c r="D19" s="43">
        <f t="shared" si="1"/>
        <v>0.001074404813</v>
      </c>
      <c r="E19" s="4"/>
    </row>
    <row r="20">
      <c r="A20" s="80">
        <v>7.602817078E9</v>
      </c>
      <c r="B20" s="81">
        <v>1.04624E-5</v>
      </c>
      <c r="C20" s="4">
        <v>0.5</v>
      </c>
      <c r="D20" s="43">
        <f t="shared" si="1"/>
        <v>0.004129508505</v>
      </c>
      <c r="E20" s="4"/>
    </row>
    <row r="21" ht="15.75" customHeight="1">
      <c r="A21" s="80">
        <v>7.602817078E9</v>
      </c>
      <c r="B21" s="81">
        <v>1.04624E-5</v>
      </c>
      <c r="C21" s="4">
        <v>0.75</v>
      </c>
      <c r="D21" s="43">
        <f t="shared" si="1"/>
        <v>0.008925890829</v>
      </c>
      <c r="E21" s="4"/>
    </row>
    <row r="22" ht="15.75" customHeight="1">
      <c r="A22" s="80">
        <v>7.602817078E9</v>
      </c>
      <c r="B22" s="81">
        <v>1.04624E-5</v>
      </c>
      <c r="C22" s="4">
        <v>1.0</v>
      </c>
      <c r="D22" s="43">
        <f t="shared" si="1"/>
        <v>0.01524101364</v>
      </c>
      <c r="E22" s="4"/>
    </row>
    <row r="23" ht="15.75" customHeight="1">
      <c r="A23" s="80">
        <v>7.602817078E9</v>
      </c>
      <c r="B23" s="81">
        <v>1.04624E-5</v>
      </c>
      <c r="C23" s="4">
        <v>1.5</v>
      </c>
      <c r="D23" s="43">
        <f t="shared" si="1"/>
        <v>0.03162046182</v>
      </c>
      <c r="E23" s="4"/>
    </row>
    <row r="24" ht="15.75" customHeight="1">
      <c r="A24" s="80">
        <v>7.602817078E9</v>
      </c>
      <c r="B24" s="81">
        <v>1.04624E-5</v>
      </c>
      <c r="C24" s="4">
        <v>2.0</v>
      </c>
      <c r="D24" s="43">
        <f t="shared" si="1"/>
        <v>0.05181732318</v>
      </c>
      <c r="E24" s="4"/>
    </row>
    <row r="25" ht="15.75" customHeight="1">
      <c r="A25" s="80">
        <v>7.602817078E9</v>
      </c>
      <c r="B25" s="81">
        <v>1.04624E-5</v>
      </c>
      <c r="C25" s="4">
        <v>2.5</v>
      </c>
      <c r="D25" s="43">
        <f t="shared" si="1"/>
        <v>0.07463861165</v>
      </c>
      <c r="E25" s="4"/>
    </row>
    <row r="26" ht="15.75" customHeight="1">
      <c r="A26" s="80">
        <v>7.602817078E9</v>
      </c>
      <c r="B26" s="81">
        <v>1.04624E-5</v>
      </c>
      <c r="C26" s="4">
        <v>3.0</v>
      </c>
      <c r="D26" s="43">
        <f t="shared" si="1"/>
        <v>0.09914087201</v>
      </c>
      <c r="E26" s="4"/>
    </row>
    <row r="27" ht="15.75" customHeight="1">
      <c r="A27" s="80">
        <v>7.602817078E9</v>
      </c>
      <c r="B27" s="81">
        <v>1.04624E-5</v>
      </c>
      <c r="C27" s="4">
        <v>3.5</v>
      </c>
      <c r="D27" s="43">
        <f t="shared" si="1"/>
        <v>0.1246165304</v>
      </c>
      <c r="E27" s="4"/>
    </row>
    <row r="28" ht="15.75" customHeight="1">
      <c r="A28" s="80">
        <v>7.602817078E9</v>
      </c>
      <c r="B28" s="81">
        <v>1.04624E-5</v>
      </c>
      <c r="C28" s="4">
        <v>3.75</v>
      </c>
      <c r="D28" s="43">
        <f t="shared" si="1"/>
        <v>0.1375581737</v>
      </c>
      <c r="E28" s="4"/>
    </row>
    <row r="29" ht="15.75" customHeight="1">
      <c r="A29" s="80">
        <v>7.602817078E9</v>
      </c>
      <c r="B29" s="81">
        <v>1.04624E-5</v>
      </c>
      <c r="C29" s="4">
        <v>4.0</v>
      </c>
      <c r="D29" s="43">
        <f t="shared" si="1"/>
        <v>0.1505750685</v>
      </c>
      <c r="E29" s="4"/>
    </row>
    <row r="30" ht="15.75" customHeight="1">
      <c r="A30" s="80">
        <v>7.602817078E9</v>
      </c>
      <c r="B30" s="81">
        <v>1.04624E-5</v>
      </c>
      <c r="C30" s="4">
        <v>4.25</v>
      </c>
      <c r="D30" s="43">
        <f t="shared" si="1"/>
        <v>0.1636365339</v>
      </c>
      <c r="E30" s="4"/>
    </row>
    <row r="31" ht="15.75" customHeight="1">
      <c r="A31" s="80">
        <v>7.602817078E9</v>
      </c>
      <c r="B31" s="81">
        <v>1.04624E-5</v>
      </c>
      <c r="C31" s="4">
        <v>4.5</v>
      </c>
      <c r="D31" s="43">
        <f t="shared" si="1"/>
        <v>0.1767229892</v>
      </c>
      <c r="E31" s="4"/>
    </row>
    <row r="32" ht="15.75" customHeight="1">
      <c r="A32" s="80">
        <v>7.602817078E9</v>
      </c>
      <c r="B32" s="81">
        <v>1.04624E-5</v>
      </c>
      <c r="C32" s="4">
        <v>4.75</v>
      </c>
      <c r="D32" s="43">
        <f t="shared" si="1"/>
        <v>0.189825167</v>
      </c>
      <c r="E32" s="4"/>
    </row>
    <row r="33" ht="15.75" customHeight="1">
      <c r="A33" s="82">
        <v>7.602817078E9</v>
      </c>
      <c r="B33" s="83">
        <v>1.04624E-5</v>
      </c>
      <c r="C33" s="46">
        <v>5.0</v>
      </c>
      <c r="D33" s="44">
        <f t="shared" si="1"/>
        <v>0.2029428529</v>
      </c>
      <c r="E33" s="4"/>
    </row>
    <row r="34" ht="15.75" customHeight="1">
      <c r="C34" s="11"/>
      <c r="D34" s="11"/>
      <c r="E34" s="11"/>
    </row>
    <row r="35" ht="15.75" customHeight="1">
      <c r="C35" s="4"/>
      <c r="D35" s="4"/>
      <c r="E35" s="53"/>
    </row>
    <row r="36" ht="15.75" customHeight="1">
      <c r="A36" s="47" t="s">
        <v>108</v>
      </c>
      <c r="C36" s="47"/>
      <c r="D36" s="47"/>
      <c r="E36" s="18"/>
    </row>
    <row r="37" ht="15.75" customHeight="1">
      <c r="C37" s="4"/>
      <c r="D37" s="4"/>
      <c r="E37" s="18"/>
    </row>
    <row r="38" ht="15.75" customHeight="1">
      <c r="A38" s="31"/>
      <c r="C38" s="31"/>
      <c r="D38" s="31"/>
      <c r="E38" s="18"/>
    </row>
    <row r="39" ht="15.75" customHeight="1">
      <c r="C39" s="84" t="s">
        <v>109</v>
      </c>
      <c r="D39" s="85" t="s">
        <v>110</v>
      </c>
      <c r="E39" s="86"/>
      <c r="F39" s="87"/>
      <c r="G39" s="87"/>
      <c r="H39" s="87"/>
    </row>
    <row r="40" ht="15.75" customHeight="1">
      <c r="C40" s="4"/>
      <c r="D40" s="4"/>
      <c r="E40" s="88" t="s">
        <v>111</v>
      </c>
    </row>
    <row r="41" ht="15.75" customHeight="1">
      <c r="C41" s="89"/>
      <c r="D41" s="4"/>
      <c r="E41" s="18"/>
    </row>
    <row r="42" ht="15.75" customHeight="1">
      <c r="C42" s="4"/>
      <c r="D42" s="4" t="s">
        <v>18</v>
      </c>
      <c r="E42" s="18" t="s">
        <v>112</v>
      </c>
      <c r="F42" s="18" t="s">
        <v>113</v>
      </c>
    </row>
    <row r="43" ht="15.75" customHeight="1">
      <c r="C43" s="4"/>
      <c r="D43" s="4">
        <v>0.0</v>
      </c>
      <c r="E43" s="18">
        <f t="shared" ref="E43:E58" si="2">D43*1000</f>
        <v>0</v>
      </c>
      <c r="F43" s="18">
        <f t="shared" ref="F43:F58" si="3">D43*100</f>
        <v>0</v>
      </c>
    </row>
    <row r="44" ht="15.75" customHeight="1">
      <c r="C44" s="18"/>
      <c r="D44" s="18">
        <v>0.0010744048131882185</v>
      </c>
      <c r="E44" s="18">
        <f t="shared" si="2"/>
        <v>1.074404813</v>
      </c>
      <c r="F44" s="18">
        <f t="shared" si="3"/>
        <v>0.1074404813</v>
      </c>
    </row>
    <row r="45" ht="15.75" customHeight="1">
      <c r="C45" s="18"/>
      <c r="D45" s="18">
        <v>0.0041295085051909685</v>
      </c>
      <c r="E45" s="18">
        <f t="shared" si="2"/>
        <v>4.129508505</v>
      </c>
      <c r="F45" s="18">
        <f t="shared" si="3"/>
        <v>0.4129508505</v>
      </c>
    </row>
    <row r="46" ht="15.75" customHeight="1">
      <c r="C46" s="18"/>
      <c r="D46" s="18">
        <v>0.0089258908294618</v>
      </c>
      <c r="E46" s="18">
        <f t="shared" si="2"/>
        <v>8.925890829</v>
      </c>
      <c r="F46" s="18">
        <f t="shared" si="3"/>
        <v>0.8925890829</v>
      </c>
    </row>
    <row r="47" ht="15.75" customHeight="1">
      <c r="C47" s="18"/>
      <c r="D47" s="18">
        <v>0.01524101364178639</v>
      </c>
      <c r="E47" s="18">
        <f t="shared" si="2"/>
        <v>15.24101364</v>
      </c>
      <c r="F47" s="18">
        <f t="shared" si="3"/>
        <v>1.524101364</v>
      </c>
    </row>
    <row r="48" ht="15.75" customHeight="1">
      <c r="C48" s="18"/>
      <c r="D48" s="18">
        <v>0.03162046181671783</v>
      </c>
      <c r="E48" s="18">
        <f t="shared" si="2"/>
        <v>31.62046182</v>
      </c>
      <c r="F48" s="18">
        <f t="shared" si="3"/>
        <v>3.162046182</v>
      </c>
    </row>
    <row r="49" ht="15.75" customHeight="1">
      <c r="C49" s="18"/>
      <c r="D49" s="18">
        <v>0.05181732317971382</v>
      </c>
      <c r="E49" s="18">
        <f t="shared" si="2"/>
        <v>51.81732318</v>
      </c>
      <c r="F49" s="18">
        <f t="shared" si="3"/>
        <v>5.181732318</v>
      </c>
    </row>
    <row r="50" ht="15.75" customHeight="1">
      <c r="C50" s="18"/>
      <c r="D50" s="18">
        <v>0.07463861164932553</v>
      </c>
      <c r="E50" s="18">
        <f t="shared" si="2"/>
        <v>74.63861165</v>
      </c>
      <c r="F50" s="18">
        <f t="shared" si="3"/>
        <v>7.463861165</v>
      </c>
    </row>
    <row r="51" ht="15.75" customHeight="1">
      <c r="C51" s="18"/>
      <c r="D51" s="18">
        <v>0.09914087200900766</v>
      </c>
      <c r="E51" s="18">
        <f t="shared" si="2"/>
        <v>99.14087201</v>
      </c>
      <c r="F51" s="18">
        <f t="shared" si="3"/>
        <v>9.914087201</v>
      </c>
    </row>
    <row r="52" ht="15.75" customHeight="1">
      <c r="C52" s="18"/>
      <c r="D52" s="18">
        <v>0.12461653039437491</v>
      </c>
      <c r="E52" s="18">
        <f t="shared" si="2"/>
        <v>124.6165304</v>
      </c>
      <c r="F52" s="18">
        <f t="shared" si="3"/>
        <v>12.46165304</v>
      </c>
    </row>
    <row r="53" ht="15.75" customHeight="1">
      <c r="C53" s="18"/>
      <c r="D53" s="18">
        <v>0.13755817366050316</v>
      </c>
      <c r="E53" s="18">
        <f t="shared" si="2"/>
        <v>137.5581737</v>
      </c>
      <c r="F53" s="18">
        <f t="shared" si="3"/>
        <v>13.75581737</v>
      </c>
    </row>
    <row r="54" ht="15.75" customHeight="1">
      <c r="C54" s="18"/>
      <c r="D54" s="18">
        <v>0.15057506853171027</v>
      </c>
      <c r="E54" s="18">
        <f t="shared" si="2"/>
        <v>150.5750685</v>
      </c>
      <c r="F54" s="18">
        <f t="shared" si="3"/>
        <v>15.05750685</v>
      </c>
    </row>
    <row r="55" ht="15.75" customHeight="1">
      <c r="C55" s="18"/>
      <c r="D55" s="18">
        <v>0.16363653389743194</v>
      </c>
      <c r="E55" s="18">
        <f t="shared" si="2"/>
        <v>163.6365339</v>
      </c>
      <c r="F55" s="18">
        <f t="shared" si="3"/>
        <v>16.36365339</v>
      </c>
    </row>
    <row r="56" ht="15.75" customHeight="1">
      <c r="C56" s="18"/>
      <c r="D56" s="18">
        <v>0.1767229892395695</v>
      </c>
      <c r="E56" s="18">
        <f t="shared" si="2"/>
        <v>176.7229892</v>
      </c>
      <c r="F56" s="18">
        <f t="shared" si="3"/>
        <v>17.67229892</v>
      </c>
    </row>
    <row r="57" ht="15.75" customHeight="1">
      <c r="D57" s="18">
        <v>0.18982516702712823</v>
      </c>
      <c r="E57" s="18">
        <f t="shared" si="2"/>
        <v>189.825167</v>
      </c>
      <c r="F57" s="18">
        <f t="shared" si="3"/>
        <v>18.9825167</v>
      </c>
    </row>
    <row r="58" ht="15.75" customHeight="1">
      <c r="D58" s="18">
        <v>0.2029428528746029</v>
      </c>
      <c r="E58" s="18">
        <f t="shared" si="2"/>
        <v>202.9428529</v>
      </c>
      <c r="F58" s="18">
        <f t="shared" si="3"/>
        <v>20.29428529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1.14"/>
    <col customWidth="1" min="4" max="4" width="32.71"/>
    <col customWidth="1" min="5" max="5" width="12.86"/>
    <col customWidth="1" min="6" max="6" width="10.71"/>
    <col customWidth="1" min="7" max="7" width="23.0"/>
    <col customWidth="1" min="8" max="26" width="10.71"/>
  </cols>
  <sheetData>
    <row r="2">
      <c r="C2" s="48"/>
      <c r="D2" s="90" t="s">
        <v>114</v>
      </c>
      <c r="G2" s="32" t="s">
        <v>115</v>
      </c>
      <c r="H2" s="34"/>
      <c r="I2" s="34"/>
    </row>
    <row r="3">
      <c r="D3" s="22"/>
      <c r="E3" s="11"/>
      <c r="G3" s="32" t="s">
        <v>116</v>
      </c>
    </row>
    <row r="5">
      <c r="C5" s="75"/>
      <c r="D5" s="76"/>
      <c r="E5" s="76"/>
      <c r="F5" s="10"/>
      <c r="G5" s="6"/>
    </row>
    <row r="6">
      <c r="C6" s="77" t="s">
        <v>44</v>
      </c>
      <c r="D6" s="12" t="s">
        <v>45</v>
      </c>
      <c r="E6" s="91" t="s">
        <v>117</v>
      </c>
      <c r="F6" s="92" t="s">
        <v>118</v>
      </c>
      <c r="G6" s="93" t="s">
        <v>119</v>
      </c>
    </row>
    <row r="7">
      <c r="C7" s="50" t="s">
        <v>31</v>
      </c>
      <c r="D7" s="38" t="s">
        <v>46</v>
      </c>
      <c r="E7" s="94" t="s">
        <v>120</v>
      </c>
      <c r="F7" s="95" t="s">
        <v>121</v>
      </c>
      <c r="G7" s="38" t="s">
        <v>122</v>
      </c>
    </row>
    <row r="8">
      <c r="C8" s="96">
        <v>0.0</v>
      </c>
      <c r="D8" s="43">
        <f t="shared" ref="D8:D23" si="1">-0.01348*POWER(C8,8)+0.23692*POWER(C8,7)-1.63723*POWER(C8,6)+5.5215*POWER(C8,5)-9.795*POWER(C8,4)+6.519*POWER(C8,3)+171.445*POWER(C8,2)-1348.22*C8+2845.37</f>
        <v>2845.37</v>
      </c>
      <c r="E8" s="96">
        <f t="shared" ref="E8:E23" si="2">POWER(0.2222,2)</f>
        <v>0.04937284</v>
      </c>
      <c r="F8" s="41">
        <f t="shared" ref="F8:F23" si="3">POWER(0.1234,2)</f>
        <v>0.01522756</v>
      </c>
      <c r="G8" s="41">
        <f t="shared" ref="G8:G23" si="4">(D8)*E8 /(E8+F8)</f>
        <v>2174.661422</v>
      </c>
    </row>
    <row r="9">
      <c r="C9" s="51">
        <v>0.25</v>
      </c>
      <c r="D9" s="43">
        <f t="shared" si="1"/>
        <v>2519.098917</v>
      </c>
      <c r="E9" s="51">
        <f t="shared" si="2"/>
        <v>0.04937284</v>
      </c>
      <c r="F9" s="36">
        <f t="shared" si="3"/>
        <v>0.01522756</v>
      </c>
      <c r="G9" s="36">
        <f t="shared" si="4"/>
        <v>1925.298725</v>
      </c>
    </row>
    <row r="10">
      <c r="C10" s="51">
        <v>0.5</v>
      </c>
      <c r="D10" s="43">
        <f t="shared" si="1"/>
        <v>2214.472701</v>
      </c>
      <c r="E10" s="51">
        <f t="shared" si="2"/>
        <v>0.04937284</v>
      </c>
      <c r="F10" s="36">
        <f t="shared" si="3"/>
        <v>0.01522756</v>
      </c>
      <c r="G10" s="36">
        <f t="shared" si="4"/>
        <v>1692.478783</v>
      </c>
    </row>
    <row r="11">
      <c r="C11" s="51">
        <v>0.75</v>
      </c>
      <c r="D11" s="43">
        <f t="shared" si="1"/>
        <v>1931.342978</v>
      </c>
      <c r="E11" s="51">
        <f t="shared" si="2"/>
        <v>0.04937284</v>
      </c>
      <c r="F11" s="36">
        <f t="shared" si="3"/>
        <v>0.01522756</v>
      </c>
      <c r="G11" s="36">
        <f t="shared" si="4"/>
        <v>1476.088195</v>
      </c>
    </row>
    <row r="12">
      <c r="C12" s="51">
        <v>1.0</v>
      </c>
      <c r="D12" s="43">
        <f t="shared" si="1"/>
        <v>1669.42671</v>
      </c>
      <c r="E12" s="51">
        <f t="shared" si="2"/>
        <v>0.04937284</v>
      </c>
      <c r="F12" s="36">
        <f t="shared" si="3"/>
        <v>0.01522756</v>
      </c>
      <c r="G12" s="36">
        <f t="shared" si="4"/>
        <v>1275.910642</v>
      </c>
    </row>
    <row r="13">
      <c r="C13" s="51">
        <v>1.5</v>
      </c>
      <c r="D13" s="43">
        <f t="shared" si="1"/>
        <v>1208.188028</v>
      </c>
      <c r="E13" s="51">
        <f t="shared" si="2"/>
        <v>0.04937284</v>
      </c>
      <c r="F13" s="36">
        <f t="shared" si="3"/>
        <v>0.01522756</v>
      </c>
      <c r="G13" s="36">
        <f t="shared" si="4"/>
        <v>923.3948116</v>
      </c>
    </row>
    <row r="14">
      <c r="C14" s="51">
        <v>2.0</v>
      </c>
      <c r="D14" s="43">
        <f t="shared" si="1"/>
        <v>828.92216</v>
      </c>
      <c r="E14" s="51">
        <f t="shared" si="2"/>
        <v>0.04937284</v>
      </c>
      <c r="F14" s="36">
        <f t="shared" si="3"/>
        <v>0.01522756</v>
      </c>
      <c r="G14" s="36">
        <f t="shared" si="4"/>
        <v>633.5292224</v>
      </c>
    </row>
    <row r="15">
      <c r="C15" s="51">
        <v>2.5</v>
      </c>
      <c r="D15" s="43">
        <f t="shared" si="1"/>
        <v>529.1237109</v>
      </c>
      <c r="E15" s="51">
        <f t="shared" si="2"/>
        <v>0.04937284</v>
      </c>
      <c r="F15" s="36">
        <f t="shared" si="3"/>
        <v>0.01522756</v>
      </c>
      <c r="G15" s="36">
        <f t="shared" si="4"/>
        <v>404.3990489</v>
      </c>
    </row>
    <row r="16">
      <c r="C16" s="51">
        <v>3.0</v>
      </c>
      <c r="D16" s="43">
        <f t="shared" si="1"/>
        <v>304.21859</v>
      </c>
      <c r="E16" s="51">
        <f t="shared" si="2"/>
        <v>0.04937284</v>
      </c>
      <c r="F16" s="36">
        <f t="shared" si="3"/>
        <v>0.01522756</v>
      </c>
      <c r="G16" s="36">
        <f t="shared" si="4"/>
        <v>232.5084019</v>
      </c>
    </row>
    <row r="17">
      <c r="C17" s="51">
        <v>3.5</v>
      </c>
      <c r="D17" s="43">
        <f t="shared" si="1"/>
        <v>147.5467053</v>
      </c>
      <c r="E17" s="51">
        <f t="shared" si="2"/>
        <v>0.04937284</v>
      </c>
      <c r="F17" s="36">
        <f t="shared" si="3"/>
        <v>0.01522756</v>
      </c>
      <c r="G17" s="36">
        <f t="shared" si="4"/>
        <v>112.7671017</v>
      </c>
    </row>
    <row r="18">
      <c r="C18" s="51">
        <v>3.75</v>
      </c>
      <c r="D18" s="43">
        <f t="shared" si="1"/>
        <v>92.43433372</v>
      </c>
      <c r="E18" s="51">
        <f t="shared" si="2"/>
        <v>0.04937284</v>
      </c>
      <c r="F18" s="36">
        <f t="shared" si="3"/>
        <v>0.01522756</v>
      </c>
      <c r="G18" s="36">
        <f t="shared" si="4"/>
        <v>70.64577881</v>
      </c>
    </row>
    <row r="19">
      <c r="C19" s="51">
        <v>4.0</v>
      </c>
      <c r="D19" s="43">
        <f t="shared" si="1"/>
        <v>51.49992</v>
      </c>
      <c r="E19" s="51">
        <f t="shared" si="2"/>
        <v>0.04937284</v>
      </c>
      <c r="F19" s="36">
        <f t="shared" si="3"/>
        <v>0.01522756</v>
      </c>
      <c r="G19" s="36">
        <f t="shared" si="4"/>
        <v>39.36039576</v>
      </c>
    </row>
    <row r="20">
      <c r="C20" s="51">
        <v>4.25</v>
      </c>
      <c r="D20" s="43">
        <f t="shared" si="1"/>
        <v>23.65070651</v>
      </c>
      <c r="E20" s="51">
        <f t="shared" si="2"/>
        <v>0.04937284</v>
      </c>
      <c r="F20" s="36">
        <f t="shared" si="3"/>
        <v>0.01522756</v>
      </c>
      <c r="G20" s="36">
        <f t="shared" si="4"/>
        <v>18.07577892</v>
      </c>
    </row>
    <row r="21" ht="15.75" customHeight="1">
      <c r="C21" s="51">
        <v>4.5</v>
      </c>
      <c r="D21" s="43">
        <f t="shared" si="1"/>
        <v>7.466945938</v>
      </c>
      <c r="E21" s="51">
        <f t="shared" si="2"/>
        <v>0.04937284</v>
      </c>
      <c r="F21" s="36">
        <f t="shared" si="3"/>
        <v>0.01522756</v>
      </c>
      <c r="G21" s="36">
        <f t="shared" si="4"/>
        <v>5.706842791</v>
      </c>
    </row>
    <row r="22" ht="15.75" customHeight="1">
      <c r="C22" s="51">
        <v>4.75</v>
      </c>
      <c r="D22" s="43">
        <f t="shared" si="1"/>
        <v>0.7987664301</v>
      </c>
      <c r="E22" s="51">
        <f t="shared" si="2"/>
        <v>0.04937284</v>
      </c>
      <c r="F22" s="36">
        <f t="shared" si="3"/>
        <v>0.01522756</v>
      </c>
      <c r="G22" s="36">
        <f t="shared" si="4"/>
        <v>0.6104817795</v>
      </c>
    </row>
    <row r="23" ht="15.75" customHeight="1">
      <c r="C23" s="52">
        <v>5.0</v>
      </c>
      <c r="D23" s="44">
        <f t="shared" si="1"/>
        <v>0.11375</v>
      </c>
      <c r="E23" s="52">
        <f t="shared" si="2"/>
        <v>0.04937284</v>
      </c>
      <c r="F23" s="45">
        <f t="shared" si="3"/>
        <v>0.01522756</v>
      </c>
      <c r="G23" s="45">
        <f t="shared" si="4"/>
        <v>0.0869369315</v>
      </c>
    </row>
    <row r="24" ht="15.75" customHeight="1">
      <c r="C24" s="11"/>
      <c r="D24" s="11"/>
      <c r="E24" s="11"/>
    </row>
    <row r="25" ht="15.75" customHeight="1">
      <c r="C25" s="4"/>
      <c r="D25" s="4"/>
      <c r="E25" s="53"/>
    </row>
    <row r="26" ht="15.75" customHeight="1">
      <c r="A26" s="47"/>
      <c r="C26" s="47"/>
      <c r="D26" s="47"/>
      <c r="E26" s="18"/>
    </row>
    <row r="27" ht="15.75" customHeight="1">
      <c r="C27" s="4"/>
      <c r="D27" s="4"/>
      <c r="E27" s="18"/>
    </row>
    <row r="28" ht="15.75" customHeight="1">
      <c r="A28" s="31"/>
      <c r="C28" s="31"/>
      <c r="D28" s="31"/>
      <c r="E28" s="18"/>
    </row>
    <row r="29" ht="15.75" customHeight="1">
      <c r="C29" s="4"/>
      <c r="D29" s="4"/>
      <c r="E29" s="18"/>
    </row>
    <row r="30" ht="15.75" customHeight="1">
      <c r="C30" s="4"/>
      <c r="D30" s="4"/>
      <c r="E30" s="18"/>
    </row>
    <row r="31" ht="15.75" customHeight="1">
      <c r="C31" s="4"/>
      <c r="D31" s="4"/>
      <c r="E31" s="18"/>
    </row>
    <row r="32" ht="15.75" customHeight="1">
      <c r="C32" s="4"/>
      <c r="D32" s="4"/>
      <c r="E32" s="18"/>
    </row>
    <row r="33" ht="15.75" customHeight="1">
      <c r="C33" s="4"/>
      <c r="D33" s="4"/>
      <c r="E33" s="18"/>
    </row>
    <row r="34" ht="15.75" customHeight="1">
      <c r="C34" s="18"/>
      <c r="D34" s="18"/>
      <c r="E34" s="18"/>
    </row>
    <row r="35" ht="15.75" customHeight="1">
      <c r="C35" s="18"/>
      <c r="D35" s="18"/>
      <c r="E35" s="18"/>
    </row>
    <row r="36" ht="15.75" customHeight="1">
      <c r="C36" s="18"/>
      <c r="D36" s="18"/>
      <c r="E36" s="18"/>
    </row>
    <row r="37" ht="15.75" customHeight="1">
      <c r="C37" s="18"/>
      <c r="D37" s="18"/>
      <c r="E37" s="18"/>
    </row>
    <row r="38" ht="15.75" customHeight="1">
      <c r="C38" s="18"/>
      <c r="D38" s="18"/>
      <c r="E38" s="18"/>
    </row>
    <row r="39" ht="15.75" customHeight="1">
      <c r="C39" s="18"/>
      <c r="D39" s="18"/>
      <c r="E39" s="18"/>
    </row>
    <row r="40" ht="15.75" customHeight="1">
      <c r="C40" s="18"/>
      <c r="D40" s="18"/>
      <c r="E40" s="18"/>
    </row>
    <row r="41" ht="15.75" customHeight="1">
      <c r="C41" s="18"/>
      <c r="D41" s="18"/>
      <c r="E41" s="18"/>
    </row>
    <row r="42" ht="15.75" customHeight="1">
      <c r="C42" s="18"/>
      <c r="D42" s="18"/>
      <c r="E42" s="18"/>
    </row>
    <row r="43" ht="15.75" customHeight="1">
      <c r="C43" s="18"/>
      <c r="D43" s="18"/>
      <c r="E43" s="18"/>
    </row>
    <row r="44" ht="15.75" customHeight="1">
      <c r="C44" s="18"/>
      <c r="D44" s="18"/>
      <c r="E44" s="18"/>
    </row>
    <row r="45" ht="15.75" customHeight="1">
      <c r="C45" s="18"/>
      <c r="D45" s="18"/>
      <c r="E45" s="18"/>
    </row>
    <row r="46" ht="15.75" customHeight="1">
      <c r="C46" s="18"/>
      <c r="D46" s="18"/>
      <c r="E46" s="1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1.14"/>
    <col customWidth="1" min="4" max="4" width="29.71"/>
    <col customWidth="1" min="5" max="5" width="12.57"/>
    <col customWidth="1" min="6" max="6" width="11.14"/>
    <col customWidth="1" min="7" max="7" width="16.86"/>
    <col customWidth="1" min="8" max="26" width="10.71"/>
  </cols>
  <sheetData>
    <row r="2">
      <c r="D2" s="97" t="s">
        <v>123</v>
      </c>
    </row>
    <row r="3">
      <c r="D3" s="22"/>
    </row>
    <row r="5">
      <c r="A5" s="98"/>
      <c r="B5" s="98"/>
      <c r="C5" s="98"/>
      <c r="D5" s="76"/>
      <c r="E5" s="76"/>
      <c r="F5" s="6"/>
      <c r="G5" s="6"/>
    </row>
    <row r="6">
      <c r="A6" s="12" t="s">
        <v>2</v>
      </c>
      <c r="B6" s="12" t="s">
        <v>5</v>
      </c>
      <c r="C6" s="12" t="s">
        <v>3</v>
      </c>
      <c r="D6" s="12" t="s">
        <v>30</v>
      </c>
      <c r="E6" s="91" t="s">
        <v>124</v>
      </c>
      <c r="F6" s="91" t="s">
        <v>125</v>
      </c>
      <c r="G6" s="93" t="s">
        <v>126</v>
      </c>
    </row>
    <row r="7">
      <c r="A7" s="37" t="s">
        <v>31</v>
      </c>
      <c r="B7" s="37" t="s">
        <v>31</v>
      </c>
      <c r="C7" s="15"/>
      <c r="D7" s="38" t="s">
        <v>32</v>
      </c>
      <c r="E7" s="94" t="s">
        <v>18</v>
      </c>
      <c r="F7" s="94" t="s">
        <v>18</v>
      </c>
      <c r="G7" s="78" t="s">
        <v>127</v>
      </c>
    </row>
    <row r="8">
      <c r="A8" s="40">
        <v>0.0</v>
      </c>
      <c r="B8" s="41">
        <v>10.0</v>
      </c>
      <c r="C8" s="41">
        <v>0.0</v>
      </c>
      <c r="D8" s="40">
        <f t="shared" ref="D8:D23" si="1">-0.10787*POWER(A8,7)+1.65846*POWER(A8,6)-9.8234*POWER(A8,5)+27.6075*POWER(A8,4)-39.18*POWER(A8,3)+19.557*POWER(A8,2)+342.89*(A8)-1348.52</f>
        <v>-1348.52</v>
      </c>
      <c r="E8" s="40">
        <v>0.2222</v>
      </c>
      <c r="F8" s="41">
        <v>0.1234</v>
      </c>
      <c r="G8" s="41">
        <f t="shared" ref="G8:G23" si="2">D8*E8 /(E8+F8)</f>
        <v>-867.0171991</v>
      </c>
    </row>
    <row r="9">
      <c r="A9" s="43">
        <v>0.25</v>
      </c>
      <c r="B9" s="36">
        <v>10.0</v>
      </c>
      <c r="C9" s="36">
        <v>0.1</v>
      </c>
      <c r="D9" s="43">
        <f t="shared" si="1"/>
        <v>-1262.088728</v>
      </c>
      <c r="E9" s="43">
        <v>0.2222</v>
      </c>
      <c r="F9" s="36">
        <v>0.1234</v>
      </c>
      <c r="G9" s="36">
        <f t="shared" si="2"/>
        <v>-811.4470931</v>
      </c>
    </row>
    <row r="10">
      <c r="A10" s="43">
        <v>0.5</v>
      </c>
      <c r="B10" s="36">
        <v>10.0</v>
      </c>
      <c r="C10" s="36">
        <v>0.2</v>
      </c>
      <c r="D10" s="43">
        <f t="shared" si="1"/>
        <v>-1175.639692</v>
      </c>
      <c r="E10" s="43">
        <v>0.2222</v>
      </c>
      <c r="F10" s="36">
        <v>0.1234</v>
      </c>
      <c r="G10" s="36">
        <f t="shared" si="2"/>
        <v>-755.8655657</v>
      </c>
    </row>
    <row r="11">
      <c r="A11" s="43">
        <v>0.75</v>
      </c>
      <c r="B11" s="36">
        <v>10.0</v>
      </c>
      <c r="C11" s="36">
        <v>0.3</v>
      </c>
      <c r="D11" s="43">
        <f t="shared" si="1"/>
        <v>-1090.195932</v>
      </c>
      <c r="E11" s="43">
        <v>0.2222</v>
      </c>
      <c r="F11" s="36">
        <v>0.1234</v>
      </c>
      <c r="G11" s="36">
        <f t="shared" si="2"/>
        <v>-700.9303706</v>
      </c>
    </row>
    <row r="12">
      <c r="A12" s="43">
        <v>1.0</v>
      </c>
      <c r="B12" s="36">
        <v>10.0</v>
      </c>
      <c r="C12" s="36">
        <v>0.4</v>
      </c>
      <c r="D12" s="43">
        <f t="shared" si="1"/>
        <v>-1005.91831</v>
      </c>
      <c r="E12" s="43">
        <v>0.2222</v>
      </c>
      <c r="F12" s="36">
        <v>0.1234</v>
      </c>
      <c r="G12" s="36">
        <f t="shared" si="2"/>
        <v>-646.744932</v>
      </c>
    </row>
    <row r="13">
      <c r="A13" s="43">
        <v>1.5</v>
      </c>
      <c r="B13" s="36">
        <v>10.0</v>
      </c>
      <c r="C13" s="36">
        <v>0.5</v>
      </c>
      <c r="D13" s="43">
        <f t="shared" si="1"/>
        <v>-840.1998891</v>
      </c>
      <c r="E13" s="43">
        <v>0.2222</v>
      </c>
      <c r="F13" s="36">
        <v>0.1234</v>
      </c>
      <c r="G13" s="36">
        <f t="shared" si="2"/>
        <v>-540.1979611</v>
      </c>
    </row>
    <row r="14">
      <c r="A14" s="43">
        <v>2.0</v>
      </c>
      <c r="B14" s="36">
        <v>10.0</v>
      </c>
      <c r="C14" s="36">
        <v>0.6</v>
      </c>
      <c r="D14" s="43">
        <f t="shared" si="1"/>
        <v>-678.24672</v>
      </c>
      <c r="E14" s="43">
        <v>0.2222</v>
      </c>
      <c r="F14" s="36">
        <v>0.1234</v>
      </c>
      <c r="G14" s="36">
        <f t="shared" si="2"/>
        <v>-436.0718206</v>
      </c>
    </row>
    <row r="15">
      <c r="A15" s="43">
        <v>2.5</v>
      </c>
      <c r="B15" s="36">
        <v>10.0</v>
      </c>
      <c r="C15" s="36">
        <v>0.7</v>
      </c>
      <c r="D15" s="43">
        <f t="shared" si="1"/>
        <v>-523.0908496</v>
      </c>
      <c r="E15" s="43">
        <v>0.2222</v>
      </c>
      <c r="F15" s="36">
        <v>0.1234</v>
      </c>
      <c r="G15" s="36">
        <f t="shared" si="2"/>
        <v>-336.315934</v>
      </c>
    </row>
    <row r="16">
      <c r="A16" s="43">
        <v>3.0</v>
      </c>
      <c r="B16" s="36">
        <v>10.0</v>
      </c>
      <c r="C16" s="36">
        <v>0.75</v>
      </c>
      <c r="D16" s="43">
        <f t="shared" si="1"/>
        <v>-379.47005</v>
      </c>
      <c r="E16" s="43">
        <v>0.2222</v>
      </c>
      <c r="F16" s="36">
        <v>0.1234</v>
      </c>
      <c r="G16" s="36">
        <f t="shared" si="2"/>
        <v>-243.9764037</v>
      </c>
    </row>
    <row r="17">
      <c r="A17" s="43">
        <v>3.5</v>
      </c>
      <c r="B17" s="36">
        <v>10.0</v>
      </c>
      <c r="C17" s="36">
        <v>0.8</v>
      </c>
      <c r="D17" s="43">
        <f t="shared" si="1"/>
        <v>-250.595637</v>
      </c>
      <c r="E17" s="43">
        <v>0.2222</v>
      </c>
      <c r="F17" s="36">
        <v>0.1234</v>
      </c>
      <c r="G17" s="36">
        <f t="shared" si="2"/>
        <v>-161.1179124</v>
      </c>
    </row>
    <row r="18">
      <c r="A18" s="43">
        <v>3.75</v>
      </c>
      <c r="B18" s="36">
        <v>10.0</v>
      </c>
      <c r="C18" s="36">
        <v>0.85</v>
      </c>
      <c r="D18" s="43">
        <f t="shared" si="1"/>
        <v>-191.9924506</v>
      </c>
      <c r="E18" s="43">
        <v>0.2222</v>
      </c>
      <c r="F18" s="36">
        <v>0.1234</v>
      </c>
      <c r="G18" s="36">
        <f t="shared" si="2"/>
        <v>-123.4395907</v>
      </c>
    </row>
    <row r="19">
      <c r="A19" s="43">
        <v>4.0</v>
      </c>
      <c r="B19" s="36">
        <v>10.0</v>
      </c>
      <c r="C19" s="36">
        <v>0.9</v>
      </c>
      <c r="D19" s="43">
        <f t="shared" si="1"/>
        <v>-137.49952</v>
      </c>
      <c r="E19" s="43">
        <v>0.2222</v>
      </c>
      <c r="F19" s="36">
        <v>0.1234</v>
      </c>
      <c r="G19" s="36">
        <f t="shared" si="2"/>
        <v>-88.40391593</v>
      </c>
    </row>
    <row r="20">
      <c r="A20" s="43">
        <v>4.25</v>
      </c>
      <c r="B20" s="36">
        <v>10.0</v>
      </c>
      <c r="C20" s="36">
        <v>0.925</v>
      </c>
      <c r="D20" s="43">
        <f t="shared" si="1"/>
        <v>-87.90572451</v>
      </c>
      <c r="E20" s="43">
        <v>0.2222</v>
      </c>
      <c r="F20" s="36">
        <v>0.1234</v>
      </c>
      <c r="G20" s="36">
        <f t="shared" si="2"/>
        <v>-56.51809024</v>
      </c>
    </row>
    <row r="21" ht="15.75" customHeight="1">
      <c r="A21" s="43">
        <v>4.5</v>
      </c>
      <c r="B21" s="36">
        <v>10.0</v>
      </c>
      <c r="C21" s="36">
        <v>0.95</v>
      </c>
      <c r="D21" s="43">
        <f t="shared" si="1"/>
        <v>-45.20786492</v>
      </c>
      <c r="E21" s="43">
        <v>0.2222</v>
      </c>
      <c r="F21" s="36">
        <v>0.1234</v>
      </c>
      <c r="G21" s="36">
        <f t="shared" si="2"/>
        <v>-29.0659363</v>
      </c>
    </row>
    <row r="22" ht="15.75" customHeight="1">
      <c r="A22" s="43">
        <v>4.75</v>
      </c>
      <c r="B22" s="36">
        <v>10.0</v>
      </c>
      <c r="C22" s="36">
        <v>0.975</v>
      </c>
      <c r="D22" s="43">
        <f t="shared" si="1"/>
        <v>-13.47556461</v>
      </c>
      <c r="E22" s="43">
        <v>0.2222</v>
      </c>
      <c r="F22" s="36">
        <v>0.1234</v>
      </c>
      <c r="G22" s="36">
        <f t="shared" si="2"/>
        <v>-8.663977012</v>
      </c>
    </row>
    <row r="23" ht="15.75" customHeight="1">
      <c r="A23" s="44">
        <v>5.0</v>
      </c>
      <c r="B23" s="45">
        <v>10.0</v>
      </c>
      <c r="C23" s="45">
        <v>1.0</v>
      </c>
      <c r="D23" s="44">
        <f t="shared" si="1"/>
        <v>0.01125</v>
      </c>
      <c r="E23" s="44">
        <v>0.2222</v>
      </c>
      <c r="F23" s="45">
        <v>0.1234</v>
      </c>
      <c r="G23" s="45">
        <f t="shared" si="2"/>
        <v>0.007233072917</v>
      </c>
    </row>
    <row r="24" ht="15.75" customHeight="1">
      <c r="C24" s="11"/>
      <c r="D24" s="11"/>
      <c r="E24" s="11"/>
      <c r="F24" s="11"/>
    </row>
    <row r="25" ht="15.75" customHeight="1">
      <c r="C25" s="4"/>
      <c r="D25" s="4"/>
      <c r="E25" s="4"/>
      <c r="F25" s="18"/>
    </row>
    <row r="26" ht="15.75" customHeight="1">
      <c r="A26" s="47"/>
      <c r="C26" s="39"/>
      <c r="D26" s="39"/>
      <c r="E26" s="39"/>
      <c r="F26" s="39"/>
    </row>
    <row r="27" ht="15.75" customHeight="1">
      <c r="C27" s="4"/>
      <c r="D27" s="4"/>
      <c r="E27" s="4"/>
      <c r="F27" s="4"/>
    </row>
    <row r="28" ht="15.75" customHeight="1">
      <c r="A28" s="31"/>
      <c r="C28" s="4"/>
      <c r="D28" s="4"/>
      <c r="E28" s="4"/>
      <c r="F28" s="4"/>
    </row>
    <row r="29" ht="15.75" customHeight="1">
      <c r="C29" s="4"/>
      <c r="D29" s="4"/>
      <c r="E29" s="4"/>
      <c r="F29" s="4"/>
    </row>
    <row r="30" ht="15.75" customHeight="1">
      <c r="C30" s="4"/>
      <c r="D30" s="4"/>
      <c r="E30" s="4"/>
      <c r="F30" s="4"/>
    </row>
    <row r="31" ht="15.75" customHeight="1">
      <c r="C31" s="4"/>
      <c r="D31" s="4"/>
      <c r="E31" s="4"/>
      <c r="F31" s="4"/>
    </row>
    <row r="32" ht="15.75" customHeight="1">
      <c r="C32" s="4"/>
      <c r="D32" s="4"/>
      <c r="E32" s="4"/>
      <c r="F32" s="4"/>
    </row>
    <row r="33" ht="15.75" customHeight="1">
      <c r="C33" s="4"/>
      <c r="D33" s="4"/>
      <c r="E33" s="4"/>
      <c r="F33" s="4"/>
    </row>
    <row r="34" ht="15.75" customHeight="1">
      <c r="C34" s="4"/>
      <c r="D34" s="4"/>
      <c r="E34" s="4"/>
      <c r="F34" s="4"/>
    </row>
    <row r="35" ht="15.75" customHeight="1">
      <c r="C35" s="4"/>
      <c r="D35" s="4"/>
      <c r="E35" s="4"/>
      <c r="F35" s="4"/>
    </row>
    <row r="36" ht="15.75" customHeight="1">
      <c r="C36" s="4"/>
      <c r="D36" s="4"/>
      <c r="E36" s="4"/>
      <c r="F36" s="4"/>
    </row>
    <row r="37" ht="15.75" customHeight="1">
      <c r="C37" s="4"/>
      <c r="D37" s="4"/>
      <c r="E37" s="4"/>
      <c r="F37" s="4"/>
    </row>
    <row r="38" ht="15.75" customHeight="1">
      <c r="C38" s="4"/>
      <c r="D38" s="4"/>
      <c r="E38" s="4"/>
      <c r="F38" s="4"/>
    </row>
    <row r="39" ht="15.75" customHeight="1">
      <c r="C39" s="4"/>
      <c r="D39" s="4"/>
      <c r="E39" s="4"/>
      <c r="F39" s="4"/>
    </row>
    <row r="40" ht="15.75" customHeight="1">
      <c r="C40" s="4"/>
      <c r="D40" s="4"/>
      <c r="E40" s="4"/>
      <c r="F40" s="4"/>
    </row>
    <row r="41" ht="15.75" customHeight="1">
      <c r="C41" s="4"/>
      <c r="D41" s="4"/>
      <c r="E41" s="4"/>
      <c r="F41" s="4"/>
    </row>
    <row r="42" ht="15.75" customHeight="1">
      <c r="C42" s="4"/>
      <c r="D42" s="4"/>
      <c r="E42" s="4"/>
      <c r="F42" s="4"/>
    </row>
    <row r="43" ht="15.75" customHeight="1">
      <c r="C43" s="18"/>
      <c r="D43" s="18"/>
      <c r="E43" s="18"/>
      <c r="F43" s="18"/>
    </row>
    <row r="44" ht="15.75" customHeight="1">
      <c r="C44" s="18"/>
      <c r="D44" s="18"/>
      <c r="E44" s="18"/>
      <c r="F44" s="18"/>
    </row>
    <row r="45" ht="15.75" customHeight="1">
      <c r="C45" s="18"/>
      <c r="D45" s="18"/>
      <c r="E45" s="18"/>
      <c r="F45" s="18"/>
    </row>
    <row r="46" ht="15.75" customHeight="1"/>
    <row r="47" ht="15.75" customHeight="1">
      <c r="C47" s="39"/>
      <c r="D47" s="39"/>
      <c r="E47" s="39"/>
      <c r="F47" s="39"/>
    </row>
    <row r="48" ht="15.75" customHeight="1">
      <c r="C48" s="4"/>
      <c r="D48" s="4"/>
      <c r="E48" s="4"/>
      <c r="F48" s="4"/>
    </row>
    <row r="49" ht="15.75" customHeight="1">
      <c r="C49" s="4"/>
      <c r="D49" s="4"/>
      <c r="E49" s="4"/>
      <c r="F49" s="4"/>
    </row>
    <row r="50" ht="15.75" customHeight="1">
      <c r="C50" s="4"/>
      <c r="D50" s="4"/>
      <c r="E50" s="4"/>
      <c r="F50" s="4"/>
    </row>
    <row r="51" ht="15.75" customHeight="1">
      <c r="C51" s="4"/>
      <c r="D51" s="4"/>
      <c r="E51" s="4"/>
      <c r="F51" s="4"/>
    </row>
    <row r="52" ht="15.75" customHeight="1">
      <c r="C52" s="4"/>
      <c r="D52" s="4"/>
      <c r="E52" s="4"/>
      <c r="F52" s="4"/>
    </row>
    <row r="53" ht="15.75" customHeight="1">
      <c r="C53" s="4"/>
      <c r="D53" s="4"/>
      <c r="E53" s="4"/>
      <c r="F53" s="4"/>
    </row>
    <row r="54" ht="15.75" customHeight="1">
      <c r="C54" s="4"/>
      <c r="D54" s="4"/>
      <c r="E54" s="4"/>
      <c r="F54" s="4"/>
    </row>
    <row r="55" ht="15.75" customHeight="1">
      <c r="C55" s="4"/>
      <c r="D55" s="4"/>
      <c r="E55" s="4"/>
      <c r="F55" s="4"/>
    </row>
    <row r="56" ht="15.75" customHeight="1">
      <c r="C56" s="4"/>
      <c r="D56" s="4"/>
      <c r="E56" s="4"/>
      <c r="F56" s="4"/>
    </row>
    <row r="57" ht="15.75" customHeight="1">
      <c r="C57" s="4"/>
      <c r="D57" s="4"/>
      <c r="E57" s="4"/>
      <c r="F57" s="4"/>
    </row>
    <row r="58" ht="15.75" customHeight="1">
      <c r="C58" s="4"/>
      <c r="D58" s="4"/>
      <c r="E58" s="4"/>
      <c r="F58" s="4"/>
    </row>
    <row r="59" ht="15.75" customHeight="1">
      <c r="C59" s="4"/>
      <c r="D59" s="4"/>
      <c r="E59" s="4"/>
      <c r="F59" s="4"/>
    </row>
    <row r="60" ht="15.75" customHeight="1">
      <c r="C60" s="4"/>
      <c r="D60" s="4"/>
      <c r="E60" s="4"/>
      <c r="F60" s="4"/>
    </row>
    <row r="61" ht="15.75" customHeight="1">
      <c r="C61" s="4"/>
      <c r="D61" s="4"/>
      <c r="E61" s="4"/>
      <c r="F61" s="4"/>
    </row>
    <row r="62" ht="15.75" customHeight="1">
      <c r="C62" s="4"/>
      <c r="D62" s="4"/>
      <c r="E62" s="4"/>
      <c r="F62" s="4"/>
    </row>
    <row r="63" ht="15.75" customHeight="1">
      <c r="C63" s="4"/>
      <c r="D63" s="4"/>
      <c r="E63" s="4"/>
      <c r="F63" s="4"/>
    </row>
    <row r="64" ht="15.75" customHeight="1">
      <c r="C64" s="4"/>
      <c r="D64" s="4"/>
      <c r="E64" s="4"/>
      <c r="F64" s="4"/>
    </row>
    <row r="65" ht="15.75" customHeight="1">
      <c r="C65" s="4"/>
      <c r="D65" s="4"/>
      <c r="E65" s="4"/>
      <c r="F65" s="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