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bd219cb4bbc17be/Documentos/GO LIQUIDATOR/Inventarios Home Depot/"/>
    </mc:Choice>
  </mc:AlternateContent>
  <bookViews>
    <workbookView xWindow="0" yWindow="0" windowWidth="19200" windowHeight="7050"/>
  </bookViews>
  <sheets>
    <sheet name="12913346" sheetId="1" r:id="rId1"/>
  </sheets>
  <calcPr calcId="162913"/>
  <extLst>
    <ext uri="GoogleSheetsCustomDataVersion1">
      <go:sheetsCustomData xmlns:go="http://customooxmlschemas.google.com/" r:id="rId5" roundtripDataSignature="AMtx7miVHDjd/dbmJRRA1i3wYzqW4Wzw1g=="/>
    </ext>
  </extLst>
</workbook>
</file>

<file path=xl/calcChain.xml><?xml version="1.0" encoding="utf-8"?>
<calcChain xmlns="http://schemas.openxmlformats.org/spreadsheetml/2006/main">
  <c r="K105" i="1" l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" i="1"/>
</calcChain>
</file>

<file path=xl/sharedStrings.xml><?xml version="1.0" encoding="utf-8"?>
<sst xmlns="http://schemas.openxmlformats.org/spreadsheetml/2006/main" count="617" uniqueCount="367">
  <si>
    <t>LOCATION</t>
  </si>
  <si>
    <t>LOT #</t>
  </si>
  <si>
    <t>BOL #</t>
  </si>
  <si>
    <t>SUBCATEGORY</t>
  </si>
  <si>
    <t>RETURN TYPE</t>
  </si>
  <si>
    <t># OF PALLETS</t>
  </si>
  <si>
    <t># OF CARTONS</t>
  </si>
  <si>
    <t>TOTAL ORIGINAL RETAIL</t>
  </si>
  <si>
    <t># OF UNITS</t>
  </si>
  <si>
    <t>TOTAL CLIENT COST</t>
  </si>
  <si>
    <t>AVG. UNIT CLIENT COST</t>
  </si>
  <si>
    <t xml:space="preserve">MIAMI FL </t>
  </si>
  <si>
    <t>TEXTILES</t>
  </si>
  <si>
    <t>STORE STOCK</t>
  </si>
  <si>
    <t>TOTAL:</t>
  </si>
  <si>
    <t>UPC</t>
  </si>
  <si>
    <t>ITEM DESCRIPTION</t>
  </si>
  <si>
    <t>ORIGINAL QTY</t>
  </si>
  <si>
    <t>ORIGINAL RETAIL</t>
  </si>
  <si>
    <t>VENDOR / STYLE #</t>
  </si>
  <si>
    <t>COLOR</t>
  </si>
  <si>
    <t>SIZE</t>
  </si>
  <si>
    <t>DEPARTMENT NAME</t>
  </si>
  <si>
    <t>VENDOR NAME</t>
  </si>
  <si>
    <t>IMAGE</t>
  </si>
  <si>
    <t>732997494332</t>
  </si>
  <si>
    <t>HTL DDCLSE MED CMF</t>
  </si>
  <si>
    <t>100084002KG</t>
  </si>
  <si>
    <t>WHITE</t>
  </si>
  <si>
    <t>KGCOMFORTE</t>
  </si>
  <si>
    <t>PB COMFORTERS</t>
  </si>
  <si>
    <t>HOTEL BY CHARTER CLUB-EDI/DOWNLITE</t>
  </si>
  <si>
    <t>811098030295</t>
  </si>
  <si>
    <t>BLANKET BASIC</t>
  </si>
  <si>
    <t>PD 16017 A K</t>
  </si>
  <si>
    <t>MOD BEDDING</t>
  </si>
  <si>
    <t>ST JAMES HOME INC</t>
  </si>
  <si>
    <t>845376081402</t>
  </si>
  <si>
    <t>NATR SUNBRELLA STRIPE BASIC</t>
  </si>
  <si>
    <t>SBSTR5404 5425 84</t>
  </si>
  <si>
    <t>NATURAL</t>
  </si>
  <si>
    <t>DEC PILL/THRW</t>
  </si>
  <si>
    <t>SOFTLINE HOME FASHION INC</t>
  </si>
  <si>
    <t>879421015883</t>
  </si>
  <si>
    <t>7 PIECE COMFORTER SET</t>
  </si>
  <si>
    <t>RILEY7-CK-PUR</t>
  </si>
  <si>
    <t>NO COLOR</t>
  </si>
  <si>
    <t>NO SIZE</t>
  </si>
  <si>
    <t>NANSHING AMERICA INC</t>
  </si>
  <si>
    <t>675716999315</t>
  </si>
  <si>
    <t>UH CADEN CVTSET K/CK GY</t>
  </si>
  <si>
    <t>UH13-2099</t>
  </si>
  <si>
    <t>GRAY</t>
  </si>
  <si>
    <t>JLA HOME/E &amp; E CO LTD</t>
  </si>
  <si>
    <t>675716488024</t>
  </si>
  <si>
    <t>BRIDGEPORT K COMF SET GY</t>
  </si>
  <si>
    <t>MP10-603</t>
  </si>
  <si>
    <t>675716407568</t>
  </si>
  <si>
    <t>DALLAS CK COMF SET KHAKI</t>
  </si>
  <si>
    <t>MP10-315</t>
  </si>
  <si>
    <t>MED BEIGE</t>
  </si>
  <si>
    <t>675716903572</t>
  </si>
  <si>
    <t>LAFAEL K CMPL CS SS PP</t>
  </si>
  <si>
    <t>MPE10-379</t>
  </si>
  <si>
    <t>PURPLE</t>
  </si>
  <si>
    <t>679610803242</t>
  </si>
  <si>
    <t>BEREN 7 PC QUEEN</t>
  </si>
  <si>
    <t>MED BLUE</t>
  </si>
  <si>
    <t>HALLMART COLLECTIBLES INC</t>
  </si>
  <si>
    <t>86569289582</t>
  </si>
  <si>
    <t>NELLS CS KCK BL</t>
  </si>
  <si>
    <t>MP10-6677</t>
  </si>
  <si>
    <t>NAVY</t>
  </si>
  <si>
    <t>675716509620</t>
  </si>
  <si>
    <t>CLAREMONT QN CS SS PP</t>
  </si>
  <si>
    <t>MPE10-023</t>
  </si>
  <si>
    <t>879421010857</t>
  </si>
  <si>
    <t>7-PIECE MULTI COMFORTER</t>
  </si>
  <si>
    <t>HELDA7-Q</t>
  </si>
  <si>
    <t>86569255150</t>
  </si>
  <si>
    <t>LILLIAN CS TAUPE FQ</t>
  </si>
  <si>
    <t>MP10-6470</t>
  </si>
  <si>
    <t>LT/PAS BWN</t>
  </si>
  <si>
    <t>675716663018</t>
  </si>
  <si>
    <t>SP WONDERWOOL BLANKET KGBASIC</t>
  </si>
  <si>
    <t>BASI51-0325</t>
  </si>
  <si>
    <t>PB BLANKETS</t>
  </si>
  <si>
    <t>675716547820</t>
  </si>
  <si>
    <t>ARCTIC F/Q IVORY CS BASIC</t>
  </si>
  <si>
    <t>BASI10-0254</t>
  </si>
  <si>
    <t>848742069233</t>
  </si>
  <si>
    <t>MID CENTURY GEO RD WC SE</t>
  </si>
  <si>
    <t>16T002485</t>
  </si>
  <si>
    <t>GOLD</t>
  </si>
  <si>
    <t>LUSH DECOR/TRIANGLE HOME FASHIONS</t>
  </si>
  <si>
    <t>675716455309</t>
  </si>
  <si>
    <t>MP LAUREL IVORY QN CS</t>
  </si>
  <si>
    <t>MP10-432</t>
  </si>
  <si>
    <t>LT BEIGE</t>
  </si>
  <si>
    <t>675716700690</t>
  </si>
  <si>
    <t>MP LAUREL NAVY QN CS</t>
  </si>
  <si>
    <t>MP10-2240</t>
  </si>
  <si>
    <t>675716986315</t>
  </si>
  <si>
    <t>TETON F/Q CVS GREY</t>
  </si>
  <si>
    <t>WR13-2059</t>
  </si>
  <si>
    <t>732997452370</t>
  </si>
  <si>
    <t>SILKY SATIN TW QLT BASIC</t>
  </si>
  <si>
    <t>100064584TW</t>
  </si>
  <si>
    <t>PB SEASON BED</t>
  </si>
  <si>
    <t>BCP INC/MARTHA STEWART-MMG</t>
  </si>
  <si>
    <t>732997796757</t>
  </si>
  <si>
    <t>PINK</t>
  </si>
  <si>
    <t>718498210602</t>
  </si>
  <si>
    <t>MICROFLAN PRT CARDINALS BASIC</t>
  </si>
  <si>
    <t>MFNSSQNCAR</t>
  </si>
  <si>
    <t>SHAVEL ASSOCIATES</t>
  </si>
  <si>
    <t>675716905361</t>
  </si>
  <si>
    <t>CLOUD F/Q CS BL BASIC</t>
  </si>
  <si>
    <t>UHK13-0020</t>
  </si>
  <si>
    <t>783048106674</t>
  </si>
  <si>
    <t>S212 AVA Q CS</t>
  </si>
  <si>
    <t>CS3215QN7-1300</t>
  </si>
  <si>
    <t>PEM AMERICA INC</t>
  </si>
  <si>
    <t>675716567989</t>
  </si>
  <si>
    <t>MP KEATON CVST F/Q GY</t>
  </si>
  <si>
    <t>MP13-1238</t>
  </si>
  <si>
    <t>28828985675</t>
  </si>
  <si>
    <t>T400 CTTN 5PC KG SPLIT</t>
  </si>
  <si>
    <t>A1DT0269811</t>
  </si>
  <si>
    <t>SHEETS &amp;CASES</t>
  </si>
  <si>
    <t>WESTPOINT HOME INC</t>
  </si>
  <si>
    <t>86569992000</t>
  </si>
  <si>
    <t>MP NOEL CVSET F/Q WT</t>
  </si>
  <si>
    <t>MP13-5503</t>
  </si>
  <si>
    <t>675716674939</t>
  </si>
  <si>
    <t>PEYTON K NAVY COMF SET BASIC</t>
  </si>
  <si>
    <t>BASI10-0350</t>
  </si>
  <si>
    <t>DARK BLUE</t>
  </si>
  <si>
    <t>788904024079</t>
  </si>
  <si>
    <t>BR RL FTHR DWN COMF K WHITE</t>
  </si>
  <si>
    <t>DOWN COMFORTR</t>
  </si>
  <si>
    <t>BLUE RIDGE HOME FASHIONS</t>
  </si>
  <si>
    <t>86569073938</t>
  </si>
  <si>
    <t>FLANNEL K/CK DS BLK/ BASIC</t>
  </si>
  <si>
    <t>WR12-2294</t>
  </si>
  <si>
    <t>BLACK</t>
  </si>
  <si>
    <t>675716507930</t>
  </si>
  <si>
    <t>CORRINE F/Q CVT SET WT BASIC</t>
  </si>
  <si>
    <t>MP13-712</t>
  </si>
  <si>
    <t>675716982638</t>
  </si>
  <si>
    <t>CLOUD F/Q DS BL BASIC</t>
  </si>
  <si>
    <t>UHK12-0034</t>
  </si>
  <si>
    <t>86569004819</t>
  </si>
  <si>
    <t>LYNDA COMFORTER SET</t>
  </si>
  <si>
    <t>5DS10-0047</t>
  </si>
  <si>
    <t>849657031940</t>
  </si>
  <si>
    <t>TOPPER CURTAIN ROD BASIC</t>
  </si>
  <si>
    <t>4837-665</t>
  </si>
  <si>
    <t>SILVER</t>
  </si>
  <si>
    <t>ROD DESYNE</t>
  </si>
  <si>
    <t>47293437571</t>
  </si>
  <si>
    <t>FLAN Crea STRETCH PIQUBASIC</t>
  </si>
  <si>
    <t>185027270U</t>
  </si>
  <si>
    <t>SURE FIT HOME PRODUCTS LLC</t>
  </si>
  <si>
    <t>47293371783</t>
  </si>
  <si>
    <t>Taup FLAN Crea STRETCBASIC</t>
  </si>
  <si>
    <t>BEIGE</t>
  </si>
  <si>
    <t>675716506070</t>
  </si>
  <si>
    <t>CASSY T/TXL 4PC CVL SET BASIC</t>
  </si>
  <si>
    <t>ID80-029</t>
  </si>
  <si>
    <t>86569896698</t>
  </si>
  <si>
    <t>MP EDINA 50X60 THROW NT</t>
  </si>
  <si>
    <t>MP50-4825</t>
  </si>
  <si>
    <t>VALA78X7</t>
  </si>
  <si>
    <t>675716463342</t>
  </si>
  <si>
    <t>BRODY F/Q 4PC COMF SET BASIC</t>
  </si>
  <si>
    <t>MZ10-099</t>
  </si>
  <si>
    <t>675716845254</t>
  </si>
  <si>
    <t>MICROLIGHT TO BRB K BLK</t>
  </si>
  <si>
    <t>BL51-0905</t>
  </si>
  <si>
    <t>675716878191</t>
  </si>
  <si>
    <t>KASEY F/Q COMF SET GY</t>
  </si>
  <si>
    <t>MPE10-348</t>
  </si>
  <si>
    <t>636193818261</t>
  </si>
  <si>
    <t>BOUQUET FQ DUV SET</t>
  </si>
  <si>
    <t>10002959FQ</t>
  </si>
  <si>
    <t>CHRT CLB DSGN</t>
  </si>
  <si>
    <t>MMG-CHARTER CLUB</t>
  </si>
  <si>
    <t>191790036802</t>
  </si>
  <si>
    <t>GRY LNDN T900 KG</t>
  </si>
  <si>
    <t>24912104082AQT</t>
  </si>
  <si>
    <t>AQ TEXTILES</t>
  </si>
  <si>
    <t>675716616090</t>
  </si>
  <si>
    <t>MP WINDOM K BLK GY BASIC</t>
  </si>
  <si>
    <t>MP51-1535</t>
  </si>
  <si>
    <t>675716511838</t>
  </si>
  <si>
    <t>BELCOURT 72X72 SC BLUE</t>
  </si>
  <si>
    <t>HH70-1258</t>
  </si>
  <si>
    <t>BATH RUGS/ACC</t>
  </si>
  <si>
    <t>86569005625</t>
  </si>
  <si>
    <t>RAINA DVS F/Q BS/GD</t>
  </si>
  <si>
    <t>ID12-1400</t>
  </si>
  <si>
    <t>MED PINK</t>
  </si>
  <si>
    <t>675716556990</t>
  </si>
  <si>
    <t>MP OS RF 50X70 TR BR BASIC</t>
  </si>
  <si>
    <t>MP50-1084</t>
  </si>
  <si>
    <t>BROWN</t>
  </si>
  <si>
    <t>21864277940</t>
  </si>
  <si>
    <t>AV GALAXY SLV S/C 72X72</t>
  </si>
  <si>
    <t>11933H</t>
  </si>
  <si>
    <t>AVANTI LINENS/AVANTI LINENS INC</t>
  </si>
  <si>
    <t>675716792916</t>
  </si>
  <si>
    <t>WR SUNSET 50X70 THROW RD</t>
  </si>
  <si>
    <t>WR50-1785</t>
  </si>
  <si>
    <t>RED</t>
  </si>
  <si>
    <t>675716792862</t>
  </si>
  <si>
    <t>WR TASHA 50X70 QTTW RD</t>
  </si>
  <si>
    <t>WR50-1781</t>
  </si>
  <si>
    <t>96675172067</t>
  </si>
  <si>
    <t>COLD TOUCH WTRPRF F MPROBASIC</t>
  </si>
  <si>
    <t>PILLWS&amp;PADS</t>
  </si>
  <si>
    <t>SOFT-TEX MFG CO/SOFT-TEX INT'L INC</t>
  </si>
  <si>
    <t>693614011526</t>
  </si>
  <si>
    <t>BIGSOFT FIBER BED BASIC</t>
  </si>
  <si>
    <t>EJHFBBS3</t>
  </si>
  <si>
    <t>QNMATTRESS</t>
  </si>
  <si>
    <t>ELLA JAYNE/PILLOW GUY INC</t>
  </si>
  <si>
    <t>791551750628</t>
  </si>
  <si>
    <t>PLUSHRAISEDGRID FQ BEIG BASIC</t>
  </si>
  <si>
    <t>E4389-FQ-015</t>
  </si>
  <si>
    <t>BERKSHIRE BLANKET</t>
  </si>
  <si>
    <t>86569295347</t>
  </si>
  <si>
    <t>KHLOE WP 50X84" WTSR</t>
  </si>
  <si>
    <t>ID40-1808</t>
  </si>
  <si>
    <t>675716981891</t>
  </si>
  <si>
    <t>HAYDEN F/Q GR COMF SET</t>
  </si>
  <si>
    <t>MPE10-565</t>
  </si>
  <si>
    <t>42437007924</t>
  </si>
  <si>
    <t>ADLER 48-84 BLACK BASIC</t>
  </si>
  <si>
    <t>KN90031REM</t>
  </si>
  <si>
    <t>KENNEY MANUFACTURING COMPANY</t>
  </si>
  <si>
    <t>26865868432</t>
  </si>
  <si>
    <t>ATHENA:52X84 &amp; SCARF 3PCBASIC</t>
  </si>
  <si>
    <t>17796GLD</t>
  </si>
  <si>
    <t>ELRENE HOME FASHIONS</t>
  </si>
  <si>
    <t>635983499475</t>
  </si>
  <si>
    <t>OVERSTUFFED LUXURY P BASIC</t>
  </si>
  <si>
    <t>BMI10321LS</t>
  </si>
  <si>
    <t>SINGLE</t>
  </si>
  <si>
    <t>675716766788</t>
  </si>
  <si>
    <t>MP QUEBEC THROW BEIGE BASIC</t>
  </si>
  <si>
    <t>MP50-2984</t>
  </si>
  <si>
    <t>BEIGEKHAKI</t>
  </si>
  <si>
    <t>675716833237</t>
  </si>
  <si>
    <t>SERENE 50X84 PANEL GREEN</t>
  </si>
  <si>
    <t>MP40-3506</t>
  </si>
  <si>
    <t>GREEN</t>
  </si>
  <si>
    <t>675716981884</t>
  </si>
  <si>
    <t>HAYDEN T GR COMF SET</t>
  </si>
  <si>
    <t>MPE10-564</t>
  </si>
  <si>
    <t>709271422800</t>
  </si>
  <si>
    <t>MC STRATA MARBLE KG PC</t>
  </si>
  <si>
    <t>1110018-KG-M1-D6</t>
  </si>
  <si>
    <t>NEO COLLECTNS</t>
  </si>
  <si>
    <t>CALVIN KLEIN HOME/HIMATSINGKA AMER</t>
  </si>
  <si>
    <t>675716547127</t>
  </si>
  <si>
    <t>WR TASHA 50X70 THROW GY</t>
  </si>
  <si>
    <t>WR50-1349</t>
  </si>
  <si>
    <t>675716547110</t>
  </si>
  <si>
    <t>WR BREWSTER 50X70 TRW BL</t>
  </si>
  <si>
    <t>WR50-1348</t>
  </si>
  <si>
    <t>27399025216</t>
  </si>
  <si>
    <t>VELLUX WEDG FQ</t>
  </si>
  <si>
    <t>A1A0B162180</t>
  </si>
  <si>
    <t>VELLUX/WESTPOINT HOME</t>
  </si>
  <si>
    <t>636206606243</t>
  </si>
  <si>
    <t>ALABSTR KG SHAM</t>
  </si>
  <si>
    <t>100038776KG</t>
  </si>
  <si>
    <t>HOTEL LUX BDG</t>
  </si>
  <si>
    <t>HOTEL BY CHARTER CLUB-MMG</t>
  </si>
  <si>
    <t>732997818862</t>
  </si>
  <si>
    <t>STNCLD LVS EURO</t>
  </si>
  <si>
    <t>100037828ER</t>
  </si>
  <si>
    <t>MARTHA STEWART-MMG/COLLECTION 43417</t>
  </si>
  <si>
    <t>783048998385</t>
  </si>
  <si>
    <t>TSE GREY FQ DS</t>
  </si>
  <si>
    <t>DCS1657GYQ-1800</t>
  </si>
  <si>
    <t>TURQ/AQUA</t>
  </si>
  <si>
    <t>732995311884</t>
  </si>
  <si>
    <t>EMB METAL GEO 18X18</t>
  </si>
  <si>
    <t>86569910011</t>
  </si>
  <si>
    <t>MAYA PANEL 50X63 AQUA BASIC</t>
  </si>
  <si>
    <t>SS40-0035</t>
  </si>
  <si>
    <t>675716783785</t>
  </si>
  <si>
    <t>MP ARCTIC 50X60 THROW GY</t>
  </si>
  <si>
    <t>BASI50-0414</t>
  </si>
  <si>
    <t>675716791124</t>
  </si>
  <si>
    <t>PC PARKER 20X20 PL GY</t>
  </si>
  <si>
    <t>BASI30-0430</t>
  </si>
  <si>
    <t>20X20</t>
  </si>
  <si>
    <t>885308637604</t>
  </si>
  <si>
    <t>MONTANA PANEL PAIR BASIC</t>
  </si>
  <si>
    <t>15999060X095WHI</t>
  </si>
  <si>
    <t>KEECO LLC/GRASSI ASSOCIATES INC</t>
  </si>
  <si>
    <t>706258155188</t>
  </si>
  <si>
    <t>DBL WVN CHMBRY ST SH</t>
  </si>
  <si>
    <t>100047302ST</t>
  </si>
  <si>
    <t>675716744076</t>
  </si>
  <si>
    <t>ID MICLTPLS 60X70 TRW NY</t>
  </si>
  <si>
    <t>ID50-845</t>
  </si>
  <si>
    <t>675716669904</t>
  </si>
  <si>
    <t>MP ZURI 20X20 PILLOW BRN</t>
  </si>
  <si>
    <t>MP30-1914</t>
  </si>
  <si>
    <t>633125058832</t>
  </si>
  <si>
    <t>SHOWER ROD</t>
  </si>
  <si>
    <t>5883-SAT</t>
  </si>
  <si>
    <t>LAURA ASHLEY/KENNEDY INTL INC</t>
  </si>
  <si>
    <t>633125058849</t>
  </si>
  <si>
    <t>5884-ORB</t>
  </si>
  <si>
    <t>675716932916</t>
  </si>
  <si>
    <t>AMHERST 50X18 WV GY</t>
  </si>
  <si>
    <t>MP41-4377</t>
  </si>
  <si>
    <t>29927373547</t>
  </si>
  <si>
    <t>WHIT MONTEGO CURTAIN BASIC</t>
  </si>
  <si>
    <t>S LICHTENBERG &amp; CO.</t>
  </si>
  <si>
    <t>732997796740</t>
  </si>
  <si>
    <t>SILKY SATIN SHAM BASIC</t>
  </si>
  <si>
    <t>100064584ST</t>
  </si>
  <si>
    <t>732997452349</t>
  </si>
  <si>
    <t>MED GRAY</t>
  </si>
  <si>
    <t>732997452356</t>
  </si>
  <si>
    <t>608381466868</t>
  </si>
  <si>
    <t>LUSH EMB IVY SHAM</t>
  </si>
  <si>
    <t>LUSHEMIVST</t>
  </si>
  <si>
    <t>732994459198</t>
  </si>
  <si>
    <t>VLVT FLRSH V SHAM</t>
  </si>
  <si>
    <t>VFLSHIVST</t>
  </si>
  <si>
    <t>814945024454</t>
  </si>
  <si>
    <t>DUST RUFFLE CREAM QU</t>
  </si>
  <si>
    <t>1606BS-CRM-QK</t>
  </si>
  <si>
    <t>DE MOOCCI/ORIENT HOME COLLECTION</t>
  </si>
  <si>
    <t>814945024447</t>
  </si>
  <si>
    <t>DUST RUFFLE WHITE QU</t>
  </si>
  <si>
    <t>1606BS-WHT-QK</t>
  </si>
  <si>
    <t>706258088431</t>
  </si>
  <si>
    <t>DMSK 550 EUH NVY</t>
  </si>
  <si>
    <t>DDLSTEUHNVY</t>
  </si>
  <si>
    <t>CC MOD BEDDNG</t>
  </si>
  <si>
    <t>CHARTER CLUB-EDI/RWI/VTX</t>
  </si>
  <si>
    <t>706257490440</t>
  </si>
  <si>
    <t>MS SPA BATH BASIC</t>
  </si>
  <si>
    <t>MSPLSHBHTR</t>
  </si>
  <si>
    <t>LT/PAS PUR</t>
  </si>
  <si>
    <t>BATH TOWEL</t>
  </si>
  <si>
    <t>PB TOWELS</t>
  </si>
  <si>
    <t>MARTHA STEWART-EDI/RWI/WELSPUN</t>
  </si>
  <si>
    <t>89786468112</t>
  </si>
  <si>
    <t>COTTAGE TUMBLER</t>
  </si>
  <si>
    <t>COT11PAS</t>
  </si>
  <si>
    <t>CREATIVE BATH PRODUCTS</t>
  </si>
  <si>
    <t>732994459433</t>
  </si>
  <si>
    <t>CHENILLE MED SHAM</t>
  </si>
  <si>
    <t>CHNLLIVST</t>
  </si>
  <si>
    <t>732994993845</t>
  </si>
  <si>
    <t>CC MDLN WASH</t>
  </si>
  <si>
    <t>LT/PAS YEL</t>
  </si>
  <si>
    <t>WASH CLOTH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</si>
</sst>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6" x14ac:knownFonts="1">
    <font>
      <sz val="11"/>
      <color theme="1"/>
      <name val="Arial"/>
    </font>
    <font>
      <sz val="11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11"/>
      <color theme="1"/>
      <name val="Calibri"/>
    </font>
    <font>
      <u/>
      <sz val="9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F5" sqref="F5"/>
    </sheetView>
  </sheetViews>
  <sheetFormatPr baseColWidth="10" defaultColWidth="12.6640625" defaultRowHeight="15" customHeight="1" x14ac:dyDescent="0.3"/>
  <cols>
    <col min="1" max="1" width="12.5" customWidth="1"/>
    <col min="2" max="2" width="15.4140625" customWidth="1"/>
    <col min="3" max="3" width="13.1640625" customWidth="1"/>
    <col min="4" max="4" width="12.9140625" customWidth="1"/>
    <col min="5" max="5" width="11.9140625" customWidth="1"/>
    <col min="6" max="6" width="8.5" customWidth="1"/>
    <col min="7" max="7" width="10.5" customWidth="1"/>
    <col min="8" max="8" width="10.25" customWidth="1"/>
    <col min="9" max="9" width="13" customWidth="1"/>
    <col min="10" max="10" width="10" customWidth="1"/>
    <col min="11" max="11" width="12.25" customWidth="1"/>
    <col min="12" max="26" width="7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.7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4" t="s">
        <v>11</v>
      </c>
      <c r="B3" s="5">
        <v>3346</v>
      </c>
      <c r="C3" s="5" t="s">
        <v>12</v>
      </c>
      <c r="D3" s="6" t="s">
        <v>13</v>
      </c>
      <c r="E3" s="6" t="s">
        <v>14</v>
      </c>
      <c r="F3" s="6">
        <v>3</v>
      </c>
      <c r="G3" s="5">
        <v>36</v>
      </c>
      <c r="H3" s="7">
        <v>10850</v>
      </c>
      <c r="I3" s="5">
        <v>145</v>
      </c>
      <c r="J3" s="8">
        <v>2380</v>
      </c>
      <c r="K3" s="8">
        <f>J3/I3</f>
        <v>16.413793103448278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0"/>
      <c r="B5" s="10"/>
      <c r="C5" s="10"/>
      <c r="D5" s="10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 x14ac:dyDescent="0.35">
      <c r="A6" s="11"/>
      <c r="B6" s="12"/>
      <c r="C6" s="13"/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2" t="s">
        <v>15</v>
      </c>
      <c r="B8" s="2" t="s">
        <v>16</v>
      </c>
      <c r="C8" s="2" t="s">
        <v>17</v>
      </c>
      <c r="D8" s="2" t="s">
        <v>18</v>
      </c>
      <c r="E8" s="2" t="s">
        <v>7</v>
      </c>
      <c r="F8" s="2" t="s">
        <v>19</v>
      </c>
      <c r="G8" s="2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 x14ac:dyDescent="0.35">
      <c r="A9" s="14" t="s">
        <v>25</v>
      </c>
      <c r="B9" s="15" t="s">
        <v>26</v>
      </c>
      <c r="C9" s="16">
        <v>1</v>
      </c>
      <c r="D9" s="17">
        <v>339.99</v>
      </c>
      <c r="E9" s="17">
        <v>339.99</v>
      </c>
      <c r="F9" s="16" t="s">
        <v>27</v>
      </c>
      <c r="G9" s="15" t="s">
        <v>28</v>
      </c>
      <c r="H9" s="14" t="s">
        <v>29</v>
      </c>
      <c r="I9" s="15" t="s">
        <v>30</v>
      </c>
      <c r="J9" s="15" t="s">
        <v>31</v>
      </c>
      <c r="K9" s="18" t="str">
        <f>HYPERLINK("http://slimages.macys.com/is/image/MCY/14382815 ")</f>
        <v xml:space="preserve">http://slimages.macys.com/is/image/MCY/14382815 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 x14ac:dyDescent="0.35">
      <c r="A10" s="14" t="s">
        <v>32</v>
      </c>
      <c r="B10" s="15" t="s">
        <v>33</v>
      </c>
      <c r="C10" s="16">
        <v>1</v>
      </c>
      <c r="D10" s="17">
        <v>205.99</v>
      </c>
      <c r="E10" s="17">
        <v>205.99</v>
      </c>
      <c r="F10" s="16" t="s">
        <v>34</v>
      </c>
      <c r="G10" s="15" t="s">
        <v>28</v>
      </c>
      <c r="H10" s="14"/>
      <c r="I10" s="15" t="s">
        <v>35</v>
      </c>
      <c r="J10" s="15" t="s">
        <v>36</v>
      </c>
      <c r="K10" s="18" t="str">
        <f>HYPERLINK("http://slimages.macys.com/is/image/MCY/14330097 ")</f>
        <v xml:space="preserve">http://slimages.macys.com/is/image/MCY/14330097 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 x14ac:dyDescent="0.35">
      <c r="A11" s="14" t="s">
        <v>37</v>
      </c>
      <c r="B11" s="15" t="s">
        <v>38</v>
      </c>
      <c r="C11" s="16">
        <v>1</v>
      </c>
      <c r="D11" s="17">
        <v>129.99</v>
      </c>
      <c r="E11" s="17">
        <v>129.99</v>
      </c>
      <c r="F11" s="16" t="s">
        <v>39</v>
      </c>
      <c r="G11" s="15" t="s">
        <v>40</v>
      </c>
      <c r="H11" s="14"/>
      <c r="I11" s="15" t="s">
        <v>41</v>
      </c>
      <c r="J11" s="15" t="s">
        <v>42</v>
      </c>
      <c r="K11" s="18" t="str">
        <f>HYPERLINK("http://slimages.macys.com/is/image/MCY/1849288 ")</f>
        <v xml:space="preserve">http://slimages.macys.com/is/image/MCY/1849288 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 x14ac:dyDescent="0.35">
      <c r="A12" s="14" t="s">
        <v>43</v>
      </c>
      <c r="B12" s="15" t="s">
        <v>44</v>
      </c>
      <c r="C12" s="16">
        <v>1</v>
      </c>
      <c r="D12" s="17">
        <v>158.99</v>
      </c>
      <c r="E12" s="17">
        <v>158.99</v>
      </c>
      <c r="F12" s="16" t="s">
        <v>45</v>
      </c>
      <c r="G12" s="15" t="s">
        <v>46</v>
      </c>
      <c r="H12" s="14" t="s">
        <v>47</v>
      </c>
      <c r="I12" s="15" t="s">
        <v>35</v>
      </c>
      <c r="J12" s="15" t="s">
        <v>48</v>
      </c>
      <c r="K12" s="18" t="str">
        <f>HYPERLINK("http://slimages.macys.com/is/image/MCY/10673425 ")</f>
        <v xml:space="preserve">http://slimages.macys.com/is/image/MCY/10673425 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 x14ac:dyDescent="0.35">
      <c r="A13" s="14" t="s">
        <v>49</v>
      </c>
      <c r="B13" s="15" t="s">
        <v>50</v>
      </c>
      <c r="C13" s="16">
        <v>1</v>
      </c>
      <c r="D13" s="17">
        <v>116.99</v>
      </c>
      <c r="E13" s="17">
        <v>116.99</v>
      </c>
      <c r="F13" s="16" t="s">
        <v>51</v>
      </c>
      <c r="G13" s="15" t="s">
        <v>52</v>
      </c>
      <c r="H13" s="14"/>
      <c r="I13" s="15" t="s">
        <v>41</v>
      </c>
      <c r="J13" s="15" t="s">
        <v>53</v>
      </c>
      <c r="K13" s="18" t="str">
        <f>HYPERLINK("http://slimages.macys.com/is/image/MCY/11113982 ")</f>
        <v xml:space="preserve">http://slimages.macys.com/is/image/MCY/11113982 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 x14ac:dyDescent="0.35">
      <c r="A14" s="14" t="s">
        <v>54</v>
      </c>
      <c r="B14" s="15" t="s">
        <v>55</v>
      </c>
      <c r="C14" s="16">
        <v>1</v>
      </c>
      <c r="D14" s="17">
        <v>169.99</v>
      </c>
      <c r="E14" s="17">
        <v>169.99</v>
      </c>
      <c r="F14" s="16" t="s">
        <v>56</v>
      </c>
      <c r="G14" s="15" t="s">
        <v>52</v>
      </c>
      <c r="H14" s="14"/>
      <c r="I14" s="15" t="s">
        <v>35</v>
      </c>
      <c r="J14" s="15" t="s">
        <v>53</v>
      </c>
      <c r="K14" s="18" t="str">
        <f>HYPERLINK("http://slimages.macys.com/is/image/MCY/9627813 ")</f>
        <v xml:space="preserve">http://slimages.macys.com/is/image/MCY/9627813 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35">
      <c r="A15" s="14" t="s">
        <v>57</v>
      </c>
      <c r="B15" s="15" t="s">
        <v>58</v>
      </c>
      <c r="C15" s="16">
        <v>1</v>
      </c>
      <c r="D15" s="17">
        <v>169.99</v>
      </c>
      <c r="E15" s="17">
        <v>169.99</v>
      </c>
      <c r="F15" s="16" t="s">
        <v>59</v>
      </c>
      <c r="G15" s="15" t="s">
        <v>60</v>
      </c>
      <c r="H15" s="14"/>
      <c r="I15" s="15" t="s">
        <v>35</v>
      </c>
      <c r="J15" s="15" t="s">
        <v>53</v>
      </c>
      <c r="K15" s="18" t="str">
        <f>HYPERLINK("http://slimages.macys.com/is/image/MCY/9627912 ")</f>
        <v xml:space="preserve">http://slimages.macys.com/is/image/MCY/9627912 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 x14ac:dyDescent="0.35">
      <c r="A16" s="14" t="s">
        <v>61</v>
      </c>
      <c r="B16" s="15" t="s">
        <v>62</v>
      </c>
      <c r="C16" s="16">
        <v>1</v>
      </c>
      <c r="D16" s="17">
        <v>139.99</v>
      </c>
      <c r="E16" s="17">
        <v>139.99</v>
      </c>
      <c r="F16" s="16" t="s">
        <v>63</v>
      </c>
      <c r="G16" s="15" t="s">
        <v>64</v>
      </c>
      <c r="H16" s="14"/>
      <c r="I16" s="15" t="s">
        <v>35</v>
      </c>
      <c r="J16" s="15" t="s">
        <v>53</v>
      </c>
      <c r="K16" s="18" t="str">
        <f>HYPERLINK("http://slimages.macys.com/is/image/MCY/9566785 ")</f>
        <v xml:space="preserve">http://slimages.macys.com/is/image/MCY/9566785 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 x14ac:dyDescent="0.35">
      <c r="A17" s="14" t="s">
        <v>65</v>
      </c>
      <c r="B17" s="15" t="s">
        <v>66</v>
      </c>
      <c r="C17" s="16">
        <v>2</v>
      </c>
      <c r="D17" s="17">
        <v>192.99</v>
      </c>
      <c r="E17" s="17">
        <v>385.98</v>
      </c>
      <c r="F17" s="16">
        <v>80324</v>
      </c>
      <c r="G17" s="15" t="s">
        <v>67</v>
      </c>
      <c r="H17" s="14"/>
      <c r="I17" s="15" t="s">
        <v>35</v>
      </c>
      <c r="J17" s="15" t="s">
        <v>68</v>
      </c>
      <c r="K17" s="18" t="str">
        <f>HYPERLINK("http://slimages.macys.com/is/image/MCY/11686278 ")</f>
        <v xml:space="preserve">http://slimages.macys.com/is/image/MCY/11686278 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 x14ac:dyDescent="0.35">
      <c r="A18" s="14" t="s">
        <v>69</v>
      </c>
      <c r="B18" s="15" t="s">
        <v>70</v>
      </c>
      <c r="C18" s="16">
        <v>1</v>
      </c>
      <c r="D18" s="17">
        <v>145.99</v>
      </c>
      <c r="E18" s="17">
        <v>145.99</v>
      </c>
      <c r="F18" s="16" t="s">
        <v>71</v>
      </c>
      <c r="G18" s="15" t="s">
        <v>72</v>
      </c>
      <c r="H18" s="14"/>
      <c r="I18" s="15" t="s">
        <v>35</v>
      </c>
      <c r="J18" s="15" t="s">
        <v>53</v>
      </c>
      <c r="K18" s="18" t="str">
        <f>HYPERLINK("http://slimages.macys.com/is/image/MCY/16418321 ")</f>
        <v xml:space="preserve">http://slimages.macys.com/is/image/MCY/16418321 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 x14ac:dyDescent="0.35">
      <c r="A19" s="14" t="s">
        <v>73</v>
      </c>
      <c r="B19" s="15" t="s">
        <v>74</v>
      </c>
      <c r="C19" s="16">
        <v>1</v>
      </c>
      <c r="D19" s="17">
        <v>134.99</v>
      </c>
      <c r="E19" s="17">
        <v>134.99</v>
      </c>
      <c r="F19" s="16" t="s">
        <v>75</v>
      </c>
      <c r="G19" s="15" t="s">
        <v>64</v>
      </c>
      <c r="H19" s="14"/>
      <c r="I19" s="15" t="s">
        <v>35</v>
      </c>
      <c r="J19" s="15" t="s">
        <v>53</v>
      </c>
      <c r="K19" s="18" t="str">
        <f>HYPERLINK("http://slimages.macys.com/is/image/MCY/9566742 ")</f>
        <v xml:space="preserve">http://slimages.macys.com/is/image/MCY/9566742 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 x14ac:dyDescent="0.35">
      <c r="A20" s="14" t="s">
        <v>76</v>
      </c>
      <c r="B20" s="15" t="s">
        <v>77</v>
      </c>
      <c r="C20" s="16">
        <v>1</v>
      </c>
      <c r="D20" s="17">
        <v>121.99</v>
      </c>
      <c r="E20" s="17">
        <v>121.99</v>
      </c>
      <c r="F20" s="16" t="s">
        <v>78</v>
      </c>
      <c r="G20" s="15"/>
      <c r="H20" s="14" t="s">
        <v>47</v>
      </c>
      <c r="I20" s="15" t="s">
        <v>35</v>
      </c>
      <c r="J20" s="15" t="s">
        <v>48</v>
      </c>
      <c r="K20" s="18" t="str">
        <f>HYPERLINK("http://slimages.macys.com/is/image/MCY/11504743 ")</f>
        <v xml:space="preserve">http://slimages.macys.com/is/image/MCY/11504743 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5">
      <c r="A21" s="14" t="s">
        <v>79</v>
      </c>
      <c r="B21" s="15" t="s">
        <v>80</v>
      </c>
      <c r="C21" s="16">
        <v>1</v>
      </c>
      <c r="D21" s="17">
        <v>171.99</v>
      </c>
      <c r="E21" s="17">
        <v>171.99</v>
      </c>
      <c r="F21" s="16" t="s">
        <v>81</v>
      </c>
      <c r="G21" s="15" t="s">
        <v>82</v>
      </c>
      <c r="H21" s="14"/>
      <c r="I21" s="15" t="s">
        <v>35</v>
      </c>
      <c r="J21" s="15" t="s">
        <v>53</v>
      </c>
      <c r="K21" s="18" t="str">
        <f>HYPERLINK("http://slimages.macys.com/is/image/MCY/12493024 ")</f>
        <v xml:space="preserve">http://slimages.macys.com/is/image/MCY/12493024 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 x14ac:dyDescent="0.35">
      <c r="A22" s="14" t="s">
        <v>83</v>
      </c>
      <c r="B22" s="15" t="s">
        <v>84</v>
      </c>
      <c r="C22" s="16">
        <v>1</v>
      </c>
      <c r="D22" s="17">
        <v>119.99</v>
      </c>
      <c r="E22" s="17">
        <v>119.99</v>
      </c>
      <c r="F22" s="16" t="s">
        <v>85</v>
      </c>
      <c r="G22" s="15" t="s">
        <v>28</v>
      </c>
      <c r="H22" s="14"/>
      <c r="I22" s="15" t="s">
        <v>86</v>
      </c>
      <c r="J22" s="15" t="s">
        <v>53</v>
      </c>
      <c r="K22" s="18" t="str">
        <f>HYPERLINK("http://slimages.macys.com/is/image/MCY/3812862 ")</f>
        <v xml:space="preserve">http://slimages.macys.com/is/image/MCY/3812862 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25" customHeight="1" x14ac:dyDescent="0.35">
      <c r="A23" s="14" t="s">
        <v>87</v>
      </c>
      <c r="B23" s="15" t="s">
        <v>88</v>
      </c>
      <c r="C23" s="16">
        <v>1</v>
      </c>
      <c r="D23" s="17">
        <v>99.99</v>
      </c>
      <c r="E23" s="17">
        <v>99.99</v>
      </c>
      <c r="F23" s="16" t="s">
        <v>89</v>
      </c>
      <c r="G23" s="15" t="s">
        <v>40</v>
      </c>
      <c r="H23" s="14"/>
      <c r="I23" s="15" t="s">
        <v>41</v>
      </c>
      <c r="J23" s="15" t="s">
        <v>53</v>
      </c>
      <c r="K23" s="18" t="str">
        <f>HYPERLINK("http://slimages.macys.com/is/image/MCY/9767714 ")</f>
        <v xml:space="preserve">http://slimages.macys.com/is/image/MCY/9767714 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25" customHeight="1" x14ac:dyDescent="0.35">
      <c r="A24" s="14" t="s">
        <v>90</v>
      </c>
      <c r="B24" s="15" t="s">
        <v>91</v>
      </c>
      <c r="C24" s="16">
        <v>1</v>
      </c>
      <c r="D24" s="17">
        <v>119.99</v>
      </c>
      <c r="E24" s="17">
        <v>119.99</v>
      </c>
      <c r="F24" s="16" t="s">
        <v>92</v>
      </c>
      <c r="G24" s="15" t="s">
        <v>93</v>
      </c>
      <c r="H24" s="14"/>
      <c r="I24" s="15" t="s">
        <v>41</v>
      </c>
      <c r="J24" s="15" t="s">
        <v>94</v>
      </c>
      <c r="K24" s="18" t="str">
        <f>HYPERLINK("http://slimages.macys.com/is/image/MCY/11495944 ")</f>
        <v xml:space="preserve">http://slimages.macys.com/is/image/MCY/11495944 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25" customHeight="1" x14ac:dyDescent="0.35">
      <c r="A25" s="14" t="s">
        <v>95</v>
      </c>
      <c r="B25" s="15" t="s">
        <v>96</v>
      </c>
      <c r="C25" s="16">
        <v>1</v>
      </c>
      <c r="D25" s="17">
        <v>109.99</v>
      </c>
      <c r="E25" s="17">
        <v>109.99</v>
      </c>
      <c r="F25" s="16" t="s">
        <v>97</v>
      </c>
      <c r="G25" s="15" t="s">
        <v>98</v>
      </c>
      <c r="H25" s="14"/>
      <c r="I25" s="15" t="s">
        <v>35</v>
      </c>
      <c r="J25" s="15" t="s">
        <v>53</v>
      </c>
      <c r="K25" s="18" t="str">
        <f t="shared" ref="K25:K26" si="0">HYPERLINK("http://slimages.macys.com/is/image/MCY/8930319 ")</f>
        <v xml:space="preserve">http://slimages.macys.com/is/image/MCY/8930319 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 x14ac:dyDescent="0.35">
      <c r="A26" s="14" t="s">
        <v>99</v>
      </c>
      <c r="B26" s="15" t="s">
        <v>100</v>
      </c>
      <c r="C26" s="16">
        <v>1</v>
      </c>
      <c r="D26" s="17">
        <v>109.99</v>
      </c>
      <c r="E26" s="17">
        <v>109.99</v>
      </c>
      <c r="F26" s="16" t="s">
        <v>101</v>
      </c>
      <c r="G26" s="15" t="s">
        <v>72</v>
      </c>
      <c r="H26" s="14"/>
      <c r="I26" s="15" t="s">
        <v>35</v>
      </c>
      <c r="J26" s="15" t="s">
        <v>53</v>
      </c>
      <c r="K26" s="18" t="str">
        <f t="shared" si="0"/>
        <v xml:space="preserve">http://slimages.macys.com/is/image/MCY/8930319 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25" customHeight="1" x14ac:dyDescent="0.35">
      <c r="A27" s="14" t="s">
        <v>102</v>
      </c>
      <c r="B27" s="15" t="s">
        <v>103</v>
      </c>
      <c r="C27" s="16">
        <v>1</v>
      </c>
      <c r="D27" s="17">
        <v>84.99</v>
      </c>
      <c r="E27" s="17">
        <v>84.99</v>
      </c>
      <c r="F27" s="16" t="s">
        <v>104</v>
      </c>
      <c r="G27" s="15" t="s">
        <v>52</v>
      </c>
      <c r="H27" s="14"/>
      <c r="I27" s="15" t="s">
        <v>41</v>
      </c>
      <c r="J27" s="15" t="s">
        <v>53</v>
      </c>
      <c r="K27" s="18" t="str">
        <f t="shared" ref="K27:K28" si="1">HYPERLINK("http://slimages.macys.com/is/image/MCY/9775061 ")</f>
        <v xml:space="preserve">http://slimages.macys.com/is/image/MCY/9775061 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25" customHeight="1" x14ac:dyDescent="0.35">
      <c r="A28" s="14" t="s">
        <v>102</v>
      </c>
      <c r="B28" s="15" t="s">
        <v>103</v>
      </c>
      <c r="C28" s="16">
        <v>1</v>
      </c>
      <c r="D28" s="17">
        <v>84.99</v>
      </c>
      <c r="E28" s="17">
        <v>84.99</v>
      </c>
      <c r="F28" s="16" t="s">
        <v>104</v>
      </c>
      <c r="G28" s="15" t="s">
        <v>52</v>
      </c>
      <c r="H28" s="14"/>
      <c r="I28" s="15" t="s">
        <v>41</v>
      </c>
      <c r="J28" s="15" t="s">
        <v>53</v>
      </c>
      <c r="K28" s="18" t="str">
        <f t="shared" si="1"/>
        <v xml:space="preserve">http://slimages.macys.com/is/image/MCY/9775061 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 x14ac:dyDescent="0.35">
      <c r="A29" s="14" t="s">
        <v>105</v>
      </c>
      <c r="B29" s="15" t="s">
        <v>106</v>
      </c>
      <c r="C29" s="16">
        <v>2</v>
      </c>
      <c r="D29" s="17">
        <v>99.99</v>
      </c>
      <c r="E29" s="17">
        <v>199.98</v>
      </c>
      <c r="F29" s="16" t="s">
        <v>107</v>
      </c>
      <c r="G29" s="15" t="s">
        <v>93</v>
      </c>
      <c r="H29" s="14"/>
      <c r="I29" s="15" t="s">
        <v>108</v>
      </c>
      <c r="J29" s="15" t="s">
        <v>109</v>
      </c>
      <c r="K29" s="18" t="str">
        <f t="shared" ref="K29:K31" si="2">HYPERLINK("http://slimages.macys.com/is/image/MCY/14607099 ")</f>
        <v xml:space="preserve">http://slimages.macys.com/is/image/MCY/14607099 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 x14ac:dyDescent="0.35">
      <c r="A30" s="14" t="s">
        <v>105</v>
      </c>
      <c r="B30" s="15" t="s">
        <v>106</v>
      </c>
      <c r="C30" s="16">
        <v>3</v>
      </c>
      <c r="D30" s="17">
        <v>99.99</v>
      </c>
      <c r="E30" s="17">
        <v>299.97000000000003</v>
      </c>
      <c r="F30" s="16" t="s">
        <v>107</v>
      </c>
      <c r="G30" s="15" t="s">
        <v>93</v>
      </c>
      <c r="H30" s="14"/>
      <c r="I30" s="15" t="s">
        <v>108</v>
      </c>
      <c r="J30" s="15" t="s">
        <v>109</v>
      </c>
      <c r="K30" s="18" t="str">
        <f t="shared" si="2"/>
        <v xml:space="preserve">http://slimages.macys.com/is/image/MCY/14607099 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 x14ac:dyDescent="0.35">
      <c r="A31" s="14" t="s">
        <v>110</v>
      </c>
      <c r="B31" s="15" t="s">
        <v>106</v>
      </c>
      <c r="C31" s="16">
        <v>2</v>
      </c>
      <c r="D31" s="17">
        <v>99.99</v>
      </c>
      <c r="E31" s="17">
        <v>199.98</v>
      </c>
      <c r="F31" s="16" t="s">
        <v>107</v>
      </c>
      <c r="G31" s="15" t="s">
        <v>111</v>
      </c>
      <c r="H31" s="14"/>
      <c r="I31" s="15" t="s">
        <v>108</v>
      </c>
      <c r="J31" s="15" t="s">
        <v>109</v>
      </c>
      <c r="K31" s="18" t="str">
        <f t="shared" si="2"/>
        <v xml:space="preserve">http://slimages.macys.com/is/image/MCY/14607099 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 x14ac:dyDescent="0.35">
      <c r="A32" s="14" t="s">
        <v>112</v>
      </c>
      <c r="B32" s="15" t="s">
        <v>113</v>
      </c>
      <c r="C32" s="16">
        <v>1</v>
      </c>
      <c r="D32" s="17">
        <v>59.99</v>
      </c>
      <c r="E32" s="17">
        <v>59.99</v>
      </c>
      <c r="F32" s="16" t="s">
        <v>114</v>
      </c>
      <c r="G32" s="15" t="s">
        <v>60</v>
      </c>
      <c r="H32" s="14"/>
      <c r="I32" s="15" t="s">
        <v>41</v>
      </c>
      <c r="J32" s="15" t="s">
        <v>115</v>
      </c>
      <c r="K32" s="18" t="str">
        <f>HYPERLINK("http://slimages.macys.com/is/image/MCY/8800107 ")</f>
        <v xml:space="preserve">http://slimages.macys.com/is/image/MCY/8800107 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 x14ac:dyDescent="0.35">
      <c r="A33" s="14" t="s">
        <v>116</v>
      </c>
      <c r="B33" s="15" t="s">
        <v>117</v>
      </c>
      <c r="C33" s="16">
        <v>1</v>
      </c>
      <c r="D33" s="17">
        <v>99.99</v>
      </c>
      <c r="E33" s="17">
        <v>99.99</v>
      </c>
      <c r="F33" s="16" t="s">
        <v>118</v>
      </c>
      <c r="G33" s="15" t="s">
        <v>72</v>
      </c>
      <c r="H33" s="14"/>
      <c r="I33" s="15" t="s">
        <v>35</v>
      </c>
      <c r="J33" s="15" t="s">
        <v>53</v>
      </c>
      <c r="K33" s="18" t="str">
        <f>HYPERLINK("http://slimages.macys.com/is/image/MCY/9188022 ")</f>
        <v xml:space="preserve">http://slimages.macys.com/is/image/MCY/9188022 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 x14ac:dyDescent="0.35">
      <c r="A34" s="14" t="s">
        <v>119</v>
      </c>
      <c r="B34" s="15" t="s">
        <v>120</v>
      </c>
      <c r="C34" s="16">
        <v>1</v>
      </c>
      <c r="D34" s="17">
        <v>111.99</v>
      </c>
      <c r="E34" s="17">
        <v>111.99</v>
      </c>
      <c r="F34" s="16" t="s">
        <v>121</v>
      </c>
      <c r="G34" s="15" t="s">
        <v>72</v>
      </c>
      <c r="H34" s="14"/>
      <c r="I34" s="15" t="s">
        <v>35</v>
      </c>
      <c r="J34" s="15" t="s">
        <v>122</v>
      </c>
      <c r="K34" s="18" t="str">
        <f>HYPERLINK("http://slimages.macys.com/is/image/MCY/16510264 ")</f>
        <v xml:space="preserve">http://slimages.macys.com/is/image/MCY/16510264 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 x14ac:dyDescent="0.35">
      <c r="A35" s="14" t="s">
        <v>123</v>
      </c>
      <c r="B35" s="15" t="s">
        <v>124</v>
      </c>
      <c r="C35" s="16">
        <v>1</v>
      </c>
      <c r="D35" s="17">
        <v>77.989999999999995</v>
      </c>
      <c r="E35" s="17">
        <v>77.989999999999995</v>
      </c>
      <c r="F35" s="16" t="s">
        <v>125</v>
      </c>
      <c r="G35" s="15" t="s">
        <v>52</v>
      </c>
      <c r="H35" s="14"/>
      <c r="I35" s="15" t="s">
        <v>41</v>
      </c>
      <c r="J35" s="15" t="s">
        <v>53</v>
      </c>
      <c r="K35" s="18" t="str">
        <f>HYPERLINK("http://slimages.macys.com/is/image/MCY/12071160 ")</f>
        <v xml:space="preserve">http://slimages.macys.com/is/image/MCY/12071160 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 x14ac:dyDescent="0.35">
      <c r="A36" s="14" t="s">
        <v>126</v>
      </c>
      <c r="B36" s="15" t="s">
        <v>127</v>
      </c>
      <c r="C36" s="16">
        <v>1</v>
      </c>
      <c r="D36" s="17">
        <v>79.989999999999995</v>
      </c>
      <c r="E36" s="17">
        <v>79.989999999999995</v>
      </c>
      <c r="F36" s="16" t="s">
        <v>128</v>
      </c>
      <c r="G36" s="15" t="s">
        <v>72</v>
      </c>
      <c r="H36" s="14"/>
      <c r="I36" s="15" t="s">
        <v>129</v>
      </c>
      <c r="J36" s="15" t="s">
        <v>130</v>
      </c>
      <c r="K36" s="18" t="str">
        <f>HYPERLINK("http://slimages.macys.com/is/image/MCY/3896445 ")</f>
        <v xml:space="preserve">http://slimages.macys.com/is/image/MCY/3896445 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 x14ac:dyDescent="0.35">
      <c r="A37" s="14" t="s">
        <v>131</v>
      </c>
      <c r="B37" s="15" t="s">
        <v>132</v>
      </c>
      <c r="C37" s="16">
        <v>1</v>
      </c>
      <c r="D37" s="17">
        <v>74.989999999999995</v>
      </c>
      <c r="E37" s="17">
        <v>74.989999999999995</v>
      </c>
      <c r="F37" s="16" t="s">
        <v>133</v>
      </c>
      <c r="G37" s="15" t="s">
        <v>28</v>
      </c>
      <c r="H37" s="14"/>
      <c r="I37" s="15" t="s">
        <v>41</v>
      </c>
      <c r="J37" s="15" t="s">
        <v>53</v>
      </c>
      <c r="K37" s="18" t="str">
        <f>HYPERLINK("http://slimages.macys.com/is/image/MCY/11112750 ")</f>
        <v xml:space="preserve">http://slimages.macys.com/is/image/MCY/11112750 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 x14ac:dyDescent="0.35">
      <c r="A38" s="14" t="s">
        <v>134</v>
      </c>
      <c r="B38" s="15" t="s">
        <v>135</v>
      </c>
      <c r="C38" s="16">
        <v>1</v>
      </c>
      <c r="D38" s="17">
        <v>66.989999999999995</v>
      </c>
      <c r="E38" s="17">
        <v>66.989999999999995</v>
      </c>
      <c r="F38" s="16" t="s">
        <v>136</v>
      </c>
      <c r="G38" s="15" t="s">
        <v>137</v>
      </c>
      <c r="H38" s="14"/>
      <c r="I38" s="15" t="s">
        <v>41</v>
      </c>
      <c r="J38" s="15" t="s">
        <v>53</v>
      </c>
      <c r="K38" s="18" t="str">
        <f>HYPERLINK("http://slimages.macys.com/is/image/MCY/9775066 ")</f>
        <v xml:space="preserve">http://slimages.macys.com/is/image/MCY/9775066 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 x14ac:dyDescent="0.35">
      <c r="A39" s="14" t="s">
        <v>138</v>
      </c>
      <c r="B39" s="15" t="s">
        <v>139</v>
      </c>
      <c r="C39" s="16">
        <v>1</v>
      </c>
      <c r="D39" s="17">
        <v>94.99</v>
      </c>
      <c r="E39" s="17">
        <v>94.99</v>
      </c>
      <c r="F39" s="16">
        <v>11883</v>
      </c>
      <c r="G39" s="15" t="s">
        <v>28</v>
      </c>
      <c r="H39" s="14" t="s">
        <v>29</v>
      </c>
      <c r="I39" s="15" t="s">
        <v>140</v>
      </c>
      <c r="J39" s="15" t="s">
        <v>141</v>
      </c>
      <c r="K39" s="18" t="str">
        <f>HYPERLINK("http://slimages.macys.com/is/image/MCY/9768698 ")</f>
        <v xml:space="preserve">http://slimages.macys.com/is/image/MCY/9768698 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 x14ac:dyDescent="0.35">
      <c r="A40" s="14" t="s">
        <v>142</v>
      </c>
      <c r="B40" s="15" t="s">
        <v>143</v>
      </c>
      <c r="C40" s="16">
        <v>1</v>
      </c>
      <c r="D40" s="17">
        <v>113.99</v>
      </c>
      <c r="E40" s="17">
        <v>113.99</v>
      </c>
      <c r="F40" s="16" t="s">
        <v>144</v>
      </c>
      <c r="G40" s="15" t="s">
        <v>145</v>
      </c>
      <c r="H40" s="14"/>
      <c r="I40" s="15" t="s">
        <v>41</v>
      </c>
      <c r="J40" s="15" t="s">
        <v>53</v>
      </c>
      <c r="K40" s="18" t="str">
        <f t="shared" ref="K40:K41" si="3">HYPERLINK("http://slimages.macys.com/is/image/MCY/11824849 ")</f>
        <v xml:space="preserve">http://slimages.macys.com/is/image/MCY/11824849 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 x14ac:dyDescent="0.35">
      <c r="A41" s="14" t="s">
        <v>142</v>
      </c>
      <c r="B41" s="15" t="s">
        <v>143</v>
      </c>
      <c r="C41" s="16">
        <v>1</v>
      </c>
      <c r="D41" s="17">
        <v>113.99</v>
      </c>
      <c r="E41" s="17">
        <v>113.99</v>
      </c>
      <c r="F41" s="16" t="s">
        <v>144</v>
      </c>
      <c r="G41" s="15" t="s">
        <v>145</v>
      </c>
      <c r="H41" s="14"/>
      <c r="I41" s="15" t="s">
        <v>41</v>
      </c>
      <c r="J41" s="15" t="s">
        <v>53</v>
      </c>
      <c r="K41" s="18" t="str">
        <f t="shared" si="3"/>
        <v xml:space="preserve">http://slimages.macys.com/is/image/MCY/11824849 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 x14ac:dyDescent="0.35">
      <c r="A42" s="14" t="s">
        <v>146</v>
      </c>
      <c r="B42" s="15" t="s">
        <v>147</v>
      </c>
      <c r="C42" s="16">
        <v>1</v>
      </c>
      <c r="D42" s="17">
        <v>84.99</v>
      </c>
      <c r="E42" s="17">
        <v>84.99</v>
      </c>
      <c r="F42" s="16" t="s">
        <v>148</v>
      </c>
      <c r="G42" s="15" t="s">
        <v>28</v>
      </c>
      <c r="H42" s="14"/>
      <c r="I42" s="15" t="s">
        <v>41</v>
      </c>
      <c r="J42" s="15" t="s">
        <v>53</v>
      </c>
      <c r="K42" s="18" t="str">
        <f>HYPERLINK("http://slimages.macys.com/is/image/MCY/9627832 ")</f>
        <v xml:space="preserve">http://slimages.macys.com/is/image/MCY/9627832 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 x14ac:dyDescent="0.35">
      <c r="A43" s="14" t="s">
        <v>149</v>
      </c>
      <c r="B43" s="15" t="s">
        <v>150</v>
      </c>
      <c r="C43" s="16">
        <v>1</v>
      </c>
      <c r="D43" s="17">
        <v>89.99</v>
      </c>
      <c r="E43" s="17">
        <v>89.99</v>
      </c>
      <c r="F43" s="16" t="s">
        <v>151</v>
      </c>
      <c r="G43" s="15" t="s">
        <v>72</v>
      </c>
      <c r="H43" s="14"/>
      <c r="I43" s="15" t="s">
        <v>35</v>
      </c>
      <c r="J43" s="15" t="s">
        <v>53</v>
      </c>
      <c r="K43" s="18" t="str">
        <f>HYPERLINK("http://slimages.macys.com/is/image/MCY/9188021 ")</f>
        <v xml:space="preserve">http://slimages.macys.com/is/image/MCY/9188021 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 x14ac:dyDescent="0.35">
      <c r="A44" s="14" t="s">
        <v>152</v>
      </c>
      <c r="B44" s="15" t="s">
        <v>153</v>
      </c>
      <c r="C44" s="16">
        <v>1</v>
      </c>
      <c r="D44" s="17">
        <v>124.99</v>
      </c>
      <c r="E44" s="17">
        <v>124.99</v>
      </c>
      <c r="F44" s="16" t="s">
        <v>154</v>
      </c>
      <c r="G44" s="15" t="s">
        <v>98</v>
      </c>
      <c r="H44" s="14"/>
      <c r="I44" s="15" t="s">
        <v>35</v>
      </c>
      <c r="J44" s="15" t="s">
        <v>53</v>
      </c>
      <c r="K44" s="18" t="str">
        <f>HYPERLINK("http://slimages.macys.com/is/image/MCY/12490006 ")</f>
        <v xml:space="preserve">http://slimages.macys.com/is/image/MCY/12490006 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 x14ac:dyDescent="0.35">
      <c r="A45" s="14" t="s">
        <v>155</v>
      </c>
      <c r="B45" s="15" t="s">
        <v>156</v>
      </c>
      <c r="C45" s="16">
        <v>1</v>
      </c>
      <c r="D45" s="17">
        <v>60.99</v>
      </c>
      <c r="E45" s="17">
        <v>60.99</v>
      </c>
      <c r="F45" s="16" t="s">
        <v>157</v>
      </c>
      <c r="G45" s="15" t="s">
        <v>158</v>
      </c>
      <c r="H45" s="14"/>
      <c r="I45" s="15" t="s">
        <v>41</v>
      </c>
      <c r="J45" s="15" t="s">
        <v>159</v>
      </c>
      <c r="K45" s="18" t="str">
        <f>HYPERLINK("http://slimages.macys.com/is/image/MCY/9675641 ")</f>
        <v xml:space="preserve">http://slimages.macys.com/is/image/MCY/9675641 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 x14ac:dyDescent="0.35">
      <c r="A46" s="14" t="s">
        <v>160</v>
      </c>
      <c r="B46" s="15" t="s">
        <v>161</v>
      </c>
      <c r="C46" s="16">
        <v>1</v>
      </c>
      <c r="D46" s="17">
        <v>89.99</v>
      </c>
      <c r="E46" s="17">
        <v>89.99</v>
      </c>
      <c r="F46" s="16" t="s">
        <v>162</v>
      </c>
      <c r="G46" s="15" t="s">
        <v>52</v>
      </c>
      <c r="H46" s="14"/>
      <c r="I46" s="15" t="s">
        <v>41</v>
      </c>
      <c r="J46" s="15" t="s">
        <v>163</v>
      </c>
      <c r="K46" s="18" t="str">
        <f t="shared" ref="K46:K47" si="4">HYPERLINK("http://slimages.macys.com/is/image/MCY/2494334 ")</f>
        <v xml:space="preserve">http://slimages.macys.com/is/image/MCY/2494334 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 x14ac:dyDescent="0.35">
      <c r="A47" s="14" t="s">
        <v>164</v>
      </c>
      <c r="B47" s="15" t="s">
        <v>165</v>
      </c>
      <c r="C47" s="16">
        <v>1</v>
      </c>
      <c r="D47" s="17">
        <v>89.99</v>
      </c>
      <c r="E47" s="17">
        <v>89.99</v>
      </c>
      <c r="F47" s="16" t="s">
        <v>162</v>
      </c>
      <c r="G47" s="15" t="s">
        <v>166</v>
      </c>
      <c r="H47" s="14"/>
      <c r="I47" s="15" t="s">
        <v>41</v>
      </c>
      <c r="J47" s="15" t="s">
        <v>163</v>
      </c>
      <c r="K47" s="18" t="str">
        <f t="shared" si="4"/>
        <v xml:space="preserve">http://slimages.macys.com/is/image/MCY/2494334 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 x14ac:dyDescent="0.35">
      <c r="A48" s="14" t="s">
        <v>167</v>
      </c>
      <c r="B48" s="15" t="s">
        <v>168</v>
      </c>
      <c r="C48" s="16">
        <v>1</v>
      </c>
      <c r="D48" s="17">
        <v>79.989999999999995</v>
      </c>
      <c r="E48" s="17">
        <v>79.989999999999995</v>
      </c>
      <c r="F48" s="16" t="s">
        <v>169</v>
      </c>
      <c r="G48" s="15" t="s">
        <v>72</v>
      </c>
      <c r="H48" s="14"/>
      <c r="I48" s="15" t="s">
        <v>35</v>
      </c>
      <c r="J48" s="15" t="s">
        <v>53</v>
      </c>
      <c r="K48" s="18" t="str">
        <f>HYPERLINK("http://slimages.macys.com/is/image/MCY/9484110 ")</f>
        <v xml:space="preserve">http://slimages.macys.com/is/image/MCY/9484110 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 x14ac:dyDescent="0.35">
      <c r="A49" s="14" t="s">
        <v>170</v>
      </c>
      <c r="B49" s="15" t="s">
        <v>171</v>
      </c>
      <c r="C49" s="16">
        <v>1</v>
      </c>
      <c r="D49" s="17">
        <v>52.99</v>
      </c>
      <c r="E49" s="17">
        <v>52.99</v>
      </c>
      <c r="F49" s="16" t="s">
        <v>172</v>
      </c>
      <c r="G49" s="15" t="s">
        <v>40</v>
      </c>
      <c r="H49" s="14" t="s">
        <v>173</v>
      </c>
      <c r="I49" s="15" t="s">
        <v>41</v>
      </c>
      <c r="J49" s="15" t="s">
        <v>53</v>
      </c>
      <c r="K49" s="18" t="str">
        <f>HYPERLINK("http://slimages.macys.com/is/image/MCY/9613994 ")</f>
        <v xml:space="preserve">http://slimages.macys.com/is/image/MCY/9613994 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 x14ac:dyDescent="0.35">
      <c r="A50" s="14" t="s">
        <v>174</v>
      </c>
      <c r="B50" s="15" t="s">
        <v>175</v>
      </c>
      <c r="C50" s="16">
        <v>1</v>
      </c>
      <c r="D50" s="17">
        <v>69.989999999999995</v>
      </c>
      <c r="E50" s="17">
        <v>69.989999999999995</v>
      </c>
      <c r="F50" s="16" t="s">
        <v>176</v>
      </c>
      <c r="G50" s="15" t="s">
        <v>72</v>
      </c>
      <c r="H50" s="14"/>
      <c r="I50" s="15" t="s">
        <v>35</v>
      </c>
      <c r="J50" s="15" t="s">
        <v>53</v>
      </c>
      <c r="K50" s="18" t="str">
        <f>HYPERLINK("http://slimages.macys.com/is/image/MCY/9492575 ")</f>
        <v xml:space="preserve">http://slimages.macys.com/is/image/MCY/9492575 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 x14ac:dyDescent="0.35">
      <c r="A51" s="14" t="s">
        <v>177</v>
      </c>
      <c r="B51" s="15" t="s">
        <v>178</v>
      </c>
      <c r="C51" s="16">
        <v>1</v>
      </c>
      <c r="D51" s="17">
        <v>64.989999999999995</v>
      </c>
      <c r="E51" s="17">
        <v>64.989999999999995</v>
      </c>
      <c r="F51" s="16" t="s">
        <v>179</v>
      </c>
      <c r="G51" s="15" t="s">
        <v>52</v>
      </c>
      <c r="H51" s="14"/>
      <c r="I51" s="15" t="s">
        <v>86</v>
      </c>
      <c r="J51" s="15" t="s">
        <v>53</v>
      </c>
      <c r="K51" s="18" t="str">
        <f>HYPERLINK("http://slimages.macys.com/is/image/MCY/15734984 ")</f>
        <v xml:space="preserve">http://slimages.macys.com/is/image/MCY/15734984 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 x14ac:dyDescent="0.35">
      <c r="A52" s="14" t="s">
        <v>180</v>
      </c>
      <c r="B52" s="15" t="s">
        <v>181</v>
      </c>
      <c r="C52" s="16">
        <v>1</v>
      </c>
      <c r="D52" s="17">
        <v>69.989999999999995</v>
      </c>
      <c r="E52" s="17">
        <v>69.989999999999995</v>
      </c>
      <c r="F52" s="16" t="s">
        <v>182</v>
      </c>
      <c r="G52" s="15" t="s">
        <v>52</v>
      </c>
      <c r="H52" s="14"/>
      <c r="I52" s="15" t="s">
        <v>35</v>
      </c>
      <c r="J52" s="15" t="s">
        <v>53</v>
      </c>
      <c r="K52" s="18" t="str">
        <f>HYPERLINK("http://slimages.macys.com/is/image/MCY/9566779 ")</f>
        <v xml:space="preserve">http://slimages.macys.com/is/image/MCY/9566779 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 x14ac:dyDescent="0.35">
      <c r="A53" s="14" t="s">
        <v>183</v>
      </c>
      <c r="B53" s="15" t="s">
        <v>184</v>
      </c>
      <c r="C53" s="16">
        <v>2</v>
      </c>
      <c r="D53" s="17">
        <v>99.99</v>
      </c>
      <c r="E53" s="17">
        <v>199.98</v>
      </c>
      <c r="F53" s="16" t="s">
        <v>185</v>
      </c>
      <c r="G53" s="15" t="s">
        <v>111</v>
      </c>
      <c r="H53" s="14"/>
      <c r="I53" s="15" t="s">
        <v>186</v>
      </c>
      <c r="J53" s="15" t="s">
        <v>187</v>
      </c>
      <c r="K53" s="18" t="str">
        <f>HYPERLINK("http://slimages.macys.com/is/image/MCY/9274631 ")</f>
        <v xml:space="preserve">http://slimages.macys.com/is/image/MCY/9274631 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 x14ac:dyDescent="0.35">
      <c r="A54" s="14" t="s">
        <v>188</v>
      </c>
      <c r="B54" s="15" t="s">
        <v>189</v>
      </c>
      <c r="C54" s="16">
        <v>1</v>
      </c>
      <c r="D54" s="17">
        <v>49.99</v>
      </c>
      <c r="E54" s="17">
        <v>49.99</v>
      </c>
      <c r="F54" s="16" t="s">
        <v>190</v>
      </c>
      <c r="G54" s="15" t="s">
        <v>52</v>
      </c>
      <c r="H54" s="14"/>
      <c r="I54" s="15" t="s">
        <v>129</v>
      </c>
      <c r="J54" s="15" t="s">
        <v>191</v>
      </c>
      <c r="K54" s="18" t="str">
        <f>HYPERLINK("http://slimages.macys.com/is/image/MCY/16524426 ")</f>
        <v xml:space="preserve">http://slimages.macys.com/is/image/MCY/16524426 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 x14ac:dyDescent="0.35">
      <c r="A55" s="14" t="s">
        <v>192</v>
      </c>
      <c r="B55" s="15" t="s">
        <v>193</v>
      </c>
      <c r="C55" s="16">
        <v>1</v>
      </c>
      <c r="D55" s="17">
        <v>59.99</v>
      </c>
      <c r="E55" s="17">
        <v>59.99</v>
      </c>
      <c r="F55" s="16" t="s">
        <v>194</v>
      </c>
      <c r="G55" s="15" t="s">
        <v>52</v>
      </c>
      <c r="H55" s="14"/>
      <c r="I55" s="15" t="s">
        <v>86</v>
      </c>
      <c r="J55" s="15" t="s">
        <v>53</v>
      </c>
      <c r="K55" s="18" t="str">
        <f>HYPERLINK("http://slimages.macys.com/is/image/MCY/9115090 ")</f>
        <v xml:space="preserve">http://slimages.macys.com/is/image/MCY/9115090 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 x14ac:dyDescent="0.35">
      <c r="A56" s="14" t="s">
        <v>195</v>
      </c>
      <c r="B56" s="15" t="s">
        <v>196</v>
      </c>
      <c r="C56" s="16">
        <v>1</v>
      </c>
      <c r="D56" s="17">
        <v>44.99</v>
      </c>
      <c r="E56" s="17">
        <v>44.99</v>
      </c>
      <c r="F56" s="16" t="s">
        <v>197</v>
      </c>
      <c r="G56" s="15" t="s">
        <v>72</v>
      </c>
      <c r="H56" s="14"/>
      <c r="I56" s="15" t="s">
        <v>198</v>
      </c>
      <c r="J56" s="15" t="s">
        <v>53</v>
      </c>
      <c r="K56" s="18" t="str">
        <f>HYPERLINK("http://slimages.macys.com/is/image/MCY/10082103 ")</f>
        <v xml:space="preserve">http://slimages.macys.com/is/image/MCY/10082103 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 x14ac:dyDescent="0.35">
      <c r="A57" s="14" t="s">
        <v>199</v>
      </c>
      <c r="B57" s="15" t="s">
        <v>200</v>
      </c>
      <c r="C57" s="16">
        <v>1</v>
      </c>
      <c r="D57" s="17">
        <v>59.99</v>
      </c>
      <c r="E57" s="17">
        <v>59.99</v>
      </c>
      <c r="F57" s="16" t="s">
        <v>201</v>
      </c>
      <c r="G57" s="15" t="s">
        <v>202</v>
      </c>
      <c r="H57" s="14"/>
      <c r="I57" s="15" t="s">
        <v>35</v>
      </c>
      <c r="J57" s="15" t="s">
        <v>53</v>
      </c>
      <c r="K57" s="18" t="str">
        <f>HYPERLINK("http://slimages.macys.com/is/image/MCY/9812356 ")</f>
        <v xml:space="preserve">http://slimages.macys.com/is/image/MCY/9812356 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 x14ac:dyDescent="0.35">
      <c r="A58" s="14" t="s">
        <v>203</v>
      </c>
      <c r="B58" s="15" t="s">
        <v>204</v>
      </c>
      <c r="C58" s="16">
        <v>1</v>
      </c>
      <c r="D58" s="17">
        <v>49.99</v>
      </c>
      <c r="E58" s="17">
        <v>49.99</v>
      </c>
      <c r="F58" s="16" t="s">
        <v>205</v>
      </c>
      <c r="G58" s="15" t="s">
        <v>206</v>
      </c>
      <c r="H58" s="14" t="s">
        <v>173</v>
      </c>
      <c r="I58" s="15" t="s">
        <v>41</v>
      </c>
      <c r="J58" s="15" t="s">
        <v>53</v>
      </c>
      <c r="K58" s="18" t="str">
        <f>HYPERLINK("http://slimages.macys.com/is/image/MCY/9009150 ")</f>
        <v xml:space="preserve">http://slimages.macys.com/is/image/MCY/9009150 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 x14ac:dyDescent="0.35">
      <c r="A59" s="14" t="s">
        <v>207</v>
      </c>
      <c r="B59" s="15" t="s">
        <v>208</v>
      </c>
      <c r="C59" s="16">
        <v>1</v>
      </c>
      <c r="D59" s="17">
        <v>49.99</v>
      </c>
      <c r="E59" s="17">
        <v>49.99</v>
      </c>
      <c r="F59" s="16" t="s">
        <v>209</v>
      </c>
      <c r="G59" s="15" t="s">
        <v>158</v>
      </c>
      <c r="H59" s="14"/>
      <c r="I59" s="15" t="s">
        <v>198</v>
      </c>
      <c r="J59" s="15" t="s">
        <v>210</v>
      </c>
      <c r="K59" s="18" t="str">
        <f>HYPERLINK("http://slimages.macys.com/is/image/MCY/748990 ")</f>
        <v xml:space="preserve">http://slimages.macys.com/is/image/MCY/748990 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 x14ac:dyDescent="0.35">
      <c r="A60" s="14" t="s">
        <v>211</v>
      </c>
      <c r="B60" s="15" t="s">
        <v>212</v>
      </c>
      <c r="C60" s="16">
        <v>1</v>
      </c>
      <c r="D60" s="17">
        <v>44.99</v>
      </c>
      <c r="E60" s="17">
        <v>44.99</v>
      </c>
      <c r="F60" s="16" t="s">
        <v>213</v>
      </c>
      <c r="G60" s="15" t="s">
        <v>214</v>
      </c>
      <c r="H60" s="14"/>
      <c r="I60" s="15" t="s">
        <v>41</v>
      </c>
      <c r="J60" s="15" t="s">
        <v>53</v>
      </c>
      <c r="K60" s="18" t="str">
        <f>HYPERLINK("http://slimages.macys.com/is/image/MCY/9616186 ")</f>
        <v xml:space="preserve">http://slimages.macys.com/is/image/MCY/9616186 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 x14ac:dyDescent="0.35">
      <c r="A61" s="14" t="s">
        <v>215</v>
      </c>
      <c r="B61" s="15" t="s">
        <v>216</v>
      </c>
      <c r="C61" s="16">
        <v>1</v>
      </c>
      <c r="D61" s="17">
        <v>44.99</v>
      </c>
      <c r="E61" s="17">
        <v>44.99</v>
      </c>
      <c r="F61" s="16" t="s">
        <v>217</v>
      </c>
      <c r="G61" s="15" t="s">
        <v>214</v>
      </c>
      <c r="H61" s="14"/>
      <c r="I61" s="15" t="s">
        <v>41</v>
      </c>
      <c r="J61" s="15" t="s">
        <v>53</v>
      </c>
      <c r="K61" s="18" t="str">
        <f>HYPERLINK("http://slimages.macys.com/is/image/MCY/9616218 ")</f>
        <v xml:space="preserve">http://slimages.macys.com/is/image/MCY/9616218 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 x14ac:dyDescent="0.35">
      <c r="A62" s="14" t="s">
        <v>218</v>
      </c>
      <c r="B62" s="15" t="s">
        <v>219</v>
      </c>
      <c r="C62" s="16">
        <v>1</v>
      </c>
      <c r="D62" s="17">
        <v>54.99</v>
      </c>
      <c r="E62" s="17">
        <v>54.99</v>
      </c>
      <c r="F62" s="16">
        <v>17206</v>
      </c>
      <c r="G62" s="15" t="s">
        <v>28</v>
      </c>
      <c r="H62" s="14"/>
      <c r="I62" s="15" t="s">
        <v>220</v>
      </c>
      <c r="J62" s="15" t="s">
        <v>221</v>
      </c>
      <c r="K62" s="18" t="str">
        <f>HYPERLINK("http://slimages.macys.com/is/image/MCY/11531664 ")</f>
        <v xml:space="preserve">http://slimages.macys.com/is/image/MCY/11531664 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 x14ac:dyDescent="0.35">
      <c r="A63" s="14" t="s">
        <v>222</v>
      </c>
      <c r="B63" s="15" t="s">
        <v>223</v>
      </c>
      <c r="C63" s="16">
        <v>1</v>
      </c>
      <c r="D63" s="17">
        <v>48.99</v>
      </c>
      <c r="E63" s="17">
        <v>48.99</v>
      </c>
      <c r="F63" s="16" t="s">
        <v>224</v>
      </c>
      <c r="G63" s="15" t="s">
        <v>28</v>
      </c>
      <c r="H63" s="14" t="s">
        <v>225</v>
      </c>
      <c r="I63" s="15" t="s">
        <v>220</v>
      </c>
      <c r="J63" s="15" t="s">
        <v>226</v>
      </c>
      <c r="K63" s="18" t="str">
        <f>HYPERLINK("http://slimages.macys.com/is/image/MCY/11798739 ")</f>
        <v xml:space="preserve">http://slimages.macys.com/is/image/MCY/11798739 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 x14ac:dyDescent="0.35">
      <c r="A64" s="14" t="s">
        <v>227</v>
      </c>
      <c r="B64" s="15" t="s">
        <v>228</v>
      </c>
      <c r="C64" s="16">
        <v>1</v>
      </c>
      <c r="D64" s="17">
        <v>54.99</v>
      </c>
      <c r="E64" s="17">
        <v>54.99</v>
      </c>
      <c r="F64" s="16" t="s">
        <v>229</v>
      </c>
      <c r="G64" s="15" t="s">
        <v>60</v>
      </c>
      <c r="H64" s="14"/>
      <c r="I64" s="15" t="s">
        <v>86</v>
      </c>
      <c r="J64" s="15" t="s">
        <v>230</v>
      </c>
      <c r="K64" s="18" t="str">
        <f>HYPERLINK("http://slimages.macys.com/is/image/MCY/8784479 ")</f>
        <v xml:space="preserve">http://slimages.macys.com/is/image/MCY/8784479 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 x14ac:dyDescent="0.35">
      <c r="A65" s="14" t="s">
        <v>231</v>
      </c>
      <c r="B65" s="15" t="s">
        <v>232</v>
      </c>
      <c r="C65" s="16">
        <v>3</v>
      </c>
      <c r="D65" s="17">
        <v>42.99</v>
      </c>
      <c r="E65" s="17">
        <v>128.97</v>
      </c>
      <c r="F65" s="16" t="s">
        <v>233</v>
      </c>
      <c r="G65" s="15" t="s">
        <v>28</v>
      </c>
      <c r="H65" s="14"/>
      <c r="I65" s="15" t="s">
        <v>41</v>
      </c>
      <c r="J65" s="15" t="s">
        <v>53</v>
      </c>
      <c r="K65" s="18" t="str">
        <f>HYPERLINK("http://slimages.macys.com/is/image/MCY/9912812 ")</f>
        <v xml:space="preserve">http://slimages.macys.com/is/image/MCY/9912812 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 x14ac:dyDescent="0.35">
      <c r="A66" s="14" t="s">
        <v>234</v>
      </c>
      <c r="B66" s="15" t="s">
        <v>235</v>
      </c>
      <c r="C66" s="16">
        <v>2</v>
      </c>
      <c r="D66" s="17">
        <v>52.99</v>
      </c>
      <c r="E66" s="17">
        <v>105.98</v>
      </c>
      <c r="F66" s="16" t="s">
        <v>236</v>
      </c>
      <c r="G66" s="15" t="s">
        <v>52</v>
      </c>
      <c r="H66" s="14"/>
      <c r="I66" s="15" t="s">
        <v>35</v>
      </c>
      <c r="J66" s="15" t="s">
        <v>53</v>
      </c>
      <c r="K66" s="18" t="str">
        <f>HYPERLINK("http://slimages.macys.com/is/image/MCY/9767726 ")</f>
        <v xml:space="preserve">http://slimages.macys.com/is/image/MCY/9767726 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 x14ac:dyDescent="0.35">
      <c r="A67" s="14" t="s">
        <v>237</v>
      </c>
      <c r="B67" s="15" t="s">
        <v>238</v>
      </c>
      <c r="C67" s="16">
        <v>1</v>
      </c>
      <c r="D67" s="17">
        <v>39.99</v>
      </c>
      <c r="E67" s="17">
        <v>39.99</v>
      </c>
      <c r="F67" s="16" t="s">
        <v>239</v>
      </c>
      <c r="G67" s="15" t="s">
        <v>145</v>
      </c>
      <c r="H67" s="14"/>
      <c r="I67" s="15" t="s">
        <v>41</v>
      </c>
      <c r="J67" s="15" t="s">
        <v>240</v>
      </c>
      <c r="K67" s="18" t="str">
        <f>HYPERLINK("http://slimages.macys.com/is/image/MCY/8754651 ")</f>
        <v xml:space="preserve">http://slimages.macys.com/is/image/MCY/8754651 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 x14ac:dyDescent="0.35">
      <c r="A68" s="14" t="s">
        <v>241</v>
      </c>
      <c r="B68" s="15" t="s">
        <v>242</v>
      </c>
      <c r="C68" s="16">
        <v>2</v>
      </c>
      <c r="D68" s="17">
        <v>36.99</v>
      </c>
      <c r="E68" s="17">
        <v>73.98</v>
      </c>
      <c r="F68" s="16" t="s">
        <v>243</v>
      </c>
      <c r="G68" s="15" t="s">
        <v>93</v>
      </c>
      <c r="H68" s="14" t="s">
        <v>47</v>
      </c>
      <c r="I68" s="15" t="s">
        <v>41</v>
      </c>
      <c r="J68" s="15" t="s">
        <v>244</v>
      </c>
      <c r="K68" s="18" t="str">
        <f>HYPERLINK("http://slimages.macys.com/is/image/MCY/9175647 ")</f>
        <v xml:space="preserve">http://slimages.macys.com/is/image/MCY/9175647 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 x14ac:dyDescent="0.35">
      <c r="A69" s="14" t="s">
        <v>245</v>
      </c>
      <c r="B69" s="15" t="s">
        <v>246</v>
      </c>
      <c r="C69" s="16">
        <v>2</v>
      </c>
      <c r="D69" s="17">
        <v>44.99</v>
      </c>
      <c r="E69" s="17">
        <v>89.98</v>
      </c>
      <c r="F69" s="16" t="s">
        <v>247</v>
      </c>
      <c r="G69" s="15" t="s">
        <v>28</v>
      </c>
      <c r="H69" s="14" t="s">
        <v>248</v>
      </c>
      <c r="I69" s="15" t="s">
        <v>220</v>
      </c>
      <c r="J69" s="15" t="s">
        <v>226</v>
      </c>
      <c r="K69" s="18" t="str">
        <f>HYPERLINK("http://slimages.macys.com/is/image/MCY/11798174 ")</f>
        <v xml:space="preserve">http://slimages.macys.com/is/image/MCY/11798174 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 x14ac:dyDescent="0.35">
      <c r="A70" s="14" t="s">
        <v>249</v>
      </c>
      <c r="B70" s="15" t="s">
        <v>250</v>
      </c>
      <c r="C70" s="16">
        <v>1</v>
      </c>
      <c r="D70" s="17">
        <v>39.99</v>
      </c>
      <c r="E70" s="17">
        <v>39.99</v>
      </c>
      <c r="F70" s="16" t="s">
        <v>251</v>
      </c>
      <c r="G70" s="15" t="s">
        <v>252</v>
      </c>
      <c r="H70" s="14"/>
      <c r="I70" s="15" t="s">
        <v>41</v>
      </c>
      <c r="J70" s="15" t="s">
        <v>53</v>
      </c>
      <c r="K70" s="18" t="str">
        <f>HYPERLINK("http://slimages.macys.com/is/image/MCY/8064912 ")</f>
        <v xml:space="preserve">http://slimages.macys.com/is/image/MCY/8064912 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 x14ac:dyDescent="0.35">
      <c r="A71" s="14" t="s">
        <v>253</v>
      </c>
      <c r="B71" s="15" t="s">
        <v>254</v>
      </c>
      <c r="C71" s="16">
        <v>2</v>
      </c>
      <c r="D71" s="17">
        <v>36.99</v>
      </c>
      <c r="E71" s="17">
        <v>73.98</v>
      </c>
      <c r="F71" s="16" t="s">
        <v>255</v>
      </c>
      <c r="G71" s="15" t="s">
        <v>256</v>
      </c>
      <c r="H71" s="14"/>
      <c r="I71" s="15" t="s">
        <v>41</v>
      </c>
      <c r="J71" s="15" t="s">
        <v>53</v>
      </c>
      <c r="K71" s="18" t="str">
        <f>HYPERLINK("http://slimages.macys.com/is/image/MCY/9929848 ")</f>
        <v xml:space="preserve">http://slimages.macys.com/is/image/MCY/9929848 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 x14ac:dyDescent="0.35">
      <c r="A72" s="14" t="s">
        <v>257</v>
      </c>
      <c r="B72" s="15" t="s">
        <v>258</v>
      </c>
      <c r="C72" s="16">
        <v>1</v>
      </c>
      <c r="D72" s="17">
        <v>42.99</v>
      </c>
      <c r="E72" s="17">
        <v>42.99</v>
      </c>
      <c r="F72" s="16" t="s">
        <v>259</v>
      </c>
      <c r="G72" s="15" t="s">
        <v>52</v>
      </c>
      <c r="H72" s="14"/>
      <c r="I72" s="15" t="s">
        <v>35</v>
      </c>
      <c r="J72" s="15" t="s">
        <v>53</v>
      </c>
      <c r="K72" s="18" t="str">
        <f>HYPERLINK("http://slimages.macys.com/is/image/MCY/9767726 ")</f>
        <v xml:space="preserve">http://slimages.macys.com/is/image/MCY/9767726 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 x14ac:dyDescent="0.35">
      <c r="A73" s="14" t="s">
        <v>260</v>
      </c>
      <c r="B73" s="15" t="s">
        <v>261</v>
      </c>
      <c r="C73" s="16">
        <v>7</v>
      </c>
      <c r="D73" s="17">
        <v>39.99</v>
      </c>
      <c r="E73" s="17">
        <v>279.93</v>
      </c>
      <c r="F73" s="16" t="s">
        <v>262</v>
      </c>
      <c r="G73" s="15"/>
      <c r="H73" s="14"/>
      <c r="I73" s="15" t="s">
        <v>263</v>
      </c>
      <c r="J73" s="15" t="s">
        <v>264</v>
      </c>
      <c r="K73" s="18" t="str">
        <f>HYPERLINK("http://slimages.macys.com/is/image/MCY/8152576 ")</f>
        <v xml:space="preserve">http://slimages.macys.com/is/image/MCY/8152576 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 x14ac:dyDescent="0.35">
      <c r="A74" s="14" t="s">
        <v>265</v>
      </c>
      <c r="B74" s="15" t="s">
        <v>266</v>
      </c>
      <c r="C74" s="16">
        <v>1</v>
      </c>
      <c r="D74" s="17">
        <v>31.99</v>
      </c>
      <c r="E74" s="17">
        <v>31.99</v>
      </c>
      <c r="F74" s="16" t="s">
        <v>267</v>
      </c>
      <c r="G74" s="15" t="s">
        <v>214</v>
      </c>
      <c r="H74" s="14"/>
      <c r="I74" s="15" t="s">
        <v>41</v>
      </c>
      <c r="J74" s="15" t="s">
        <v>53</v>
      </c>
      <c r="K74" s="18" t="str">
        <f>HYPERLINK("http://slimages.macys.com/is/image/MCY/9616206 ")</f>
        <v xml:space="preserve">http://slimages.macys.com/is/image/MCY/9616206 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 x14ac:dyDescent="0.35">
      <c r="A75" s="14" t="s">
        <v>268</v>
      </c>
      <c r="B75" s="15" t="s">
        <v>269</v>
      </c>
      <c r="C75" s="16">
        <v>2</v>
      </c>
      <c r="D75" s="17">
        <v>31.99</v>
      </c>
      <c r="E75" s="17">
        <v>63.98</v>
      </c>
      <c r="F75" s="16" t="s">
        <v>270</v>
      </c>
      <c r="G75" s="15" t="s">
        <v>72</v>
      </c>
      <c r="H75" s="14"/>
      <c r="I75" s="15" t="s">
        <v>41</v>
      </c>
      <c r="J75" s="15" t="s">
        <v>53</v>
      </c>
      <c r="K75" s="18" t="str">
        <f>HYPERLINK("http://slimages.macys.com/is/image/MCY/9616071 ")</f>
        <v xml:space="preserve">http://slimages.macys.com/is/image/MCY/9616071 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 x14ac:dyDescent="0.35">
      <c r="A76" s="14" t="s">
        <v>271</v>
      </c>
      <c r="B76" s="15" t="s">
        <v>272</v>
      </c>
      <c r="C76" s="16">
        <v>1</v>
      </c>
      <c r="D76" s="17">
        <v>39.99</v>
      </c>
      <c r="E76" s="17">
        <v>39.99</v>
      </c>
      <c r="F76" s="16" t="s">
        <v>273</v>
      </c>
      <c r="G76" s="15" t="s">
        <v>67</v>
      </c>
      <c r="H76" s="14"/>
      <c r="I76" s="15" t="s">
        <v>86</v>
      </c>
      <c r="J76" s="15" t="s">
        <v>274</v>
      </c>
      <c r="K76" s="18" t="str">
        <f>HYPERLINK("http://slimages.macys.com/is/image/MCY/16059461 ")</f>
        <v xml:space="preserve">http://slimages.macys.com/is/image/MCY/16059461 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 x14ac:dyDescent="0.35">
      <c r="A77" s="14" t="s">
        <v>275</v>
      </c>
      <c r="B77" s="15" t="s">
        <v>276</v>
      </c>
      <c r="C77" s="16">
        <v>1</v>
      </c>
      <c r="D77" s="17">
        <v>79.989999999999995</v>
      </c>
      <c r="E77" s="17">
        <v>79.989999999999995</v>
      </c>
      <c r="F77" s="16" t="s">
        <v>277</v>
      </c>
      <c r="G77" s="15" t="s">
        <v>28</v>
      </c>
      <c r="H77" s="14"/>
      <c r="I77" s="15" t="s">
        <v>278</v>
      </c>
      <c r="J77" s="15" t="s">
        <v>279</v>
      </c>
      <c r="K77" s="18" t="str">
        <f>HYPERLINK("http://slimages.macys.com/is/image/MCY/10467966 ")</f>
        <v xml:space="preserve">http://slimages.macys.com/is/image/MCY/10467966 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 x14ac:dyDescent="0.35">
      <c r="A78" s="14" t="s">
        <v>280</v>
      </c>
      <c r="B78" s="15" t="s">
        <v>281</v>
      </c>
      <c r="C78" s="16">
        <v>2</v>
      </c>
      <c r="D78" s="17">
        <v>49.99</v>
      </c>
      <c r="E78" s="17">
        <v>99.98</v>
      </c>
      <c r="F78" s="16" t="s">
        <v>282</v>
      </c>
      <c r="G78" s="15" t="s">
        <v>64</v>
      </c>
      <c r="H78" s="14"/>
      <c r="I78" s="15" t="s">
        <v>108</v>
      </c>
      <c r="J78" s="15" t="s">
        <v>283</v>
      </c>
      <c r="K78" s="18" t="str">
        <f>HYPERLINK("http://slimages.macys.com/is/image/MCY/15105822 ")</f>
        <v xml:space="preserve">http://slimages.macys.com/is/image/MCY/15105822 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 x14ac:dyDescent="0.35">
      <c r="A79" s="14" t="s">
        <v>284</v>
      </c>
      <c r="B79" s="15" t="s">
        <v>285</v>
      </c>
      <c r="C79" s="16">
        <v>2</v>
      </c>
      <c r="D79" s="17">
        <v>38.99</v>
      </c>
      <c r="E79" s="17">
        <v>77.98</v>
      </c>
      <c r="F79" s="16" t="s">
        <v>286</v>
      </c>
      <c r="G79" s="15" t="s">
        <v>287</v>
      </c>
      <c r="H79" s="14"/>
      <c r="I79" s="15" t="s">
        <v>35</v>
      </c>
      <c r="J79" s="15" t="s">
        <v>122</v>
      </c>
      <c r="K79" s="18" t="str">
        <f>HYPERLINK("http://slimages.macys.com/is/image/MCY/10005660 ")</f>
        <v xml:space="preserve">http://slimages.macys.com/is/image/MCY/10005660 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 x14ac:dyDescent="0.35">
      <c r="A80" s="14" t="s">
        <v>288</v>
      </c>
      <c r="B80" s="15" t="s">
        <v>289</v>
      </c>
      <c r="C80" s="16">
        <v>1</v>
      </c>
      <c r="D80" s="17">
        <v>49.99</v>
      </c>
      <c r="E80" s="17">
        <v>49.99</v>
      </c>
      <c r="F80" s="16">
        <v>10004262700</v>
      </c>
      <c r="G80" s="15" t="s">
        <v>158</v>
      </c>
      <c r="H80" s="14"/>
      <c r="I80" s="15" t="s">
        <v>186</v>
      </c>
      <c r="J80" s="15" t="s">
        <v>187</v>
      </c>
      <c r="K80" s="18" t="str">
        <f>HYPERLINK("http://slimages.macys.com/is/image/MCY/11618628 ")</f>
        <v xml:space="preserve">http://slimages.macys.com/is/image/MCY/11618628 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 x14ac:dyDescent="0.35">
      <c r="A81" s="14" t="s">
        <v>290</v>
      </c>
      <c r="B81" s="15" t="s">
        <v>291</v>
      </c>
      <c r="C81" s="16">
        <v>4</v>
      </c>
      <c r="D81" s="17">
        <v>28.99</v>
      </c>
      <c r="E81" s="17">
        <v>115.96</v>
      </c>
      <c r="F81" s="16" t="s">
        <v>292</v>
      </c>
      <c r="G81" s="15" t="s">
        <v>287</v>
      </c>
      <c r="H81" s="14"/>
      <c r="I81" s="15" t="s">
        <v>41</v>
      </c>
      <c r="J81" s="15" t="s">
        <v>53</v>
      </c>
      <c r="K81" s="18" t="str">
        <f>HYPERLINK("http://slimages.macys.com/is/image/MCY/9310298 ")</f>
        <v xml:space="preserve">http://slimages.macys.com/is/image/MCY/9310298 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 x14ac:dyDescent="0.35">
      <c r="A82" s="14" t="s">
        <v>293</v>
      </c>
      <c r="B82" s="15" t="s">
        <v>294</v>
      </c>
      <c r="C82" s="16">
        <v>2</v>
      </c>
      <c r="D82" s="17">
        <v>24.99</v>
      </c>
      <c r="E82" s="17">
        <v>49.98</v>
      </c>
      <c r="F82" s="16" t="s">
        <v>295</v>
      </c>
      <c r="G82" s="15" t="s">
        <v>52</v>
      </c>
      <c r="H82" s="14" t="s">
        <v>173</v>
      </c>
      <c r="I82" s="15" t="s">
        <v>41</v>
      </c>
      <c r="J82" s="15" t="s">
        <v>53</v>
      </c>
      <c r="K82" s="18" t="str">
        <f>HYPERLINK("http://slimages.macys.com/is/image/MCY/15494803 ")</f>
        <v xml:space="preserve">http://slimages.macys.com/is/image/MCY/15494803 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 x14ac:dyDescent="0.35">
      <c r="A83" s="14" t="s">
        <v>296</v>
      </c>
      <c r="B83" s="15" t="s">
        <v>297</v>
      </c>
      <c r="C83" s="16">
        <v>2</v>
      </c>
      <c r="D83" s="17">
        <v>19.989999999999998</v>
      </c>
      <c r="E83" s="17">
        <v>39.979999999999997</v>
      </c>
      <c r="F83" s="16" t="s">
        <v>298</v>
      </c>
      <c r="G83" s="15" t="s">
        <v>52</v>
      </c>
      <c r="H83" s="14" t="s">
        <v>299</v>
      </c>
      <c r="I83" s="15" t="s">
        <v>41</v>
      </c>
      <c r="J83" s="15" t="s">
        <v>53</v>
      </c>
      <c r="K83" s="18" t="str">
        <f>HYPERLINK("http://slimages.macys.com/is/image/MCY/9602450 ")</f>
        <v xml:space="preserve">http://slimages.macys.com/is/image/MCY/9602450 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 x14ac:dyDescent="0.35">
      <c r="A84" s="14" t="s">
        <v>300</v>
      </c>
      <c r="B84" s="15" t="s">
        <v>301</v>
      </c>
      <c r="C84" s="16">
        <v>2</v>
      </c>
      <c r="D84" s="17">
        <v>36.99</v>
      </c>
      <c r="E84" s="17">
        <v>73.98</v>
      </c>
      <c r="F84" s="16" t="s">
        <v>302</v>
      </c>
      <c r="G84" s="15" t="s">
        <v>28</v>
      </c>
      <c r="H84" s="14"/>
      <c r="I84" s="15" t="s">
        <v>41</v>
      </c>
      <c r="J84" s="15" t="s">
        <v>303</v>
      </c>
      <c r="K84" s="18" t="str">
        <f>HYPERLINK("http://slimages.macys.com/is/image/MCY/12265174 ")</f>
        <v xml:space="preserve">http://slimages.macys.com/is/image/MCY/12265174 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 x14ac:dyDescent="0.35">
      <c r="A85" s="14" t="s">
        <v>304</v>
      </c>
      <c r="B85" s="15" t="s">
        <v>305</v>
      </c>
      <c r="C85" s="16">
        <v>1</v>
      </c>
      <c r="D85" s="17">
        <v>34.99</v>
      </c>
      <c r="E85" s="17">
        <v>34.99</v>
      </c>
      <c r="F85" s="16" t="s">
        <v>306</v>
      </c>
      <c r="G85" s="15" t="s">
        <v>72</v>
      </c>
      <c r="H85" s="14"/>
      <c r="I85" s="15" t="s">
        <v>108</v>
      </c>
      <c r="J85" s="15" t="s">
        <v>283</v>
      </c>
      <c r="K85" s="18" t="str">
        <f>HYPERLINK("http://slimages.macys.com/is/image/MCY/11321047 ")</f>
        <v xml:space="preserve">http://slimages.macys.com/is/image/MCY/11321047 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 x14ac:dyDescent="0.35">
      <c r="A86" s="14" t="s">
        <v>307</v>
      </c>
      <c r="B86" s="15" t="s">
        <v>308</v>
      </c>
      <c r="C86" s="16">
        <v>1</v>
      </c>
      <c r="D86" s="17">
        <v>22.99</v>
      </c>
      <c r="E86" s="17">
        <v>22.99</v>
      </c>
      <c r="F86" s="16" t="s">
        <v>309</v>
      </c>
      <c r="G86" s="15" t="s">
        <v>72</v>
      </c>
      <c r="H86" s="14"/>
      <c r="I86" s="15" t="s">
        <v>41</v>
      </c>
      <c r="J86" s="15" t="s">
        <v>53</v>
      </c>
      <c r="K86" s="18" t="str">
        <f>HYPERLINK("http://slimages.macys.com/is/image/MCY/9607112 ")</f>
        <v xml:space="preserve">http://slimages.macys.com/is/image/MCY/9607112 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 x14ac:dyDescent="0.35">
      <c r="A87" s="14" t="s">
        <v>310</v>
      </c>
      <c r="B87" s="15" t="s">
        <v>311</v>
      </c>
      <c r="C87" s="16">
        <v>1</v>
      </c>
      <c r="D87" s="17">
        <v>22.99</v>
      </c>
      <c r="E87" s="17">
        <v>22.99</v>
      </c>
      <c r="F87" s="16" t="s">
        <v>312</v>
      </c>
      <c r="G87" s="15" t="s">
        <v>206</v>
      </c>
      <c r="H87" s="14" t="s">
        <v>299</v>
      </c>
      <c r="I87" s="15" t="s">
        <v>41</v>
      </c>
      <c r="J87" s="15" t="s">
        <v>53</v>
      </c>
      <c r="K87" s="18" t="str">
        <f>HYPERLINK("http://slimages.macys.com/is/image/MCY/16421101 ")</f>
        <v xml:space="preserve">http://slimages.macys.com/is/image/MCY/16421101 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 x14ac:dyDescent="0.35">
      <c r="A88" s="14" t="s">
        <v>313</v>
      </c>
      <c r="B88" s="15" t="s">
        <v>314</v>
      </c>
      <c r="C88" s="16">
        <v>1</v>
      </c>
      <c r="D88" s="17">
        <v>20.99</v>
      </c>
      <c r="E88" s="17">
        <v>20.99</v>
      </c>
      <c r="F88" s="16" t="s">
        <v>315</v>
      </c>
      <c r="G88" s="15" t="s">
        <v>28</v>
      </c>
      <c r="H88" s="14" t="s">
        <v>47</v>
      </c>
      <c r="I88" s="15" t="s">
        <v>198</v>
      </c>
      <c r="J88" s="15" t="s">
        <v>316</v>
      </c>
      <c r="K88" s="18" t="str">
        <f t="shared" ref="K88:K89" si="5">HYPERLINK("http://slimages.macys.com/is/image/MCY/11311573 ")</f>
        <v xml:space="preserve">http://slimages.macys.com/is/image/MCY/11311573 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 x14ac:dyDescent="0.35">
      <c r="A89" s="14" t="s">
        <v>317</v>
      </c>
      <c r="B89" s="15" t="s">
        <v>314</v>
      </c>
      <c r="C89" s="16">
        <v>1</v>
      </c>
      <c r="D89" s="17">
        <v>20.99</v>
      </c>
      <c r="E89" s="17">
        <v>20.99</v>
      </c>
      <c r="F89" s="16" t="s">
        <v>318</v>
      </c>
      <c r="G89" s="15" t="s">
        <v>28</v>
      </c>
      <c r="H89" s="14" t="s">
        <v>47</v>
      </c>
      <c r="I89" s="15" t="s">
        <v>198</v>
      </c>
      <c r="J89" s="15" t="s">
        <v>316</v>
      </c>
      <c r="K89" s="18" t="str">
        <f t="shared" si="5"/>
        <v xml:space="preserve">http://slimages.macys.com/is/image/MCY/11311573 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 x14ac:dyDescent="0.35">
      <c r="A90" s="14" t="s">
        <v>319</v>
      </c>
      <c r="B90" s="15" t="s">
        <v>320</v>
      </c>
      <c r="C90" s="16">
        <v>5</v>
      </c>
      <c r="D90" s="17">
        <v>19.989999999999998</v>
      </c>
      <c r="E90" s="17">
        <v>99.95</v>
      </c>
      <c r="F90" s="16" t="s">
        <v>321</v>
      </c>
      <c r="G90" s="15" t="s">
        <v>52</v>
      </c>
      <c r="H90" s="14"/>
      <c r="I90" s="15" t="s">
        <v>41</v>
      </c>
      <c r="J90" s="15" t="s">
        <v>53</v>
      </c>
      <c r="K90" s="18" t="str">
        <f>HYPERLINK("http://slimages.macys.com/is/image/MCY/9927294 ")</f>
        <v xml:space="preserve">http://slimages.macys.com/is/image/MCY/9927294 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 x14ac:dyDescent="0.35">
      <c r="A91" s="14" t="s">
        <v>322</v>
      </c>
      <c r="B91" s="15" t="s">
        <v>323</v>
      </c>
      <c r="C91" s="16">
        <v>4</v>
      </c>
      <c r="D91" s="17">
        <v>15.99</v>
      </c>
      <c r="E91" s="17">
        <v>63.96</v>
      </c>
      <c r="F91" s="16">
        <v>37354</v>
      </c>
      <c r="G91" s="15" t="s">
        <v>28</v>
      </c>
      <c r="H91" s="14"/>
      <c r="I91" s="15" t="s">
        <v>41</v>
      </c>
      <c r="J91" s="15" t="s">
        <v>324</v>
      </c>
      <c r="K91" s="18" t="str">
        <f>HYPERLINK("http://slimages.macys.com/is/image/MCY/10009171 ")</f>
        <v xml:space="preserve">http://slimages.macys.com/is/image/MCY/10009171 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 x14ac:dyDescent="0.35">
      <c r="A92" s="14" t="s">
        <v>325</v>
      </c>
      <c r="B92" s="15" t="s">
        <v>326</v>
      </c>
      <c r="C92" s="16">
        <v>2</v>
      </c>
      <c r="D92" s="17">
        <v>34.99</v>
      </c>
      <c r="E92" s="17">
        <v>69.98</v>
      </c>
      <c r="F92" s="16" t="s">
        <v>327</v>
      </c>
      <c r="G92" s="15" t="s">
        <v>111</v>
      </c>
      <c r="H92" s="14"/>
      <c r="I92" s="15" t="s">
        <v>108</v>
      </c>
      <c r="J92" s="15" t="s">
        <v>109</v>
      </c>
      <c r="K92" s="18" t="str">
        <f t="shared" ref="K92:K94" si="6">HYPERLINK("http://slimages.macys.com/is/image/MCY/14601403 ")</f>
        <v xml:space="preserve">http://slimages.macys.com/is/image/MCY/14601403 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 x14ac:dyDescent="0.35">
      <c r="A93" s="14" t="s">
        <v>328</v>
      </c>
      <c r="B93" s="15" t="s">
        <v>326</v>
      </c>
      <c r="C93" s="16">
        <v>3</v>
      </c>
      <c r="D93" s="17">
        <v>34.99</v>
      </c>
      <c r="E93" s="17">
        <v>104.97</v>
      </c>
      <c r="F93" s="16" t="s">
        <v>327</v>
      </c>
      <c r="G93" s="15" t="s">
        <v>329</v>
      </c>
      <c r="H93" s="14"/>
      <c r="I93" s="15" t="s">
        <v>108</v>
      </c>
      <c r="J93" s="15" t="s">
        <v>109</v>
      </c>
      <c r="K93" s="18" t="str">
        <f t="shared" si="6"/>
        <v xml:space="preserve">http://slimages.macys.com/is/image/MCY/14601403 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 x14ac:dyDescent="0.35">
      <c r="A94" s="14" t="s">
        <v>330</v>
      </c>
      <c r="B94" s="15" t="s">
        <v>326</v>
      </c>
      <c r="C94" s="16">
        <v>2</v>
      </c>
      <c r="D94" s="17">
        <v>34.99</v>
      </c>
      <c r="E94" s="17">
        <v>69.98</v>
      </c>
      <c r="F94" s="16" t="s">
        <v>327</v>
      </c>
      <c r="G94" s="15" t="s">
        <v>93</v>
      </c>
      <c r="H94" s="14"/>
      <c r="I94" s="15" t="s">
        <v>108</v>
      </c>
      <c r="J94" s="15" t="s">
        <v>109</v>
      </c>
      <c r="K94" s="18" t="str">
        <f t="shared" si="6"/>
        <v xml:space="preserve">http://slimages.macys.com/is/image/MCY/14601403 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 x14ac:dyDescent="0.35">
      <c r="A95" s="14" t="s">
        <v>331</v>
      </c>
      <c r="B95" s="15" t="s">
        <v>332</v>
      </c>
      <c r="C95" s="16">
        <v>2</v>
      </c>
      <c r="D95" s="17">
        <v>29.99</v>
      </c>
      <c r="E95" s="17">
        <v>59.98</v>
      </c>
      <c r="F95" s="16" t="s">
        <v>333</v>
      </c>
      <c r="G95" s="15" t="s">
        <v>40</v>
      </c>
      <c r="H95" s="14"/>
      <c r="I95" s="15" t="s">
        <v>108</v>
      </c>
      <c r="J95" s="15" t="s">
        <v>283</v>
      </c>
      <c r="K95" s="18" t="str">
        <f>HYPERLINK("http://slimages.macys.com/is/image/MCY/8707771 ")</f>
        <v xml:space="preserve">http://slimages.macys.com/is/image/MCY/8707771 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 x14ac:dyDescent="0.35">
      <c r="A96" s="14" t="s">
        <v>334</v>
      </c>
      <c r="B96" s="15" t="s">
        <v>335</v>
      </c>
      <c r="C96" s="16">
        <v>1</v>
      </c>
      <c r="D96" s="17">
        <v>29.99</v>
      </c>
      <c r="E96" s="17">
        <v>29.99</v>
      </c>
      <c r="F96" s="16" t="s">
        <v>336</v>
      </c>
      <c r="G96" s="15" t="s">
        <v>98</v>
      </c>
      <c r="H96" s="14"/>
      <c r="I96" s="15" t="s">
        <v>108</v>
      </c>
      <c r="J96" s="15" t="s">
        <v>283</v>
      </c>
      <c r="K96" s="18" t="str">
        <f>HYPERLINK("http://slimages.macys.com/is/image/MCY/14607258 ")</f>
        <v xml:space="preserve">http://slimages.macys.com/is/image/MCY/14607258 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 x14ac:dyDescent="0.35">
      <c r="A97" s="14" t="s">
        <v>337</v>
      </c>
      <c r="B97" s="15" t="s">
        <v>338</v>
      </c>
      <c r="C97" s="16">
        <v>1</v>
      </c>
      <c r="D97" s="17">
        <v>22.99</v>
      </c>
      <c r="E97" s="17">
        <v>22.99</v>
      </c>
      <c r="F97" s="16" t="s">
        <v>339</v>
      </c>
      <c r="G97" s="15" t="s">
        <v>28</v>
      </c>
      <c r="H97" s="14"/>
      <c r="I97" s="15" t="s">
        <v>35</v>
      </c>
      <c r="J97" s="15" t="s">
        <v>340</v>
      </c>
      <c r="K97" s="18" t="str">
        <f t="shared" ref="K97:K98" si="7">HYPERLINK("http://slimages.macys.com/is/image/MCY/10181919 ")</f>
        <v xml:space="preserve">http://slimages.macys.com/is/image/MCY/10181919 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 x14ac:dyDescent="0.35">
      <c r="A98" s="14" t="s">
        <v>341</v>
      </c>
      <c r="B98" s="15" t="s">
        <v>342</v>
      </c>
      <c r="C98" s="16">
        <v>1</v>
      </c>
      <c r="D98" s="17">
        <v>22.99</v>
      </c>
      <c r="E98" s="17">
        <v>22.99</v>
      </c>
      <c r="F98" s="16" t="s">
        <v>343</v>
      </c>
      <c r="G98" s="15" t="s">
        <v>28</v>
      </c>
      <c r="H98" s="14"/>
      <c r="I98" s="15" t="s">
        <v>35</v>
      </c>
      <c r="J98" s="15" t="s">
        <v>340</v>
      </c>
      <c r="K98" s="18" t="str">
        <f t="shared" si="7"/>
        <v xml:space="preserve">http://slimages.macys.com/is/image/MCY/10181919 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 x14ac:dyDescent="0.35">
      <c r="A99" s="14" t="s">
        <v>344</v>
      </c>
      <c r="B99" s="15" t="s">
        <v>345</v>
      </c>
      <c r="C99" s="16">
        <v>1</v>
      </c>
      <c r="D99" s="17">
        <v>39.99</v>
      </c>
      <c r="E99" s="17">
        <v>39.99</v>
      </c>
      <c r="F99" s="16" t="s">
        <v>346</v>
      </c>
      <c r="G99" s="15" t="s">
        <v>137</v>
      </c>
      <c r="H99" s="14"/>
      <c r="I99" s="15" t="s">
        <v>347</v>
      </c>
      <c r="J99" s="15" t="s">
        <v>348</v>
      </c>
      <c r="K99" s="18" t="str">
        <f>HYPERLINK("http://slimages.macys.com/is/image/MCY/8532748 ")</f>
        <v xml:space="preserve">http://slimages.macys.com/is/image/MCY/8532748 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 x14ac:dyDescent="0.35">
      <c r="A100" s="14" t="s">
        <v>349</v>
      </c>
      <c r="B100" s="15" t="s">
        <v>350</v>
      </c>
      <c r="C100" s="16">
        <v>1</v>
      </c>
      <c r="D100" s="17">
        <v>9.99</v>
      </c>
      <c r="E100" s="17">
        <v>9.99</v>
      </c>
      <c r="F100" s="16" t="s">
        <v>351</v>
      </c>
      <c r="G100" s="15" t="s">
        <v>352</v>
      </c>
      <c r="H100" s="14" t="s">
        <v>353</v>
      </c>
      <c r="I100" s="15" t="s">
        <v>354</v>
      </c>
      <c r="J100" s="15" t="s">
        <v>355</v>
      </c>
      <c r="K100" s="18" t="str">
        <f>HYPERLINK("http://slimages.macys.com/is/image/MCY/12723168 ")</f>
        <v xml:space="preserve">http://slimages.macys.com/is/image/MCY/12723168 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 x14ac:dyDescent="0.35">
      <c r="A101" s="14" t="s">
        <v>356</v>
      </c>
      <c r="B101" s="15" t="s">
        <v>357</v>
      </c>
      <c r="C101" s="16">
        <v>1</v>
      </c>
      <c r="D101" s="17">
        <v>12.99</v>
      </c>
      <c r="E101" s="17">
        <v>12.99</v>
      </c>
      <c r="F101" s="16" t="s">
        <v>358</v>
      </c>
      <c r="G101" s="15" t="s">
        <v>28</v>
      </c>
      <c r="H101" s="14" t="s">
        <v>47</v>
      </c>
      <c r="I101" s="15" t="s">
        <v>198</v>
      </c>
      <c r="J101" s="15" t="s">
        <v>359</v>
      </c>
      <c r="K101" s="18" t="str">
        <f>HYPERLINK("http://slimages.macys.com/is/image/MCY/11699713 ")</f>
        <v xml:space="preserve">http://slimages.macys.com/is/image/MCY/11699713 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 x14ac:dyDescent="0.35">
      <c r="A102" s="14" t="s">
        <v>360</v>
      </c>
      <c r="B102" s="15" t="s">
        <v>361</v>
      </c>
      <c r="C102" s="16">
        <v>1</v>
      </c>
      <c r="D102" s="17">
        <v>29.99</v>
      </c>
      <c r="E102" s="17">
        <v>29.99</v>
      </c>
      <c r="F102" s="16" t="s">
        <v>362</v>
      </c>
      <c r="G102" s="15" t="s">
        <v>40</v>
      </c>
      <c r="H102" s="14"/>
      <c r="I102" s="15" t="s">
        <v>108</v>
      </c>
      <c r="J102" s="15" t="s">
        <v>283</v>
      </c>
      <c r="K102" s="18" t="str">
        <f t="shared" ref="K102:K104" si="8">HYPERLINK("http://slimages.macys.com/is/image/MCY/9997443 ")</f>
        <v xml:space="preserve">http://slimages.macys.com/is/image/MCY/9997443 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 x14ac:dyDescent="0.35">
      <c r="A103" s="14" t="s">
        <v>360</v>
      </c>
      <c r="B103" s="15" t="s">
        <v>361</v>
      </c>
      <c r="C103" s="16">
        <v>10</v>
      </c>
      <c r="D103" s="17">
        <v>29.99</v>
      </c>
      <c r="E103" s="17">
        <v>299.89999999999998</v>
      </c>
      <c r="F103" s="16" t="s">
        <v>362</v>
      </c>
      <c r="G103" s="15" t="s">
        <v>40</v>
      </c>
      <c r="H103" s="14"/>
      <c r="I103" s="15" t="s">
        <v>108</v>
      </c>
      <c r="J103" s="15" t="s">
        <v>283</v>
      </c>
      <c r="K103" s="18" t="str">
        <f t="shared" si="8"/>
        <v xml:space="preserve">http://slimages.macys.com/is/image/MCY/9997443 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 x14ac:dyDescent="0.35">
      <c r="A104" s="14" t="s">
        <v>360</v>
      </c>
      <c r="B104" s="15" t="s">
        <v>361</v>
      </c>
      <c r="C104" s="16">
        <v>1</v>
      </c>
      <c r="D104" s="17">
        <v>29.99</v>
      </c>
      <c r="E104" s="17">
        <v>29.99</v>
      </c>
      <c r="F104" s="16" t="s">
        <v>362</v>
      </c>
      <c r="G104" s="15" t="s">
        <v>40</v>
      </c>
      <c r="H104" s="14"/>
      <c r="I104" s="15" t="s">
        <v>108</v>
      </c>
      <c r="J104" s="15" t="s">
        <v>283</v>
      </c>
      <c r="K104" s="18" t="str">
        <f t="shared" si="8"/>
        <v xml:space="preserve">http://slimages.macys.com/is/image/MCY/9997443 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 x14ac:dyDescent="0.35">
      <c r="A105" s="14" t="s">
        <v>363</v>
      </c>
      <c r="B105" s="15" t="s">
        <v>364</v>
      </c>
      <c r="C105" s="16">
        <v>1</v>
      </c>
      <c r="D105" s="17">
        <v>6.99</v>
      </c>
      <c r="E105" s="17">
        <v>6.99</v>
      </c>
      <c r="F105" s="16">
        <v>1002300500</v>
      </c>
      <c r="G105" s="15" t="s">
        <v>365</v>
      </c>
      <c r="H105" s="14" t="s">
        <v>366</v>
      </c>
      <c r="I105" s="15" t="s">
        <v>354</v>
      </c>
      <c r="J105" s="15" t="s">
        <v>187</v>
      </c>
      <c r="K105" s="18" t="str">
        <f>HYPERLINK("http://slimages.macys.com/is/image/MCY/9837819 ")</f>
        <v xml:space="preserve">http://slimages.macys.com/is/image/MCY/9837819 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 x14ac:dyDescent="0.3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 x14ac:dyDescent="0.3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 x14ac:dyDescent="0.3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 x14ac:dyDescent="0.3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 x14ac:dyDescent="0.3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 x14ac:dyDescent="0.3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 x14ac:dyDescent="0.3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 x14ac:dyDescent="0.3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 x14ac:dyDescent="0.3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 x14ac:dyDescent="0.3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 x14ac:dyDescent="0.3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 x14ac:dyDescent="0.3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 x14ac:dyDescent="0.3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 x14ac:dyDescent="0.3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 x14ac:dyDescent="0.3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 x14ac:dyDescent="0.3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 x14ac:dyDescent="0.3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 x14ac:dyDescent="0.3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 x14ac:dyDescent="0.3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 x14ac:dyDescent="0.3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 x14ac:dyDescent="0.3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 x14ac:dyDescent="0.3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 x14ac:dyDescent="0.3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 x14ac:dyDescent="0.3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 x14ac:dyDescent="0.3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 x14ac:dyDescent="0.3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 x14ac:dyDescent="0.3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 x14ac:dyDescent="0.3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 x14ac:dyDescent="0.3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 x14ac:dyDescent="0.3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 x14ac:dyDescent="0.3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 x14ac:dyDescent="0.3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 x14ac:dyDescent="0.3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 x14ac:dyDescent="0.3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 x14ac:dyDescent="0.3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 x14ac:dyDescent="0.3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 x14ac:dyDescent="0.3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 x14ac:dyDescent="0.3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 x14ac:dyDescent="0.3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 x14ac:dyDescent="0.3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 x14ac:dyDescent="0.3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 x14ac:dyDescent="0.3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 x14ac:dyDescent="0.3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 x14ac:dyDescent="0.3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 x14ac:dyDescent="0.3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 x14ac:dyDescent="0.3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 x14ac:dyDescent="0.3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 x14ac:dyDescent="0.3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 x14ac:dyDescent="0.3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 x14ac:dyDescent="0.3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 x14ac:dyDescent="0.3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 x14ac:dyDescent="0.3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 x14ac:dyDescent="0.3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 x14ac:dyDescent="0.3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 x14ac:dyDescent="0.3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 x14ac:dyDescent="0.3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 x14ac:dyDescent="0.3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 x14ac:dyDescent="0.3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 x14ac:dyDescent="0.3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 x14ac:dyDescent="0.3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 x14ac:dyDescent="0.3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 x14ac:dyDescent="0.3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 x14ac:dyDescent="0.3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 x14ac:dyDescent="0.3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 x14ac:dyDescent="0.3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 x14ac:dyDescent="0.3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 x14ac:dyDescent="0.3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 x14ac:dyDescent="0.3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 x14ac:dyDescent="0.3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 x14ac:dyDescent="0.3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 x14ac:dyDescent="0.3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 x14ac:dyDescent="0.3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 x14ac:dyDescent="0.3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 x14ac:dyDescent="0.3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 x14ac:dyDescent="0.3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 x14ac:dyDescent="0.3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 x14ac:dyDescent="0.3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 x14ac:dyDescent="0.3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 x14ac:dyDescent="0.3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 x14ac:dyDescent="0.3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 x14ac:dyDescent="0.3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 x14ac:dyDescent="0.3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 x14ac:dyDescent="0.3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 x14ac:dyDescent="0.3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 x14ac:dyDescent="0.3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 x14ac:dyDescent="0.3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 x14ac:dyDescent="0.3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 x14ac:dyDescent="0.3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 x14ac:dyDescent="0.3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 x14ac:dyDescent="0.3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 x14ac:dyDescent="0.3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 x14ac:dyDescent="0.3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 x14ac:dyDescent="0.3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 x14ac:dyDescent="0.3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 x14ac:dyDescent="0.3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 x14ac:dyDescent="0.3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 x14ac:dyDescent="0.3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 x14ac:dyDescent="0.3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 x14ac:dyDescent="0.3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 x14ac:dyDescent="0.3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 x14ac:dyDescent="0.3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 x14ac:dyDescent="0.3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 x14ac:dyDescent="0.3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 x14ac:dyDescent="0.3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 x14ac:dyDescent="0.3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 x14ac:dyDescent="0.3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 x14ac:dyDescent="0.3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 x14ac:dyDescent="0.3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 x14ac:dyDescent="0.3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 x14ac:dyDescent="0.3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 x14ac:dyDescent="0.3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 x14ac:dyDescent="0.3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 x14ac:dyDescent="0.3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 x14ac:dyDescent="0.3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 x14ac:dyDescent="0.3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 x14ac:dyDescent="0.3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 x14ac:dyDescent="0.3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 x14ac:dyDescent="0.3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 x14ac:dyDescent="0.3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 x14ac:dyDescent="0.3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 x14ac:dyDescent="0.3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 x14ac:dyDescent="0.3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 x14ac:dyDescent="0.3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 x14ac:dyDescent="0.3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 x14ac:dyDescent="0.3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 x14ac:dyDescent="0.3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 x14ac:dyDescent="0.3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 x14ac:dyDescent="0.3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 x14ac:dyDescent="0.3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 x14ac:dyDescent="0.3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 x14ac:dyDescent="0.3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 x14ac:dyDescent="0.3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 x14ac:dyDescent="0.3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 x14ac:dyDescent="0.3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 x14ac:dyDescent="0.3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 x14ac:dyDescent="0.3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 x14ac:dyDescent="0.3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 x14ac:dyDescent="0.3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 x14ac:dyDescent="0.3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 x14ac:dyDescent="0.3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 x14ac:dyDescent="0.3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 x14ac:dyDescent="0.3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 x14ac:dyDescent="0.3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 x14ac:dyDescent="0.3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 x14ac:dyDescent="0.3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 x14ac:dyDescent="0.3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 x14ac:dyDescent="0.3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 x14ac:dyDescent="0.3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 x14ac:dyDescent="0.3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 x14ac:dyDescent="0.3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 x14ac:dyDescent="0.3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 x14ac:dyDescent="0.3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 x14ac:dyDescent="0.3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 x14ac:dyDescent="0.3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 x14ac:dyDescent="0.3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 x14ac:dyDescent="0.3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 x14ac:dyDescent="0.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 x14ac:dyDescent="0.3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 x14ac:dyDescent="0.3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 x14ac:dyDescent="0.3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 x14ac:dyDescent="0.3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 x14ac:dyDescent="0.3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 x14ac:dyDescent="0.3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 x14ac:dyDescent="0.3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 x14ac:dyDescent="0.3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 x14ac:dyDescent="0.3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 x14ac:dyDescent="0.3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 x14ac:dyDescent="0.3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 x14ac:dyDescent="0.3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 x14ac:dyDescent="0.3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 x14ac:dyDescent="0.3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 x14ac:dyDescent="0.3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 x14ac:dyDescent="0.3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 x14ac:dyDescent="0.3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 x14ac:dyDescent="0.3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 x14ac:dyDescent="0.3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 x14ac:dyDescent="0.3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 x14ac:dyDescent="0.3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 x14ac:dyDescent="0.3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 x14ac:dyDescent="0.3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 x14ac:dyDescent="0.3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 x14ac:dyDescent="0.3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 x14ac:dyDescent="0.3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 x14ac:dyDescent="0.3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 x14ac:dyDescent="0.3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 x14ac:dyDescent="0.3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 x14ac:dyDescent="0.3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 x14ac:dyDescent="0.3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 x14ac:dyDescent="0.3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 x14ac:dyDescent="0.3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 x14ac:dyDescent="0.3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 x14ac:dyDescent="0.3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 x14ac:dyDescent="0.3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 x14ac:dyDescent="0.3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 x14ac:dyDescent="0.3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 x14ac:dyDescent="0.3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 x14ac:dyDescent="0.3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 x14ac:dyDescent="0.3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 x14ac:dyDescent="0.3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 x14ac:dyDescent="0.3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 x14ac:dyDescent="0.3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 x14ac:dyDescent="0.3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 x14ac:dyDescent="0.3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 x14ac:dyDescent="0.3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 x14ac:dyDescent="0.3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 x14ac:dyDescent="0.3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 x14ac:dyDescent="0.3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 x14ac:dyDescent="0.3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 x14ac:dyDescent="0.3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 x14ac:dyDescent="0.3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 x14ac:dyDescent="0.3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 x14ac:dyDescent="0.3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 x14ac:dyDescent="0.3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 x14ac:dyDescent="0.3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 x14ac:dyDescent="0.3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 x14ac:dyDescent="0.3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 x14ac:dyDescent="0.3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 x14ac:dyDescent="0.3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 x14ac:dyDescent="0.3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 x14ac:dyDescent="0.3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 x14ac:dyDescent="0.3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 x14ac:dyDescent="0.3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 x14ac:dyDescent="0.3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 x14ac:dyDescent="0.3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 x14ac:dyDescent="0.3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 x14ac:dyDescent="0.3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 x14ac:dyDescent="0.3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 x14ac:dyDescent="0.3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 x14ac:dyDescent="0.3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 x14ac:dyDescent="0.3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 x14ac:dyDescent="0.3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 x14ac:dyDescent="0.3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 x14ac:dyDescent="0.3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 x14ac:dyDescent="0.3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 x14ac:dyDescent="0.3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 x14ac:dyDescent="0.3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 x14ac:dyDescent="0.3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pageMargins left="0.5" right="0.5" top="0.25" bottom="0.25" header="0" footer="0"/>
  <pageSetup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12913346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Catalina Rodriguez</cp:lastModifiedBy>
  <dcterms:created xsi:type="dcterms:W3CDTF">2020-12-09T17:00:48Z</dcterms:created>
  <dcterms:modified xsi:type="dcterms:W3CDTF">2021-01-07T16:14:05Z</dcterms:modified>
</cp:coreProperties>
</file>