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2"/>
  <workbookPr/>
  <mc:AlternateContent xmlns:mc="http://schemas.openxmlformats.org/markup-compatibility/2006">
    <mc:Choice Requires="x15">
      <x15ac:absPath xmlns:x15ac="http://schemas.microsoft.com/office/spreadsheetml/2010/11/ac" url="C:\Users\juliana.ferreira\Desktop\"/>
    </mc:Choice>
  </mc:AlternateContent>
  <xr:revisionPtr revIDLastSave="0" documentId="8_{53F9AA73-81D0-4F0D-AA3B-2174095AB98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PP" sheetId="1" r:id="rId1"/>
    <sheet name="Planilha2" sheetId="2" state="hidden" r:id="rId2"/>
  </sheets>
  <definedNames>
    <definedName name="APORTE">APP!$D$16:$D$16</definedName>
    <definedName name="DIVIDENDOS">APP!$D$20:$D$20</definedName>
    <definedName name="PATRIMONIO">APP!$D$19:$D$19</definedName>
    <definedName name="PRAZO">APP!$D$17:$D$17</definedName>
    <definedName name="RENDA">APP!$D$12:$D$12</definedName>
    <definedName name="RENDIMENTO">APP!$D$18:$D$18</definedName>
    <definedName name="SUGESTAO_APORTE">APP!$D$13:$D$13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2" l="1"/>
  <c r="D19" i="1" a="1"/>
  <c r="D19" i="1"/>
  <c r="D20" i="1" s="1" a="1"/>
  <c r="D20" i="1" s="1"/>
  <c r="D13" i="1" a="1"/>
  <c r="D13" i="1"/>
  <c r="C24" i="1"/>
  <c r="D24" i="1" s="1"/>
  <c r="C25" i="1"/>
  <c r="D25" i="1" s="1"/>
  <c r="C26" i="1"/>
  <c r="D26" i="1" s="1"/>
  <c r="C27" i="1"/>
  <c r="D27" i="1" s="1"/>
  <c r="C23" i="1"/>
  <c r="D23" i="1" s="1"/>
  <c r="B11" i="2"/>
  <c r="B12" i="2"/>
  <c r="B13" i="2"/>
  <c r="B14" i="2"/>
  <c r="B16" i="2"/>
  <c r="B17" i="2"/>
  <c r="B18" i="2"/>
  <c r="B19" i="2"/>
  <c r="B20" i="2"/>
  <c r="B21" i="2"/>
  <c r="B22" i="2"/>
  <c r="B23" i="2"/>
  <c r="B24" i="2"/>
  <c r="B25" i="2"/>
  <c r="B26" i="2"/>
  <c r="B27" i="2"/>
  <c r="B10" i="2"/>
  <c r="C35" i="1" l="1"/>
  <c r="D35" i="1" s="1"/>
  <c r="C34" i="1"/>
  <c r="D34" i="1" s="1"/>
  <c r="C39" i="1"/>
  <c r="D39" i="1" s="1"/>
  <c r="C38" i="1"/>
  <c r="D38" i="1" s="1"/>
  <c r="C37" i="1"/>
  <c r="D37" i="1" s="1"/>
  <c r="C36" i="1"/>
  <c r="D36" i="1" s="1"/>
  <c r="D4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<sst xmlns="http://schemas.openxmlformats.org/spreadsheetml/2006/main" count="145" uniqueCount="85">
  <si>
    <t>CONTROLE DE INVESTIMENTO EM FUNDO IMOBILIÁRIO</t>
  </si>
  <si>
    <t>PARÂMETROS</t>
  </si>
  <si>
    <t>Salário</t>
  </si>
  <si>
    <t>Sugestão de Investimento (30% da renda)</t>
  </si>
  <si>
    <t>INVESTIMENTO MENSAL</t>
  </si>
  <si>
    <t>Quanto deseja investir por mês?</t>
  </si>
  <si>
    <t>Por quantos anos?</t>
  </si>
  <si>
    <t>Qual é a taxa de rendimento mensal?</t>
  </si>
  <si>
    <t>Patrimônio acumulado</t>
  </si>
  <si>
    <t>Dividendos mensais</t>
  </si>
  <si>
    <t>Cenários em anos</t>
  </si>
  <si>
    <t>Patrimônio</t>
  </si>
  <si>
    <t>Dividendos</t>
  </si>
  <si>
    <t>Recomendações para composição de carteira de investimentos</t>
  </si>
  <si>
    <t>Perfil</t>
  </si>
  <si>
    <t>Agressivo</t>
  </si>
  <si>
    <t>Valor investido por mês</t>
  </si>
  <si>
    <t>Tipo de FII</t>
  </si>
  <si>
    <t xml:space="preserve">Percentual </t>
  </si>
  <si>
    <t>Valor</t>
  </si>
  <si>
    <t>Papel</t>
  </si>
  <si>
    <t>Tijolo</t>
  </si>
  <si>
    <t>FOFs</t>
  </si>
  <si>
    <t>Híbridos</t>
  </si>
  <si>
    <t>Desenvolvimento</t>
  </si>
  <si>
    <t>Hotelaria</t>
  </si>
  <si>
    <t>Exposição</t>
  </si>
  <si>
    <t>Renda Mensal</t>
  </si>
  <si>
    <t>Risco</t>
  </si>
  <si>
    <t>Volatilidade</t>
  </si>
  <si>
    <t>Indicado Para</t>
  </si>
  <si>
    <t>Imóveis físicos</t>
  </si>
  <si>
    <t>Estável</t>
  </si>
  <si>
    <t>Médio</t>
  </si>
  <si>
    <t>Média</t>
  </si>
  <si>
    <t>Todos os perfis</t>
  </si>
  <si>
    <t>CRI e renda fixa</t>
  </si>
  <si>
    <t>Alta (juros)</t>
  </si>
  <si>
    <t>Baixa</t>
  </si>
  <si>
    <t>Outros FIIs</t>
  </si>
  <si>
    <t>Variável</t>
  </si>
  <si>
    <t>Média/Alta</t>
  </si>
  <si>
    <t>Conservador e moderado</t>
  </si>
  <si>
    <t>Tijolo + Papel</t>
  </si>
  <si>
    <t>Balanceada</t>
  </si>
  <si>
    <t>Moderado</t>
  </si>
  <si>
    <t>Hotéis e resorts</t>
  </si>
  <si>
    <t>Muito variável</t>
  </si>
  <si>
    <t>Alto</t>
  </si>
  <si>
    <t>Alta</t>
  </si>
  <si>
    <t>Construção</t>
  </si>
  <si>
    <t>Baixa/Alta</t>
  </si>
  <si>
    <t>Muito alto</t>
  </si>
  <si>
    <t>Muito alta</t>
  </si>
  <si>
    <t>Chave</t>
  </si>
  <si>
    <t>Pefil</t>
  </si>
  <si>
    <t>% da Carteira</t>
  </si>
  <si>
    <t>Justificativa</t>
  </si>
  <si>
    <t>Conservador</t>
  </si>
  <si>
    <t>40%</t>
  </si>
  <si>
    <t>Renda previsível e baixo risco</t>
  </si>
  <si>
    <t>30%</t>
  </si>
  <si>
    <t>Imóveis bem localizados, geram renda estável</t>
  </si>
  <si>
    <t>20%</t>
  </si>
  <si>
    <t>Diversificação com gestão ativa</t>
  </si>
  <si>
    <t>10%</t>
  </si>
  <si>
    <t>Equilíbrio adicional com menor risco</t>
  </si>
  <si>
    <t>0%</t>
  </si>
  <si>
    <t>Evitado por risco elevado</t>
  </si>
  <si>
    <t>35%</t>
  </si>
  <si>
    <t>Foco em valorização e renda</t>
  </si>
  <si>
    <t>25%</t>
  </si>
  <si>
    <t>Renda mensal previsível</t>
  </si>
  <si>
    <t>Flexibilidade entre tijolo e papel</t>
  </si>
  <si>
    <t>Gestão ativa e diversificação</t>
  </si>
  <si>
    <t>5%</t>
  </si>
  <si>
    <t>Pequena exposição a ciclos turísticos</t>
  </si>
  <si>
    <t>Potencial de valorização</t>
  </si>
  <si>
    <t>Imóveis com potencial de valorização</t>
  </si>
  <si>
    <t>15%</t>
  </si>
  <si>
    <t>Renda complementar</t>
  </si>
  <si>
    <t>Flexibilidade de estratégia</t>
  </si>
  <si>
    <t>Gestão ativa e oportunidades rápidas</t>
  </si>
  <si>
    <t>Alto potencial de retorno com risco elevado</t>
  </si>
  <si>
    <t>Grandes ganhos com risco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</si>
</sst>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6"/>
      <color theme="1" tint="0.499984740745262"/>
      <name val="Aptos Narrow"/>
      <family val="2"/>
      <scheme val="minor"/>
    </font>
    <font>
      <b/>
      <sz val="24"/>
      <color theme="1" tint="0.499984740745262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2" tint="-9.9978637043366805E-2"/>
        <bgColor indexed="64"/>
      </patternFill>
    </fill>
  </fills>
  <borders count="35">
    <border>
      <left/>
      <right/>
      <top/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/>
      <right/>
      <top style="dotted">
        <color rgb="FF000000"/>
      </top>
      <bottom/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 style="thin">
        <color rgb="FF000000"/>
      </top>
      <bottom/>
      <diagonal/>
    </border>
    <border>
      <left style="dotted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10" fontId="0" fillId="0" borderId="0" xfId="0" applyNumberFormat="1"/>
    <xf numFmtId="0" fontId="2" fillId="2" borderId="12" xfId="0" applyFont="1" applyFill="1" applyBorder="1"/>
    <xf numFmtId="0" fontId="2" fillId="2" borderId="24" xfId="0" applyFont="1" applyFill="1" applyBorder="1"/>
    <xf numFmtId="0" fontId="2" fillId="2" borderId="14" xfId="0" applyFont="1" applyFill="1" applyBorder="1"/>
    <xf numFmtId="0" fontId="3" fillId="0" borderId="0" xfId="0" applyFont="1"/>
    <xf numFmtId="0" fontId="2" fillId="2" borderId="7" xfId="0" applyFont="1" applyFill="1" applyBorder="1"/>
    <xf numFmtId="0" fontId="1" fillId="0" borderId="31" xfId="0" applyFont="1" applyBorder="1"/>
    <xf numFmtId="0" fontId="1" fillId="0" borderId="13" xfId="0" applyFont="1" applyBorder="1"/>
    <xf numFmtId="0" fontId="0" fillId="2" borderId="15" xfId="0" applyFill="1" applyBorder="1"/>
    <xf numFmtId="0" fontId="0" fillId="2" borderId="16" xfId="0" applyFill="1" applyBorder="1"/>
    <xf numFmtId="164" fontId="0" fillId="0" borderId="3" xfId="0" applyNumberFormat="1" applyBorder="1" applyAlignment="1">
      <alignment horizontal="left"/>
    </xf>
    <xf numFmtId="164" fontId="0" fillId="0" borderId="23" xfId="0" applyNumberFormat="1" applyBorder="1" applyAlignment="1">
      <alignment horizontal="left"/>
    </xf>
    <xf numFmtId="164" fontId="0" fillId="0" borderId="17" xfId="0" applyNumberFormat="1" applyBorder="1" applyAlignment="1">
      <alignment horizontal="left"/>
    </xf>
    <xf numFmtId="164" fontId="0" fillId="0" borderId="11" xfId="0" applyNumberFormat="1" applyBorder="1" applyAlignment="1">
      <alignment horizontal="left"/>
    </xf>
    <xf numFmtId="164" fontId="0" fillId="0" borderId="25" xfId="0" applyNumberFormat="1" applyBorder="1" applyAlignment="1">
      <alignment horizontal="left"/>
    </xf>
    <xf numFmtId="164" fontId="0" fillId="0" borderId="22" xfId="0" applyNumberFormat="1" applyBorder="1" applyAlignment="1">
      <alignment horizontal="left"/>
    </xf>
    <xf numFmtId="164" fontId="0" fillId="0" borderId="27" xfId="0" applyNumberFormat="1" applyBorder="1" applyAlignment="1">
      <alignment horizontal="left"/>
    </xf>
    <xf numFmtId="0" fontId="0" fillId="0" borderId="2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3"/>
    </xf>
    <xf numFmtId="9" fontId="0" fillId="0" borderId="28" xfId="0" applyNumberFormat="1" applyBorder="1" applyAlignment="1">
      <alignment horizontal="center"/>
    </xf>
    <xf numFmtId="9" fontId="0" fillId="0" borderId="29" xfId="0" applyNumberFormat="1" applyBorder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33" xfId="0" applyFont="1" applyBorder="1"/>
    <xf numFmtId="0" fontId="0" fillId="0" borderId="10" xfId="0" applyBorder="1" applyAlignment="1">
      <alignment horizontal="left" indent="4"/>
    </xf>
    <xf numFmtId="164" fontId="0" fillId="0" borderId="8" xfId="0" applyNumberFormat="1" applyBorder="1" applyAlignment="1">
      <alignment horizontal="left"/>
    </xf>
    <xf numFmtId="0" fontId="0" fillId="0" borderId="32" xfId="0" applyBorder="1" applyAlignment="1">
      <alignment horizontal="left" indent="4"/>
    </xf>
    <xf numFmtId="164" fontId="0" fillId="0" borderId="34" xfId="0" applyNumberFormat="1" applyBorder="1" applyAlignment="1">
      <alignment horizontal="left"/>
    </xf>
    <xf numFmtId="164" fontId="1" fillId="0" borderId="17" xfId="0" applyNumberFormat="1" applyFont="1" applyBorder="1"/>
    <xf numFmtId="0" fontId="4" fillId="0" borderId="0" xfId="0" applyFont="1"/>
    <xf numFmtId="0" fontId="0" fillId="0" borderId="9" xfId="0" applyBorder="1" applyAlignment="1">
      <alignment horizontal="left" indent="4"/>
    </xf>
    <xf numFmtId="164" fontId="0" fillId="0" borderId="3" xfId="0" applyNumberFormat="1" applyBorder="1" applyAlignment="1" applyProtection="1">
      <alignment horizontal="left"/>
      <protection locked="0"/>
    </xf>
    <xf numFmtId="164" fontId="0" fillId="0" borderId="1" xfId="0" applyNumberFormat="1" applyBorder="1" applyAlignment="1" applyProtection="1">
      <alignment horizontal="left"/>
      <protection locked="0"/>
    </xf>
    <xf numFmtId="1" fontId="0" fillId="0" borderId="3" xfId="0" applyNumberFormat="1" applyBorder="1" applyAlignment="1" applyProtection="1">
      <alignment horizontal="center" vertical="center"/>
      <protection locked="0"/>
    </xf>
    <xf numFmtId="10" fontId="0" fillId="0" borderId="3" xfId="0" applyNumberFormat="1" applyBorder="1" applyAlignment="1" applyProtection="1">
      <alignment horizontal="left"/>
      <protection locked="0"/>
    </xf>
    <xf numFmtId="0" fontId="0" fillId="0" borderId="6" xfId="0" applyBorder="1" applyAlignment="1">
      <alignment horizontal="center"/>
    </xf>
    <xf numFmtId="164" fontId="0" fillId="3" borderId="23" xfId="0" applyNumberFormat="1" applyFill="1" applyBorder="1" applyAlignment="1">
      <alignment horizontal="left"/>
    </xf>
    <xf numFmtId="164" fontId="0" fillId="3" borderId="17" xfId="0" applyNumberFormat="1" applyFill="1" applyBorder="1" applyAlignment="1">
      <alignment horizontal="left"/>
    </xf>
    <xf numFmtId="164" fontId="0" fillId="0" borderId="30" xfId="0" applyNumberFormat="1" applyBorder="1" applyAlignment="1" applyProtection="1">
      <alignment horizontal="center"/>
      <protection locked="0"/>
    </xf>
    <xf numFmtId="164" fontId="0" fillId="0" borderId="18" xfId="0" applyNumberFormat="1" applyBorder="1" applyAlignment="1" applyProtection="1">
      <alignment horizontal="center"/>
      <protection locked="0"/>
    </xf>
    <xf numFmtId="0" fontId="2" fillId="2" borderId="18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0" fillId="0" borderId="4" xfId="0" applyBorder="1" applyAlignment="1">
      <alignment horizontal="left" indent="4"/>
    </xf>
    <xf numFmtId="0" fontId="0" fillId="0" borderId="6" xfId="0" applyBorder="1" applyAlignment="1">
      <alignment horizontal="left" indent="4"/>
    </xf>
    <xf numFmtId="0" fontId="0" fillId="3" borderId="20" xfId="0" applyFill="1" applyBorder="1" applyAlignment="1">
      <alignment horizontal="left" indent="4"/>
    </xf>
    <xf numFmtId="0" fontId="0" fillId="3" borderId="21" xfId="0" applyFill="1" applyBorder="1" applyAlignment="1">
      <alignment horizontal="left" indent="4"/>
    </xf>
    <xf numFmtId="0" fontId="0" fillId="3" borderId="19" xfId="0" applyFill="1" applyBorder="1" applyAlignment="1">
      <alignment horizontal="left" indent="4"/>
    </xf>
    <xf numFmtId="0" fontId="0" fillId="3" borderId="9" xfId="0" applyFill="1" applyBorder="1" applyAlignment="1">
      <alignment horizontal="left" indent="4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Border="1" applyAlignment="1">
      <alignment horizontal="left" indent="4"/>
    </xf>
    <xf numFmtId="0" fontId="0" fillId="0" borderId="5" xfId="0" applyBorder="1" applyAlignment="1">
      <alignment horizontal="left" indent="4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Composição da Carteira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APP!$D$33</c:f>
              <c:strCache>
                <c:ptCount val="1"/>
                <c:pt idx="0">
                  <c:v>Valor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BE-4E41-B326-69FADCBF22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BE-4E41-B326-69FADCBF22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BE-4E41-B326-69FADCBF22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BBE-4E41-B326-69FADCBF223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BBE-4E41-B326-69FADCBF223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BBE-4E41-B326-69FADCBF223A}"/>
              </c:ext>
            </c:extLst>
          </c:dPt>
          <c:cat>
            <c:multiLvlStrRef>
              <c:f>APP!$B$34:$C$39</c:f>
              <c:multiLvlStrCache>
                <c:ptCount val="6"/>
                <c:lvl>
                  <c:pt idx="0">
                    <c:v>15%</c:v>
                  </c:pt>
                  <c:pt idx="1">
                    <c:v>25%</c:v>
                  </c:pt>
                  <c:pt idx="2">
                    <c:v>10%</c:v>
                  </c:pt>
                  <c:pt idx="3">
                    <c:v>15%</c:v>
                  </c:pt>
                  <c:pt idx="4">
                    <c:v>15%</c:v>
                  </c:pt>
                  <c:pt idx="5">
                    <c:v>20%</c:v>
                  </c:pt>
                </c:lvl>
                <c:lvl>
                  <c:pt idx="0">
                    <c:v>Papel</c:v>
                  </c:pt>
                  <c:pt idx="1">
                    <c:v>Tijolo</c:v>
                  </c:pt>
                  <c:pt idx="2">
                    <c:v>FOFs</c:v>
                  </c:pt>
                  <c:pt idx="3">
                    <c:v>Híbridos</c:v>
                  </c:pt>
                  <c:pt idx="4">
                    <c:v>Desenvolvimento</c:v>
                  </c:pt>
                  <c:pt idx="5">
                    <c:v>Hotelaria</c:v>
                  </c:pt>
                </c:lvl>
              </c:multiLvlStrCache>
            </c:multiLvlStrRef>
          </c:cat>
          <c:val>
            <c:numRef>
              <c:f>APP!$D$34:$D$39</c:f>
              <c:numCache>
                <c:formatCode>"R$"\ #,##0.00</c:formatCode>
                <c:ptCount val="6"/>
                <c:pt idx="0">
                  <c:v>450</c:v>
                </c:pt>
                <c:pt idx="1">
                  <c:v>750</c:v>
                </c:pt>
                <c:pt idx="2">
                  <c:v>300</c:v>
                </c:pt>
                <c:pt idx="3">
                  <c:v>450</c:v>
                </c:pt>
                <c:pt idx="4">
                  <c:v>450</c:v>
                </c:pt>
                <c:pt idx="5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9-4676-BA1B-73F77C3F1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41</xdr:row>
      <xdr:rowOff>0</xdr:rowOff>
    </xdr:from>
    <xdr:to>
      <xdr:col>3</xdr:col>
      <xdr:colOff>561975</xdr:colOff>
      <xdr:row>53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17FA462-EE31-3DF6-917F-A329727AE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571500</xdr:colOff>
      <xdr:row>0</xdr:row>
      <xdr:rowOff>0</xdr:rowOff>
    </xdr:from>
    <xdr:to>
      <xdr:col>4</xdr:col>
      <xdr:colOff>85725</xdr:colOff>
      <xdr:row>7</xdr:row>
      <xdr:rowOff>323850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406BD63-AE0B-6408-9E8A-FBF297B24FA5}"/>
            </a:ext>
            <a:ext uri="{147F2762-F138-4A5C-976F-8EAC2B608ADB}">
              <a16:predDERef xmlns:a16="http://schemas.microsoft.com/office/drawing/2014/main" pred="{917FA462-EE31-3DF6-917F-A329727A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t="29333" b="30833"/>
        <a:stretch>
          <a:fillRect/>
        </a:stretch>
      </xdr:blipFill>
      <xdr:spPr>
        <a:xfrm>
          <a:off x="571500" y="0"/>
          <a:ext cx="4400550" cy="1590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8:D40"/>
  <sheetViews>
    <sheetView showGridLines="0" showRowColHeaders="0" tabSelected="1" workbookViewId="0">
      <selection activeCell="C36" sqref="C36"/>
    </sheetView>
  </sheetViews>
  <sheetFormatPr defaultRowHeight="14.45"/>
  <cols>
    <col min="2" max="2" width="35" customWidth="1"/>
    <col min="3" max="3" width="15.5703125" customWidth="1"/>
    <col min="4" max="4" width="13.5703125" customWidth="1"/>
  </cols>
  <sheetData>
    <row r="8" spans="2:4" ht="81" customHeight="1">
      <c r="B8" s="32" t="s">
        <v>0</v>
      </c>
    </row>
    <row r="11" spans="2:4">
      <c r="B11" s="44" t="s">
        <v>1</v>
      </c>
      <c r="C11" s="44"/>
      <c r="D11" s="44"/>
    </row>
    <row r="12" spans="2:4">
      <c r="B12" s="51" t="s">
        <v>2</v>
      </c>
      <c r="C12" s="52"/>
      <c r="D12" s="34">
        <v>10000</v>
      </c>
    </row>
    <row r="13" spans="2:4">
      <c r="B13" s="53" t="s">
        <v>3</v>
      </c>
      <c r="C13" s="54"/>
      <c r="D13" s="35" cm="1">
        <f t="array" ref="D13">RENDA*30%</f>
        <v>3000</v>
      </c>
    </row>
    <row r="15" spans="2:4">
      <c r="B15" s="44" t="s">
        <v>4</v>
      </c>
      <c r="C15" s="44"/>
      <c r="D15" s="44"/>
    </row>
    <row r="16" spans="2:4">
      <c r="B16" s="45" t="s">
        <v>5</v>
      </c>
      <c r="C16" s="46"/>
      <c r="D16" s="34">
        <v>3000</v>
      </c>
    </row>
    <row r="17" spans="2:4">
      <c r="B17" s="45" t="s">
        <v>6</v>
      </c>
      <c r="C17" s="46"/>
      <c r="D17" s="36">
        <v>4</v>
      </c>
    </row>
    <row r="18" spans="2:4">
      <c r="B18" s="45" t="s">
        <v>7</v>
      </c>
      <c r="C18" s="46"/>
      <c r="D18" s="37">
        <v>7.4999999999999997E-3</v>
      </c>
    </row>
    <row r="19" spans="2:4" ht="15">
      <c r="B19" s="49" t="s">
        <v>8</v>
      </c>
      <c r="C19" s="50"/>
      <c r="D19" s="39" cm="1">
        <f t="array" ref="D19">FV(RENDIMENTO,PRAZO*12,APORTE*-1)</f>
        <v>172562.13332548499</v>
      </c>
    </row>
    <row r="20" spans="2:4" ht="15">
      <c r="B20" s="47" t="s">
        <v>9</v>
      </c>
      <c r="C20" s="48"/>
      <c r="D20" s="40" cm="1">
        <f t="array" ref="D20">RENDIMENTO*PATRIMONIO</f>
        <v>1294.2159999411374</v>
      </c>
    </row>
    <row r="22" spans="2:4">
      <c r="B22" s="4" t="s">
        <v>10</v>
      </c>
      <c r="C22" s="5" t="s">
        <v>11</v>
      </c>
      <c r="D22" s="6" t="s">
        <v>12</v>
      </c>
    </row>
    <row r="23" spans="2:4">
      <c r="B23" s="38">
        <v>2</v>
      </c>
      <c r="C23" s="16">
        <f>FV($D$18,B23*12,$D$16*-1)</f>
        <v>78565.411757049122</v>
      </c>
      <c r="D23" s="17">
        <f>C23*$D$18</f>
        <v>589.2405881778684</v>
      </c>
    </row>
    <row r="24" spans="2:4">
      <c r="B24" s="38">
        <v>5</v>
      </c>
      <c r="C24" s="16">
        <f>FV($D$18,B24*12,$D$16*-1)</f>
        <v>226272.41077662923</v>
      </c>
      <c r="D24" s="17">
        <f>C24*$D$18</f>
        <v>1697.0430808247193</v>
      </c>
    </row>
    <row r="25" spans="2:4">
      <c r="B25" s="38">
        <v>10</v>
      </c>
      <c r="C25" s="16">
        <f>FV($D$18,B25*12,$D$16*-1)</f>
        <v>580542.83124992729</v>
      </c>
      <c r="D25" s="17">
        <f>C25*$D$18</f>
        <v>4354.0712343744544</v>
      </c>
    </row>
    <row r="26" spans="2:4">
      <c r="B26" s="20">
        <v>20</v>
      </c>
      <c r="C26" s="18">
        <f>FV($D$18,B26*12,$D$16*-1)</f>
        <v>2003660.6097890576</v>
      </c>
      <c r="D26" s="14">
        <f>C26*$D$18</f>
        <v>15027.454573417932</v>
      </c>
    </row>
    <row r="27" spans="2:4">
      <c r="B27" s="21">
        <v>30</v>
      </c>
      <c r="C27" s="19">
        <f>FV($D$18,B27*12,$D$16*-1)</f>
        <v>5492230.4492162224</v>
      </c>
      <c r="D27" s="15">
        <f>C27*$D$18</f>
        <v>41191.728369121665</v>
      </c>
    </row>
    <row r="29" spans="2:4" ht="21">
      <c r="B29" s="7" t="s">
        <v>13</v>
      </c>
    </row>
    <row r="30" spans="2:4">
      <c r="B30" s="8" t="s">
        <v>14</v>
      </c>
      <c r="C30" s="43" t="s">
        <v>15</v>
      </c>
      <c r="D30" s="43"/>
    </row>
    <row r="31" spans="2:4">
      <c r="B31" s="22" t="s">
        <v>16</v>
      </c>
      <c r="C31" s="41">
        <v>3000</v>
      </c>
      <c r="D31" s="42"/>
    </row>
    <row r="33" spans="2:4" ht="15">
      <c r="B33" s="9" t="s">
        <v>17</v>
      </c>
      <c r="C33" s="10" t="s">
        <v>18</v>
      </c>
      <c r="D33" s="26" t="s">
        <v>19</v>
      </c>
    </row>
    <row r="34" spans="2:4" ht="15">
      <c r="B34" s="27" t="s">
        <v>20</v>
      </c>
      <c r="C34" s="23" t="str">
        <f>VLOOKUP($C$30&amp;"-"&amp;B34,Planilha2!B9:F27,4,FALSE)</f>
        <v>15%</v>
      </c>
      <c r="D34" s="13">
        <f>$C$31*C34</f>
        <v>450</v>
      </c>
    </row>
    <row r="35" spans="2:4" ht="15">
      <c r="B35" s="27" t="s">
        <v>21</v>
      </c>
      <c r="C35" s="23" t="str">
        <f>VLOOKUP($C$30&amp;"-"&amp;B35,Planilha2!B10:F29,4,FALSE)</f>
        <v>25%</v>
      </c>
      <c r="D35" s="13">
        <f t="shared" ref="D35:D39" si="0">$C$31*C35</f>
        <v>750</v>
      </c>
    </row>
    <row r="36" spans="2:4" ht="15">
      <c r="B36" s="27" t="s">
        <v>22</v>
      </c>
      <c r="C36" s="23" t="str">
        <f>VLOOKUP($C$30&amp;"-"&amp;B36,Planilha2!B11:F30,4,FALSE)</f>
        <v>10%</v>
      </c>
      <c r="D36" s="13">
        <f t="shared" si="0"/>
        <v>300</v>
      </c>
    </row>
    <row r="37" spans="2:4" ht="15">
      <c r="B37" s="33" t="s">
        <v>23</v>
      </c>
      <c r="C37" s="24" t="str">
        <f>VLOOKUP($C$30&amp;"-"&amp;B37,Planilha2!B12:F31,4,FALSE)</f>
        <v>15%</v>
      </c>
      <c r="D37" s="28">
        <f t="shared" si="0"/>
        <v>450</v>
      </c>
    </row>
    <row r="38" spans="2:4" ht="15">
      <c r="B38" s="29" t="s">
        <v>24</v>
      </c>
      <c r="C38" s="25" t="str">
        <f>VLOOKUP($C$30&amp;"-"&amp;B38,Planilha2!B13:F34,4,FALSE)</f>
        <v>15%</v>
      </c>
      <c r="D38" s="30">
        <f t="shared" si="0"/>
        <v>450</v>
      </c>
    </row>
    <row r="39" spans="2:4" ht="15">
      <c r="B39" s="27" t="s">
        <v>25</v>
      </c>
      <c r="C39" s="23" t="str">
        <f>VLOOKUP($C$30&amp;"-"&amp;B39,Planilha2!B14:F37,4,FALSE)</f>
        <v>20%</v>
      </c>
      <c r="D39" s="28">
        <f t="shared" si="0"/>
        <v>600</v>
      </c>
    </row>
    <row r="40" spans="2:4" ht="15">
      <c r="B40" s="11"/>
      <c r="C40" s="12"/>
      <c r="D40" s="31">
        <f>SUM(D34:D39)</f>
        <v>3000</v>
      </c>
    </row>
  </sheetData>
  <sheetProtection sheet="1" objects="1" scenarios="1"/>
  <mergeCells count="11">
    <mergeCell ref="C31:D31"/>
    <mergeCell ref="C30:D30"/>
    <mergeCell ref="B11:D11"/>
    <mergeCell ref="B16:C16"/>
    <mergeCell ref="B17:C17"/>
    <mergeCell ref="B18:C18"/>
    <mergeCell ref="B20:C20"/>
    <mergeCell ref="B19:C19"/>
    <mergeCell ref="B15:D15"/>
    <mergeCell ref="B12:C12"/>
    <mergeCell ref="B13:C13"/>
  </mergeCells>
  <conditionalFormatting sqref="B33:D39">
    <cfRule type="containsText" dxfId="0" priority="5" operator="containsText" text="$C$30">
      <formula>NOT(ISERROR(SEARCH("$C$30",B33)))</formula>
    </cfRule>
  </conditionalFormatting>
  <dataValidations count="1">
    <dataValidation type="list" allowBlank="1" showInputMessage="1" showErrorMessage="1" errorTitle="Opção inválida." error="Insira uma opção válida." promptTitle="Selecione o perfil investidor desejado." sqref="C30" xr:uid="{1EB937E3-BA0A-4735-B1E2-DBD4D63ABE55}">
      <formula1>"Moderado,Conservador,Agressivo"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B8329-41C8-4728-B2D3-1F3DDB5BD572}">
  <dimension ref="B1:G42"/>
  <sheetViews>
    <sheetView workbookViewId="0">
      <selection activeCell="C2" sqref="B2:E7"/>
    </sheetView>
  </sheetViews>
  <sheetFormatPr defaultRowHeight="14.45"/>
  <cols>
    <col min="2" max="2" width="17.28515625" bestFit="1" customWidth="1"/>
    <col min="3" max="3" width="12.140625" bestFit="1" customWidth="1"/>
    <col min="4" max="4" width="15.7109375" bestFit="1" customWidth="1"/>
    <col min="5" max="5" width="14.140625" bestFit="1" customWidth="1"/>
    <col min="6" max="6" width="43.28515625" customWidth="1"/>
    <col min="7" max="7" width="9.42578125" bestFit="1" customWidth="1"/>
    <col min="8" max="8" width="11" bestFit="1" customWidth="1"/>
    <col min="9" max="9" width="22.42578125" bestFit="1" customWidth="1"/>
  </cols>
  <sheetData>
    <row r="1" spans="2:7" ht="15">
      <c r="B1" t="s">
        <v>17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</row>
    <row r="2" spans="2:7" ht="15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2:7" ht="15">
      <c r="B3" t="s">
        <v>20</v>
      </c>
      <c r="C3" t="s">
        <v>36</v>
      </c>
      <c r="D3" t="s">
        <v>37</v>
      </c>
      <c r="E3" t="s">
        <v>33</v>
      </c>
      <c r="F3" t="s">
        <v>38</v>
      </c>
      <c r="G3" t="s">
        <v>35</v>
      </c>
    </row>
    <row r="4" spans="2:7" ht="15">
      <c r="B4" t="s">
        <v>22</v>
      </c>
      <c r="C4" t="s">
        <v>39</v>
      </c>
      <c r="D4" t="s">
        <v>40</v>
      </c>
      <c r="E4" t="s">
        <v>33</v>
      </c>
      <c r="F4" t="s">
        <v>41</v>
      </c>
      <c r="G4" t="s">
        <v>42</v>
      </c>
    </row>
    <row r="5" spans="2:7" ht="15">
      <c r="B5" t="s">
        <v>23</v>
      </c>
      <c r="C5" t="s">
        <v>43</v>
      </c>
      <c r="D5" t="s">
        <v>44</v>
      </c>
      <c r="E5" t="s">
        <v>33</v>
      </c>
      <c r="F5" t="s">
        <v>34</v>
      </c>
      <c r="G5" t="s">
        <v>45</v>
      </c>
    </row>
    <row r="6" spans="2:7" ht="15">
      <c r="B6" t="s">
        <v>25</v>
      </c>
      <c r="C6" t="s">
        <v>46</v>
      </c>
      <c r="D6" t="s">
        <v>47</v>
      </c>
      <c r="E6" t="s">
        <v>48</v>
      </c>
      <c r="F6" t="s">
        <v>49</v>
      </c>
      <c r="G6" t="s">
        <v>15</v>
      </c>
    </row>
    <row r="7" spans="2:7" ht="15">
      <c r="B7" t="s">
        <v>24</v>
      </c>
      <c r="C7" t="s">
        <v>50</v>
      </c>
      <c r="D7" t="s">
        <v>51</v>
      </c>
      <c r="E7" t="s">
        <v>52</v>
      </c>
      <c r="F7" t="s">
        <v>53</v>
      </c>
      <c r="G7" t="s">
        <v>15</v>
      </c>
    </row>
    <row r="9" spans="2:7">
      <c r="B9" t="s">
        <v>54</v>
      </c>
      <c r="C9" t="s">
        <v>55</v>
      </c>
      <c r="D9" t="s">
        <v>17</v>
      </c>
      <c r="E9" t="s">
        <v>56</v>
      </c>
      <c r="F9" s="1" t="s">
        <v>57</v>
      </c>
    </row>
    <row r="10" spans="2:7">
      <c r="B10" t="str">
        <f>C10&amp;"-"&amp;D10</f>
        <v>Conservador-Papel</v>
      </c>
      <c r="C10" t="s">
        <v>58</v>
      </c>
      <c r="D10" t="s">
        <v>20</v>
      </c>
      <c r="E10" s="3" t="s">
        <v>59</v>
      </c>
      <c r="F10" s="1" t="s">
        <v>60</v>
      </c>
      <c r="G10" s="2"/>
    </row>
    <row r="11" spans="2:7">
      <c r="B11" t="str">
        <f t="shared" ref="B11:B27" si="0">C11&amp;"-"&amp;D11</f>
        <v>Conservador-Tijolo</v>
      </c>
      <c r="C11" t="s">
        <v>58</v>
      </c>
      <c r="D11" t="s">
        <v>21</v>
      </c>
      <c r="E11" t="s">
        <v>61</v>
      </c>
      <c r="F11" s="1" t="s">
        <v>62</v>
      </c>
      <c r="G11" s="2"/>
    </row>
    <row r="12" spans="2:7">
      <c r="B12" t="str">
        <f t="shared" si="0"/>
        <v>Conservador-FOFs</v>
      </c>
      <c r="C12" t="s">
        <v>58</v>
      </c>
      <c r="D12" t="s">
        <v>22</v>
      </c>
      <c r="E12" t="s">
        <v>63</v>
      </c>
      <c r="F12" s="1" t="s">
        <v>64</v>
      </c>
      <c r="G12" s="2"/>
    </row>
    <row r="13" spans="2:7">
      <c r="B13" t="str">
        <f t="shared" si="0"/>
        <v>Conservador-Híbridos</v>
      </c>
      <c r="C13" t="s">
        <v>58</v>
      </c>
      <c r="D13" t="s">
        <v>23</v>
      </c>
      <c r="E13" t="s">
        <v>65</v>
      </c>
      <c r="F13" s="1" t="s">
        <v>66</v>
      </c>
      <c r="G13" s="2"/>
    </row>
    <row r="14" spans="2:7" ht="15">
      <c r="B14" t="str">
        <f>C14&amp;"-"&amp;D14</f>
        <v>Conservador-Hotelaria</v>
      </c>
      <c r="C14" t="s">
        <v>58</v>
      </c>
      <c r="D14" t="s">
        <v>25</v>
      </c>
      <c r="E14" t="s">
        <v>67</v>
      </c>
      <c r="F14" s="1" t="s">
        <v>68</v>
      </c>
      <c r="G14" s="2"/>
    </row>
    <row r="15" spans="2:7" ht="15">
      <c r="B15" t="str">
        <f>C15&amp;"-"&amp;D15</f>
        <v>Conservador-Desenvolvimento</v>
      </c>
      <c r="C15" t="s">
        <v>58</v>
      </c>
      <c r="D15" t="s">
        <v>24</v>
      </c>
      <c r="E15" t="s">
        <v>67</v>
      </c>
      <c r="F15" s="1" t="s">
        <v>68</v>
      </c>
      <c r="G15" s="2"/>
    </row>
    <row r="16" spans="2:7">
      <c r="B16" t="str">
        <f t="shared" si="0"/>
        <v>Moderado-Tijolo</v>
      </c>
      <c r="C16" t="s">
        <v>45</v>
      </c>
      <c r="D16" t="s">
        <v>21</v>
      </c>
      <c r="E16" t="s">
        <v>69</v>
      </c>
      <c r="F16" t="s">
        <v>70</v>
      </c>
      <c r="G16" s="2"/>
    </row>
    <row r="17" spans="2:7">
      <c r="B17" t="str">
        <f t="shared" si="0"/>
        <v>Moderado-Papel</v>
      </c>
      <c r="C17" t="s">
        <v>45</v>
      </c>
      <c r="D17" t="s">
        <v>20</v>
      </c>
      <c r="E17" t="s">
        <v>71</v>
      </c>
      <c r="F17" t="s">
        <v>72</v>
      </c>
      <c r="G17" s="2"/>
    </row>
    <row r="18" spans="2:7">
      <c r="B18" t="str">
        <f t="shared" si="0"/>
        <v>Moderado-Híbridos</v>
      </c>
      <c r="C18" t="s">
        <v>45</v>
      </c>
      <c r="D18" t="s">
        <v>23</v>
      </c>
      <c r="E18" t="s">
        <v>63</v>
      </c>
      <c r="F18" t="s">
        <v>73</v>
      </c>
      <c r="G18" s="2"/>
    </row>
    <row r="19" spans="2:7">
      <c r="B19" t="str">
        <f t="shared" si="0"/>
        <v>Moderado-FOFs</v>
      </c>
      <c r="C19" t="s">
        <v>45</v>
      </c>
      <c r="D19" t="s">
        <v>22</v>
      </c>
      <c r="E19" t="s">
        <v>65</v>
      </c>
      <c r="F19" t="s">
        <v>74</v>
      </c>
      <c r="G19" s="2"/>
    </row>
    <row r="20" spans="2:7">
      <c r="B20" t="str">
        <f t="shared" si="0"/>
        <v>Moderado-Hotelaria</v>
      </c>
      <c r="C20" t="s">
        <v>45</v>
      </c>
      <c r="D20" t="s">
        <v>25</v>
      </c>
      <c r="E20" t="s">
        <v>75</v>
      </c>
      <c r="F20" t="s">
        <v>76</v>
      </c>
      <c r="G20" s="2"/>
    </row>
    <row r="21" spans="2:7">
      <c r="B21" t="str">
        <f t="shared" si="0"/>
        <v>Moderado-Desenvolvimento</v>
      </c>
      <c r="C21" t="s">
        <v>45</v>
      </c>
      <c r="D21" t="s">
        <v>24</v>
      </c>
      <c r="E21" t="s">
        <v>75</v>
      </c>
      <c r="F21" t="s">
        <v>77</v>
      </c>
      <c r="G21" s="2"/>
    </row>
    <row r="22" spans="2:7">
      <c r="B22" t="str">
        <f t="shared" si="0"/>
        <v>Agressivo-Tijolo</v>
      </c>
      <c r="C22" t="s">
        <v>15</v>
      </c>
      <c r="D22" t="s">
        <v>21</v>
      </c>
      <c r="E22" t="s">
        <v>71</v>
      </c>
      <c r="F22" s="1" t="s">
        <v>78</v>
      </c>
      <c r="G22" s="2"/>
    </row>
    <row r="23" spans="2:7">
      <c r="B23" t="str">
        <f t="shared" si="0"/>
        <v>Agressivo-Papel</v>
      </c>
      <c r="C23" t="s">
        <v>15</v>
      </c>
      <c r="D23" t="s">
        <v>20</v>
      </c>
      <c r="E23" t="s">
        <v>79</v>
      </c>
      <c r="F23" s="1" t="s">
        <v>80</v>
      </c>
      <c r="G23" s="2"/>
    </row>
    <row r="24" spans="2:7">
      <c r="B24" t="str">
        <f t="shared" si="0"/>
        <v>Agressivo-Híbridos</v>
      </c>
      <c r="C24" t="s">
        <v>15</v>
      </c>
      <c r="D24" t="s">
        <v>23</v>
      </c>
      <c r="E24" t="s">
        <v>79</v>
      </c>
      <c r="F24" s="1" t="s">
        <v>81</v>
      </c>
      <c r="G24" s="2"/>
    </row>
    <row r="25" spans="2:7">
      <c r="B25" t="str">
        <f t="shared" si="0"/>
        <v>Agressivo-FOFs</v>
      </c>
      <c r="C25" t="s">
        <v>15</v>
      </c>
      <c r="D25" t="s">
        <v>22</v>
      </c>
      <c r="E25" t="s">
        <v>65</v>
      </c>
      <c r="F25" s="1" t="s">
        <v>82</v>
      </c>
      <c r="G25" s="2"/>
    </row>
    <row r="26" spans="2:7">
      <c r="B26" t="str">
        <f t="shared" si="0"/>
        <v>Agressivo-Hotelaria</v>
      </c>
      <c r="C26" t="s">
        <v>15</v>
      </c>
      <c r="D26" t="s">
        <v>25</v>
      </c>
      <c r="E26" t="s">
        <v>63</v>
      </c>
      <c r="F26" s="1" t="s">
        <v>83</v>
      </c>
      <c r="G26" s="2"/>
    </row>
    <row r="27" spans="2:7">
      <c r="B27" t="str">
        <f t="shared" si="0"/>
        <v>Agressivo-Desenvolvimento</v>
      </c>
      <c r="C27" t="s">
        <v>15</v>
      </c>
      <c r="D27" t="s">
        <v>24</v>
      </c>
      <c r="E27" t="s">
        <v>79</v>
      </c>
      <c r="F27" s="1" t="s">
        <v>84</v>
      </c>
      <c r="G27" s="2"/>
    </row>
    <row r="28" spans="2:7" ht="15">
      <c r="F28" s="1"/>
      <c r="G28" s="2"/>
    </row>
    <row r="42" ht="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2025-05-21T23:41:08Z</dcterms:created>
  <dcterms:modified xsi:type="dcterms:W3CDTF">2025-05-25T23:47:02Z</dcterms:modified>
  <cp:category/>
  <cp:contentStatus/>
</cp:coreProperties>
</file>