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nasdpla\Rio\Share\Portfolio\Update_2018\Data_for_Graphics\"/>
    </mc:Choice>
  </mc:AlternateContent>
  <xr:revisionPtr revIDLastSave="0" documentId="10_ncr:100000_{867C5FBB-FB68-4288-891F-BFAF769AC4FE}" xr6:coauthVersionLast="31" xr6:coauthVersionMax="31" xr10:uidLastSave="{00000000-0000-0000-0000-000000000000}"/>
  <bookViews>
    <workbookView xWindow="360" yWindow="98" windowWidth="17250" windowHeight="9233" firstSheet="5" activeTab="10" xr2:uid="{00000000-000D-0000-FFFF-FFFF00000000}"/>
  </bookViews>
  <sheets>
    <sheet name="California" sheetId="1" r:id="rId1"/>
    <sheet name="North Coast" sheetId="3" r:id="rId2"/>
    <sheet name="San Francisco Bay" sheetId="4" r:id="rId3"/>
    <sheet name="Central Coast" sheetId="5" r:id="rId4"/>
    <sheet name="South Coast" sheetId="6" r:id="rId5"/>
    <sheet name="Sacramento River" sheetId="7" r:id="rId6"/>
    <sheet name="San Joaquin River" sheetId="8" r:id="rId7"/>
    <sheet name="Tulare Lake" sheetId="9" r:id="rId8"/>
    <sheet name="North Lahontan" sheetId="10" r:id="rId9"/>
    <sheet name="South Lahontan" sheetId="11" r:id="rId10"/>
    <sheet name="Colorado River" sheetId="12" r:id="rId11"/>
  </sheets>
  <externalReferences>
    <externalReference r:id="rId12"/>
  </externalReferences>
  <calcPr calcId="179017"/>
</workbook>
</file>

<file path=xl/calcChain.xml><?xml version="1.0" encoding="utf-8"?>
<calcChain xmlns="http://schemas.openxmlformats.org/spreadsheetml/2006/main">
  <c r="D24" i="12" l="1"/>
  <c r="H24" i="12"/>
  <c r="D19" i="12"/>
  <c r="E19" i="12"/>
  <c r="F19" i="12"/>
  <c r="G19" i="12"/>
  <c r="H19" i="12"/>
  <c r="I19" i="12"/>
  <c r="J19" i="12"/>
  <c r="D15" i="12"/>
  <c r="E15" i="12"/>
  <c r="F15" i="12"/>
  <c r="G15" i="12"/>
  <c r="H15" i="12"/>
  <c r="I15" i="12"/>
  <c r="J15" i="12"/>
  <c r="D5" i="12"/>
  <c r="E5" i="12"/>
  <c r="E24" i="12" s="1"/>
  <c r="F5" i="12"/>
  <c r="F24" i="12" s="1"/>
  <c r="G5" i="12"/>
  <c r="G24" i="12" s="1"/>
  <c r="H5" i="12"/>
  <c r="I5" i="12"/>
  <c r="I24" i="12" s="1"/>
  <c r="J5" i="12"/>
  <c r="J24" i="12" s="1"/>
  <c r="I75" i="12"/>
  <c r="G75" i="12"/>
  <c r="F75" i="12"/>
  <c r="D75" i="12"/>
  <c r="J62" i="12"/>
  <c r="I62" i="12"/>
  <c r="H62" i="12"/>
  <c r="H63" i="12" s="1"/>
  <c r="G62" i="12"/>
  <c r="F62" i="12"/>
  <c r="E62" i="12"/>
  <c r="D62" i="12"/>
  <c r="D63" i="12" s="1"/>
  <c r="J61" i="12"/>
  <c r="I61" i="12"/>
  <c r="H61" i="12"/>
  <c r="G61" i="12"/>
  <c r="F61" i="12"/>
  <c r="E61" i="12"/>
  <c r="D61" i="12"/>
  <c r="J60" i="12"/>
  <c r="I60" i="12"/>
  <c r="H60" i="12"/>
  <c r="G60" i="12"/>
  <c r="F60" i="12"/>
  <c r="E60" i="12"/>
  <c r="D60" i="12"/>
  <c r="J59" i="12"/>
  <c r="I59" i="12"/>
  <c r="H59" i="12"/>
  <c r="G59" i="12"/>
  <c r="F59" i="12"/>
  <c r="E59" i="12"/>
  <c r="D59" i="12"/>
  <c r="J57" i="12"/>
  <c r="I57" i="12"/>
  <c r="H57" i="12"/>
  <c r="G57" i="12"/>
  <c r="F57" i="12"/>
  <c r="E57" i="12"/>
  <c r="D57" i="12"/>
  <c r="J56" i="12"/>
  <c r="I56" i="12"/>
  <c r="H56" i="12"/>
  <c r="G56" i="12"/>
  <c r="F56" i="12"/>
  <c r="E56" i="12"/>
  <c r="D56" i="12"/>
  <c r="J55" i="12"/>
  <c r="I55" i="12"/>
  <c r="H55" i="12"/>
  <c r="G55" i="12"/>
  <c r="F55" i="12"/>
  <c r="E55" i="12"/>
  <c r="D55" i="12"/>
  <c r="J54" i="12"/>
  <c r="I54" i="12"/>
  <c r="H54" i="12"/>
  <c r="G54" i="12"/>
  <c r="F54" i="12"/>
  <c r="E54" i="12"/>
  <c r="D54" i="12"/>
  <c r="J53" i="12"/>
  <c r="I53" i="12"/>
  <c r="H53" i="12"/>
  <c r="G53" i="12"/>
  <c r="F53" i="12"/>
  <c r="E53" i="12"/>
  <c r="D53" i="12"/>
  <c r="J52" i="12"/>
  <c r="I52" i="12"/>
  <c r="H52" i="12"/>
  <c r="G52" i="12"/>
  <c r="F52" i="12"/>
  <c r="E52" i="12"/>
  <c r="D52" i="12"/>
  <c r="I51" i="12"/>
  <c r="J32" i="12"/>
  <c r="I32" i="12"/>
  <c r="H32" i="12"/>
  <c r="G32" i="12"/>
  <c r="F32" i="12"/>
  <c r="E32" i="12"/>
  <c r="D32" i="12"/>
  <c r="G24" i="11"/>
  <c r="D19" i="11"/>
  <c r="E19" i="11"/>
  <c r="F19" i="11"/>
  <c r="G19" i="11"/>
  <c r="H19" i="11"/>
  <c r="I19" i="11"/>
  <c r="J19" i="11"/>
  <c r="D15" i="11"/>
  <c r="D24" i="11" s="1"/>
  <c r="E15" i="11"/>
  <c r="F15" i="11"/>
  <c r="G15" i="11"/>
  <c r="H15" i="11"/>
  <c r="H24" i="11" s="1"/>
  <c r="I15" i="11"/>
  <c r="J15" i="11"/>
  <c r="D5" i="11"/>
  <c r="E5" i="11"/>
  <c r="E24" i="11" s="1"/>
  <c r="F5" i="11"/>
  <c r="F24" i="11" s="1"/>
  <c r="G5" i="11"/>
  <c r="H5" i="11"/>
  <c r="I5" i="11"/>
  <c r="I24" i="11" s="1"/>
  <c r="J5" i="11"/>
  <c r="J24" i="11" s="1"/>
  <c r="I75" i="11"/>
  <c r="G75" i="11"/>
  <c r="F75" i="11"/>
  <c r="D75" i="11"/>
  <c r="J62" i="11"/>
  <c r="I62" i="11"/>
  <c r="H62" i="11"/>
  <c r="G62" i="11"/>
  <c r="F62" i="11"/>
  <c r="E62" i="11"/>
  <c r="D62" i="11"/>
  <c r="J61" i="11"/>
  <c r="J63" i="11" s="1"/>
  <c r="I61" i="11"/>
  <c r="H61" i="11"/>
  <c r="G61" i="11"/>
  <c r="F61" i="11"/>
  <c r="F63" i="11" s="1"/>
  <c r="E61" i="11"/>
  <c r="D61" i="11"/>
  <c r="J60" i="11"/>
  <c r="I60" i="11"/>
  <c r="H60" i="11"/>
  <c r="G60" i="11"/>
  <c r="F60" i="11"/>
  <c r="E60" i="11"/>
  <c r="D60" i="11"/>
  <c r="J59" i="11"/>
  <c r="I59" i="11"/>
  <c r="H59" i="11"/>
  <c r="G59" i="11"/>
  <c r="F59" i="11"/>
  <c r="E59" i="11"/>
  <c r="D59" i="11"/>
  <c r="J57" i="11"/>
  <c r="I57" i="11"/>
  <c r="H57" i="11"/>
  <c r="G57" i="11"/>
  <c r="F57" i="11"/>
  <c r="E57" i="11"/>
  <c r="D57" i="11"/>
  <c r="J56" i="11"/>
  <c r="I56" i="11"/>
  <c r="H56" i="11"/>
  <c r="G56" i="11"/>
  <c r="F56" i="11"/>
  <c r="E56" i="11"/>
  <c r="D56" i="11"/>
  <c r="J55" i="11"/>
  <c r="I55" i="11"/>
  <c r="H55" i="11"/>
  <c r="G55" i="11"/>
  <c r="F55" i="11"/>
  <c r="E55" i="11"/>
  <c r="D55" i="11"/>
  <c r="J54" i="11"/>
  <c r="I54" i="11"/>
  <c r="H54" i="11"/>
  <c r="G54" i="11"/>
  <c r="F54" i="11"/>
  <c r="E54" i="11"/>
  <c r="D54" i="11"/>
  <c r="J53" i="11"/>
  <c r="I53" i="11"/>
  <c r="H53" i="11"/>
  <c r="G53" i="11"/>
  <c r="F53" i="11"/>
  <c r="E53" i="11"/>
  <c r="D53" i="11"/>
  <c r="J52" i="11"/>
  <c r="I52" i="11"/>
  <c r="H52" i="11"/>
  <c r="G52" i="11"/>
  <c r="F52" i="11"/>
  <c r="E52" i="11"/>
  <c r="D52" i="11"/>
  <c r="I51" i="11"/>
  <c r="J32" i="11"/>
  <c r="I32" i="11"/>
  <c r="H32" i="11"/>
  <c r="G32" i="11"/>
  <c r="F32" i="11"/>
  <c r="E32" i="11"/>
  <c r="D32" i="11"/>
  <c r="D24" i="10"/>
  <c r="E24" i="10"/>
  <c r="F24" i="10"/>
  <c r="G24" i="10"/>
  <c r="H24" i="10"/>
  <c r="I24" i="10"/>
  <c r="J24" i="10"/>
  <c r="D19" i="10"/>
  <c r="E19" i="10"/>
  <c r="F19" i="10"/>
  <c r="G19" i="10"/>
  <c r="H19" i="10"/>
  <c r="I19" i="10"/>
  <c r="J19" i="10"/>
  <c r="D15" i="10"/>
  <c r="E15" i="10"/>
  <c r="F15" i="10"/>
  <c r="G15" i="10"/>
  <c r="H15" i="10"/>
  <c r="I15" i="10"/>
  <c r="J15" i="10"/>
  <c r="D5" i="10"/>
  <c r="E5" i="10"/>
  <c r="F5" i="10"/>
  <c r="G5" i="10"/>
  <c r="H5" i="10"/>
  <c r="I5" i="10"/>
  <c r="J5" i="10"/>
  <c r="J75" i="10"/>
  <c r="I75" i="10"/>
  <c r="H75" i="10"/>
  <c r="G75" i="10"/>
  <c r="F75" i="10"/>
  <c r="E75" i="10"/>
  <c r="D75" i="10"/>
  <c r="J62" i="10"/>
  <c r="I62" i="10"/>
  <c r="H62" i="10"/>
  <c r="G62" i="10"/>
  <c r="F62" i="10"/>
  <c r="E62" i="10"/>
  <c r="D62" i="10"/>
  <c r="J61" i="10"/>
  <c r="I61" i="10"/>
  <c r="H61" i="10"/>
  <c r="G61" i="10"/>
  <c r="F61" i="10"/>
  <c r="E61" i="10"/>
  <c r="D61" i="10"/>
  <c r="J60" i="10"/>
  <c r="I60" i="10"/>
  <c r="H60" i="10"/>
  <c r="G60" i="10"/>
  <c r="F60" i="10"/>
  <c r="E60" i="10"/>
  <c r="D60" i="10"/>
  <c r="J59" i="10"/>
  <c r="I59" i="10"/>
  <c r="H59" i="10"/>
  <c r="G59" i="10"/>
  <c r="F59" i="10"/>
  <c r="E59" i="10"/>
  <c r="D59" i="10"/>
  <c r="J57" i="10"/>
  <c r="I57" i="10"/>
  <c r="H57" i="10"/>
  <c r="G57" i="10"/>
  <c r="F57" i="10"/>
  <c r="E57" i="10"/>
  <c r="D57" i="10"/>
  <c r="J56" i="10"/>
  <c r="I56" i="10"/>
  <c r="H56" i="10"/>
  <c r="G56" i="10"/>
  <c r="F56" i="10"/>
  <c r="E56" i="10"/>
  <c r="D56" i="10"/>
  <c r="J55" i="10"/>
  <c r="I55" i="10"/>
  <c r="H55" i="10"/>
  <c r="G55" i="10"/>
  <c r="F55" i="10"/>
  <c r="E55" i="10"/>
  <c r="D55" i="10"/>
  <c r="J54" i="10"/>
  <c r="I54" i="10"/>
  <c r="H54" i="10"/>
  <c r="G54" i="10"/>
  <c r="F54" i="10"/>
  <c r="E54" i="10"/>
  <c r="D54" i="10"/>
  <c r="J53" i="10"/>
  <c r="I53" i="10"/>
  <c r="H53" i="10"/>
  <c r="E53" i="10"/>
  <c r="J52" i="10"/>
  <c r="I52" i="10"/>
  <c r="H52" i="10"/>
  <c r="G52" i="10"/>
  <c r="F52" i="10"/>
  <c r="E52" i="10"/>
  <c r="D52" i="10"/>
  <c r="I51" i="10"/>
  <c r="G34" i="10"/>
  <c r="G53" i="10" s="1"/>
  <c r="F34" i="10"/>
  <c r="F53" i="10" s="1"/>
  <c r="D34" i="10"/>
  <c r="D53" i="10" s="1"/>
  <c r="J32" i="10"/>
  <c r="I32" i="10"/>
  <c r="H32" i="10"/>
  <c r="G32" i="10"/>
  <c r="F32" i="10"/>
  <c r="E32" i="10"/>
  <c r="D32" i="10"/>
  <c r="D24" i="9"/>
  <c r="H24" i="9"/>
  <c r="D19" i="9"/>
  <c r="E19" i="9"/>
  <c r="F19" i="9"/>
  <c r="G19" i="9"/>
  <c r="H19" i="9"/>
  <c r="I19" i="9"/>
  <c r="J19" i="9"/>
  <c r="D15" i="9"/>
  <c r="E15" i="9"/>
  <c r="F15" i="9"/>
  <c r="G15" i="9"/>
  <c r="H15" i="9"/>
  <c r="I15" i="9"/>
  <c r="J15" i="9"/>
  <c r="D5" i="9"/>
  <c r="E5" i="9"/>
  <c r="E24" i="9" s="1"/>
  <c r="F5" i="9"/>
  <c r="F24" i="9" s="1"/>
  <c r="G5" i="9"/>
  <c r="G24" i="9" s="1"/>
  <c r="H5" i="9"/>
  <c r="I5" i="9"/>
  <c r="I24" i="9" s="1"/>
  <c r="J5" i="9"/>
  <c r="J24" i="9" s="1"/>
  <c r="J75" i="9"/>
  <c r="I75" i="9"/>
  <c r="H75" i="9"/>
  <c r="G75" i="9"/>
  <c r="F75" i="9"/>
  <c r="E75" i="9"/>
  <c r="D75" i="9"/>
  <c r="J62" i="9"/>
  <c r="I62" i="9"/>
  <c r="H62" i="9"/>
  <c r="G62" i="9"/>
  <c r="F62" i="9"/>
  <c r="E62" i="9"/>
  <c r="D62" i="9"/>
  <c r="J61" i="9"/>
  <c r="I61" i="9"/>
  <c r="H61" i="9"/>
  <c r="G61" i="9"/>
  <c r="F61" i="9"/>
  <c r="E61" i="9"/>
  <c r="D61" i="9"/>
  <c r="J60" i="9"/>
  <c r="I60" i="9"/>
  <c r="H60" i="9"/>
  <c r="G60" i="9"/>
  <c r="F60" i="9"/>
  <c r="E60" i="9"/>
  <c r="D60" i="9"/>
  <c r="J59" i="9"/>
  <c r="I59" i="9"/>
  <c r="H59" i="9"/>
  <c r="G59" i="9"/>
  <c r="F59" i="9"/>
  <c r="E59" i="9"/>
  <c r="D59" i="9"/>
  <c r="J57" i="9"/>
  <c r="I57" i="9"/>
  <c r="H57" i="9"/>
  <c r="G57" i="9"/>
  <c r="F57" i="9"/>
  <c r="E57" i="9"/>
  <c r="D57" i="9"/>
  <c r="J56" i="9"/>
  <c r="I56" i="9"/>
  <c r="H56" i="9"/>
  <c r="G56" i="9"/>
  <c r="F56" i="9"/>
  <c r="E56" i="9"/>
  <c r="D56" i="9"/>
  <c r="J55" i="9"/>
  <c r="I55" i="9"/>
  <c r="H55" i="9"/>
  <c r="G55" i="9"/>
  <c r="F55" i="9"/>
  <c r="E55" i="9"/>
  <c r="D55" i="9"/>
  <c r="J54" i="9"/>
  <c r="I54" i="9"/>
  <c r="H54" i="9"/>
  <c r="G54" i="9"/>
  <c r="F54" i="9"/>
  <c r="E54" i="9"/>
  <c r="D54" i="9"/>
  <c r="J53" i="9"/>
  <c r="I53" i="9"/>
  <c r="H53" i="9"/>
  <c r="G53" i="9"/>
  <c r="F53" i="9"/>
  <c r="E53" i="9"/>
  <c r="D53" i="9"/>
  <c r="J52" i="9"/>
  <c r="I52" i="9"/>
  <c r="H52" i="9"/>
  <c r="G52" i="9"/>
  <c r="F52" i="9"/>
  <c r="E52" i="9"/>
  <c r="D52" i="9"/>
  <c r="I51" i="9"/>
  <c r="J32" i="9"/>
  <c r="I32" i="9"/>
  <c r="H32" i="9"/>
  <c r="G32" i="9"/>
  <c r="F32" i="9"/>
  <c r="E32" i="9"/>
  <c r="D32" i="9"/>
  <c r="D19" i="8"/>
  <c r="E19" i="8"/>
  <c r="F19" i="8"/>
  <c r="G19" i="8"/>
  <c r="H19" i="8"/>
  <c r="I19" i="8"/>
  <c r="J19" i="8"/>
  <c r="D15" i="8"/>
  <c r="E15" i="8"/>
  <c r="F15" i="8"/>
  <c r="G15" i="8"/>
  <c r="H15" i="8"/>
  <c r="I15" i="8"/>
  <c r="J15" i="8"/>
  <c r="D5" i="8"/>
  <c r="D24" i="8" s="1"/>
  <c r="E5" i="8"/>
  <c r="F5" i="8"/>
  <c r="G5" i="8"/>
  <c r="G24" i="8" s="1"/>
  <c r="H5" i="8"/>
  <c r="H24" i="8" s="1"/>
  <c r="I5" i="8"/>
  <c r="J5" i="8"/>
  <c r="I75" i="8"/>
  <c r="H75" i="8"/>
  <c r="G75" i="8"/>
  <c r="F75" i="8"/>
  <c r="E75" i="8"/>
  <c r="D75" i="8"/>
  <c r="J62" i="8"/>
  <c r="I62" i="8"/>
  <c r="H62" i="8"/>
  <c r="G62" i="8"/>
  <c r="F62" i="8"/>
  <c r="E62" i="8"/>
  <c r="D62" i="8"/>
  <c r="J61" i="8"/>
  <c r="I61" i="8"/>
  <c r="H61" i="8"/>
  <c r="G61" i="8"/>
  <c r="F61" i="8"/>
  <c r="E61" i="8"/>
  <c r="D61" i="8"/>
  <c r="J60" i="8"/>
  <c r="I60" i="8"/>
  <c r="H60" i="8"/>
  <c r="G60" i="8"/>
  <c r="F60" i="8"/>
  <c r="E60" i="8"/>
  <c r="D60" i="8"/>
  <c r="J59" i="8"/>
  <c r="I59" i="8"/>
  <c r="H59" i="8"/>
  <c r="G59" i="8"/>
  <c r="F59" i="8"/>
  <c r="E59" i="8"/>
  <c r="D59" i="8"/>
  <c r="J57" i="8"/>
  <c r="I57" i="8"/>
  <c r="H57" i="8"/>
  <c r="G57" i="8"/>
  <c r="F57" i="8"/>
  <c r="E57" i="8"/>
  <c r="D57" i="8"/>
  <c r="J56" i="8"/>
  <c r="I56" i="8"/>
  <c r="H56" i="8"/>
  <c r="G56" i="8"/>
  <c r="F56" i="8"/>
  <c r="E56" i="8"/>
  <c r="D56" i="8"/>
  <c r="J55" i="8"/>
  <c r="I55" i="8"/>
  <c r="H55" i="8"/>
  <c r="G55" i="8"/>
  <c r="F55" i="8"/>
  <c r="E55" i="8"/>
  <c r="D55" i="8"/>
  <c r="J54" i="8"/>
  <c r="I54" i="8"/>
  <c r="H54" i="8"/>
  <c r="G54" i="8"/>
  <c r="F54" i="8"/>
  <c r="E54" i="8"/>
  <c r="D54" i="8"/>
  <c r="J53" i="8"/>
  <c r="I53" i="8"/>
  <c r="G53" i="8"/>
  <c r="F53" i="8"/>
  <c r="E53" i="8"/>
  <c r="D53" i="8"/>
  <c r="J52" i="8"/>
  <c r="I52" i="8"/>
  <c r="H52" i="8"/>
  <c r="G52" i="8"/>
  <c r="F52" i="8"/>
  <c r="E52" i="8"/>
  <c r="D52" i="8"/>
  <c r="I51" i="8"/>
  <c r="H34" i="8"/>
  <c r="H53" i="8" s="1"/>
  <c r="J32" i="8"/>
  <c r="I32" i="8"/>
  <c r="H32" i="8"/>
  <c r="G32" i="8"/>
  <c r="F32" i="8"/>
  <c r="E32" i="8"/>
  <c r="D32" i="8"/>
  <c r="D24" i="7"/>
  <c r="H24" i="7"/>
  <c r="D19" i="7"/>
  <c r="E19" i="7"/>
  <c r="F19" i="7"/>
  <c r="G19" i="7"/>
  <c r="H19" i="7"/>
  <c r="I19" i="7"/>
  <c r="J19" i="7"/>
  <c r="D5" i="7"/>
  <c r="E5" i="7"/>
  <c r="E24" i="7" s="1"/>
  <c r="F5" i="7"/>
  <c r="F24" i="7" s="1"/>
  <c r="G5" i="7"/>
  <c r="H5" i="7"/>
  <c r="I5" i="7"/>
  <c r="I24" i="7" s="1"/>
  <c r="J5" i="7"/>
  <c r="J24" i="7" s="1"/>
  <c r="D15" i="7"/>
  <c r="E15" i="7"/>
  <c r="F15" i="7"/>
  <c r="G15" i="7"/>
  <c r="G24" i="7" s="1"/>
  <c r="H15" i="7"/>
  <c r="I15" i="7"/>
  <c r="J15" i="7"/>
  <c r="I75" i="7"/>
  <c r="H75" i="7"/>
  <c r="G75" i="7"/>
  <c r="F75" i="7"/>
  <c r="E75" i="7"/>
  <c r="D75" i="7"/>
  <c r="J62" i="7"/>
  <c r="I62" i="7"/>
  <c r="H62" i="7"/>
  <c r="G62" i="7"/>
  <c r="F62" i="7"/>
  <c r="E62" i="7"/>
  <c r="D62" i="7"/>
  <c r="J61" i="7"/>
  <c r="I61" i="7"/>
  <c r="H61" i="7"/>
  <c r="G61" i="7"/>
  <c r="G63" i="7" s="1"/>
  <c r="F61" i="7"/>
  <c r="E61" i="7"/>
  <c r="D61" i="7"/>
  <c r="J60" i="7"/>
  <c r="I60" i="7"/>
  <c r="H60" i="7"/>
  <c r="G60" i="7"/>
  <c r="F60" i="7"/>
  <c r="E60" i="7"/>
  <c r="D60" i="7"/>
  <c r="J59" i="7"/>
  <c r="I59" i="7"/>
  <c r="H59" i="7"/>
  <c r="G59" i="7"/>
  <c r="F59" i="7"/>
  <c r="E59" i="7"/>
  <c r="D59" i="7"/>
  <c r="J57" i="7"/>
  <c r="I57" i="7"/>
  <c r="H57" i="7"/>
  <c r="G57" i="7"/>
  <c r="F57" i="7"/>
  <c r="E57" i="7"/>
  <c r="D57" i="7"/>
  <c r="I56" i="7"/>
  <c r="H56" i="7"/>
  <c r="G56" i="7"/>
  <c r="F56" i="7"/>
  <c r="E56" i="7"/>
  <c r="D56" i="7"/>
  <c r="J55" i="7"/>
  <c r="I55" i="7"/>
  <c r="H55" i="7"/>
  <c r="G55" i="7"/>
  <c r="F55" i="7"/>
  <c r="E55" i="7"/>
  <c r="D55" i="7"/>
  <c r="J54" i="7"/>
  <c r="I54" i="7"/>
  <c r="H54" i="7"/>
  <c r="G54" i="7"/>
  <c r="F54" i="7"/>
  <c r="E54" i="7"/>
  <c r="D54" i="7"/>
  <c r="J53" i="7"/>
  <c r="I53" i="7"/>
  <c r="G52" i="7"/>
  <c r="F52" i="7"/>
  <c r="E52" i="7"/>
  <c r="I51" i="7"/>
  <c r="J38" i="7"/>
  <c r="J56" i="7" s="1"/>
  <c r="J35" i="7"/>
  <c r="J52" i="7" s="1"/>
  <c r="I35" i="7"/>
  <c r="I52" i="7" s="1"/>
  <c r="H35" i="7"/>
  <c r="H52" i="7" s="1"/>
  <c r="D35" i="7"/>
  <c r="D52" i="7" s="1"/>
  <c r="H34" i="7"/>
  <c r="H53" i="7" s="1"/>
  <c r="G34" i="7"/>
  <c r="G53" i="7" s="1"/>
  <c r="F34" i="7"/>
  <c r="F53" i="7" s="1"/>
  <c r="E34" i="7"/>
  <c r="E53" i="7" s="1"/>
  <c r="D34" i="7"/>
  <c r="D53" i="7" s="1"/>
  <c r="J32" i="7"/>
  <c r="I32" i="7"/>
  <c r="H32" i="7"/>
  <c r="G32" i="7"/>
  <c r="F32" i="7"/>
  <c r="E32" i="7"/>
  <c r="D32" i="7"/>
  <c r="D24" i="6"/>
  <c r="E24" i="6"/>
  <c r="F24" i="6"/>
  <c r="G24" i="6"/>
  <c r="H24" i="6"/>
  <c r="I24" i="6"/>
  <c r="J24" i="6"/>
  <c r="D19" i="6"/>
  <c r="E19" i="6"/>
  <c r="F19" i="6"/>
  <c r="G19" i="6"/>
  <c r="H19" i="6"/>
  <c r="I19" i="6"/>
  <c r="J19" i="6"/>
  <c r="D15" i="6"/>
  <c r="E15" i="6"/>
  <c r="F15" i="6"/>
  <c r="G15" i="6"/>
  <c r="H15" i="6"/>
  <c r="I15" i="6"/>
  <c r="J15" i="6"/>
  <c r="D5" i="6"/>
  <c r="E5" i="6"/>
  <c r="F5" i="6"/>
  <c r="G5" i="6"/>
  <c r="H5" i="6"/>
  <c r="I5" i="6"/>
  <c r="J5" i="6"/>
  <c r="D25" i="1"/>
  <c r="E25" i="1"/>
  <c r="F25" i="1"/>
  <c r="G25" i="1"/>
  <c r="H25" i="1"/>
  <c r="I25" i="1"/>
  <c r="J25" i="1"/>
  <c r="K25" i="1"/>
  <c r="L25" i="1"/>
  <c r="M25" i="1"/>
  <c r="N25" i="1"/>
  <c r="O25" i="1"/>
  <c r="G75" i="6"/>
  <c r="F75" i="6"/>
  <c r="D75" i="6"/>
  <c r="J62" i="6"/>
  <c r="I62" i="6"/>
  <c r="H62" i="6"/>
  <c r="G62" i="6"/>
  <c r="F62" i="6"/>
  <c r="E62" i="6"/>
  <c r="E63" i="6" s="1"/>
  <c r="D62" i="6"/>
  <c r="J61" i="6"/>
  <c r="I61" i="6"/>
  <c r="H61" i="6"/>
  <c r="G61" i="6"/>
  <c r="F61" i="6"/>
  <c r="E61" i="6"/>
  <c r="D61" i="6"/>
  <c r="J60" i="6"/>
  <c r="I60" i="6"/>
  <c r="H60" i="6"/>
  <c r="G60" i="6"/>
  <c r="F60" i="6"/>
  <c r="E60" i="6"/>
  <c r="D60" i="6"/>
  <c r="J59" i="6"/>
  <c r="I59" i="6"/>
  <c r="H59" i="6"/>
  <c r="G59" i="6"/>
  <c r="F59" i="6"/>
  <c r="E59" i="6"/>
  <c r="D59" i="6"/>
  <c r="J57" i="6"/>
  <c r="I57" i="6"/>
  <c r="H57" i="6"/>
  <c r="G57" i="6"/>
  <c r="F57" i="6"/>
  <c r="E57" i="6"/>
  <c r="D57" i="6"/>
  <c r="J56" i="6"/>
  <c r="I56" i="6"/>
  <c r="H56" i="6"/>
  <c r="G56" i="6"/>
  <c r="F56" i="6"/>
  <c r="E56" i="6"/>
  <c r="D56" i="6"/>
  <c r="J55" i="6"/>
  <c r="I55" i="6"/>
  <c r="H55" i="6"/>
  <c r="G55" i="6"/>
  <c r="F55" i="6"/>
  <c r="E55" i="6"/>
  <c r="D55" i="6"/>
  <c r="J54" i="6"/>
  <c r="I54" i="6"/>
  <c r="H54" i="6"/>
  <c r="G54" i="6"/>
  <c r="F54" i="6"/>
  <c r="E54" i="6"/>
  <c r="D54" i="6"/>
  <c r="J53" i="6"/>
  <c r="I53" i="6"/>
  <c r="H53" i="6"/>
  <c r="G53" i="6"/>
  <c r="F53" i="6"/>
  <c r="E53" i="6"/>
  <c r="D53" i="6"/>
  <c r="J52" i="6"/>
  <c r="I52" i="6"/>
  <c r="H52" i="6"/>
  <c r="G52" i="6"/>
  <c r="F52" i="6"/>
  <c r="E52" i="6"/>
  <c r="D52" i="6"/>
  <c r="I51" i="6"/>
  <c r="J32" i="6"/>
  <c r="I32" i="6"/>
  <c r="H32" i="6"/>
  <c r="G32" i="6"/>
  <c r="F32" i="6"/>
  <c r="E32" i="6"/>
  <c r="D32" i="6"/>
  <c r="K5" i="6"/>
  <c r="K15" i="6"/>
  <c r="K19" i="6"/>
  <c r="K32" i="6"/>
  <c r="K52" i="6"/>
  <c r="K88" i="6" s="1"/>
  <c r="K53" i="6"/>
  <c r="K54" i="6"/>
  <c r="K55" i="6"/>
  <c r="K56" i="6"/>
  <c r="K57" i="6"/>
  <c r="K58" i="6"/>
  <c r="K59" i="6"/>
  <c r="K60" i="6"/>
  <c r="K61" i="6"/>
  <c r="K62" i="6"/>
  <c r="K70" i="6"/>
  <c r="K80" i="6"/>
  <c r="K90" i="6"/>
  <c r="D5" i="5"/>
  <c r="E5" i="5"/>
  <c r="F5" i="5"/>
  <c r="G5" i="5"/>
  <c r="H5" i="5"/>
  <c r="I5" i="5"/>
  <c r="J5" i="5"/>
  <c r="D5" i="4"/>
  <c r="E5" i="4"/>
  <c r="F5" i="4"/>
  <c r="G5" i="4"/>
  <c r="H5" i="4"/>
  <c r="I5" i="4"/>
  <c r="J5" i="4"/>
  <c r="D19" i="5"/>
  <c r="E19" i="5"/>
  <c r="F19" i="5"/>
  <c r="G19" i="5"/>
  <c r="H19" i="5"/>
  <c r="I19" i="5"/>
  <c r="J19" i="5"/>
  <c r="D15" i="5"/>
  <c r="E15" i="5"/>
  <c r="F15" i="5"/>
  <c r="G15" i="5"/>
  <c r="H15" i="5"/>
  <c r="I15" i="5"/>
  <c r="J15" i="5"/>
  <c r="H75" i="5"/>
  <c r="G75" i="5"/>
  <c r="F75" i="5"/>
  <c r="D75" i="5"/>
  <c r="J62" i="5"/>
  <c r="I62" i="5"/>
  <c r="H62" i="5"/>
  <c r="G62" i="5"/>
  <c r="F62" i="5"/>
  <c r="E62" i="5"/>
  <c r="D62" i="5"/>
  <c r="J61" i="5"/>
  <c r="I61" i="5"/>
  <c r="H61" i="5"/>
  <c r="G61" i="5"/>
  <c r="F61" i="5"/>
  <c r="E61" i="5"/>
  <c r="D61" i="5"/>
  <c r="J60" i="5"/>
  <c r="I60" i="5"/>
  <c r="H60" i="5"/>
  <c r="G60" i="5"/>
  <c r="F60" i="5"/>
  <c r="E60" i="5"/>
  <c r="D60" i="5"/>
  <c r="J59" i="5"/>
  <c r="I59" i="5"/>
  <c r="H59" i="5"/>
  <c r="G59" i="5"/>
  <c r="F59" i="5"/>
  <c r="E59" i="5"/>
  <c r="D59" i="5"/>
  <c r="J57" i="5"/>
  <c r="I57" i="5"/>
  <c r="H57" i="5"/>
  <c r="G57" i="5"/>
  <c r="F57" i="5"/>
  <c r="E57" i="5"/>
  <c r="D57" i="5"/>
  <c r="J56" i="5"/>
  <c r="I56" i="5"/>
  <c r="H56" i="5"/>
  <c r="G56" i="5"/>
  <c r="F56" i="5"/>
  <c r="E56" i="5"/>
  <c r="D56" i="5"/>
  <c r="J55" i="5"/>
  <c r="I55" i="5"/>
  <c r="H55" i="5"/>
  <c r="G55" i="5"/>
  <c r="F55" i="5"/>
  <c r="E55" i="5"/>
  <c r="D55" i="5"/>
  <c r="J54" i="5"/>
  <c r="I54" i="5"/>
  <c r="H54" i="5"/>
  <c r="G54" i="5"/>
  <c r="F54" i="5"/>
  <c r="E54" i="5"/>
  <c r="D54" i="5"/>
  <c r="J53" i="5"/>
  <c r="I53" i="5"/>
  <c r="H53" i="5"/>
  <c r="G53" i="5"/>
  <c r="F53" i="5"/>
  <c r="E53" i="5"/>
  <c r="D53" i="5"/>
  <c r="J52" i="5"/>
  <c r="I52" i="5"/>
  <c r="H52" i="5"/>
  <c r="G52" i="5"/>
  <c r="F52" i="5"/>
  <c r="E52" i="5"/>
  <c r="D52" i="5"/>
  <c r="I51" i="5"/>
  <c r="J32" i="5"/>
  <c r="I32" i="5"/>
  <c r="H32" i="5"/>
  <c r="G32" i="5"/>
  <c r="F32" i="5"/>
  <c r="E32" i="5"/>
  <c r="D32" i="5"/>
  <c r="D19" i="4"/>
  <c r="D24" i="4" s="1"/>
  <c r="E19" i="4"/>
  <c r="E24" i="4" s="1"/>
  <c r="F19" i="4"/>
  <c r="G19" i="4"/>
  <c r="H19" i="4"/>
  <c r="H24" i="4" s="1"/>
  <c r="I19" i="4"/>
  <c r="I24" i="4" s="1"/>
  <c r="J19" i="4"/>
  <c r="I76" i="4"/>
  <c r="H76" i="4"/>
  <c r="G76" i="4"/>
  <c r="F76" i="4"/>
  <c r="E76" i="4"/>
  <c r="D76" i="4"/>
  <c r="J62" i="4"/>
  <c r="I62" i="4"/>
  <c r="H62" i="4"/>
  <c r="G62" i="4"/>
  <c r="F62" i="4"/>
  <c r="E62" i="4"/>
  <c r="D62" i="4"/>
  <c r="J61" i="4"/>
  <c r="I61" i="4"/>
  <c r="H61" i="4"/>
  <c r="G61" i="4"/>
  <c r="F61" i="4"/>
  <c r="E61" i="4"/>
  <c r="D61" i="4"/>
  <c r="J60" i="4"/>
  <c r="I60" i="4"/>
  <c r="H60" i="4"/>
  <c r="G60" i="4"/>
  <c r="F60" i="4"/>
  <c r="E60" i="4"/>
  <c r="D60" i="4"/>
  <c r="J59" i="4"/>
  <c r="I59" i="4"/>
  <c r="H59" i="4"/>
  <c r="G59" i="4"/>
  <c r="F59" i="4"/>
  <c r="E59" i="4"/>
  <c r="D59" i="4"/>
  <c r="J57" i="4"/>
  <c r="I57" i="4"/>
  <c r="H57" i="4"/>
  <c r="G57" i="4"/>
  <c r="F57" i="4"/>
  <c r="E57" i="4"/>
  <c r="D57" i="4"/>
  <c r="J56" i="4"/>
  <c r="I56" i="4"/>
  <c r="H56" i="4"/>
  <c r="G56" i="4"/>
  <c r="F56" i="4"/>
  <c r="E56" i="4"/>
  <c r="D56" i="4"/>
  <c r="J55" i="4"/>
  <c r="I55" i="4"/>
  <c r="H55" i="4"/>
  <c r="G55" i="4"/>
  <c r="F55" i="4"/>
  <c r="E55" i="4"/>
  <c r="D55" i="4"/>
  <c r="J54" i="4"/>
  <c r="I54" i="4"/>
  <c r="H54" i="4"/>
  <c r="G54" i="4"/>
  <c r="F54" i="4"/>
  <c r="E54" i="4"/>
  <c r="D54" i="4"/>
  <c r="G53" i="4"/>
  <c r="F53" i="4"/>
  <c r="E53" i="4"/>
  <c r="D53" i="4"/>
  <c r="J52" i="4"/>
  <c r="I52" i="4"/>
  <c r="H52" i="4"/>
  <c r="G52" i="4"/>
  <c r="F52" i="4"/>
  <c r="E52" i="4"/>
  <c r="D52" i="4"/>
  <c r="I51" i="4"/>
  <c r="J34" i="4"/>
  <c r="J53" i="4" s="1"/>
  <c r="I34" i="4"/>
  <c r="I53" i="4" s="1"/>
  <c r="H34" i="4"/>
  <c r="H53" i="4" s="1"/>
  <c r="J32" i="4"/>
  <c r="I32" i="4"/>
  <c r="H32" i="4"/>
  <c r="G32" i="4"/>
  <c r="F32" i="4"/>
  <c r="E32" i="4"/>
  <c r="D32" i="4"/>
  <c r="R70" i="3"/>
  <c r="S70" i="3"/>
  <c r="T70" i="3"/>
  <c r="U70" i="3"/>
  <c r="Q70" i="3"/>
  <c r="M70" i="3"/>
  <c r="N70" i="3"/>
  <c r="O70" i="3"/>
  <c r="P70" i="3"/>
  <c r="L70" i="3"/>
  <c r="K70" i="3"/>
  <c r="D64" i="12" l="1"/>
  <c r="H64" i="12"/>
  <c r="E63" i="12"/>
  <c r="I63" i="12"/>
  <c r="F63" i="12"/>
  <c r="F66" i="12"/>
  <c r="F68" i="12" s="1"/>
  <c r="J63" i="12"/>
  <c r="F64" i="12"/>
  <c r="J64" i="12"/>
  <c r="E64" i="12"/>
  <c r="I64" i="12"/>
  <c r="G63" i="12"/>
  <c r="G64" i="12"/>
  <c r="G64" i="11"/>
  <c r="G63" i="11"/>
  <c r="D63" i="11"/>
  <c r="H63" i="11"/>
  <c r="E64" i="11"/>
  <c r="I64" i="11"/>
  <c r="F66" i="11"/>
  <c r="F68" i="11" s="1"/>
  <c r="J64" i="11"/>
  <c r="D64" i="11"/>
  <c r="H64" i="11"/>
  <c r="E63" i="11"/>
  <c r="I63" i="11"/>
  <c r="F64" i="11"/>
  <c r="G63" i="10"/>
  <c r="F66" i="10"/>
  <c r="F68" i="10" s="1"/>
  <c r="E64" i="10"/>
  <c r="I64" i="10"/>
  <c r="D63" i="10"/>
  <c r="H63" i="10"/>
  <c r="F63" i="10"/>
  <c r="J63" i="10"/>
  <c r="J64" i="10"/>
  <c r="H64" i="10"/>
  <c r="E63" i="10"/>
  <c r="I63" i="10"/>
  <c r="D64" i="10"/>
  <c r="F64" i="10"/>
  <c r="G64" i="10"/>
  <c r="D63" i="9"/>
  <c r="H63" i="9"/>
  <c r="F63" i="9"/>
  <c r="J63" i="9"/>
  <c r="G64" i="9"/>
  <c r="G63" i="9"/>
  <c r="E64" i="9"/>
  <c r="I64" i="9"/>
  <c r="F66" i="9"/>
  <c r="F68" i="9" s="1"/>
  <c r="D64" i="9"/>
  <c r="H64" i="9"/>
  <c r="E63" i="9"/>
  <c r="I63" i="9"/>
  <c r="F64" i="9"/>
  <c r="J64" i="9"/>
  <c r="J24" i="8"/>
  <c r="F24" i="8"/>
  <c r="I24" i="8"/>
  <c r="E24" i="8"/>
  <c r="F63" i="8"/>
  <c r="J63" i="8"/>
  <c r="E63" i="8"/>
  <c r="I63" i="8"/>
  <c r="F64" i="8"/>
  <c r="J64" i="8"/>
  <c r="F66" i="8"/>
  <c r="F68" i="8" s="1"/>
  <c r="D64" i="8"/>
  <c r="H63" i="8"/>
  <c r="G64" i="8"/>
  <c r="G63" i="8"/>
  <c r="E64" i="8"/>
  <c r="I64" i="8"/>
  <c r="H64" i="8"/>
  <c r="D63" i="7"/>
  <c r="H63" i="7"/>
  <c r="I64" i="7"/>
  <c r="F64" i="7"/>
  <c r="E63" i="7"/>
  <c r="I63" i="7"/>
  <c r="E64" i="7"/>
  <c r="F63" i="7"/>
  <c r="J63" i="7"/>
  <c r="G64" i="7"/>
  <c r="D64" i="7"/>
  <c r="J64" i="7"/>
  <c r="H64" i="7"/>
  <c r="F66" i="7"/>
  <c r="F68" i="7" s="1"/>
  <c r="D64" i="6"/>
  <c r="H64" i="6"/>
  <c r="F66" i="6"/>
  <c r="F68" i="6" s="1"/>
  <c r="D63" i="6"/>
  <c r="H63" i="6"/>
  <c r="I63" i="6"/>
  <c r="F63" i="6"/>
  <c r="J63" i="6"/>
  <c r="E64" i="6"/>
  <c r="I64" i="6"/>
  <c r="K89" i="6"/>
  <c r="K83" i="6"/>
  <c r="G64" i="6"/>
  <c r="F64" i="6"/>
  <c r="J64" i="6"/>
  <c r="G63" i="6"/>
  <c r="K64" i="6"/>
  <c r="K66" i="6"/>
  <c r="K68" i="6" s="1"/>
  <c r="H24" i="5"/>
  <c r="D24" i="5"/>
  <c r="I24" i="5"/>
  <c r="E24" i="5"/>
  <c r="K24" i="6"/>
  <c r="K84" i="6"/>
  <c r="K85" i="6"/>
  <c r="G24" i="5"/>
  <c r="J24" i="5"/>
  <c r="F24" i="5"/>
  <c r="J24" i="4"/>
  <c r="G24" i="4"/>
  <c r="F24" i="4"/>
  <c r="E63" i="5"/>
  <c r="D63" i="5"/>
  <c r="H63" i="5"/>
  <c r="I63" i="5"/>
  <c r="F64" i="5"/>
  <c r="J64" i="5"/>
  <c r="E64" i="5"/>
  <c r="I64" i="5"/>
  <c r="F63" i="5"/>
  <c r="J63" i="5"/>
  <c r="G64" i="5"/>
  <c r="G63" i="5"/>
  <c r="D64" i="5"/>
  <c r="H64" i="5"/>
  <c r="F66" i="5"/>
  <c r="F68" i="5" s="1"/>
  <c r="D63" i="4"/>
  <c r="H63" i="4"/>
  <c r="F64" i="4"/>
  <c r="G63" i="4"/>
  <c r="J64" i="4"/>
  <c r="D64" i="4"/>
  <c r="H64" i="4"/>
  <c r="E63" i="4"/>
  <c r="I63" i="4"/>
  <c r="G64" i="4"/>
  <c r="E64" i="4"/>
  <c r="F66" i="4"/>
  <c r="F68" i="4" s="1"/>
  <c r="F63" i="4"/>
  <c r="J63" i="4"/>
  <c r="I64" i="4"/>
  <c r="E19" i="3"/>
  <c r="E24" i="3" s="1"/>
  <c r="F19" i="3"/>
  <c r="F24" i="3" s="1"/>
  <c r="G19" i="3"/>
  <c r="G24" i="3" s="1"/>
  <c r="H19" i="3"/>
  <c r="H24" i="3" s="1"/>
  <c r="I19" i="3"/>
  <c r="I24" i="3" s="1"/>
  <c r="J19" i="3"/>
  <c r="J24" i="3" s="1"/>
  <c r="D19" i="3"/>
  <c r="D24" i="3" s="1"/>
  <c r="I76" i="3"/>
  <c r="H76" i="3"/>
  <c r="G76" i="3"/>
  <c r="F76" i="3"/>
  <c r="E76" i="3"/>
  <c r="D76" i="3"/>
  <c r="J62" i="3"/>
  <c r="I62" i="3"/>
  <c r="H62" i="3"/>
  <c r="G62" i="3"/>
  <c r="F62" i="3"/>
  <c r="E62" i="3"/>
  <c r="D62" i="3"/>
  <c r="J61" i="3"/>
  <c r="I61" i="3"/>
  <c r="H61" i="3"/>
  <c r="G61" i="3"/>
  <c r="F61" i="3"/>
  <c r="E61" i="3"/>
  <c r="D61" i="3"/>
  <c r="J60" i="3"/>
  <c r="I60" i="3"/>
  <c r="H60" i="3"/>
  <c r="G60" i="3"/>
  <c r="F60" i="3"/>
  <c r="E60" i="3"/>
  <c r="D60" i="3"/>
  <c r="J59" i="3"/>
  <c r="I59" i="3"/>
  <c r="H59" i="3"/>
  <c r="G59" i="3"/>
  <c r="F59" i="3"/>
  <c r="E59" i="3"/>
  <c r="D59" i="3"/>
  <c r="J57" i="3"/>
  <c r="I57" i="3"/>
  <c r="H57" i="3"/>
  <c r="G57" i="3"/>
  <c r="F57" i="3"/>
  <c r="E57" i="3"/>
  <c r="D57" i="3"/>
  <c r="J56" i="3"/>
  <c r="I56" i="3"/>
  <c r="H56" i="3"/>
  <c r="G56" i="3"/>
  <c r="F56" i="3"/>
  <c r="E56" i="3"/>
  <c r="D56" i="3"/>
  <c r="J55" i="3"/>
  <c r="I55" i="3"/>
  <c r="H55" i="3"/>
  <c r="G55" i="3"/>
  <c r="F55" i="3"/>
  <c r="E55" i="3"/>
  <c r="D55" i="3"/>
  <c r="J54" i="3"/>
  <c r="I54" i="3"/>
  <c r="H54" i="3"/>
  <c r="G54" i="3"/>
  <c r="F54" i="3"/>
  <c r="E54" i="3"/>
  <c r="D54" i="3"/>
  <c r="J53" i="3"/>
  <c r="I53" i="3"/>
  <c r="H53" i="3"/>
  <c r="G53" i="3"/>
  <c r="F53" i="3"/>
  <c r="E53" i="3"/>
  <c r="D53" i="3"/>
  <c r="J52" i="3"/>
  <c r="I52" i="3"/>
  <c r="H52" i="3"/>
  <c r="G52" i="3"/>
  <c r="F52" i="3"/>
  <c r="E52" i="3"/>
  <c r="D52" i="3"/>
  <c r="I51" i="3"/>
  <c r="J32" i="3"/>
  <c r="I32" i="3"/>
  <c r="H32" i="3"/>
  <c r="G32" i="3"/>
  <c r="F32" i="3"/>
  <c r="E32" i="3"/>
  <c r="D32" i="3"/>
  <c r="G63" i="3" l="1"/>
  <c r="F63" i="3"/>
  <c r="J63" i="3"/>
  <c r="E63" i="3"/>
  <c r="D64" i="3"/>
  <c r="H64" i="3"/>
  <c r="F66" i="3"/>
  <c r="F68" i="3" s="1"/>
  <c r="G64" i="3"/>
  <c r="D63" i="3"/>
  <c r="H63" i="3"/>
  <c r="E64" i="3"/>
  <c r="I64" i="3"/>
  <c r="I63" i="3"/>
  <c r="F64" i="3"/>
  <c r="J64" i="3"/>
  <c r="D15" i="1" l="1"/>
  <c r="E15" i="1"/>
  <c r="F15" i="1"/>
  <c r="G15" i="1"/>
  <c r="H15" i="1"/>
  <c r="I15" i="1"/>
  <c r="J15" i="1"/>
  <c r="D5" i="1"/>
  <c r="D85" i="1" s="1"/>
  <c r="E5" i="1"/>
  <c r="F5" i="1"/>
  <c r="F85" i="1" s="1"/>
  <c r="G5" i="1"/>
  <c r="G85" i="1" s="1"/>
  <c r="H5" i="1"/>
  <c r="H85" i="1" s="1"/>
  <c r="I5" i="1"/>
  <c r="J5" i="1"/>
  <c r="J85" i="1" s="1"/>
  <c r="I85" i="1" l="1"/>
  <c r="E85" i="1"/>
  <c r="J80" i="1"/>
  <c r="I70" i="1"/>
  <c r="J70" i="1"/>
  <c r="K70" i="1" l="1"/>
  <c r="D90" i="1"/>
  <c r="E90" i="1"/>
  <c r="F90" i="1"/>
  <c r="G90" i="1"/>
  <c r="I90" i="1"/>
  <c r="J90" i="1"/>
  <c r="F88" i="1"/>
  <c r="F89" i="1" s="1"/>
  <c r="D84" i="1"/>
  <c r="E84" i="1"/>
  <c r="F84" i="1"/>
  <c r="G84" i="1"/>
  <c r="H84" i="1"/>
  <c r="I84" i="1"/>
  <c r="J84" i="1"/>
  <c r="D83" i="1"/>
  <c r="E83" i="1"/>
  <c r="F83" i="1"/>
  <c r="G83" i="1"/>
  <c r="H83" i="1"/>
  <c r="I83" i="1"/>
  <c r="J83" i="1"/>
  <c r="D19" i="1"/>
  <c r="D24" i="1" s="1"/>
  <c r="E19" i="1"/>
  <c r="E24" i="1" s="1"/>
  <c r="F19" i="1"/>
  <c r="F24" i="1" s="1"/>
  <c r="G19" i="1"/>
  <c r="G24" i="1" s="1"/>
  <c r="H19" i="1"/>
  <c r="H24" i="1" s="1"/>
  <c r="I19" i="1"/>
  <c r="I24" i="1" s="1"/>
  <c r="J19" i="1"/>
  <c r="J24" i="1" s="1"/>
  <c r="D32" i="1"/>
  <c r="E32" i="1"/>
  <c r="F32" i="1"/>
  <c r="G32" i="1"/>
  <c r="H32" i="1"/>
  <c r="I32" i="1"/>
  <c r="J32" i="1"/>
  <c r="H34" i="1"/>
  <c r="H90" i="1" s="1"/>
  <c r="I51" i="1"/>
  <c r="D52" i="1"/>
  <c r="E52" i="1"/>
  <c r="F52" i="1"/>
  <c r="G52" i="1"/>
  <c r="H52" i="1"/>
  <c r="I52" i="1"/>
  <c r="J52" i="1"/>
  <c r="D53" i="1"/>
  <c r="E53" i="1"/>
  <c r="F53" i="1"/>
  <c r="G53" i="1"/>
  <c r="H53" i="1"/>
  <c r="I53" i="1"/>
  <c r="J53" i="1"/>
  <c r="D54" i="1"/>
  <c r="E54" i="1"/>
  <c r="F54" i="1"/>
  <c r="G54" i="1"/>
  <c r="H54" i="1"/>
  <c r="I54" i="1"/>
  <c r="J54" i="1"/>
  <c r="D55" i="1"/>
  <c r="E55" i="1"/>
  <c r="F55" i="1"/>
  <c r="G55" i="1"/>
  <c r="H55" i="1"/>
  <c r="I55" i="1"/>
  <c r="J55" i="1"/>
  <c r="D56" i="1"/>
  <c r="E56" i="1"/>
  <c r="F56" i="1"/>
  <c r="G56" i="1"/>
  <c r="H56" i="1"/>
  <c r="I56" i="1"/>
  <c r="J56" i="1"/>
  <c r="D57" i="1"/>
  <c r="E57" i="1"/>
  <c r="F57" i="1"/>
  <c r="G57" i="1"/>
  <c r="H57" i="1"/>
  <c r="I57" i="1"/>
  <c r="J57" i="1"/>
  <c r="D59" i="1"/>
  <c r="E59" i="1"/>
  <c r="F59" i="1"/>
  <c r="G59" i="1"/>
  <c r="H59" i="1"/>
  <c r="I59" i="1"/>
  <c r="J59" i="1"/>
  <c r="D60" i="1"/>
  <c r="E60" i="1"/>
  <c r="F60" i="1"/>
  <c r="G60" i="1"/>
  <c r="H60" i="1"/>
  <c r="I60" i="1"/>
  <c r="J60" i="1"/>
  <c r="D61" i="1"/>
  <c r="E61" i="1"/>
  <c r="F61" i="1"/>
  <c r="G61" i="1"/>
  <c r="G63" i="1" s="1"/>
  <c r="H61" i="1"/>
  <c r="I61" i="1"/>
  <c r="J61" i="1"/>
  <c r="D62" i="1"/>
  <c r="E62" i="1"/>
  <c r="F62" i="1"/>
  <c r="F63" i="1" s="1"/>
  <c r="G62" i="1"/>
  <c r="H62" i="1"/>
  <c r="I62" i="1"/>
  <c r="J62" i="1"/>
  <c r="J63" i="1" s="1"/>
  <c r="J66" i="1" l="1"/>
  <c r="F66" i="1"/>
  <c r="F68" i="1" s="1"/>
  <c r="E68" i="1"/>
  <c r="G88" i="1"/>
  <c r="G89" i="1" s="1"/>
  <c r="G66" i="1"/>
  <c r="G68" i="1" s="1"/>
  <c r="I88" i="1"/>
  <c r="I89" i="1" s="1"/>
  <c r="I66" i="1"/>
  <c r="I68" i="1" s="1"/>
  <c r="E88" i="1"/>
  <c r="E89" i="1" s="1"/>
  <c r="E66" i="1"/>
  <c r="D63" i="1"/>
  <c r="J68" i="1"/>
  <c r="H88" i="1"/>
  <c r="H89" i="1" s="1"/>
  <c r="H66" i="1"/>
  <c r="H68" i="1" s="1"/>
  <c r="D88" i="1"/>
  <c r="D89" i="1" s="1"/>
  <c r="D66" i="1"/>
  <c r="D68" i="1" s="1"/>
  <c r="J88" i="1"/>
  <c r="J89" i="1" s="1"/>
  <c r="I63" i="1"/>
  <c r="E63" i="1"/>
  <c r="H63" i="1"/>
  <c r="E64" i="1"/>
  <c r="I64" i="1"/>
  <c r="J64" i="1"/>
  <c r="G64" i="1"/>
  <c r="F64" i="1"/>
  <c r="H64" i="1"/>
  <c r="D64" i="1"/>
  <c r="U35" i="7"/>
  <c r="T35" i="7" l="1"/>
  <c r="S35" i="7" l="1"/>
  <c r="R35" i="7" l="1"/>
  <c r="Q35" i="7" l="1"/>
  <c r="P35" i="7" l="1"/>
  <c r="O35" i="7" l="1"/>
  <c r="K35" i="7" l="1"/>
  <c r="K38" i="7"/>
  <c r="K34" i="3" l="1"/>
  <c r="P58" i="12" l="1"/>
  <c r="O58" i="12"/>
  <c r="N58" i="12"/>
  <c r="M58" i="12"/>
  <c r="L58" i="12"/>
  <c r="K58" i="12"/>
  <c r="R58" i="12"/>
  <c r="Q58" i="12"/>
  <c r="U58" i="12"/>
  <c r="T58" i="12"/>
  <c r="S58" i="12"/>
  <c r="P58" i="11"/>
  <c r="O58" i="11"/>
  <c r="N58" i="11"/>
  <c r="M58" i="11"/>
  <c r="L58" i="11"/>
  <c r="K58" i="11"/>
  <c r="R58" i="11"/>
  <c r="Q58" i="11"/>
  <c r="U58" i="11"/>
  <c r="T58" i="11"/>
  <c r="S58" i="11"/>
  <c r="P58" i="10"/>
  <c r="O58" i="10"/>
  <c r="N58" i="10"/>
  <c r="M58" i="10"/>
  <c r="L58" i="10"/>
  <c r="K58" i="10"/>
  <c r="R58" i="10"/>
  <c r="Q58" i="10"/>
  <c r="U58" i="10"/>
  <c r="T58" i="10"/>
  <c r="S58" i="10"/>
  <c r="P58" i="8"/>
  <c r="O58" i="8"/>
  <c r="N58" i="8"/>
  <c r="M58" i="8"/>
  <c r="L58" i="8"/>
  <c r="K58" i="8"/>
  <c r="R58" i="8"/>
  <c r="Q58" i="8"/>
  <c r="U58" i="8"/>
  <c r="T58" i="8"/>
  <c r="S58" i="8"/>
  <c r="P58" i="7"/>
  <c r="O58" i="7"/>
  <c r="N58" i="7"/>
  <c r="M58" i="7"/>
  <c r="L58" i="7"/>
  <c r="K58" i="7"/>
  <c r="R58" i="7"/>
  <c r="U58" i="7"/>
  <c r="T58" i="7"/>
  <c r="S58" i="7"/>
  <c r="P58" i="4"/>
  <c r="O58" i="4"/>
  <c r="N58" i="4"/>
  <c r="M58" i="4"/>
  <c r="L58" i="4"/>
  <c r="K58" i="4"/>
  <c r="Q58" i="4"/>
  <c r="R58" i="4"/>
  <c r="U58" i="4"/>
  <c r="T58" i="4"/>
  <c r="S58" i="4"/>
  <c r="P58" i="1"/>
  <c r="O58" i="1"/>
  <c r="N58" i="1"/>
  <c r="M58" i="1"/>
  <c r="L58" i="1"/>
  <c r="K58" i="1"/>
  <c r="Y58" i="1"/>
  <c r="X58" i="1"/>
  <c r="W58" i="1"/>
  <c r="U58" i="1"/>
  <c r="T58" i="1"/>
  <c r="S58" i="1"/>
  <c r="Q58" i="1"/>
  <c r="R42" i="1"/>
  <c r="R58" i="1" s="1"/>
  <c r="V42" i="1"/>
  <c r="V58" i="1" s="1"/>
  <c r="Z42" i="1"/>
  <c r="Z58" i="1" s="1"/>
  <c r="R58" i="3"/>
  <c r="Q58" i="3"/>
  <c r="P58" i="3"/>
  <c r="O58" i="3"/>
  <c r="N58" i="3"/>
  <c r="M58" i="3"/>
  <c r="L58" i="3"/>
  <c r="K58" i="3"/>
  <c r="U58" i="3"/>
  <c r="T58" i="3"/>
  <c r="S58" i="3"/>
  <c r="P5" i="12" l="1"/>
  <c r="P5" i="11"/>
  <c r="P5" i="10"/>
  <c r="P5" i="9"/>
  <c r="P5" i="8"/>
  <c r="P5" i="7"/>
  <c r="P5" i="6"/>
  <c r="U19" i="3" l="1"/>
  <c r="T19" i="3"/>
  <c r="S19" i="3"/>
  <c r="R19" i="3"/>
  <c r="Q19" i="3"/>
  <c r="P19" i="3"/>
  <c r="O19" i="3"/>
  <c r="N19" i="3"/>
  <c r="M19" i="3"/>
  <c r="L19" i="3"/>
  <c r="K19" i="3"/>
  <c r="U15" i="3"/>
  <c r="T15" i="3"/>
  <c r="S15" i="3"/>
  <c r="R15" i="3"/>
  <c r="Q15" i="3"/>
  <c r="P15" i="3"/>
  <c r="O15" i="3"/>
  <c r="N15" i="3"/>
  <c r="M15" i="3"/>
  <c r="L15" i="3"/>
  <c r="K15" i="3"/>
  <c r="U5" i="3"/>
  <c r="T5" i="3"/>
  <c r="S5" i="3"/>
  <c r="R5" i="3"/>
  <c r="Q5" i="3"/>
  <c r="P5" i="3"/>
  <c r="O5" i="3"/>
  <c r="N5" i="3"/>
  <c r="M5" i="3"/>
  <c r="L5" i="3"/>
  <c r="K5" i="3"/>
  <c r="Y90" i="1"/>
  <c r="W90" i="1"/>
  <c r="U90" i="1"/>
  <c r="S90" i="1"/>
  <c r="Q90" i="1"/>
  <c r="P90" i="1"/>
  <c r="O90" i="1"/>
  <c r="N90" i="1"/>
  <c r="M90" i="1"/>
  <c r="L90" i="1"/>
  <c r="K90" i="1"/>
  <c r="Y19" i="1"/>
  <c r="W19" i="1"/>
  <c r="U19" i="1"/>
  <c r="S19" i="1"/>
  <c r="Q19" i="1"/>
  <c r="P19" i="1"/>
  <c r="Y15" i="1"/>
  <c r="Y84" i="1" s="1"/>
  <c r="W15" i="1"/>
  <c r="W84" i="1" s="1"/>
  <c r="U15" i="1"/>
  <c r="S15" i="1"/>
  <c r="S84" i="1" s="1"/>
  <c r="Q15" i="1"/>
  <c r="P15" i="1"/>
  <c r="O15" i="1"/>
  <c r="N15" i="1"/>
  <c r="M15" i="1"/>
  <c r="L15" i="1"/>
  <c r="K15" i="1"/>
  <c r="Y5" i="1"/>
  <c r="W5" i="1"/>
  <c r="U5" i="1"/>
  <c r="S5" i="1"/>
  <c r="Q5" i="1"/>
  <c r="P5" i="1"/>
  <c r="O5" i="1"/>
  <c r="N5" i="1"/>
  <c r="M5" i="1"/>
  <c r="L5" i="1"/>
  <c r="K5" i="1"/>
  <c r="U85" i="1" l="1"/>
  <c r="U83" i="1"/>
  <c r="W83" i="1"/>
  <c r="W85" i="1"/>
  <c r="Y85" i="1"/>
  <c r="Y83" i="1"/>
  <c r="S83" i="1"/>
  <c r="S85" i="1"/>
  <c r="U84" i="1"/>
  <c r="U80" i="12"/>
  <c r="T80" i="12"/>
  <c r="S80" i="12"/>
  <c r="R80" i="12"/>
  <c r="Q80" i="12"/>
  <c r="P80" i="12"/>
  <c r="O80" i="12"/>
  <c r="N80" i="12"/>
  <c r="M80" i="12"/>
  <c r="L80" i="12"/>
  <c r="K80" i="12"/>
  <c r="U80" i="10"/>
  <c r="T80" i="10"/>
  <c r="S80" i="10"/>
  <c r="R80" i="10"/>
  <c r="Q80" i="10"/>
  <c r="P80" i="10"/>
  <c r="O80" i="10"/>
  <c r="N80" i="10"/>
  <c r="M80" i="10"/>
  <c r="L80" i="10"/>
  <c r="K80" i="10"/>
  <c r="U80" i="9"/>
  <c r="T80" i="9"/>
  <c r="S80" i="9"/>
  <c r="R80" i="9"/>
  <c r="Q80" i="9"/>
  <c r="P80" i="9"/>
  <c r="O80" i="9"/>
  <c r="N80" i="9"/>
  <c r="M80" i="9"/>
  <c r="L80" i="9"/>
  <c r="K80" i="9"/>
  <c r="U80" i="8"/>
  <c r="T80" i="8"/>
  <c r="S80" i="8"/>
  <c r="R80" i="8"/>
  <c r="Q80" i="8"/>
  <c r="P80" i="8"/>
  <c r="O80" i="8"/>
  <c r="N80" i="8"/>
  <c r="M80" i="8"/>
  <c r="L80" i="8"/>
  <c r="K80" i="8"/>
  <c r="U80" i="7"/>
  <c r="T80" i="7"/>
  <c r="S80" i="7"/>
  <c r="R80" i="7"/>
  <c r="Q80" i="7"/>
  <c r="P80" i="7"/>
  <c r="O80" i="7"/>
  <c r="N80" i="7"/>
  <c r="M80" i="7"/>
  <c r="L80" i="7"/>
  <c r="K80" i="7"/>
  <c r="U80" i="6"/>
  <c r="T80" i="6"/>
  <c r="S80" i="6"/>
  <c r="R80" i="6"/>
  <c r="Q80" i="6"/>
  <c r="P80" i="6"/>
  <c r="O80" i="6"/>
  <c r="N80" i="6"/>
  <c r="M80" i="6"/>
  <c r="L80" i="6"/>
  <c r="U80" i="5"/>
  <c r="T80" i="5"/>
  <c r="S80" i="5"/>
  <c r="R80" i="5"/>
  <c r="Q80" i="5"/>
  <c r="P80" i="5"/>
  <c r="O80" i="5"/>
  <c r="N80" i="5"/>
  <c r="M80" i="5"/>
  <c r="L80" i="5"/>
  <c r="K80" i="5"/>
  <c r="U80" i="4"/>
  <c r="T80" i="4"/>
  <c r="S80" i="4"/>
  <c r="R80" i="4"/>
  <c r="Q80" i="4"/>
  <c r="P80" i="4"/>
  <c r="O80" i="4"/>
  <c r="N80" i="4"/>
  <c r="M80" i="4"/>
  <c r="L80" i="4"/>
  <c r="K80" i="4"/>
  <c r="P58" i="6" l="1"/>
  <c r="O58" i="6"/>
  <c r="N58" i="6"/>
  <c r="M58" i="6"/>
  <c r="L58" i="6"/>
  <c r="U58" i="6"/>
  <c r="T58" i="6"/>
  <c r="S58" i="6"/>
  <c r="R58" i="6"/>
  <c r="P19" i="7"/>
  <c r="O19" i="7"/>
  <c r="N19" i="7"/>
  <c r="M19" i="7"/>
  <c r="L19" i="7"/>
  <c r="K19" i="7"/>
  <c r="P19" i="8"/>
  <c r="O19" i="8"/>
  <c r="N19" i="8"/>
  <c r="M19" i="8"/>
  <c r="L19" i="8"/>
  <c r="K19" i="8"/>
  <c r="P19" i="9"/>
  <c r="O19" i="9"/>
  <c r="N19" i="9"/>
  <c r="M19" i="9"/>
  <c r="L19" i="9"/>
  <c r="K19" i="9"/>
  <c r="P19" i="10"/>
  <c r="O19" i="10"/>
  <c r="N19" i="10"/>
  <c r="M19" i="10"/>
  <c r="L19" i="10"/>
  <c r="K19" i="10"/>
  <c r="P19" i="11"/>
  <c r="O19" i="11"/>
  <c r="N19" i="11"/>
  <c r="M19" i="11"/>
  <c r="L19" i="11"/>
  <c r="K19" i="11"/>
  <c r="P19" i="12"/>
  <c r="O19" i="12"/>
  <c r="N19" i="12"/>
  <c r="M19" i="12"/>
  <c r="L19" i="12"/>
  <c r="K19" i="12"/>
  <c r="P19" i="6"/>
  <c r="O19" i="6"/>
  <c r="N19" i="6"/>
  <c r="M19" i="6"/>
  <c r="L19" i="6"/>
  <c r="U19" i="7"/>
  <c r="T19" i="7"/>
  <c r="S19" i="7"/>
  <c r="R19" i="7"/>
  <c r="Q19" i="7"/>
  <c r="U19" i="8"/>
  <c r="T19" i="8"/>
  <c r="S19" i="8"/>
  <c r="R19" i="8"/>
  <c r="Q19" i="8"/>
  <c r="U19" i="9"/>
  <c r="T19" i="9"/>
  <c r="S19" i="9"/>
  <c r="R19" i="9"/>
  <c r="Q19" i="9"/>
  <c r="U19" i="10"/>
  <c r="T19" i="10"/>
  <c r="S19" i="10"/>
  <c r="R19" i="10"/>
  <c r="Q19" i="10"/>
  <c r="U19" i="11"/>
  <c r="T19" i="11"/>
  <c r="S19" i="11"/>
  <c r="R19" i="11"/>
  <c r="Q19" i="11"/>
  <c r="U19" i="12"/>
  <c r="T19" i="12"/>
  <c r="S19" i="12"/>
  <c r="R19" i="12"/>
  <c r="Q19" i="12"/>
  <c r="U19" i="6"/>
  <c r="T19" i="6"/>
  <c r="S19" i="6"/>
  <c r="R19" i="6"/>
  <c r="Q19" i="6"/>
  <c r="U15" i="7"/>
  <c r="T15" i="7"/>
  <c r="S15" i="7"/>
  <c r="R15" i="7"/>
  <c r="Q15" i="7"/>
  <c r="U15" i="8"/>
  <c r="T15" i="8"/>
  <c r="S15" i="8"/>
  <c r="R15" i="8"/>
  <c r="Q15" i="8"/>
  <c r="U15" i="9"/>
  <c r="T15" i="9"/>
  <c r="S15" i="9"/>
  <c r="R15" i="9"/>
  <c r="Q15" i="9"/>
  <c r="U15" i="10"/>
  <c r="T15" i="10"/>
  <c r="S15" i="10"/>
  <c r="R15" i="10"/>
  <c r="Q15" i="10"/>
  <c r="U15" i="11"/>
  <c r="T15" i="11"/>
  <c r="S15" i="11"/>
  <c r="R15" i="11"/>
  <c r="Q15" i="11"/>
  <c r="U15" i="12"/>
  <c r="T15" i="12"/>
  <c r="S15" i="12"/>
  <c r="R15" i="12"/>
  <c r="Q15" i="12"/>
  <c r="U15" i="6"/>
  <c r="T15" i="6"/>
  <c r="S15" i="6"/>
  <c r="R15" i="6"/>
  <c r="Q15" i="6"/>
  <c r="P15" i="7"/>
  <c r="P85" i="7" s="1"/>
  <c r="O15" i="7"/>
  <c r="N15" i="7"/>
  <c r="M15" i="7"/>
  <c r="L15" i="7"/>
  <c r="K15" i="7"/>
  <c r="P15" i="8"/>
  <c r="P84" i="8" s="1"/>
  <c r="O15" i="8"/>
  <c r="O85" i="8" s="1"/>
  <c r="N15" i="8"/>
  <c r="M15" i="8"/>
  <c r="L15" i="8"/>
  <c r="L84" i="8" s="1"/>
  <c r="K15" i="8"/>
  <c r="K84" i="8" s="1"/>
  <c r="P15" i="9"/>
  <c r="P84" i="9" s="1"/>
  <c r="O15" i="9"/>
  <c r="N15" i="9"/>
  <c r="M15" i="9"/>
  <c r="L15" i="9"/>
  <c r="K15" i="9"/>
  <c r="P15" i="10"/>
  <c r="P83" i="10" s="1"/>
  <c r="O15" i="10"/>
  <c r="N15" i="10"/>
  <c r="M15" i="10"/>
  <c r="L15" i="10"/>
  <c r="K15" i="10"/>
  <c r="P15" i="11"/>
  <c r="O15" i="11"/>
  <c r="N15" i="11"/>
  <c r="M15" i="11"/>
  <c r="L15" i="11"/>
  <c r="K15" i="11"/>
  <c r="P15" i="12"/>
  <c r="P85" i="12" s="1"/>
  <c r="O15" i="12"/>
  <c r="N15" i="12"/>
  <c r="M15" i="12"/>
  <c r="L15" i="12"/>
  <c r="K15" i="12"/>
  <c r="P15" i="6"/>
  <c r="P84" i="6" s="1"/>
  <c r="O15" i="6"/>
  <c r="N15" i="6"/>
  <c r="M15" i="6"/>
  <c r="L15" i="6"/>
  <c r="O5" i="7"/>
  <c r="N5" i="7"/>
  <c r="M5" i="7"/>
  <c r="L5" i="7"/>
  <c r="L85" i="7" s="1"/>
  <c r="K5" i="7"/>
  <c r="O5" i="8"/>
  <c r="N5" i="8"/>
  <c r="N85" i="8" s="1"/>
  <c r="M5" i="8"/>
  <c r="L5" i="8"/>
  <c r="K5" i="8"/>
  <c r="O5" i="9"/>
  <c r="N5" i="9"/>
  <c r="M5" i="9"/>
  <c r="L5" i="9"/>
  <c r="L84" i="9" s="1"/>
  <c r="K5" i="9"/>
  <c r="O5" i="10"/>
  <c r="N5" i="10"/>
  <c r="M5" i="10"/>
  <c r="L5" i="10"/>
  <c r="K5" i="10"/>
  <c r="O5" i="11"/>
  <c r="N5" i="11"/>
  <c r="N85" i="11" s="1"/>
  <c r="M5" i="11"/>
  <c r="L5" i="11"/>
  <c r="K5" i="11"/>
  <c r="O5" i="12"/>
  <c r="N5" i="12"/>
  <c r="N85" i="12" s="1"/>
  <c r="M5" i="12"/>
  <c r="L5" i="12"/>
  <c r="K5" i="12"/>
  <c r="O5" i="6"/>
  <c r="N5" i="6"/>
  <c r="M5" i="6"/>
  <c r="L5" i="6"/>
  <c r="U5" i="7"/>
  <c r="U83" i="7" s="1"/>
  <c r="T5" i="7"/>
  <c r="S5" i="7"/>
  <c r="R5" i="7"/>
  <c r="R83" i="7" s="1"/>
  <c r="Q5" i="7"/>
  <c r="Q83" i="7" s="1"/>
  <c r="U5" i="8"/>
  <c r="T5" i="8"/>
  <c r="S5" i="8"/>
  <c r="S85" i="8" s="1"/>
  <c r="R5" i="8"/>
  <c r="Q5" i="8"/>
  <c r="U5" i="9"/>
  <c r="T5" i="9"/>
  <c r="T83" i="9" s="1"/>
  <c r="S5" i="9"/>
  <c r="R5" i="9"/>
  <c r="Q5" i="9"/>
  <c r="U5" i="10"/>
  <c r="T5" i="10"/>
  <c r="T83" i="10" s="1"/>
  <c r="S5" i="10"/>
  <c r="R5" i="10"/>
  <c r="Q5" i="10"/>
  <c r="U5" i="11"/>
  <c r="U85" i="11" s="1"/>
  <c r="T5" i="11"/>
  <c r="S5" i="11"/>
  <c r="R5" i="11"/>
  <c r="Q5" i="11"/>
  <c r="Q85" i="11" s="1"/>
  <c r="U5" i="12"/>
  <c r="T5" i="12"/>
  <c r="S5" i="12"/>
  <c r="S84" i="12" s="1"/>
  <c r="R5" i="12"/>
  <c r="R83" i="12" s="1"/>
  <c r="Q5" i="12"/>
  <c r="U5" i="6"/>
  <c r="T5" i="6"/>
  <c r="T85" i="6" s="1"/>
  <c r="S5" i="6"/>
  <c r="S83" i="6" s="1"/>
  <c r="R5" i="6"/>
  <c r="Q5" i="6"/>
  <c r="P58" i="5"/>
  <c r="O58" i="5"/>
  <c r="N58" i="5"/>
  <c r="M58" i="5"/>
  <c r="L58" i="5"/>
  <c r="K58" i="5"/>
  <c r="U58" i="5"/>
  <c r="T58" i="5"/>
  <c r="S58" i="5"/>
  <c r="R58" i="5"/>
  <c r="P19" i="5"/>
  <c r="O19" i="5"/>
  <c r="N19" i="5"/>
  <c r="M19" i="5"/>
  <c r="L19" i="5"/>
  <c r="K19" i="5"/>
  <c r="U19" i="5"/>
  <c r="T19" i="5"/>
  <c r="S19" i="5"/>
  <c r="R19" i="5"/>
  <c r="Q19" i="5"/>
  <c r="P15" i="5"/>
  <c r="O15" i="5"/>
  <c r="N15" i="5"/>
  <c r="M15" i="5"/>
  <c r="L15" i="5"/>
  <c r="L85" i="5" s="1"/>
  <c r="K15" i="5"/>
  <c r="U15" i="5"/>
  <c r="T15" i="5"/>
  <c r="S15" i="5"/>
  <c r="S83" i="5" s="1"/>
  <c r="R15" i="5"/>
  <c r="Q15" i="5"/>
  <c r="P5" i="5"/>
  <c r="O5" i="5"/>
  <c r="O85" i="5" s="1"/>
  <c r="N5" i="5"/>
  <c r="M5" i="5"/>
  <c r="L5" i="5"/>
  <c r="K5" i="5"/>
  <c r="U5" i="5"/>
  <c r="T5" i="5"/>
  <c r="S5" i="5"/>
  <c r="R5" i="5"/>
  <c r="Q5" i="5"/>
  <c r="Q85" i="1"/>
  <c r="Q84" i="1"/>
  <c r="Q83" i="1"/>
  <c r="K80" i="1"/>
  <c r="P19" i="4"/>
  <c r="O19" i="4"/>
  <c r="N19" i="4"/>
  <c r="M19" i="4"/>
  <c r="L19" i="4"/>
  <c r="K19" i="4"/>
  <c r="U19" i="4"/>
  <c r="T19" i="4"/>
  <c r="S19" i="4"/>
  <c r="R19" i="4"/>
  <c r="Q19" i="4"/>
  <c r="P5" i="4"/>
  <c r="O5" i="4"/>
  <c r="N5" i="4"/>
  <c r="M5" i="4"/>
  <c r="L5" i="4"/>
  <c r="K5" i="4"/>
  <c r="P15" i="4"/>
  <c r="O15" i="4"/>
  <c r="N15" i="4"/>
  <c r="M15" i="4"/>
  <c r="L15" i="4"/>
  <c r="L84" i="4" s="1"/>
  <c r="K15" i="4"/>
  <c r="K83" i="4" s="1"/>
  <c r="U15" i="4"/>
  <c r="T15" i="4"/>
  <c r="S15" i="4"/>
  <c r="R15" i="4"/>
  <c r="U5" i="4"/>
  <c r="T5" i="4"/>
  <c r="T85" i="4" s="1"/>
  <c r="S5" i="4"/>
  <c r="S85" i="4" s="1"/>
  <c r="R5" i="4"/>
  <c r="Q5" i="4"/>
  <c r="Q15" i="4"/>
  <c r="Q58" i="5"/>
  <c r="Q58" i="6"/>
  <c r="Q58" i="7"/>
  <c r="Q58" i="9"/>
  <c r="U90" i="5"/>
  <c r="T90" i="5"/>
  <c r="S90" i="5"/>
  <c r="R90" i="5"/>
  <c r="Q90" i="5"/>
  <c r="U90" i="6"/>
  <c r="T90" i="6"/>
  <c r="S90" i="6"/>
  <c r="R90" i="6"/>
  <c r="Q90" i="6"/>
  <c r="U90" i="7"/>
  <c r="T90" i="7"/>
  <c r="S90" i="7"/>
  <c r="R90" i="7"/>
  <c r="Q90" i="7"/>
  <c r="U90" i="8"/>
  <c r="T90" i="8"/>
  <c r="S90" i="8"/>
  <c r="R90" i="8"/>
  <c r="Q90" i="8"/>
  <c r="Q85" i="8"/>
  <c r="Q84" i="8"/>
  <c r="U90" i="9"/>
  <c r="T90" i="9"/>
  <c r="S90" i="9"/>
  <c r="R90" i="9"/>
  <c r="Q90" i="9"/>
  <c r="U90" i="10"/>
  <c r="T90" i="10"/>
  <c r="S90" i="10"/>
  <c r="R90" i="10"/>
  <c r="Q90" i="10"/>
  <c r="S83" i="10"/>
  <c r="U90" i="11"/>
  <c r="T90" i="11"/>
  <c r="S90" i="11"/>
  <c r="R90" i="11"/>
  <c r="Q90" i="11"/>
  <c r="U90" i="12"/>
  <c r="T90" i="12"/>
  <c r="S90" i="12"/>
  <c r="R90" i="12"/>
  <c r="Q90" i="12"/>
  <c r="U83" i="12"/>
  <c r="U90" i="4"/>
  <c r="T90" i="4"/>
  <c r="S90" i="4"/>
  <c r="R90" i="4"/>
  <c r="Q90" i="4"/>
  <c r="P90" i="5"/>
  <c r="O90" i="5"/>
  <c r="N90" i="5"/>
  <c r="M90" i="5"/>
  <c r="L90" i="5"/>
  <c r="N84" i="5"/>
  <c r="P90" i="6"/>
  <c r="O90" i="6"/>
  <c r="N90" i="6"/>
  <c r="M90" i="6"/>
  <c r="L90" i="6"/>
  <c r="P83" i="6"/>
  <c r="P90" i="7"/>
  <c r="O90" i="7"/>
  <c r="N90" i="7"/>
  <c r="M90" i="7"/>
  <c r="L90" i="7"/>
  <c r="P84" i="7"/>
  <c r="P83" i="7"/>
  <c r="P90" i="8"/>
  <c r="O90" i="8"/>
  <c r="N90" i="8"/>
  <c r="M90" i="8"/>
  <c r="L90" i="8"/>
  <c r="P85" i="8"/>
  <c r="L85" i="8"/>
  <c r="P83" i="8"/>
  <c r="L83" i="8"/>
  <c r="P90" i="9"/>
  <c r="O90" i="9"/>
  <c r="N90" i="9"/>
  <c r="M90" i="9"/>
  <c r="L90" i="9"/>
  <c r="P85" i="9"/>
  <c r="P83" i="9"/>
  <c r="P90" i="10"/>
  <c r="O90" i="10"/>
  <c r="N90" i="10"/>
  <c r="M90" i="10"/>
  <c r="L90" i="10"/>
  <c r="P84" i="10"/>
  <c r="P90" i="11"/>
  <c r="O90" i="11"/>
  <c r="N90" i="11"/>
  <c r="M90" i="11"/>
  <c r="L90" i="11"/>
  <c r="P85" i="11"/>
  <c r="P84" i="11"/>
  <c r="N84" i="11"/>
  <c r="P83" i="11"/>
  <c r="P90" i="12"/>
  <c r="O90" i="12"/>
  <c r="N90" i="12"/>
  <c r="M90" i="12"/>
  <c r="L90" i="12"/>
  <c r="P83" i="12"/>
  <c r="P90" i="4"/>
  <c r="O90" i="4"/>
  <c r="N90" i="4"/>
  <c r="M90" i="4"/>
  <c r="L90" i="4"/>
  <c r="K90" i="5"/>
  <c r="K90" i="7"/>
  <c r="K90" i="8"/>
  <c r="K90" i="9"/>
  <c r="K90" i="10"/>
  <c r="K90" i="11"/>
  <c r="K90" i="12"/>
  <c r="K90" i="4"/>
  <c r="P90" i="3"/>
  <c r="O90" i="3"/>
  <c r="N90" i="3"/>
  <c r="M90" i="3"/>
  <c r="L90" i="3"/>
  <c r="K90" i="3"/>
  <c r="U90" i="3"/>
  <c r="T90" i="3"/>
  <c r="S90" i="3"/>
  <c r="R90" i="3"/>
  <c r="Q90" i="3"/>
  <c r="U85" i="3"/>
  <c r="T85" i="3"/>
  <c r="S85" i="3"/>
  <c r="R85" i="3"/>
  <c r="Q85" i="3"/>
  <c r="U84" i="3"/>
  <c r="T84" i="3"/>
  <c r="S84" i="3"/>
  <c r="R84" i="3"/>
  <c r="Q84" i="3"/>
  <c r="U83" i="3"/>
  <c r="T83" i="3"/>
  <c r="S83" i="3"/>
  <c r="R83" i="3"/>
  <c r="Q83" i="3"/>
  <c r="T85" i="12" l="1"/>
  <c r="U85" i="12"/>
  <c r="U84" i="12"/>
  <c r="P84" i="12"/>
  <c r="L84" i="12"/>
  <c r="Q85" i="12"/>
  <c r="M84" i="12"/>
  <c r="N83" i="11"/>
  <c r="S84" i="11"/>
  <c r="S85" i="11"/>
  <c r="S85" i="10"/>
  <c r="R85" i="10"/>
  <c r="Q85" i="10"/>
  <c r="U85" i="10"/>
  <c r="P85" i="10"/>
  <c r="S84" i="10"/>
  <c r="R84" i="10"/>
  <c r="M84" i="10"/>
  <c r="R84" i="9"/>
  <c r="L85" i="9"/>
  <c r="R83" i="9"/>
  <c r="R85" i="9"/>
  <c r="Q83" i="9"/>
  <c r="U84" i="9"/>
  <c r="O84" i="9"/>
  <c r="L83" i="9"/>
  <c r="Q83" i="8"/>
  <c r="U85" i="8"/>
  <c r="T84" i="8"/>
  <c r="T85" i="8"/>
  <c r="T83" i="8"/>
  <c r="T85" i="7"/>
  <c r="S85" i="7"/>
  <c r="K84" i="7"/>
  <c r="O85" i="7"/>
  <c r="R84" i="6"/>
  <c r="Q83" i="6"/>
  <c r="U84" i="6"/>
  <c r="N85" i="6"/>
  <c r="P85" i="5"/>
  <c r="L85" i="4"/>
  <c r="Q85" i="4"/>
  <c r="O85" i="11"/>
  <c r="P85" i="6"/>
  <c r="M85" i="10"/>
  <c r="L83" i="4"/>
  <c r="M83" i="10"/>
  <c r="M84" i="5"/>
  <c r="K84" i="4"/>
  <c r="N85" i="4"/>
  <c r="Q84" i="7"/>
  <c r="U84" i="7"/>
  <c r="Q85" i="7"/>
  <c r="N83" i="5"/>
  <c r="K85" i="4"/>
  <c r="L85" i="6"/>
  <c r="N84" i="12"/>
  <c r="N84" i="10"/>
  <c r="T84" i="4"/>
  <c r="Q83" i="4"/>
  <c r="U85" i="4"/>
  <c r="K85" i="7"/>
  <c r="T84" i="7"/>
  <c r="U83" i="11"/>
  <c r="U84" i="11"/>
  <c r="U84" i="10"/>
  <c r="U83" i="9"/>
  <c r="U85" i="9"/>
  <c r="U84" i="8"/>
  <c r="U83" i="8"/>
  <c r="U85" i="7"/>
  <c r="U83" i="6"/>
  <c r="U85" i="6"/>
  <c r="U85" i="5"/>
  <c r="U83" i="5"/>
  <c r="U83" i="4"/>
  <c r="U84" i="4"/>
  <c r="T84" i="12"/>
  <c r="T83" i="12"/>
  <c r="T84" i="11"/>
  <c r="T83" i="11"/>
  <c r="T85" i="11"/>
  <c r="T84" i="10"/>
  <c r="T85" i="10"/>
  <c r="T85" i="9"/>
  <c r="T83" i="7"/>
  <c r="T84" i="6"/>
  <c r="T85" i="5"/>
  <c r="T84" i="5"/>
  <c r="T83" i="5"/>
  <c r="T83" i="4"/>
  <c r="S83" i="12"/>
  <c r="S83" i="11"/>
  <c r="S84" i="9"/>
  <c r="S83" i="9"/>
  <c r="S85" i="9"/>
  <c r="S84" i="8"/>
  <c r="S83" i="7"/>
  <c r="S84" i="7"/>
  <c r="S84" i="6"/>
  <c r="S85" i="6"/>
  <c r="S84" i="5"/>
  <c r="S85" i="5"/>
  <c r="S84" i="4"/>
  <c r="S83" i="4"/>
  <c r="R84" i="12"/>
  <c r="R85" i="12"/>
  <c r="R85" i="11"/>
  <c r="R83" i="10"/>
  <c r="R83" i="8"/>
  <c r="R85" i="8"/>
  <c r="R84" i="8"/>
  <c r="R85" i="7"/>
  <c r="R85" i="6"/>
  <c r="R84" i="4"/>
  <c r="P84" i="5"/>
  <c r="P83" i="5"/>
  <c r="P84" i="4"/>
  <c r="P85" i="4"/>
  <c r="P83" i="4"/>
  <c r="O85" i="12"/>
  <c r="O83" i="11"/>
  <c r="O84" i="11"/>
  <c r="O85" i="9"/>
  <c r="O83" i="9"/>
  <c r="O83" i="8"/>
  <c r="O83" i="7"/>
  <c r="O84" i="7"/>
  <c r="O83" i="6"/>
  <c r="O85" i="6"/>
  <c r="O84" i="6"/>
  <c r="O84" i="5"/>
  <c r="O83" i="5"/>
  <c r="O83" i="4"/>
  <c r="O84" i="4"/>
  <c r="O85" i="4"/>
  <c r="N83" i="12"/>
  <c r="N85" i="10"/>
  <c r="N83" i="10"/>
  <c r="N83" i="9"/>
  <c r="N84" i="9"/>
  <c r="N83" i="8"/>
  <c r="N85" i="7"/>
  <c r="N84" i="7"/>
  <c r="N83" i="7"/>
  <c r="N84" i="6"/>
  <c r="N85" i="5"/>
  <c r="M85" i="12"/>
  <c r="M83" i="11"/>
  <c r="M85" i="9"/>
  <c r="M85" i="8"/>
  <c r="M83" i="8"/>
  <c r="M85" i="7"/>
  <c r="M83" i="6"/>
  <c r="M85" i="5"/>
  <c r="L83" i="12"/>
  <c r="L85" i="12"/>
  <c r="L83" i="11"/>
  <c r="L84" i="10"/>
  <c r="L85" i="10"/>
  <c r="L84" i="6"/>
  <c r="L83" i="6"/>
  <c r="L84" i="5"/>
  <c r="L83" i="5"/>
  <c r="K85" i="12"/>
  <c r="K83" i="11"/>
  <c r="K84" i="11"/>
  <c r="K85" i="11"/>
  <c r="K84" i="10"/>
  <c r="K85" i="9"/>
  <c r="K83" i="9"/>
  <c r="K83" i="8"/>
  <c r="K83" i="7"/>
  <c r="K85" i="5"/>
  <c r="K84" i="5"/>
  <c r="K83" i="5"/>
  <c r="Q83" i="12"/>
  <c r="Q84" i="12"/>
  <c r="Q83" i="11"/>
  <c r="Q84" i="11"/>
  <c r="Q84" i="10"/>
  <c r="Q84" i="9"/>
  <c r="Q85" i="9"/>
  <c r="Q84" i="6"/>
  <c r="Q85" i="6"/>
  <c r="S85" i="12"/>
  <c r="R83" i="11"/>
  <c r="T84" i="9"/>
  <c r="R84" i="7"/>
  <c r="R84" i="11"/>
  <c r="Q83" i="10"/>
  <c r="U83" i="10"/>
  <c r="S83" i="8"/>
  <c r="T83" i="6"/>
  <c r="K83" i="12"/>
  <c r="K85" i="8"/>
  <c r="O83" i="12"/>
  <c r="O84" i="12"/>
  <c r="M83" i="9"/>
  <c r="M84" i="9"/>
  <c r="O84" i="8"/>
  <c r="M84" i="7"/>
  <c r="M84" i="6"/>
  <c r="M85" i="6"/>
  <c r="K84" i="12"/>
  <c r="L84" i="11"/>
  <c r="K83" i="10"/>
  <c r="O85" i="10"/>
  <c r="L84" i="7"/>
  <c r="M85" i="11"/>
  <c r="M83" i="7"/>
  <c r="K85" i="10"/>
  <c r="O83" i="10"/>
  <c r="M84" i="8"/>
  <c r="K84" i="9"/>
  <c r="M83" i="12"/>
  <c r="M84" i="11"/>
  <c r="L85" i="11"/>
  <c r="L83" i="10"/>
  <c r="O84" i="10"/>
  <c r="N84" i="8"/>
  <c r="L83" i="7"/>
  <c r="N83" i="6"/>
  <c r="N85" i="9"/>
  <c r="R83" i="6"/>
  <c r="Q85" i="5"/>
  <c r="Q84" i="5"/>
  <c r="R85" i="5"/>
  <c r="Q83" i="5"/>
  <c r="M83" i="5"/>
  <c r="R83" i="5"/>
  <c r="U84" i="5"/>
  <c r="R84" i="5"/>
  <c r="M85" i="4"/>
  <c r="N84" i="4"/>
  <c r="M83" i="4"/>
  <c r="N83" i="4"/>
  <c r="M84" i="4"/>
  <c r="R83" i="4"/>
  <c r="R85" i="4"/>
  <c r="Q84" i="4"/>
  <c r="Q70" i="12" l="1"/>
  <c r="U70" i="12"/>
  <c r="T70" i="12"/>
  <c r="S70" i="12"/>
  <c r="R70" i="12"/>
  <c r="U70" i="11"/>
  <c r="T70" i="11"/>
  <c r="S70" i="11"/>
  <c r="R70" i="11"/>
  <c r="Q70" i="11"/>
  <c r="U70" i="10"/>
  <c r="T70" i="10"/>
  <c r="S70" i="10"/>
  <c r="R70" i="10"/>
  <c r="Q70" i="10"/>
  <c r="U70" i="9"/>
  <c r="T70" i="9"/>
  <c r="S70" i="9"/>
  <c r="R70" i="9"/>
  <c r="Q70" i="9"/>
  <c r="U70" i="8"/>
  <c r="T70" i="8"/>
  <c r="S70" i="8"/>
  <c r="R70" i="8"/>
  <c r="Q70" i="8"/>
  <c r="U70" i="7"/>
  <c r="T70" i="7"/>
  <c r="S70" i="7"/>
  <c r="R70" i="7"/>
  <c r="Q70" i="7"/>
  <c r="U70" i="6"/>
  <c r="T70" i="6"/>
  <c r="S70" i="6"/>
  <c r="R70" i="6"/>
  <c r="Q70" i="6"/>
  <c r="U70" i="5"/>
  <c r="T70" i="5"/>
  <c r="S70" i="5"/>
  <c r="R70" i="5"/>
  <c r="Q70" i="5"/>
  <c r="U70" i="4"/>
  <c r="T70" i="4"/>
  <c r="S70" i="4"/>
  <c r="R70" i="4"/>
  <c r="Q70" i="4"/>
  <c r="P70" i="12" l="1"/>
  <c r="O70" i="12"/>
  <c r="N70" i="12"/>
  <c r="M70" i="12"/>
  <c r="L70" i="12"/>
  <c r="K70" i="12"/>
  <c r="P70" i="11"/>
  <c r="O70" i="11"/>
  <c r="N70" i="11"/>
  <c r="M70" i="11"/>
  <c r="L70" i="11"/>
  <c r="K70" i="11"/>
  <c r="P70" i="10"/>
  <c r="O70" i="10"/>
  <c r="N70" i="10"/>
  <c r="M70" i="10"/>
  <c r="L70" i="10"/>
  <c r="K70" i="10"/>
  <c r="P70" i="9"/>
  <c r="O70" i="9"/>
  <c r="N70" i="9"/>
  <c r="M70" i="9"/>
  <c r="L70" i="9"/>
  <c r="K70" i="9"/>
  <c r="P70" i="8"/>
  <c r="O70" i="8"/>
  <c r="N70" i="8"/>
  <c r="M70" i="8"/>
  <c r="L70" i="8"/>
  <c r="K70" i="8"/>
  <c r="P70" i="7"/>
  <c r="O70" i="7"/>
  <c r="N70" i="7"/>
  <c r="M70" i="7"/>
  <c r="L70" i="7"/>
  <c r="K70" i="7"/>
  <c r="P70" i="6"/>
  <c r="O70" i="6"/>
  <c r="N70" i="6"/>
  <c r="M70" i="6"/>
  <c r="L70" i="6"/>
  <c r="P70" i="5"/>
  <c r="O70" i="5"/>
  <c r="N70" i="5"/>
  <c r="M70" i="5"/>
  <c r="L70" i="5"/>
  <c r="K70" i="5"/>
  <c r="P70" i="4"/>
  <c r="O70" i="4"/>
  <c r="N70" i="4"/>
  <c r="M70" i="4"/>
  <c r="L70" i="4"/>
  <c r="K70" i="4"/>
  <c r="Z70" i="1" l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P85" i="1" l="1"/>
  <c r="O85" i="1"/>
  <c r="N85" i="1"/>
  <c r="M85" i="1"/>
  <c r="L85" i="1"/>
  <c r="K85" i="1"/>
  <c r="P84" i="1"/>
  <c r="O84" i="1"/>
  <c r="N84" i="1"/>
  <c r="M84" i="1"/>
  <c r="L84" i="1"/>
  <c r="P83" i="1"/>
  <c r="O83" i="1"/>
  <c r="N83" i="1"/>
  <c r="M83" i="1"/>
  <c r="L83" i="1"/>
  <c r="K84" i="1"/>
  <c r="K83" i="1"/>
  <c r="P85" i="3"/>
  <c r="O85" i="3"/>
  <c r="N85" i="3"/>
  <c r="M85" i="3"/>
  <c r="L85" i="3"/>
  <c r="P84" i="3"/>
  <c r="O84" i="3"/>
  <c r="N84" i="3"/>
  <c r="M84" i="3"/>
  <c r="L84" i="3"/>
  <c r="P83" i="3"/>
  <c r="O83" i="3"/>
  <c r="N83" i="3"/>
  <c r="M83" i="3"/>
  <c r="L83" i="3"/>
  <c r="K85" i="3"/>
  <c r="K84" i="3"/>
  <c r="K83" i="3"/>
  <c r="K76" i="3"/>
  <c r="U62" i="12"/>
  <c r="T62" i="12"/>
  <c r="S62" i="12"/>
  <c r="R62" i="12"/>
  <c r="Q62" i="12"/>
  <c r="P62" i="12"/>
  <c r="O62" i="12"/>
  <c r="N62" i="12"/>
  <c r="M62" i="12"/>
  <c r="L62" i="12"/>
  <c r="K62" i="12"/>
  <c r="U61" i="12"/>
  <c r="T61" i="12"/>
  <c r="S61" i="12"/>
  <c r="R61" i="12"/>
  <c r="R63" i="12" s="1"/>
  <c r="Q61" i="12"/>
  <c r="P61" i="12"/>
  <c r="O61" i="12"/>
  <c r="N61" i="12"/>
  <c r="M61" i="12"/>
  <c r="L61" i="12"/>
  <c r="K61" i="12"/>
  <c r="U60" i="12"/>
  <c r="T60" i="12"/>
  <c r="S60" i="12"/>
  <c r="R60" i="12"/>
  <c r="Q60" i="12"/>
  <c r="P60" i="12"/>
  <c r="O60" i="12"/>
  <c r="N60" i="12"/>
  <c r="M60" i="12"/>
  <c r="L60" i="12"/>
  <c r="K60" i="12"/>
  <c r="U59" i="12"/>
  <c r="T59" i="12"/>
  <c r="S59" i="12"/>
  <c r="R59" i="12"/>
  <c r="Q59" i="12"/>
  <c r="P59" i="12"/>
  <c r="O59" i="12"/>
  <c r="N59" i="12"/>
  <c r="M59" i="12"/>
  <c r="L59" i="12"/>
  <c r="K59" i="12"/>
  <c r="U57" i="12"/>
  <c r="T57" i="12"/>
  <c r="S57" i="12"/>
  <c r="R57" i="12"/>
  <c r="Q57" i="12"/>
  <c r="P57" i="12"/>
  <c r="O57" i="12"/>
  <c r="N57" i="12"/>
  <c r="M57" i="12"/>
  <c r="L57" i="12"/>
  <c r="K57" i="12"/>
  <c r="U56" i="12"/>
  <c r="T56" i="12"/>
  <c r="S56" i="12"/>
  <c r="R56" i="12"/>
  <c r="Q56" i="12"/>
  <c r="P56" i="12"/>
  <c r="O56" i="12"/>
  <c r="N56" i="12"/>
  <c r="M56" i="12"/>
  <c r="L56" i="12"/>
  <c r="K56" i="12"/>
  <c r="U55" i="12"/>
  <c r="T55" i="12"/>
  <c r="S55" i="12"/>
  <c r="R55" i="12"/>
  <c r="Q55" i="12"/>
  <c r="P55" i="12"/>
  <c r="O55" i="12"/>
  <c r="N55" i="12"/>
  <c r="M55" i="12"/>
  <c r="L55" i="12"/>
  <c r="K55" i="12"/>
  <c r="U54" i="12"/>
  <c r="T54" i="12"/>
  <c r="S54" i="12"/>
  <c r="R54" i="12"/>
  <c r="Q54" i="12"/>
  <c r="P54" i="12"/>
  <c r="O54" i="12"/>
  <c r="N54" i="12"/>
  <c r="M54" i="12"/>
  <c r="L54" i="12"/>
  <c r="K54" i="12"/>
  <c r="U53" i="12"/>
  <c r="T53" i="12"/>
  <c r="S53" i="12"/>
  <c r="R53" i="12"/>
  <c r="Q53" i="12"/>
  <c r="P53" i="12"/>
  <c r="O53" i="12"/>
  <c r="N53" i="12"/>
  <c r="M53" i="12"/>
  <c r="L53" i="12"/>
  <c r="K53" i="12"/>
  <c r="U52" i="12"/>
  <c r="U88" i="12" s="1"/>
  <c r="U89" i="12" s="1"/>
  <c r="T52" i="12"/>
  <c r="T88" i="12" s="1"/>
  <c r="T89" i="12" s="1"/>
  <c r="S52" i="12"/>
  <c r="R52" i="12"/>
  <c r="Q52" i="12"/>
  <c r="Q88" i="12" s="1"/>
  <c r="Q89" i="12" s="1"/>
  <c r="P52" i="12"/>
  <c r="P88" i="12" s="1"/>
  <c r="P89" i="12" s="1"/>
  <c r="O52" i="12"/>
  <c r="N52" i="12"/>
  <c r="M52" i="12"/>
  <c r="M88" i="12" s="1"/>
  <c r="M89" i="12" s="1"/>
  <c r="L52" i="12"/>
  <c r="L88" i="12" s="1"/>
  <c r="L89" i="12" s="1"/>
  <c r="K52" i="12"/>
  <c r="U32" i="12"/>
  <c r="T32" i="12"/>
  <c r="S32" i="12"/>
  <c r="R32" i="12"/>
  <c r="Q32" i="12"/>
  <c r="P32" i="12"/>
  <c r="O32" i="12"/>
  <c r="N32" i="12"/>
  <c r="M32" i="12"/>
  <c r="L32" i="12"/>
  <c r="K32" i="12"/>
  <c r="U24" i="12"/>
  <c r="T24" i="12"/>
  <c r="S24" i="12"/>
  <c r="R24" i="12"/>
  <c r="Q24" i="12"/>
  <c r="P24" i="12"/>
  <c r="N24" i="12"/>
  <c r="O24" i="12"/>
  <c r="M24" i="12"/>
  <c r="L24" i="12"/>
  <c r="K24" i="12"/>
  <c r="U80" i="11"/>
  <c r="T80" i="11"/>
  <c r="S80" i="11"/>
  <c r="R80" i="11"/>
  <c r="Q80" i="11"/>
  <c r="P80" i="11"/>
  <c r="O80" i="11"/>
  <c r="N80" i="11"/>
  <c r="M80" i="11"/>
  <c r="L80" i="11"/>
  <c r="U62" i="11"/>
  <c r="T62" i="11"/>
  <c r="S62" i="11"/>
  <c r="R62" i="11"/>
  <c r="Q62" i="11"/>
  <c r="P62" i="11"/>
  <c r="O62" i="11"/>
  <c r="N62" i="11"/>
  <c r="M62" i="11"/>
  <c r="L62" i="11"/>
  <c r="K62" i="11"/>
  <c r="U61" i="11"/>
  <c r="T61" i="11"/>
  <c r="S61" i="11"/>
  <c r="R61" i="11"/>
  <c r="Q61" i="11"/>
  <c r="P61" i="11"/>
  <c r="O61" i="11"/>
  <c r="N61" i="11"/>
  <c r="M61" i="11"/>
  <c r="L61" i="11"/>
  <c r="K61" i="11"/>
  <c r="U60" i="11"/>
  <c r="T60" i="11"/>
  <c r="S60" i="11"/>
  <c r="R60" i="11"/>
  <c r="Q60" i="11"/>
  <c r="P60" i="11"/>
  <c r="O60" i="11"/>
  <c r="N60" i="11"/>
  <c r="M60" i="11"/>
  <c r="L60" i="11"/>
  <c r="K60" i="11"/>
  <c r="U59" i="11"/>
  <c r="T59" i="11"/>
  <c r="S59" i="11"/>
  <c r="R59" i="11"/>
  <c r="Q59" i="11"/>
  <c r="P59" i="11"/>
  <c r="O59" i="11"/>
  <c r="N59" i="11"/>
  <c r="M59" i="11"/>
  <c r="L59" i="11"/>
  <c r="K59" i="11"/>
  <c r="U57" i="11"/>
  <c r="T57" i="11"/>
  <c r="S57" i="11"/>
  <c r="R57" i="11"/>
  <c r="Q57" i="11"/>
  <c r="P57" i="11"/>
  <c r="O57" i="11"/>
  <c r="N57" i="11"/>
  <c r="M57" i="11"/>
  <c r="L57" i="11"/>
  <c r="K57" i="11"/>
  <c r="U56" i="11"/>
  <c r="T56" i="11"/>
  <c r="S56" i="11"/>
  <c r="R56" i="11"/>
  <c r="Q56" i="11"/>
  <c r="P56" i="11"/>
  <c r="O56" i="11"/>
  <c r="N56" i="11"/>
  <c r="M56" i="11"/>
  <c r="L56" i="11"/>
  <c r="K56" i="11"/>
  <c r="U55" i="11"/>
  <c r="T55" i="11"/>
  <c r="S55" i="11"/>
  <c r="R55" i="11"/>
  <c r="Q55" i="11"/>
  <c r="P55" i="11"/>
  <c r="O55" i="11"/>
  <c r="N55" i="11"/>
  <c r="M55" i="11"/>
  <c r="L55" i="11"/>
  <c r="K55" i="11"/>
  <c r="U54" i="11"/>
  <c r="T54" i="11"/>
  <c r="S54" i="11"/>
  <c r="R54" i="11"/>
  <c r="Q54" i="11"/>
  <c r="P54" i="11"/>
  <c r="O54" i="11"/>
  <c r="N54" i="11"/>
  <c r="M54" i="11"/>
  <c r="L54" i="11"/>
  <c r="K54" i="11"/>
  <c r="U53" i="11"/>
  <c r="T53" i="11"/>
  <c r="S53" i="11"/>
  <c r="R53" i="11"/>
  <c r="Q53" i="11"/>
  <c r="P53" i="11"/>
  <c r="O53" i="11"/>
  <c r="N53" i="11"/>
  <c r="M53" i="11"/>
  <c r="L53" i="11"/>
  <c r="K53" i="11"/>
  <c r="U52" i="11"/>
  <c r="U88" i="11" s="1"/>
  <c r="U89" i="11" s="1"/>
  <c r="T52" i="11"/>
  <c r="T88" i="11" s="1"/>
  <c r="T89" i="11" s="1"/>
  <c r="S52" i="11"/>
  <c r="R52" i="11"/>
  <c r="R88" i="11" s="1"/>
  <c r="R89" i="11" s="1"/>
  <c r="Q52" i="11"/>
  <c r="Q88" i="11" s="1"/>
  <c r="Q89" i="11" s="1"/>
  <c r="P52" i="11"/>
  <c r="P88" i="11" s="1"/>
  <c r="P89" i="11" s="1"/>
  <c r="O52" i="11"/>
  <c r="N52" i="11"/>
  <c r="N88" i="11" s="1"/>
  <c r="N89" i="11" s="1"/>
  <c r="M52" i="11"/>
  <c r="M88" i="11" s="1"/>
  <c r="M89" i="11" s="1"/>
  <c r="L52" i="11"/>
  <c r="L88" i="11" s="1"/>
  <c r="L89" i="11" s="1"/>
  <c r="K52" i="11"/>
  <c r="U32" i="11"/>
  <c r="T32" i="11"/>
  <c r="S32" i="11"/>
  <c r="R32" i="11"/>
  <c r="Q32" i="11"/>
  <c r="P32" i="11"/>
  <c r="O32" i="11"/>
  <c r="N32" i="11"/>
  <c r="M32" i="11"/>
  <c r="L32" i="11"/>
  <c r="K32" i="11"/>
  <c r="U24" i="11"/>
  <c r="T24" i="11"/>
  <c r="S24" i="11"/>
  <c r="R24" i="11"/>
  <c r="Q24" i="11"/>
  <c r="P24" i="11"/>
  <c r="N24" i="11"/>
  <c r="O24" i="11"/>
  <c r="M24" i="11"/>
  <c r="L24" i="11"/>
  <c r="K24" i="11"/>
  <c r="U62" i="10"/>
  <c r="T62" i="10"/>
  <c r="S62" i="10"/>
  <c r="R62" i="10"/>
  <c r="Q62" i="10"/>
  <c r="P62" i="10"/>
  <c r="O62" i="10"/>
  <c r="N62" i="10"/>
  <c r="M62" i="10"/>
  <c r="L62" i="10"/>
  <c r="K62" i="10"/>
  <c r="U61" i="10"/>
  <c r="T61" i="10"/>
  <c r="T63" i="10" s="1"/>
  <c r="S61" i="10"/>
  <c r="R61" i="10"/>
  <c r="Q61" i="10"/>
  <c r="P61" i="10"/>
  <c r="O61" i="10"/>
  <c r="N61" i="10"/>
  <c r="M61" i="10"/>
  <c r="L61" i="10"/>
  <c r="K61" i="10"/>
  <c r="U60" i="10"/>
  <c r="T60" i="10"/>
  <c r="S60" i="10"/>
  <c r="R60" i="10"/>
  <c r="Q60" i="10"/>
  <c r="P60" i="10"/>
  <c r="O60" i="10"/>
  <c r="N60" i="10"/>
  <c r="M60" i="10"/>
  <c r="L60" i="10"/>
  <c r="K60" i="10"/>
  <c r="U59" i="10"/>
  <c r="T59" i="10"/>
  <c r="S59" i="10"/>
  <c r="R59" i="10"/>
  <c r="Q59" i="10"/>
  <c r="P59" i="10"/>
  <c r="O59" i="10"/>
  <c r="N59" i="10"/>
  <c r="M59" i="10"/>
  <c r="L59" i="10"/>
  <c r="K59" i="10"/>
  <c r="U57" i="10"/>
  <c r="T57" i="10"/>
  <c r="S57" i="10"/>
  <c r="R57" i="10"/>
  <c r="Q57" i="10"/>
  <c r="P57" i="10"/>
  <c r="O57" i="10"/>
  <c r="N57" i="10"/>
  <c r="M57" i="10"/>
  <c r="L57" i="10"/>
  <c r="K57" i="10"/>
  <c r="U56" i="10"/>
  <c r="T56" i="10"/>
  <c r="S56" i="10"/>
  <c r="R56" i="10"/>
  <c r="Q56" i="10"/>
  <c r="P56" i="10"/>
  <c r="O56" i="10"/>
  <c r="N56" i="10"/>
  <c r="M56" i="10"/>
  <c r="L56" i="10"/>
  <c r="K56" i="10"/>
  <c r="U55" i="10"/>
  <c r="T55" i="10"/>
  <c r="S55" i="10"/>
  <c r="R55" i="10"/>
  <c r="Q55" i="10"/>
  <c r="P55" i="10"/>
  <c r="O55" i="10"/>
  <c r="N55" i="10"/>
  <c r="M55" i="10"/>
  <c r="L55" i="10"/>
  <c r="K55" i="10"/>
  <c r="U54" i="10"/>
  <c r="T54" i="10"/>
  <c r="S54" i="10"/>
  <c r="R54" i="10"/>
  <c r="Q54" i="10"/>
  <c r="P54" i="10"/>
  <c r="O54" i="10"/>
  <c r="N54" i="10"/>
  <c r="M54" i="10"/>
  <c r="L54" i="10"/>
  <c r="K54" i="10"/>
  <c r="U53" i="10"/>
  <c r="T53" i="10"/>
  <c r="S53" i="10"/>
  <c r="R53" i="10"/>
  <c r="Q53" i="10"/>
  <c r="P53" i="10"/>
  <c r="O53" i="10"/>
  <c r="N53" i="10"/>
  <c r="M53" i="10"/>
  <c r="L53" i="10"/>
  <c r="K53" i="10"/>
  <c r="U52" i="10"/>
  <c r="U88" i="10" s="1"/>
  <c r="U89" i="10" s="1"/>
  <c r="T52" i="10"/>
  <c r="T88" i="10" s="1"/>
  <c r="T89" i="10" s="1"/>
  <c r="S52" i="10"/>
  <c r="S88" i="10" s="1"/>
  <c r="S89" i="10" s="1"/>
  <c r="R52" i="10"/>
  <c r="R88" i="10" s="1"/>
  <c r="R89" i="10" s="1"/>
  <c r="Q52" i="10"/>
  <c r="Q88" i="10" s="1"/>
  <c r="Q89" i="10" s="1"/>
  <c r="P52" i="10"/>
  <c r="P88" i="10" s="1"/>
  <c r="P89" i="10" s="1"/>
  <c r="O52" i="10"/>
  <c r="O88" i="10" s="1"/>
  <c r="O89" i="10" s="1"/>
  <c r="N52" i="10"/>
  <c r="N88" i="10" s="1"/>
  <c r="N89" i="10" s="1"/>
  <c r="M52" i="10"/>
  <c r="M88" i="10" s="1"/>
  <c r="M89" i="10" s="1"/>
  <c r="L52" i="10"/>
  <c r="L88" i="10" s="1"/>
  <c r="L89" i="10" s="1"/>
  <c r="K52" i="10"/>
  <c r="K88" i="10" s="1"/>
  <c r="K89" i="10" s="1"/>
  <c r="U32" i="10"/>
  <c r="T32" i="10"/>
  <c r="S32" i="10"/>
  <c r="R32" i="10"/>
  <c r="Q32" i="10"/>
  <c r="P32" i="10"/>
  <c r="O32" i="10"/>
  <c r="N32" i="10"/>
  <c r="M32" i="10"/>
  <c r="L32" i="10"/>
  <c r="K32" i="10"/>
  <c r="U24" i="10"/>
  <c r="T24" i="10"/>
  <c r="S24" i="10"/>
  <c r="R24" i="10"/>
  <c r="Q24" i="10"/>
  <c r="P24" i="10"/>
  <c r="N24" i="10"/>
  <c r="M24" i="10"/>
  <c r="O24" i="10"/>
  <c r="L24" i="10"/>
  <c r="K24" i="10"/>
  <c r="U62" i="9"/>
  <c r="T62" i="9"/>
  <c r="S62" i="9"/>
  <c r="R62" i="9"/>
  <c r="Q62" i="9"/>
  <c r="P62" i="9"/>
  <c r="O62" i="9"/>
  <c r="N62" i="9"/>
  <c r="M62" i="9"/>
  <c r="L62" i="9"/>
  <c r="K62" i="9"/>
  <c r="U61" i="9"/>
  <c r="T61" i="9"/>
  <c r="T63" i="9" s="1"/>
  <c r="S61" i="9"/>
  <c r="R61" i="9"/>
  <c r="Q61" i="9"/>
  <c r="P61" i="9"/>
  <c r="O61" i="9"/>
  <c r="N61" i="9"/>
  <c r="M61" i="9"/>
  <c r="L61" i="9"/>
  <c r="K61" i="9"/>
  <c r="U60" i="9"/>
  <c r="T60" i="9"/>
  <c r="S60" i="9"/>
  <c r="R60" i="9"/>
  <c r="Q60" i="9"/>
  <c r="P60" i="9"/>
  <c r="O60" i="9"/>
  <c r="N60" i="9"/>
  <c r="M60" i="9"/>
  <c r="L60" i="9"/>
  <c r="K60" i="9"/>
  <c r="U59" i="9"/>
  <c r="T59" i="9"/>
  <c r="S59" i="9"/>
  <c r="R59" i="9"/>
  <c r="Q59" i="9"/>
  <c r="P59" i="9"/>
  <c r="O59" i="9"/>
  <c r="N59" i="9"/>
  <c r="M59" i="9"/>
  <c r="L59" i="9"/>
  <c r="K59" i="9"/>
  <c r="U57" i="9"/>
  <c r="T57" i="9"/>
  <c r="S57" i="9"/>
  <c r="R57" i="9"/>
  <c r="Q57" i="9"/>
  <c r="P57" i="9"/>
  <c r="O57" i="9"/>
  <c r="N57" i="9"/>
  <c r="M57" i="9"/>
  <c r="L57" i="9"/>
  <c r="K57" i="9"/>
  <c r="U56" i="9"/>
  <c r="T56" i="9"/>
  <c r="S56" i="9"/>
  <c r="R56" i="9"/>
  <c r="Q56" i="9"/>
  <c r="P56" i="9"/>
  <c r="O56" i="9"/>
  <c r="N56" i="9"/>
  <c r="M56" i="9"/>
  <c r="L56" i="9"/>
  <c r="K56" i="9"/>
  <c r="U55" i="9"/>
  <c r="T55" i="9"/>
  <c r="S55" i="9"/>
  <c r="R55" i="9"/>
  <c r="Q55" i="9"/>
  <c r="P55" i="9"/>
  <c r="O55" i="9"/>
  <c r="N55" i="9"/>
  <c r="M55" i="9"/>
  <c r="L55" i="9"/>
  <c r="K55" i="9"/>
  <c r="U54" i="9"/>
  <c r="T54" i="9"/>
  <c r="S54" i="9"/>
  <c r="R54" i="9"/>
  <c r="Q54" i="9"/>
  <c r="P54" i="9"/>
  <c r="O54" i="9"/>
  <c r="N54" i="9"/>
  <c r="M54" i="9"/>
  <c r="L54" i="9"/>
  <c r="K54" i="9"/>
  <c r="U53" i="9"/>
  <c r="T53" i="9"/>
  <c r="S53" i="9"/>
  <c r="R53" i="9"/>
  <c r="Q53" i="9"/>
  <c r="P53" i="9"/>
  <c r="O53" i="9"/>
  <c r="N53" i="9"/>
  <c r="M53" i="9"/>
  <c r="L53" i="9"/>
  <c r="K53" i="9"/>
  <c r="U52" i="9"/>
  <c r="U88" i="9" s="1"/>
  <c r="U89" i="9" s="1"/>
  <c r="T52" i="9"/>
  <c r="T88" i="9" s="1"/>
  <c r="T89" i="9" s="1"/>
  <c r="S52" i="9"/>
  <c r="S88" i="9" s="1"/>
  <c r="S89" i="9" s="1"/>
  <c r="R52" i="9"/>
  <c r="R88" i="9" s="1"/>
  <c r="R89" i="9" s="1"/>
  <c r="Q52" i="9"/>
  <c r="Q88" i="9" s="1"/>
  <c r="Q89" i="9" s="1"/>
  <c r="P52" i="9"/>
  <c r="P88" i="9" s="1"/>
  <c r="P89" i="9" s="1"/>
  <c r="O52" i="9"/>
  <c r="O88" i="9" s="1"/>
  <c r="O89" i="9" s="1"/>
  <c r="N52" i="9"/>
  <c r="N88" i="9" s="1"/>
  <c r="N89" i="9" s="1"/>
  <c r="M52" i="9"/>
  <c r="M88" i="9" s="1"/>
  <c r="M89" i="9" s="1"/>
  <c r="L52" i="9"/>
  <c r="L88" i="9" s="1"/>
  <c r="L89" i="9" s="1"/>
  <c r="K52" i="9"/>
  <c r="K88" i="9" s="1"/>
  <c r="K89" i="9" s="1"/>
  <c r="U32" i="9"/>
  <c r="T32" i="9"/>
  <c r="S32" i="9"/>
  <c r="R32" i="9"/>
  <c r="Q32" i="9"/>
  <c r="P32" i="9"/>
  <c r="O32" i="9"/>
  <c r="N32" i="9"/>
  <c r="M32" i="9"/>
  <c r="L32" i="9"/>
  <c r="K32" i="9"/>
  <c r="U24" i="9"/>
  <c r="T24" i="9"/>
  <c r="S24" i="9"/>
  <c r="R24" i="9"/>
  <c r="Q24" i="9"/>
  <c r="P24" i="9"/>
  <c r="N24" i="9"/>
  <c r="L24" i="9"/>
  <c r="O24" i="9"/>
  <c r="M24" i="9"/>
  <c r="K24" i="9"/>
  <c r="U62" i="8"/>
  <c r="T62" i="8"/>
  <c r="S62" i="8"/>
  <c r="R62" i="8"/>
  <c r="Q62" i="8"/>
  <c r="P62" i="8"/>
  <c r="O62" i="8"/>
  <c r="N62" i="8"/>
  <c r="M62" i="8"/>
  <c r="L62" i="8"/>
  <c r="K62" i="8"/>
  <c r="U61" i="8"/>
  <c r="T61" i="8"/>
  <c r="T63" i="8" s="1"/>
  <c r="S61" i="8"/>
  <c r="R61" i="8"/>
  <c r="Q61" i="8"/>
  <c r="P61" i="8"/>
  <c r="O61" i="8"/>
  <c r="N61" i="8"/>
  <c r="M61" i="8"/>
  <c r="L61" i="8"/>
  <c r="K61" i="8"/>
  <c r="U60" i="8"/>
  <c r="T60" i="8"/>
  <c r="S60" i="8"/>
  <c r="R60" i="8"/>
  <c r="Q60" i="8"/>
  <c r="P60" i="8"/>
  <c r="O60" i="8"/>
  <c r="N60" i="8"/>
  <c r="M60" i="8"/>
  <c r="L60" i="8"/>
  <c r="K60" i="8"/>
  <c r="U59" i="8"/>
  <c r="T59" i="8"/>
  <c r="S59" i="8"/>
  <c r="R59" i="8"/>
  <c r="Q59" i="8"/>
  <c r="P59" i="8"/>
  <c r="O59" i="8"/>
  <c r="N59" i="8"/>
  <c r="M59" i="8"/>
  <c r="L59" i="8"/>
  <c r="K59" i="8"/>
  <c r="U57" i="8"/>
  <c r="T57" i="8"/>
  <c r="S57" i="8"/>
  <c r="R57" i="8"/>
  <c r="Q57" i="8"/>
  <c r="P57" i="8"/>
  <c r="O57" i="8"/>
  <c r="N57" i="8"/>
  <c r="M57" i="8"/>
  <c r="L57" i="8"/>
  <c r="K57" i="8"/>
  <c r="U56" i="8"/>
  <c r="T56" i="8"/>
  <c r="S56" i="8"/>
  <c r="R56" i="8"/>
  <c r="Q56" i="8"/>
  <c r="P56" i="8"/>
  <c r="O56" i="8"/>
  <c r="N56" i="8"/>
  <c r="M56" i="8"/>
  <c r="L56" i="8"/>
  <c r="K56" i="8"/>
  <c r="U55" i="8"/>
  <c r="T55" i="8"/>
  <c r="S55" i="8"/>
  <c r="R55" i="8"/>
  <c r="Q55" i="8"/>
  <c r="P55" i="8"/>
  <c r="O55" i="8"/>
  <c r="N55" i="8"/>
  <c r="M55" i="8"/>
  <c r="L55" i="8"/>
  <c r="K55" i="8"/>
  <c r="U54" i="8"/>
  <c r="T54" i="8"/>
  <c r="S54" i="8"/>
  <c r="R54" i="8"/>
  <c r="Q54" i="8"/>
  <c r="P54" i="8"/>
  <c r="O54" i="8"/>
  <c r="N54" i="8"/>
  <c r="M54" i="8"/>
  <c r="L54" i="8"/>
  <c r="K54" i="8"/>
  <c r="U53" i="8"/>
  <c r="T53" i="8"/>
  <c r="S53" i="8"/>
  <c r="R53" i="8"/>
  <c r="Q53" i="8"/>
  <c r="P53" i="8"/>
  <c r="O53" i="8"/>
  <c r="N53" i="8"/>
  <c r="M53" i="8"/>
  <c r="L53" i="8"/>
  <c r="K53" i="8"/>
  <c r="U52" i="8"/>
  <c r="T52" i="8"/>
  <c r="T88" i="8" s="1"/>
  <c r="T89" i="8" s="1"/>
  <c r="S52" i="8"/>
  <c r="S88" i="8" s="1"/>
  <c r="S89" i="8" s="1"/>
  <c r="R52" i="8"/>
  <c r="R88" i="8" s="1"/>
  <c r="R89" i="8" s="1"/>
  <c r="Q52" i="8"/>
  <c r="P52" i="8"/>
  <c r="P88" i="8" s="1"/>
  <c r="P89" i="8" s="1"/>
  <c r="O52" i="8"/>
  <c r="O88" i="8" s="1"/>
  <c r="O89" i="8" s="1"/>
  <c r="N52" i="8"/>
  <c r="N88" i="8" s="1"/>
  <c r="N89" i="8" s="1"/>
  <c r="M52" i="8"/>
  <c r="L52" i="8"/>
  <c r="L88" i="8" s="1"/>
  <c r="L89" i="8" s="1"/>
  <c r="K52" i="8"/>
  <c r="K88" i="8" s="1"/>
  <c r="K89" i="8" s="1"/>
  <c r="U32" i="8"/>
  <c r="T32" i="8"/>
  <c r="S32" i="8"/>
  <c r="R32" i="8"/>
  <c r="Q32" i="8"/>
  <c r="P32" i="8"/>
  <c r="O32" i="8"/>
  <c r="N32" i="8"/>
  <c r="M32" i="8"/>
  <c r="L32" i="8"/>
  <c r="K32" i="8"/>
  <c r="U24" i="8"/>
  <c r="T24" i="8"/>
  <c r="S24" i="8"/>
  <c r="R24" i="8"/>
  <c r="Q24" i="8"/>
  <c r="P24" i="8"/>
  <c r="N24" i="8"/>
  <c r="M24" i="8"/>
  <c r="O24" i="8"/>
  <c r="L24" i="8"/>
  <c r="K24" i="8"/>
  <c r="U62" i="7"/>
  <c r="T62" i="7"/>
  <c r="S62" i="7"/>
  <c r="R62" i="7"/>
  <c r="Q62" i="7"/>
  <c r="P62" i="7"/>
  <c r="O62" i="7"/>
  <c r="N62" i="7"/>
  <c r="M62" i="7"/>
  <c r="L62" i="7"/>
  <c r="K62" i="7"/>
  <c r="U61" i="7"/>
  <c r="T61" i="7"/>
  <c r="T63" i="7" s="1"/>
  <c r="S61" i="7"/>
  <c r="R61" i="7"/>
  <c r="Q61" i="7"/>
  <c r="P61" i="7"/>
  <c r="O61" i="7"/>
  <c r="N61" i="7"/>
  <c r="M61" i="7"/>
  <c r="L61" i="7"/>
  <c r="K61" i="7"/>
  <c r="U60" i="7"/>
  <c r="T60" i="7"/>
  <c r="S60" i="7"/>
  <c r="R60" i="7"/>
  <c r="Q60" i="7"/>
  <c r="P60" i="7"/>
  <c r="O60" i="7"/>
  <c r="N60" i="7"/>
  <c r="M60" i="7"/>
  <c r="L60" i="7"/>
  <c r="K60" i="7"/>
  <c r="U59" i="7"/>
  <c r="T59" i="7"/>
  <c r="S59" i="7"/>
  <c r="R59" i="7"/>
  <c r="Q59" i="7"/>
  <c r="P59" i="7"/>
  <c r="O59" i="7"/>
  <c r="N59" i="7"/>
  <c r="M59" i="7"/>
  <c r="L59" i="7"/>
  <c r="K59" i="7"/>
  <c r="U57" i="7"/>
  <c r="T57" i="7"/>
  <c r="S57" i="7"/>
  <c r="R57" i="7"/>
  <c r="Q57" i="7"/>
  <c r="P57" i="7"/>
  <c r="O57" i="7"/>
  <c r="N57" i="7"/>
  <c r="M57" i="7"/>
  <c r="L57" i="7"/>
  <c r="K57" i="7"/>
  <c r="U56" i="7"/>
  <c r="T56" i="7"/>
  <c r="S56" i="7"/>
  <c r="R56" i="7"/>
  <c r="Q56" i="7"/>
  <c r="P56" i="7"/>
  <c r="O56" i="7"/>
  <c r="N56" i="7"/>
  <c r="M56" i="7"/>
  <c r="L56" i="7"/>
  <c r="K56" i="7"/>
  <c r="U55" i="7"/>
  <c r="T55" i="7"/>
  <c r="S55" i="7"/>
  <c r="R55" i="7"/>
  <c r="Q55" i="7"/>
  <c r="P55" i="7"/>
  <c r="O55" i="7"/>
  <c r="N55" i="7"/>
  <c r="M55" i="7"/>
  <c r="L55" i="7"/>
  <c r="K55" i="7"/>
  <c r="U54" i="7"/>
  <c r="T54" i="7"/>
  <c r="S54" i="7"/>
  <c r="R54" i="7"/>
  <c r="Q54" i="7"/>
  <c r="P54" i="7"/>
  <c r="O54" i="7"/>
  <c r="N54" i="7"/>
  <c r="M54" i="7"/>
  <c r="L54" i="7"/>
  <c r="K54" i="7"/>
  <c r="U53" i="7"/>
  <c r="T53" i="7"/>
  <c r="S53" i="7"/>
  <c r="R53" i="7"/>
  <c r="Q53" i="7"/>
  <c r="P53" i="7"/>
  <c r="O53" i="7"/>
  <c r="N53" i="7"/>
  <c r="M53" i="7"/>
  <c r="L53" i="7"/>
  <c r="K53" i="7"/>
  <c r="U52" i="7"/>
  <c r="U88" i="7" s="1"/>
  <c r="U89" i="7" s="1"/>
  <c r="T52" i="7"/>
  <c r="T88" i="7" s="1"/>
  <c r="T89" i="7" s="1"/>
  <c r="S52" i="7"/>
  <c r="R52" i="7"/>
  <c r="Q52" i="7"/>
  <c r="Q88" i="7" s="1"/>
  <c r="Q89" i="7" s="1"/>
  <c r="P52" i="7"/>
  <c r="P88" i="7" s="1"/>
  <c r="P89" i="7" s="1"/>
  <c r="O52" i="7"/>
  <c r="N52" i="7"/>
  <c r="M52" i="7"/>
  <c r="M88" i="7" s="1"/>
  <c r="M89" i="7" s="1"/>
  <c r="L52" i="7"/>
  <c r="L88" i="7" s="1"/>
  <c r="L89" i="7" s="1"/>
  <c r="K52" i="7"/>
  <c r="U32" i="7"/>
  <c r="T32" i="7"/>
  <c r="S32" i="7"/>
  <c r="R32" i="7"/>
  <c r="Q32" i="7"/>
  <c r="P32" i="7"/>
  <c r="O32" i="7"/>
  <c r="N32" i="7"/>
  <c r="M32" i="7"/>
  <c r="L32" i="7"/>
  <c r="K32" i="7"/>
  <c r="U24" i="7"/>
  <c r="T24" i="7"/>
  <c r="S24" i="7"/>
  <c r="R24" i="7"/>
  <c r="Q24" i="7"/>
  <c r="P24" i="7"/>
  <c r="N24" i="7"/>
  <c r="L24" i="7"/>
  <c r="O24" i="7"/>
  <c r="M24" i="7"/>
  <c r="K24" i="7"/>
  <c r="U62" i="6"/>
  <c r="T62" i="6"/>
  <c r="S62" i="6"/>
  <c r="R62" i="6"/>
  <c r="Q62" i="6"/>
  <c r="P62" i="6"/>
  <c r="O62" i="6"/>
  <c r="N62" i="6"/>
  <c r="M62" i="6"/>
  <c r="L62" i="6"/>
  <c r="U61" i="6"/>
  <c r="T61" i="6"/>
  <c r="T63" i="6" s="1"/>
  <c r="S61" i="6"/>
  <c r="R61" i="6"/>
  <c r="Q61" i="6"/>
  <c r="P61" i="6"/>
  <c r="O61" i="6"/>
  <c r="N61" i="6"/>
  <c r="M61" i="6"/>
  <c r="L61" i="6"/>
  <c r="U60" i="6"/>
  <c r="T60" i="6"/>
  <c r="S60" i="6"/>
  <c r="R60" i="6"/>
  <c r="Q60" i="6"/>
  <c r="P60" i="6"/>
  <c r="O60" i="6"/>
  <c r="N60" i="6"/>
  <c r="M60" i="6"/>
  <c r="L60" i="6"/>
  <c r="U59" i="6"/>
  <c r="T59" i="6"/>
  <c r="S59" i="6"/>
  <c r="R59" i="6"/>
  <c r="Q59" i="6"/>
  <c r="P59" i="6"/>
  <c r="O59" i="6"/>
  <c r="N59" i="6"/>
  <c r="M59" i="6"/>
  <c r="L59" i="6"/>
  <c r="U57" i="6"/>
  <c r="T57" i="6"/>
  <c r="S57" i="6"/>
  <c r="R57" i="6"/>
  <c r="Q57" i="6"/>
  <c r="P57" i="6"/>
  <c r="O57" i="6"/>
  <c r="N57" i="6"/>
  <c r="M57" i="6"/>
  <c r="L57" i="6"/>
  <c r="U56" i="6"/>
  <c r="T56" i="6"/>
  <c r="S56" i="6"/>
  <c r="R56" i="6"/>
  <c r="Q56" i="6"/>
  <c r="P56" i="6"/>
  <c r="O56" i="6"/>
  <c r="N56" i="6"/>
  <c r="M56" i="6"/>
  <c r="L56" i="6"/>
  <c r="U55" i="6"/>
  <c r="T55" i="6"/>
  <c r="S55" i="6"/>
  <c r="R55" i="6"/>
  <c r="Q55" i="6"/>
  <c r="P55" i="6"/>
  <c r="O55" i="6"/>
  <c r="N55" i="6"/>
  <c r="M55" i="6"/>
  <c r="L55" i="6"/>
  <c r="U54" i="6"/>
  <c r="T54" i="6"/>
  <c r="S54" i="6"/>
  <c r="R54" i="6"/>
  <c r="Q54" i="6"/>
  <c r="P54" i="6"/>
  <c r="O54" i="6"/>
  <c r="N54" i="6"/>
  <c r="M54" i="6"/>
  <c r="L54" i="6"/>
  <c r="U53" i="6"/>
  <c r="T53" i="6"/>
  <c r="S53" i="6"/>
  <c r="R53" i="6"/>
  <c r="Q53" i="6"/>
  <c r="P53" i="6"/>
  <c r="O53" i="6"/>
  <c r="N53" i="6"/>
  <c r="M53" i="6"/>
  <c r="L53" i="6"/>
  <c r="U52" i="6"/>
  <c r="U88" i="6" s="1"/>
  <c r="U89" i="6" s="1"/>
  <c r="T52" i="6"/>
  <c r="T88" i="6" s="1"/>
  <c r="T89" i="6" s="1"/>
  <c r="S52" i="6"/>
  <c r="S88" i="6" s="1"/>
  <c r="S89" i="6" s="1"/>
  <c r="R52" i="6"/>
  <c r="R88" i="6" s="1"/>
  <c r="R89" i="6" s="1"/>
  <c r="Q52" i="6"/>
  <c r="Q88" i="6" s="1"/>
  <c r="Q89" i="6" s="1"/>
  <c r="P52" i="6"/>
  <c r="P88" i="6" s="1"/>
  <c r="P89" i="6" s="1"/>
  <c r="O52" i="6"/>
  <c r="O88" i="6" s="1"/>
  <c r="O89" i="6" s="1"/>
  <c r="N52" i="6"/>
  <c r="N88" i="6" s="1"/>
  <c r="N89" i="6" s="1"/>
  <c r="M52" i="6"/>
  <c r="M88" i="6" s="1"/>
  <c r="M89" i="6" s="1"/>
  <c r="L52" i="6"/>
  <c r="L88" i="6" s="1"/>
  <c r="L89" i="6" s="1"/>
  <c r="U32" i="6"/>
  <c r="T32" i="6"/>
  <c r="S32" i="6"/>
  <c r="R32" i="6"/>
  <c r="Q32" i="6"/>
  <c r="P32" i="6"/>
  <c r="O32" i="6"/>
  <c r="N32" i="6"/>
  <c r="M32" i="6"/>
  <c r="L32" i="6"/>
  <c r="U24" i="6"/>
  <c r="T24" i="6"/>
  <c r="S24" i="6"/>
  <c r="R24" i="6"/>
  <c r="Q24" i="6"/>
  <c r="P24" i="6"/>
  <c r="N24" i="6"/>
  <c r="O24" i="6"/>
  <c r="M24" i="6"/>
  <c r="L24" i="6"/>
  <c r="U62" i="5"/>
  <c r="T62" i="5"/>
  <c r="S62" i="5"/>
  <c r="R62" i="5"/>
  <c r="Q62" i="5"/>
  <c r="P62" i="5"/>
  <c r="O62" i="5"/>
  <c r="N62" i="5"/>
  <c r="M62" i="5"/>
  <c r="L62" i="5"/>
  <c r="K62" i="5"/>
  <c r="U61" i="5"/>
  <c r="T61" i="5"/>
  <c r="S61" i="5"/>
  <c r="R61" i="5"/>
  <c r="Q61" i="5"/>
  <c r="P61" i="5"/>
  <c r="O61" i="5"/>
  <c r="N61" i="5"/>
  <c r="M61" i="5"/>
  <c r="L61" i="5"/>
  <c r="K61" i="5"/>
  <c r="U60" i="5"/>
  <c r="T60" i="5"/>
  <c r="S60" i="5"/>
  <c r="R60" i="5"/>
  <c r="Q60" i="5"/>
  <c r="P60" i="5"/>
  <c r="O60" i="5"/>
  <c r="N60" i="5"/>
  <c r="M60" i="5"/>
  <c r="L60" i="5"/>
  <c r="K60" i="5"/>
  <c r="U59" i="5"/>
  <c r="T59" i="5"/>
  <c r="S59" i="5"/>
  <c r="R59" i="5"/>
  <c r="Q59" i="5"/>
  <c r="P59" i="5"/>
  <c r="O59" i="5"/>
  <c r="N59" i="5"/>
  <c r="M59" i="5"/>
  <c r="L59" i="5"/>
  <c r="K59" i="5"/>
  <c r="U57" i="5"/>
  <c r="T57" i="5"/>
  <c r="S57" i="5"/>
  <c r="R57" i="5"/>
  <c r="Q57" i="5"/>
  <c r="P57" i="5"/>
  <c r="O57" i="5"/>
  <c r="N57" i="5"/>
  <c r="M57" i="5"/>
  <c r="L57" i="5"/>
  <c r="K57" i="5"/>
  <c r="U56" i="5"/>
  <c r="T56" i="5"/>
  <c r="S56" i="5"/>
  <c r="R56" i="5"/>
  <c r="Q56" i="5"/>
  <c r="P56" i="5"/>
  <c r="O56" i="5"/>
  <c r="N56" i="5"/>
  <c r="M56" i="5"/>
  <c r="L56" i="5"/>
  <c r="K56" i="5"/>
  <c r="U55" i="5"/>
  <c r="T55" i="5"/>
  <c r="S55" i="5"/>
  <c r="R55" i="5"/>
  <c r="Q55" i="5"/>
  <c r="P55" i="5"/>
  <c r="O55" i="5"/>
  <c r="N55" i="5"/>
  <c r="M55" i="5"/>
  <c r="L55" i="5"/>
  <c r="K55" i="5"/>
  <c r="U54" i="5"/>
  <c r="T54" i="5"/>
  <c r="S54" i="5"/>
  <c r="R54" i="5"/>
  <c r="Q54" i="5"/>
  <c r="P54" i="5"/>
  <c r="O54" i="5"/>
  <c r="N54" i="5"/>
  <c r="M54" i="5"/>
  <c r="L54" i="5"/>
  <c r="K54" i="5"/>
  <c r="U53" i="5"/>
  <c r="T53" i="5"/>
  <c r="S53" i="5"/>
  <c r="R53" i="5"/>
  <c r="Q53" i="5"/>
  <c r="P53" i="5"/>
  <c r="O53" i="5"/>
  <c r="N53" i="5"/>
  <c r="M53" i="5"/>
  <c r="L53" i="5"/>
  <c r="K53" i="5"/>
  <c r="U52" i="5"/>
  <c r="T52" i="5"/>
  <c r="T88" i="5" s="1"/>
  <c r="T89" i="5" s="1"/>
  <c r="S52" i="5"/>
  <c r="S88" i="5" s="1"/>
  <c r="S89" i="5" s="1"/>
  <c r="R52" i="5"/>
  <c r="R88" i="5" s="1"/>
  <c r="R89" i="5" s="1"/>
  <c r="Q52" i="5"/>
  <c r="P52" i="5"/>
  <c r="P88" i="5" s="1"/>
  <c r="P89" i="5" s="1"/>
  <c r="O52" i="5"/>
  <c r="O88" i="5" s="1"/>
  <c r="O89" i="5" s="1"/>
  <c r="N52" i="5"/>
  <c r="N88" i="5" s="1"/>
  <c r="N89" i="5" s="1"/>
  <c r="M52" i="5"/>
  <c r="L52" i="5"/>
  <c r="L88" i="5" s="1"/>
  <c r="L89" i="5" s="1"/>
  <c r="K52" i="5"/>
  <c r="K88" i="5" s="1"/>
  <c r="K89" i="5" s="1"/>
  <c r="U32" i="5"/>
  <c r="T32" i="5"/>
  <c r="S32" i="5"/>
  <c r="R32" i="5"/>
  <c r="Q32" i="5"/>
  <c r="P32" i="5"/>
  <c r="O32" i="5"/>
  <c r="N32" i="5"/>
  <c r="M32" i="5"/>
  <c r="L32" i="5"/>
  <c r="K32" i="5"/>
  <c r="U24" i="5"/>
  <c r="T24" i="5"/>
  <c r="S24" i="5"/>
  <c r="R24" i="5"/>
  <c r="Q24" i="5"/>
  <c r="P24" i="5"/>
  <c r="N24" i="5"/>
  <c r="O24" i="5"/>
  <c r="M24" i="5"/>
  <c r="L24" i="5"/>
  <c r="K24" i="5"/>
  <c r="U62" i="4"/>
  <c r="T62" i="4"/>
  <c r="S62" i="4"/>
  <c r="R62" i="4"/>
  <c r="Q62" i="4"/>
  <c r="P62" i="4"/>
  <c r="O62" i="4"/>
  <c r="N62" i="4"/>
  <c r="M62" i="4"/>
  <c r="L62" i="4"/>
  <c r="K62" i="4"/>
  <c r="U61" i="4"/>
  <c r="T61" i="4"/>
  <c r="S61" i="4"/>
  <c r="R61" i="4"/>
  <c r="Q61" i="4"/>
  <c r="P61" i="4"/>
  <c r="O61" i="4"/>
  <c r="N61" i="4"/>
  <c r="M61" i="4"/>
  <c r="L61" i="4"/>
  <c r="K61" i="4"/>
  <c r="U60" i="4"/>
  <c r="T60" i="4"/>
  <c r="S60" i="4"/>
  <c r="R60" i="4"/>
  <c r="Q60" i="4"/>
  <c r="P60" i="4"/>
  <c r="O60" i="4"/>
  <c r="N60" i="4"/>
  <c r="M60" i="4"/>
  <c r="L60" i="4"/>
  <c r="K60" i="4"/>
  <c r="U59" i="4"/>
  <c r="T59" i="4"/>
  <c r="S59" i="4"/>
  <c r="R59" i="4"/>
  <c r="Q59" i="4"/>
  <c r="P59" i="4"/>
  <c r="O59" i="4"/>
  <c r="N59" i="4"/>
  <c r="M59" i="4"/>
  <c r="L59" i="4"/>
  <c r="K59" i="4"/>
  <c r="U57" i="4"/>
  <c r="T57" i="4"/>
  <c r="S57" i="4"/>
  <c r="R57" i="4"/>
  <c r="Q57" i="4"/>
  <c r="P57" i="4"/>
  <c r="O57" i="4"/>
  <c r="N57" i="4"/>
  <c r="M57" i="4"/>
  <c r="L57" i="4"/>
  <c r="K57" i="4"/>
  <c r="U56" i="4"/>
  <c r="T56" i="4"/>
  <c r="S56" i="4"/>
  <c r="R56" i="4"/>
  <c r="Q56" i="4"/>
  <c r="P56" i="4"/>
  <c r="O56" i="4"/>
  <c r="N56" i="4"/>
  <c r="M56" i="4"/>
  <c r="L56" i="4"/>
  <c r="K56" i="4"/>
  <c r="U55" i="4"/>
  <c r="T55" i="4"/>
  <c r="S55" i="4"/>
  <c r="R55" i="4"/>
  <c r="Q55" i="4"/>
  <c r="P55" i="4"/>
  <c r="O55" i="4"/>
  <c r="N55" i="4"/>
  <c r="M55" i="4"/>
  <c r="L55" i="4"/>
  <c r="K55" i="4"/>
  <c r="U54" i="4"/>
  <c r="T54" i="4"/>
  <c r="S54" i="4"/>
  <c r="R54" i="4"/>
  <c r="Q54" i="4"/>
  <c r="P54" i="4"/>
  <c r="O54" i="4"/>
  <c r="N54" i="4"/>
  <c r="M54" i="4"/>
  <c r="L54" i="4"/>
  <c r="K54" i="4"/>
  <c r="U53" i="4"/>
  <c r="T53" i="4"/>
  <c r="S53" i="4"/>
  <c r="R53" i="4"/>
  <c r="Q53" i="4"/>
  <c r="P53" i="4"/>
  <c r="O53" i="4"/>
  <c r="N53" i="4"/>
  <c r="M53" i="4"/>
  <c r="L53" i="4"/>
  <c r="K53" i="4"/>
  <c r="U52" i="4"/>
  <c r="U88" i="4" s="1"/>
  <c r="U89" i="4" s="1"/>
  <c r="T52" i="4"/>
  <c r="T88" i="4" s="1"/>
  <c r="T89" i="4" s="1"/>
  <c r="S52" i="4"/>
  <c r="S88" i="4" s="1"/>
  <c r="S89" i="4" s="1"/>
  <c r="R52" i="4"/>
  <c r="Q52" i="4"/>
  <c r="Q88" i="4" s="1"/>
  <c r="Q89" i="4" s="1"/>
  <c r="P52" i="4"/>
  <c r="P88" i="4" s="1"/>
  <c r="P89" i="4" s="1"/>
  <c r="O52" i="4"/>
  <c r="O88" i="4" s="1"/>
  <c r="O89" i="4" s="1"/>
  <c r="N52" i="4"/>
  <c r="M52" i="4"/>
  <c r="M88" i="4" s="1"/>
  <c r="M89" i="4" s="1"/>
  <c r="L52" i="4"/>
  <c r="L88" i="4" s="1"/>
  <c r="L89" i="4" s="1"/>
  <c r="K52" i="4"/>
  <c r="K88" i="4" s="1"/>
  <c r="K89" i="4" s="1"/>
  <c r="U32" i="4"/>
  <c r="T32" i="4"/>
  <c r="S32" i="4"/>
  <c r="R32" i="4"/>
  <c r="Q32" i="4"/>
  <c r="P32" i="4"/>
  <c r="O32" i="4"/>
  <c r="N32" i="4"/>
  <c r="M32" i="4"/>
  <c r="L32" i="4"/>
  <c r="K32" i="4"/>
  <c r="U24" i="4"/>
  <c r="T24" i="4"/>
  <c r="S24" i="4"/>
  <c r="R24" i="4"/>
  <c r="Q24" i="4"/>
  <c r="P24" i="4"/>
  <c r="O24" i="4"/>
  <c r="N24" i="4"/>
  <c r="M24" i="4"/>
  <c r="L24" i="4"/>
  <c r="K24" i="4"/>
  <c r="Q63" i="12" l="1"/>
  <c r="U63" i="12"/>
  <c r="T63" i="11"/>
  <c r="S63" i="11"/>
  <c r="S63" i="10"/>
  <c r="S63" i="9"/>
  <c r="S63" i="7"/>
  <c r="S63" i="6"/>
  <c r="S63" i="5"/>
  <c r="T63" i="5"/>
  <c r="R63" i="4"/>
  <c r="S63" i="8"/>
  <c r="Q63" i="4"/>
  <c r="U63" i="4"/>
  <c r="Q63" i="6"/>
  <c r="U63" i="6"/>
  <c r="Q63" i="7"/>
  <c r="U63" i="7"/>
  <c r="Q63" i="8"/>
  <c r="U63" i="8"/>
  <c r="Q63" i="9"/>
  <c r="U63" i="9"/>
  <c r="Q63" i="10"/>
  <c r="U63" i="10"/>
  <c r="Q63" i="11"/>
  <c r="U63" i="11"/>
  <c r="S63" i="12"/>
  <c r="U63" i="5"/>
  <c r="S63" i="4"/>
  <c r="R63" i="5"/>
  <c r="R63" i="6"/>
  <c r="R63" i="7"/>
  <c r="R63" i="8"/>
  <c r="R63" i="9"/>
  <c r="R63" i="10"/>
  <c r="R63" i="11"/>
  <c r="T63" i="12"/>
  <c r="Q63" i="5"/>
  <c r="T63" i="4"/>
  <c r="O64" i="9"/>
  <c r="L66" i="9"/>
  <c r="L68" i="9" s="1"/>
  <c r="P66" i="9"/>
  <c r="P68" i="9" s="1"/>
  <c r="U66" i="5"/>
  <c r="U68" i="5" s="1"/>
  <c r="R66" i="4"/>
  <c r="R68" i="4" s="1"/>
  <c r="N66" i="8"/>
  <c r="N68" i="8" s="1"/>
  <c r="K66" i="5"/>
  <c r="K68" i="5" s="1"/>
  <c r="K66" i="9"/>
  <c r="K68" i="9" s="1"/>
  <c r="Q66" i="5"/>
  <c r="Q68" i="5" s="1"/>
  <c r="Q66" i="8"/>
  <c r="Q68" i="8" s="1"/>
  <c r="S66" i="12"/>
  <c r="S68" i="12" s="1"/>
  <c r="U64" i="8"/>
  <c r="U88" i="8"/>
  <c r="U89" i="8" s="1"/>
  <c r="U66" i="8"/>
  <c r="U68" i="8" s="1"/>
  <c r="U64" i="5"/>
  <c r="U88" i="5"/>
  <c r="U89" i="5" s="1"/>
  <c r="T66" i="9"/>
  <c r="T68" i="9" s="1"/>
  <c r="S64" i="12"/>
  <c r="S88" i="12"/>
  <c r="S89" i="12" s="1"/>
  <c r="S64" i="11"/>
  <c r="S88" i="11"/>
  <c r="S89" i="11" s="1"/>
  <c r="S66" i="9"/>
  <c r="S68" i="9" s="1"/>
  <c r="S64" i="9"/>
  <c r="S66" i="7"/>
  <c r="S68" i="7" s="1"/>
  <c r="S64" i="7"/>
  <c r="S88" i="7"/>
  <c r="S89" i="7" s="1"/>
  <c r="S66" i="5"/>
  <c r="S68" i="5" s="1"/>
  <c r="R64" i="12"/>
  <c r="R88" i="12"/>
  <c r="R89" i="12" s="1"/>
  <c r="R66" i="10"/>
  <c r="R68" i="10" s="1"/>
  <c r="R66" i="8"/>
  <c r="R68" i="8" s="1"/>
  <c r="R64" i="7"/>
  <c r="R88" i="7"/>
  <c r="R89" i="7" s="1"/>
  <c r="R66" i="6"/>
  <c r="R68" i="6" s="1"/>
  <c r="R64" i="4"/>
  <c r="R88" i="4"/>
  <c r="R89" i="4" s="1"/>
  <c r="O64" i="12"/>
  <c r="O88" i="12"/>
  <c r="O89" i="12" s="1"/>
  <c r="O66" i="12"/>
  <c r="O68" i="12" s="1"/>
  <c r="O64" i="11"/>
  <c r="O88" i="11"/>
  <c r="O89" i="11" s="1"/>
  <c r="O66" i="9"/>
  <c r="O68" i="9" s="1"/>
  <c r="O64" i="7"/>
  <c r="O88" i="7"/>
  <c r="O89" i="7" s="1"/>
  <c r="O66" i="7"/>
  <c r="O68" i="7" s="1"/>
  <c r="O66" i="5"/>
  <c r="O68" i="5" s="1"/>
  <c r="N64" i="12"/>
  <c r="N88" i="12"/>
  <c r="N89" i="12" s="1"/>
  <c r="N66" i="10"/>
  <c r="N68" i="10" s="1"/>
  <c r="N64" i="7"/>
  <c r="N88" i="7"/>
  <c r="N89" i="7" s="1"/>
  <c r="N66" i="6"/>
  <c r="N68" i="6" s="1"/>
  <c r="N66" i="4"/>
  <c r="N68" i="4" s="1"/>
  <c r="N64" i="4"/>
  <c r="N88" i="4"/>
  <c r="N89" i="4" s="1"/>
  <c r="M64" i="8"/>
  <c r="M88" i="8"/>
  <c r="M89" i="8" s="1"/>
  <c r="M66" i="8"/>
  <c r="M68" i="8" s="1"/>
  <c r="M66" i="5"/>
  <c r="M68" i="5" s="1"/>
  <c r="M64" i="5"/>
  <c r="M88" i="5"/>
  <c r="M89" i="5" s="1"/>
  <c r="K64" i="12"/>
  <c r="K88" i="12"/>
  <c r="K89" i="12" s="1"/>
  <c r="K66" i="12"/>
  <c r="K68" i="12" s="1"/>
  <c r="K64" i="11"/>
  <c r="K88" i="11"/>
  <c r="K89" i="11" s="1"/>
  <c r="K64" i="9"/>
  <c r="K66" i="7"/>
  <c r="K68" i="7" s="1"/>
  <c r="K64" i="7"/>
  <c r="K88" i="7"/>
  <c r="K89" i="7" s="1"/>
  <c r="Q64" i="8"/>
  <c r="Q88" i="8"/>
  <c r="Q89" i="8" s="1"/>
  <c r="Q64" i="5"/>
  <c r="Q88" i="5"/>
  <c r="Q89" i="5" s="1"/>
  <c r="P64" i="4"/>
  <c r="P66" i="4"/>
  <c r="P68" i="4" s="1"/>
  <c r="P64" i="7"/>
  <c r="P66" i="7"/>
  <c r="P68" i="7" s="1"/>
  <c r="M64" i="11"/>
  <c r="M66" i="11"/>
  <c r="M68" i="11" s="1"/>
  <c r="Q64" i="11"/>
  <c r="Q66" i="11"/>
  <c r="Q68" i="11" s="1"/>
  <c r="U64" i="11"/>
  <c r="U66" i="11"/>
  <c r="U68" i="11" s="1"/>
  <c r="L64" i="12"/>
  <c r="L66" i="12"/>
  <c r="L68" i="12" s="1"/>
  <c r="P64" i="12"/>
  <c r="P66" i="12"/>
  <c r="P68" i="12" s="1"/>
  <c r="T64" i="12"/>
  <c r="T66" i="12"/>
  <c r="T68" i="12" s="1"/>
  <c r="M66" i="4"/>
  <c r="M68" i="4" s="1"/>
  <c r="Q66" i="4"/>
  <c r="Q68" i="4" s="1"/>
  <c r="U66" i="4"/>
  <c r="U68" i="4" s="1"/>
  <c r="N64" i="5"/>
  <c r="R64" i="5"/>
  <c r="L64" i="5"/>
  <c r="L66" i="5"/>
  <c r="L68" i="5" s="1"/>
  <c r="P64" i="5"/>
  <c r="P66" i="5"/>
  <c r="P68" i="5" s="1"/>
  <c r="T64" i="5"/>
  <c r="T66" i="5"/>
  <c r="T68" i="5" s="1"/>
  <c r="O66" i="6"/>
  <c r="O68" i="6" s="1"/>
  <c r="S66" i="6"/>
  <c r="S68" i="6" s="1"/>
  <c r="M66" i="7"/>
  <c r="M68" i="7" s="1"/>
  <c r="Q66" i="7"/>
  <c r="Q68" i="7" s="1"/>
  <c r="U66" i="7"/>
  <c r="U68" i="7" s="1"/>
  <c r="K66" i="8"/>
  <c r="K68" i="8" s="1"/>
  <c r="O66" i="8"/>
  <c r="O68" i="8" s="1"/>
  <c r="S66" i="8"/>
  <c r="S68" i="8" s="1"/>
  <c r="M66" i="9"/>
  <c r="M68" i="9" s="1"/>
  <c r="Q66" i="9"/>
  <c r="Q68" i="9" s="1"/>
  <c r="U66" i="9"/>
  <c r="U68" i="9" s="1"/>
  <c r="K66" i="10"/>
  <c r="K68" i="10" s="1"/>
  <c r="O66" i="10"/>
  <c r="O68" i="10" s="1"/>
  <c r="S66" i="10"/>
  <c r="S68" i="10" s="1"/>
  <c r="N66" i="11"/>
  <c r="N68" i="11" s="1"/>
  <c r="R66" i="11"/>
  <c r="R68" i="11" s="1"/>
  <c r="M64" i="12"/>
  <c r="M66" i="12"/>
  <c r="M68" i="12" s="1"/>
  <c r="Q64" i="12"/>
  <c r="Q66" i="12"/>
  <c r="Q68" i="12" s="1"/>
  <c r="U64" i="12"/>
  <c r="U66" i="12"/>
  <c r="U68" i="12" s="1"/>
  <c r="N64" i="6"/>
  <c r="R64" i="6"/>
  <c r="L64" i="6"/>
  <c r="L66" i="6"/>
  <c r="L68" i="6" s="1"/>
  <c r="P64" i="6"/>
  <c r="P66" i="6"/>
  <c r="P68" i="6" s="1"/>
  <c r="T64" i="6"/>
  <c r="T66" i="6"/>
  <c r="T68" i="6" s="1"/>
  <c r="N66" i="7"/>
  <c r="N68" i="7" s="1"/>
  <c r="R66" i="7"/>
  <c r="R68" i="7" s="1"/>
  <c r="N64" i="8"/>
  <c r="R64" i="8"/>
  <c r="K64" i="8"/>
  <c r="O64" i="8"/>
  <c r="S64" i="8"/>
  <c r="L64" i="8"/>
  <c r="L66" i="8"/>
  <c r="L68" i="8" s="1"/>
  <c r="P64" i="8"/>
  <c r="P66" i="8"/>
  <c r="P68" i="8" s="1"/>
  <c r="T64" i="8"/>
  <c r="T66" i="8"/>
  <c r="T68" i="8" s="1"/>
  <c r="L64" i="9"/>
  <c r="P64" i="9"/>
  <c r="T64" i="9"/>
  <c r="N64" i="9"/>
  <c r="N66" i="9"/>
  <c r="N68" i="9" s="1"/>
  <c r="R64" i="9"/>
  <c r="R66" i="9"/>
  <c r="R68" i="9" s="1"/>
  <c r="N64" i="10"/>
  <c r="R64" i="10"/>
  <c r="L64" i="10"/>
  <c r="L66" i="10"/>
  <c r="L68" i="10" s="1"/>
  <c r="P64" i="10"/>
  <c r="P66" i="10"/>
  <c r="P68" i="10" s="1"/>
  <c r="T64" i="10"/>
  <c r="T66" i="10"/>
  <c r="T68" i="10" s="1"/>
  <c r="K66" i="11"/>
  <c r="K68" i="11" s="1"/>
  <c r="O66" i="11"/>
  <c r="O68" i="11" s="1"/>
  <c r="S66" i="11"/>
  <c r="S68" i="11" s="1"/>
  <c r="N66" i="12"/>
  <c r="N68" i="12" s="1"/>
  <c r="R66" i="12"/>
  <c r="R68" i="12" s="1"/>
  <c r="L64" i="4"/>
  <c r="L66" i="4"/>
  <c r="L68" i="4" s="1"/>
  <c r="T64" i="4"/>
  <c r="T66" i="4"/>
  <c r="T68" i="4" s="1"/>
  <c r="L64" i="7"/>
  <c r="L66" i="7"/>
  <c r="L68" i="7" s="1"/>
  <c r="T64" i="7"/>
  <c r="T66" i="7"/>
  <c r="T68" i="7" s="1"/>
  <c r="K64" i="5"/>
  <c r="O64" i="5"/>
  <c r="S64" i="5"/>
  <c r="M64" i="4"/>
  <c r="Q64" i="4"/>
  <c r="U64" i="4"/>
  <c r="K66" i="4"/>
  <c r="K68" i="4" s="1"/>
  <c r="O64" i="4"/>
  <c r="O66" i="4"/>
  <c r="O68" i="4" s="1"/>
  <c r="S64" i="4"/>
  <c r="S66" i="4"/>
  <c r="S68" i="4" s="1"/>
  <c r="N66" i="5"/>
  <c r="N68" i="5" s="1"/>
  <c r="R66" i="5"/>
  <c r="R68" i="5" s="1"/>
  <c r="O64" i="6"/>
  <c r="S64" i="6"/>
  <c r="M64" i="6"/>
  <c r="M66" i="6"/>
  <c r="M68" i="6" s="1"/>
  <c r="Q64" i="6"/>
  <c r="Q66" i="6"/>
  <c r="Q68" i="6" s="1"/>
  <c r="U64" i="6"/>
  <c r="U66" i="6"/>
  <c r="U68" i="6" s="1"/>
  <c r="M64" i="7"/>
  <c r="Q64" i="7"/>
  <c r="U64" i="7"/>
  <c r="M64" i="9"/>
  <c r="Q64" i="9"/>
  <c r="U64" i="9"/>
  <c r="K64" i="10"/>
  <c r="O64" i="10"/>
  <c r="S64" i="10"/>
  <c r="M64" i="10"/>
  <c r="M66" i="10"/>
  <c r="M68" i="10" s="1"/>
  <c r="Q64" i="10"/>
  <c r="Q66" i="10"/>
  <c r="Q68" i="10" s="1"/>
  <c r="U64" i="10"/>
  <c r="U66" i="10"/>
  <c r="U68" i="10" s="1"/>
  <c r="N64" i="11"/>
  <c r="R64" i="11"/>
  <c r="L64" i="11"/>
  <c r="L66" i="11"/>
  <c r="L68" i="11" s="1"/>
  <c r="P64" i="11"/>
  <c r="P66" i="11"/>
  <c r="P68" i="11" s="1"/>
  <c r="T64" i="11"/>
  <c r="T66" i="11"/>
  <c r="T68" i="11" s="1"/>
  <c r="K64" i="4"/>
  <c r="U80" i="3" l="1"/>
  <c r="T80" i="3"/>
  <c r="S80" i="3"/>
  <c r="R80" i="3"/>
  <c r="Q80" i="3"/>
  <c r="P80" i="3"/>
  <c r="O80" i="3"/>
  <c r="N80" i="3"/>
  <c r="M80" i="3"/>
  <c r="L80" i="3"/>
  <c r="U62" i="3"/>
  <c r="T62" i="3"/>
  <c r="S62" i="3"/>
  <c r="R62" i="3"/>
  <c r="Q62" i="3"/>
  <c r="P62" i="3"/>
  <c r="O62" i="3"/>
  <c r="N62" i="3"/>
  <c r="M62" i="3"/>
  <c r="L62" i="3"/>
  <c r="K62" i="3"/>
  <c r="U61" i="3"/>
  <c r="T61" i="3"/>
  <c r="S61" i="3"/>
  <c r="R61" i="3"/>
  <c r="Q61" i="3"/>
  <c r="P61" i="3"/>
  <c r="O61" i="3"/>
  <c r="N61" i="3"/>
  <c r="M61" i="3"/>
  <c r="L61" i="3"/>
  <c r="K61" i="3"/>
  <c r="U60" i="3"/>
  <c r="T60" i="3"/>
  <c r="S60" i="3"/>
  <c r="R60" i="3"/>
  <c r="Q60" i="3"/>
  <c r="P60" i="3"/>
  <c r="O60" i="3"/>
  <c r="N60" i="3"/>
  <c r="M60" i="3"/>
  <c r="L60" i="3"/>
  <c r="K60" i="3"/>
  <c r="U59" i="3"/>
  <c r="T59" i="3"/>
  <c r="S59" i="3"/>
  <c r="R59" i="3"/>
  <c r="Q59" i="3"/>
  <c r="P59" i="3"/>
  <c r="O59" i="3"/>
  <c r="N59" i="3"/>
  <c r="M59" i="3"/>
  <c r="L59" i="3"/>
  <c r="K59" i="3"/>
  <c r="U57" i="3"/>
  <c r="T57" i="3"/>
  <c r="S57" i="3"/>
  <c r="R57" i="3"/>
  <c r="Q57" i="3"/>
  <c r="P57" i="3"/>
  <c r="O57" i="3"/>
  <c r="N57" i="3"/>
  <c r="M57" i="3"/>
  <c r="L57" i="3"/>
  <c r="K57" i="3"/>
  <c r="U56" i="3"/>
  <c r="T56" i="3"/>
  <c r="S56" i="3"/>
  <c r="R56" i="3"/>
  <c r="Q56" i="3"/>
  <c r="P56" i="3"/>
  <c r="O56" i="3"/>
  <c r="N56" i="3"/>
  <c r="M56" i="3"/>
  <c r="L56" i="3"/>
  <c r="K56" i="3"/>
  <c r="U55" i="3"/>
  <c r="T55" i="3"/>
  <c r="S55" i="3"/>
  <c r="R55" i="3"/>
  <c r="Q55" i="3"/>
  <c r="P55" i="3"/>
  <c r="O55" i="3"/>
  <c r="N55" i="3"/>
  <c r="M55" i="3"/>
  <c r="L55" i="3"/>
  <c r="K55" i="3"/>
  <c r="U54" i="3"/>
  <c r="T54" i="3"/>
  <c r="S54" i="3"/>
  <c r="R54" i="3"/>
  <c r="Q54" i="3"/>
  <c r="P54" i="3"/>
  <c r="O54" i="3"/>
  <c r="N54" i="3"/>
  <c r="M54" i="3"/>
  <c r="L54" i="3"/>
  <c r="K54" i="3"/>
  <c r="U53" i="3"/>
  <c r="T53" i="3"/>
  <c r="S53" i="3"/>
  <c r="R53" i="3"/>
  <c r="Q53" i="3"/>
  <c r="P53" i="3"/>
  <c r="O53" i="3"/>
  <c r="N53" i="3"/>
  <c r="M53" i="3"/>
  <c r="L53" i="3"/>
  <c r="K53" i="3"/>
  <c r="U52" i="3"/>
  <c r="U88" i="3" s="1"/>
  <c r="U89" i="3" s="1"/>
  <c r="T52" i="3"/>
  <c r="T88" i="3" s="1"/>
  <c r="T89" i="3" s="1"/>
  <c r="S52" i="3"/>
  <c r="S88" i="3" s="1"/>
  <c r="S89" i="3" s="1"/>
  <c r="R52" i="3"/>
  <c r="R88" i="3" s="1"/>
  <c r="R89" i="3" s="1"/>
  <c r="Q52" i="3"/>
  <c r="Q88" i="3" s="1"/>
  <c r="Q89" i="3" s="1"/>
  <c r="P52" i="3"/>
  <c r="P88" i="3" s="1"/>
  <c r="P89" i="3" s="1"/>
  <c r="O52" i="3"/>
  <c r="O88" i="3" s="1"/>
  <c r="O89" i="3" s="1"/>
  <c r="N52" i="3"/>
  <c r="N88" i="3" s="1"/>
  <c r="N89" i="3" s="1"/>
  <c r="M52" i="3"/>
  <c r="M88" i="3" s="1"/>
  <c r="M89" i="3" s="1"/>
  <c r="L52" i="3"/>
  <c r="L88" i="3" s="1"/>
  <c r="L89" i="3" s="1"/>
  <c r="K52" i="3"/>
  <c r="K88" i="3" s="1"/>
  <c r="K89" i="3" s="1"/>
  <c r="U32" i="3"/>
  <c r="T32" i="3"/>
  <c r="S32" i="3"/>
  <c r="R32" i="3"/>
  <c r="Q32" i="3"/>
  <c r="P32" i="3"/>
  <c r="O32" i="3"/>
  <c r="N32" i="3"/>
  <c r="M32" i="3"/>
  <c r="L32" i="3"/>
  <c r="K32" i="3"/>
  <c r="U24" i="3"/>
  <c r="T24" i="3"/>
  <c r="S24" i="3"/>
  <c r="R24" i="3"/>
  <c r="Q24" i="3"/>
  <c r="P24" i="3"/>
  <c r="O24" i="3"/>
  <c r="N24" i="3"/>
  <c r="M24" i="3"/>
  <c r="L24" i="3"/>
  <c r="K24" i="3"/>
  <c r="S63" i="3" l="1"/>
  <c r="R63" i="3"/>
  <c r="T63" i="3"/>
  <c r="Q63" i="3"/>
  <c r="U63" i="3"/>
  <c r="R66" i="3"/>
  <c r="R68" i="3" s="1"/>
  <c r="Q66" i="3"/>
  <c r="Q68" i="3" s="1"/>
  <c r="U66" i="3"/>
  <c r="U68" i="3" s="1"/>
  <c r="K66" i="3"/>
  <c r="K68" i="3" s="1"/>
  <c r="S66" i="3"/>
  <c r="S68" i="3" s="1"/>
  <c r="L66" i="3"/>
  <c r="L68" i="3" s="1"/>
  <c r="P66" i="3"/>
  <c r="P68" i="3" s="1"/>
  <c r="T66" i="3"/>
  <c r="T68" i="3" s="1"/>
  <c r="O66" i="3"/>
  <c r="O68" i="3" s="1"/>
  <c r="N66" i="3"/>
  <c r="N68" i="3" s="1"/>
  <c r="M66" i="3"/>
  <c r="M68" i="3" s="1"/>
  <c r="K64" i="3"/>
  <c r="O64" i="3"/>
  <c r="S64" i="3"/>
  <c r="P64" i="3"/>
  <c r="T64" i="3"/>
  <c r="M64" i="3"/>
  <c r="Q64" i="3"/>
  <c r="U64" i="3"/>
  <c r="L64" i="3"/>
  <c r="N64" i="3"/>
  <c r="R64" i="3"/>
  <c r="Q53" i="1" l="1"/>
  <c r="S53" i="1"/>
  <c r="U53" i="1"/>
  <c r="W53" i="1"/>
  <c r="Y53" i="1"/>
  <c r="S80" i="1" l="1"/>
  <c r="U80" i="1"/>
  <c r="W80" i="1"/>
  <c r="Y80" i="1"/>
  <c r="Z79" i="1"/>
  <c r="Z78" i="1"/>
  <c r="Z77" i="1"/>
  <c r="Z76" i="1"/>
  <c r="X79" i="1"/>
  <c r="X78" i="1"/>
  <c r="X77" i="1"/>
  <c r="X76" i="1"/>
  <c r="V79" i="1"/>
  <c r="V78" i="1"/>
  <c r="V77" i="1"/>
  <c r="V76" i="1"/>
  <c r="T79" i="1"/>
  <c r="T78" i="1"/>
  <c r="T77" i="1"/>
  <c r="T76" i="1"/>
  <c r="R77" i="1"/>
  <c r="R78" i="1"/>
  <c r="R79" i="1"/>
  <c r="R76" i="1"/>
  <c r="S52" i="1"/>
  <c r="U52" i="1"/>
  <c r="W52" i="1"/>
  <c r="Y52" i="1"/>
  <c r="S54" i="1"/>
  <c r="U54" i="1"/>
  <c r="W54" i="1"/>
  <c r="Y54" i="1"/>
  <c r="S55" i="1"/>
  <c r="U55" i="1"/>
  <c r="W55" i="1"/>
  <c r="Y55" i="1"/>
  <c r="S56" i="1"/>
  <c r="U56" i="1"/>
  <c r="W56" i="1"/>
  <c r="Y56" i="1"/>
  <c r="S57" i="1"/>
  <c r="U57" i="1"/>
  <c r="W57" i="1"/>
  <c r="Y57" i="1"/>
  <c r="S59" i="1"/>
  <c r="U59" i="1"/>
  <c r="W59" i="1"/>
  <c r="Y59" i="1"/>
  <c r="S60" i="1"/>
  <c r="U60" i="1"/>
  <c r="W60" i="1"/>
  <c r="Y60" i="1"/>
  <c r="S61" i="1"/>
  <c r="U61" i="1"/>
  <c r="W61" i="1"/>
  <c r="Y61" i="1"/>
  <c r="S62" i="1"/>
  <c r="U62" i="1"/>
  <c r="W62" i="1"/>
  <c r="Y62" i="1"/>
  <c r="Z50" i="1"/>
  <c r="Z49" i="1"/>
  <c r="Z48" i="1"/>
  <c r="Z47" i="1"/>
  <c r="Z61" i="1" s="1"/>
  <c r="Z46" i="1"/>
  <c r="Z45" i="1"/>
  <c r="Z44" i="1"/>
  <c r="Z41" i="1"/>
  <c r="Z57" i="1" s="1"/>
  <c r="Z40" i="1"/>
  <c r="Z39" i="1"/>
  <c r="Z38" i="1"/>
  <c r="Z37" i="1"/>
  <c r="Z55" i="1" s="1"/>
  <c r="Z36" i="1"/>
  <c r="Z54" i="1" s="1"/>
  <c r="Z35" i="1"/>
  <c r="Z34" i="1"/>
  <c r="X50" i="1"/>
  <c r="X49" i="1"/>
  <c r="X48" i="1"/>
  <c r="X47" i="1"/>
  <c r="X61" i="1" s="1"/>
  <c r="X46" i="1"/>
  <c r="X45" i="1"/>
  <c r="X44" i="1"/>
  <c r="X41" i="1"/>
  <c r="X57" i="1" s="1"/>
  <c r="X40" i="1"/>
  <c r="X39" i="1"/>
  <c r="X38" i="1"/>
  <c r="X37" i="1"/>
  <c r="X55" i="1" s="1"/>
  <c r="X36" i="1"/>
  <c r="X54" i="1" s="1"/>
  <c r="X35" i="1"/>
  <c r="X34" i="1"/>
  <c r="V50" i="1"/>
  <c r="V49" i="1"/>
  <c r="V48" i="1"/>
  <c r="V47" i="1"/>
  <c r="V61" i="1" s="1"/>
  <c r="V46" i="1"/>
  <c r="V45" i="1"/>
  <c r="V44" i="1"/>
  <c r="V41" i="1"/>
  <c r="V57" i="1" s="1"/>
  <c r="V40" i="1"/>
  <c r="V39" i="1"/>
  <c r="V38" i="1"/>
  <c r="V37" i="1"/>
  <c r="V55" i="1" s="1"/>
  <c r="V36" i="1"/>
  <c r="V54" i="1" s="1"/>
  <c r="V35" i="1"/>
  <c r="V52" i="1" s="1"/>
  <c r="V34" i="1"/>
  <c r="T50" i="1"/>
  <c r="T49" i="1"/>
  <c r="T48" i="1"/>
  <c r="T47" i="1"/>
  <c r="T61" i="1" s="1"/>
  <c r="T46" i="1"/>
  <c r="T45" i="1"/>
  <c r="T44" i="1"/>
  <c r="T41" i="1"/>
  <c r="T57" i="1" s="1"/>
  <c r="T40" i="1"/>
  <c r="T39" i="1"/>
  <c r="T38" i="1"/>
  <c r="T37" i="1"/>
  <c r="T55" i="1" s="1"/>
  <c r="T36" i="1"/>
  <c r="T54" i="1" s="1"/>
  <c r="T35" i="1"/>
  <c r="T52" i="1" s="1"/>
  <c r="T34" i="1"/>
  <c r="R35" i="1"/>
  <c r="R36" i="1"/>
  <c r="R54" i="1" s="1"/>
  <c r="R37" i="1"/>
  <c r="R55" i="1" s="1"/>
  <c r="R38" i="1"/>
  <c r="R39" i="1"/>
  <c r="R40" i="1"/>
  <c r="R41" i="1"/>
  <c r="R57" i="1" s="1"/>
  <c r="R44" i="1"/>
  <c r="R45" i="1"/>
  <c r="R46" i="1"/>
  <c r="R47" i="1"/>
  <c r="R61" i="1" s="1"/>
  <c r="R48" i="1"/>
  <c r="R49" i="1"/>
  <c r="R50" i="1"/>
  <c r="R34" i="1"/>
  <c r="S32" i="1"/>
  <c r="U32" i="1"/>
  <c r="W32" i="1"/>
  <c r="Y32" i="1"/>
  <c r="Z31" i="1"/>
  <c r="Z30" i="1"/>
  <c r="Z29" i="1"/>
  <c r="Z28" i="1"/>
  <c r="Z27" i="1"/>
  <c r="Z26" i="1"/>
  <c r="X31" i="1"/>
  <c r="X30" i="1"/>
  <c r="X29" i="1"/>
  <c r="X28" i="1"/>
  <c r="X27" i="1"/>
  <c r="X26" i="1"/>
  <c r="V31" i="1"/>
  <c r="V30" i="1"/>
  <c r="V29" i="1"/>
  <c r="V28" i="1"/>
  <c r="V27" i="1"/>
  <c r="V26" i="1"/>
  <c r="T31" i="1"/>
  <c r="T30" i="1"/>
  <c r="T29" i="1"/>
  <c r="T28" i="1"/>
  <c r="T27" i="1"/>
  <c r="T26" i="1"/>
  <c r="R27" i="1"/>
  <c r="R28" i="1"/>
  <c r="R29" i="1"/>
  <c r="R30" i="1"/>
  <c r="R31" i="1"/>
  <c r="R26" i="1"/>
  <c r="S25" i="1"/>
  <c r="U25" i="1"/>
  <c r="W25" i="1"/>
  <c r="Y25" i="1"/>
  <c r="S24" i="1"/>
  <c r="U24" i="1"/>
  <c r="W24" i="1"/>
  <c r="Y24" i="1"/>
  <c r="Z23" i="1"/>
  <c r="Z22" i="1"/>
  <c r="Z21" i="1"/>
  <c r="Z20" i="1"/>
  <c r="X23" i="1"/>
  <c r="X22" i="1"/>
  <c r="X21" i="1"/>
  <c r="X20" i="1"/>
  <c r="V23" i="1"/>
  <c r="V22" i="1"/>
  <c r="V21" i="1"/>
  <c r="V20" i="1"/>
  <c r="T23" i="1"/>
  <c r="T22" i="1"/>
  <c r="T21" i="1"/>
  <c r="T20" i="1"/>
  <c r="R20" i="1"/>
  <c r="R21" i="1"/>
  <c r="R22" i="1"/>
  <c r="R23" i="1"/>
  <c r="Z6" i="1"/>
  <c r="Z7" i="1"/>
  <c r="Z8" i="1"/>
  <c r="Z9" i="1"/>
  <c r="Z10" i="1"/>
  <c r="Z11" i="1"/>
  <c r="Z12" i="1"/>
  <c r="Z13" i="1"/>
  <c r="Z16" i="1"/>
  <c r="Z17" i="1"/>
  <c r="Z18" i="1"/>
  <c r="X6" i="1"/>
  <c r="X7" i="1"/>
  <c r="X8" i="1"/>
  <c r="X9" i="1"/>
  <c r="X10" i="1"/>
  <c r="X11" i="1"/>
  <c r="X12" i="1"/>
  <c r="X13" i="1"/>
  <c r="X16" i="1"/>
  <c r="X17" i="1"/>
  <c r="X18" i="1"/>
  <c r="V6" i="1"/>
  <c r="V7" i="1"/>
  <c r="V8" i="1"/>
  <c r="V9" i="1"/>
  <c r="V10" i="1"/>
  <c r="V11" i="1"/>
  <c r="V12" i="1"/>
  <c r="V13" i="1"/>
  <c r="V16" i="1"/>
  <c r="V17" i="1"/>
  <c r="V18" i="1"/>
  <c r="T6" i="1"/>
  <c r="T7" i="1"/>
  <c r="T8" i="1"/>
  <c r="T9" i="1"/>
  <c r="T10" i="1"/>
  <c r="T11" i="1"/>
  <c r="T12" i="1"/>
  <c r="T13" i="1"/>
  <c r="T16" i="1"/>
  <c r="T17" i="1"/>
  <c r="T18" i="1"/>
  <c r="R6" i="1"/>
  <c r="R7" i="1"/>
  <c r="R8" i="1"/>
  <c r="R9" i="1"/>
  <c r="R10" i="1"/>
  <c r="R11" i="1"/>
  <c r="R12" i="1"/>
  <c r="R13" i="1"/>
  <c r="R16" i="1"/>
  <c r="R17" i="1"/>
  <c r="R18" i="1"/>
  <c r="Z85" i="1" l="1"/>
  <c r="V60" i="1"/>
  <c r="Y63" i="1"/>
  <c r="W63" i="1"/>
  <c r="U63" i="1"/>
  <c r="S63" i="1"/>
  <c r="V15" i="1"/>
  <c r="X52" i="1"/>
  <c r="X88" i="1" s="1"/>
  <c r="Z52" i="1"/>
  <c r="Z88" i="1" s="1"/>
  <c r="Y64" i="1"/>
  <c r="T15" i="1"/>
  <c r="T5" i="1"/>
  <c r="T83" i="1" s="1"/>
  <c r="X56" i="1"/>
  <c r="X62" i="1"/>
  <c r="X63" i="1" s="1"/>
  <c r="V32" i="1"/>
  <c r="Z32" i="1"/>
  <c r="V56" i="1"/>
  <c r="V59" i="1"/>
  <c r="V62" i="1"/>
  <c r="V63" i="1" s="1"/>
  <c r="X60" i="1"/>
  <c r="R15" i="1"/>
  <c r="R84" i="1" s="1"/>
  <c r="R5" i="1"/>
  <c r="Z15" i="1"/>
  <c r="X32" i="1"/>
  <c r="T88" i="1"/>
  <c r="Z90" i="1"/>
  <c r="Z53" i="1"/>
  <c r="Z56" i="1"/>
  <c r="Z59" i="1"/>
  <c r="Z62" i="1"/>
  <c r="Z63" i="1" s="1"/>
  <c r="Y88" i="1"/>
  <c r="Y89" i="1" s="1"/>
  <c r="Y66" i="1"/>
  <c r="Y68" i="1" s="1"/>
  <c r="T80" i="1"/>
  <c r="V80" i="1"/>
  <c r="X80" i="1"/>
  <c r="Z80" i="1"/>
  <c r="X15" i="1"/>
  <c r="X84" i="1" s="1"/>
  <c r="X5" i="1"/>
  <c r="Z5" i="1"/>
  <c r="Z83" i="1" s="1"/>
  <c r="R19" i="1"/>
  <c r="X90" i="1"/>
  <c r="X53" i="1"/>
  <c r="X59" i="1"/>
  <c r="Z60" i="1"/>
  <c r="W64" i="1"/>
  <c r="W66" i="1"/>
  <c r="W68" i="1" s="1"/>
  <c r="W88" i="1"/>
  <c r="W89" i="1" s="1"/>
  <c r="V5" i="1"/>
  <c r="V83" i="1" s="1"/>
  <c r="T19" i="1"/>
  <c r="V19" i="1"/>
  <c r="X19" i="1"/>
  <c r="Z19" i="1"/>
  <c r="V90" i="1"/>
  <c r="V53" i="1"/>
  <c r="U88" i="1"/>
  <c r="U89" i="1" s="1"/>
  <c r="U66" i="1"/>
  <c r="U68" i="1" s="1"/>
  <c r="T90" i="1"/>
  <c r="T53" i="1"/>
  <c r="V88" i="1"/>
  <c r="S64" i="1"/>
  <c r="S66" i="1"/>
  <c r="S68" i="1" s="1"/>
  <c r="S88" i="1"/>
  <c r="S89" i="1" s="1"/>
  <c r="R90" i="1"/>
  <c r="R53" i="1"/>
  <c r="R60" i="1"/>
  <c r="R62" i="1"/>
  <c r="R63" i="1" s="1"/>
  <c r="T56" i="1"/>
  <c r="T62" i="1"/>
  <c r="T63" i="1" s="1"/>
  <c r="Z25" i="1"/>
  <c r="T32" i="1"/>
  <c r="R25" i="1"/>
  <c r="U64" i="1"/>
  <c r="R80" i="1"/>
  <c r="T60" i="1"/>
  <c r="R56" i="1"/>
  <c r="R32" i="1"/>
  <c r="T59" i="1"/>
  <c r="T25" i="1"/>
  <c r="X25" i="1"/>
  <c r="V25" i="1"/>
  <c r="R59" i="1"/>
  <c r="R52" i="1"/>
  <c r="Z84" i="1" l="1"/>
  <c r="T84" i="1"/>
  <c r="V84" i="1"/>
  <c r="V85" i="1"/>
  <c r="X85" i="1"/>
  <c r="X83" i="1"/>
  <c r="R83" i="1"/>
  <c r="T85" i="1"/>
  <c r="R85" i="1"/>
  <c r="X89" i="1"/>
  <c r="V66" i="1"/>
  <c r="V68" i="1" s="1"/>
  <c r="V24" i="1"/>
  <c r="X64" i="1"/>
  <c r="Z66" i="1"/>
  <c r="Z68" i="1" s="1"/>
  <c r="T66" i="1"/>
  <c r="T68" i="1" s="1"/>
  <c r="R24" i="1"/>
  <c r="Z64" i="1"/>
  <c r="X66" i="1"/>
  <c r="X68" i="1" s="1"/>
  <c r="X24" i="1"/>
  <c r="T24" i="1"/>
  <c r="V64" i="1"/>
  <c r="T64" i="1"/>
  <c r="T89" i="1"/>
  <c r="Z89" i="1"/>
  <c r="V89" i="1"/>
  <c r="Z24" i="1"/>
  <c r="R88" i="1"/>
  <c r="R89" i="1" s="1"/>
  <c r="R66" i="1"/>
  <c r="R68" i="1" s="1"/>
  <c r="R64" i="1"/>
  <c r="Q25" i="1"/>
  <c r="Q24" i="1"/>
  <c r="Q32" i="1"/>
  <c r="Q52" i="1"/>
  <c r="Q54" i="1"/>
  <c r="Q55" i="1"/>
  <c r="Q56" i="1"/>
  <c r="Q57" i="1"/>
  <c r="Q59" i="1"/>
  <c r="Q60" i="1"/>
  <c r="Q61" i="1"/>
  <c r="Q62" i="1"/>
  <c r="Q80" i="1"/>
  <c r="Q63" i="1" l="1"/>
  <c r="Q66" i="1"/>
  <c r="Q68" i="1" s="1"/>
  <c r="Q88" i="1"/>
  <c r="Q89" i="1" s="1"/>
  <c r="Q64" i="1"/>
  <c r="O62" i="1"/>
  <c r="N62" i="1"/>
  <c r="M62" i="1"/>
  <c r="L62" i="1"/>
  <c r="K62" i="1"/>
  <c r="O61" i="1"/>
  <c r="N61" i="1"/>
  <c r="M61" i="1"/>
  <c r="M63" i="1" s="1"/>
  <c r="L61" i="1"/>
  <c r="K61" i="1"/>
  <c r="O60" i="1"/>
  <c r="N60" i="1"/>
  <c r="M60" i="1"/>
  <c r="L60" i="1"/>
  <c r="K60" i="1"/>
  <c r="O59" i="1"/>
  <c r="N59" i="1"/>
  <c r="M59" i="1"/>
  <c r="L59" i="1"/>
  <c r="K59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K88" i="1" s="1"/>
  <c r="K89" i="1" s="1"/>
  <c r="K32" i="1"/>
  <c r="L32" i="1"/>
  <c r="M32" i="1"/>
  <c r="N32" i="1"/>
  <c r="O32" i="1"/>
  <c r="K19" i="1"/>
  <c r="K24" i="1" s="1"/>
  <c r="L19" i="1"/>
  <c r="L24" i="1" s="1"/>
  <c r="M19" i="1"/>
  <c r="M24" i="1" s="1"/>
  <c r="N19" i="1"/>
  <c r="N24" i="1" s="1"/>
  <c r="O19" i="1"/>
  <c r="O24" i="1" s="1"/>
  <c r="N63" i="1" l="1"/>
  <c r="K63" i="1"/>
  <c r="L63" i="1"/>
  <c r="O63" i="1"/>
  <c r="O88" i="1"/>
  <c r="O89" i="1" s="1"/>
  <c r="O66" i="1"/>
  <c r="O68" i="1" s="1"/>
  <c r="L88" i="1"/>
  <c r="L89" i="1" s="1"/>
  <c r="L66" i="1"/>
  <c r="L68" i="1" s="1"/>
  <c r="M66" i="1"/>
  <c r="M68" i="1" s="1"/>
  <c r="M88" i="1"/>
  <c r="M89" i="1" s="1"/>
  <c r="N66" i="1"/>
  <c r="N68" i="1" s="1"/>
  <c r="N88" i="1"/>
  <c r="N89" i="1" s="1"/>
  <c r="K66" i="1"/>
  <c r="K68" i="1" s="1"/>
  <c r="L64" i="1"/>
  <c r="K64" i="1"/>
  <c r="M64" i="1"/>
  <c r="N64" i="1"/>
  <c r="O64" i="1"/>
  <c r="P62" i="1"/>
  <c r="P61" i="1"/>
  <c r="P60" i="1"/>
  <c r="P59" i="1"/>
  <c r="P57" i="1"/>
  <c r="P56" i="1"/>
  <c r="P55" i="1"/>
  <c r="P54" i="1"/>
  <c r="P53" i="1"/>
  <c r="P52" i="1"/>
  <c r="P32" i="1"/>
  <c r="P25" i="1"/>
  <c r="P24" i="1"/>
  <c r="P63" i="1" l="1"/>
  <c r="P88" i="1"/>
  <c r="P89" i="1" s="1"/>
  <c r="P66" i="1"/>
  <c r="P68" i="1" s="1"/>
  <c r="P64" i="1"/>
  <c r="N80" i="1"/>
  <c r="P80" i="1"/>
  <c r="L80" i="1"/>
  <c r="M80" i="1"/>
  <c r="O80" i="1"/>
  <c r="F76" i="1" l="1"/>
  <c r="G76" i="1"/>
  <c r="H76" i="1"/>
  <c r="D7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Kofoid, Jennifer@DWR</author>
    <author>evelyn</author>
  </authors>
  <commentList>
    <comment ref="B7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Kofoid, Jennifer@DWR:</t>
        </r>
        <r>
          <rPr>
            <sz val="9"/>
            <color indexed="81"/>
            <rFont val="Tahoma"/>
            <family val="2"/>
          </rPr>
          <t xml:space="preserve">
Prism precip</t>
        </r>
      </text>
    </comment>
    <comment ref="B74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evelyn:</t>
        </r>
        <r>
          <rPr>
            <sz val="9"/>
            <color indexed="81"/>
            <rFont val="Tahoma"/>
            <family val="2"/>
          </rPr>
          <t xml:space="preserve">
The basis for determining average annual precipitation is a thirty-year moving average. We used 1971-2000 for Update 2009 and 1981-2010 for Update 2013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Kofoid, Jennifer@DWR</author>
    <author>evelyn</author>
  </authors>
  <commentList>
    <comment ref="B70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Kofoid, Jennifer@DWR:</t>
        </r>
        <r>
          <rPr>
            <sz val="9"/>
            <color indexed="81"/>
            <rFont val="Tahoma"/>
            <family val="2"/>
          </rPr>
          <t xml:space="preserve">
Prism precip</t>
        </r>
      </text>
    </comment>
    <comment ref="B74" authorId="1" shapeId="0" xr:uid="{00000000-0006-0000-0900-000002000000}">
      <text>
        <r>
          <rPr>
            <b/>
            <sz val="9"/>
            <color indexed="81"/>
            <rFont val="Tahoma"/>
            <family val="2"/>
          </rPr>
          <t>evelyn:</t>
        </r>
        <r>
          <rPr>
            <sz val="9"/>
            <color indexed="81"/>
            <rFont val="Tahoma"/>
            <family val="2"/>
          </rPr>
          <t xml:space="preserve">
The basis for determining average annual precipitation is a thirty-year moving average. We used 1971-2000 for Update 2009 and 1981-2010 for Update 2013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Kofoid, Jennifer@DWR</author>
    <author>evelyn</author>
  </authors>
  <commentList>
    <comment ref="B70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Kofoid, Jennifer@DWR:</t>
        </r>
        <r>
          <rPr>
            <sz val="9"/>
            <color indexed="81"/>
            <rFont val="Tahoma"/>
            <family val="2"/>
          </rPr>
          <t xml:space="preserve">
Prism precip</t>
        </r>
      </text>
    </comment>
    <comment ref="B74" authorId="1" shapeId="0" xr:uid="{00000000-0006-0000-0A00-000002000000}">
      <text>
        <r>
          <rPr>
            <b/>
            <sz val="9"/>
            <color indexed="81"/>
            <rFont val="Tahoma"/>
            <family val="2"/>
          </rPr>
          <t>evelyn:</t>
        </r>
        <r>
          <rPr>
            <sz val="9"/>
            <color indexed="81"/>
            <rFont val="Tahoma"/>
            <family val="2"/>
          </rPr>
          <t xml:space="preserve">
The basis for determining average annual precipitation is a thirty-year moving average. We used 1971-2000 for Update 2009 and 1981-2010 for Update 2013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Kofoid, Jennifer@DWR</author>
    <author>evelyn</author>
  </authors>
  <commentList>
    <comment ref="B70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Kofoid, Jennifer@DWR:</t>
        </r>
        <r>
          <rPr>
            <sz val="9"/>
            <color indexed="81"/>
            <rFont val="Tahoma"/>
            <family val="2"/>
          </rPr>
          <t xml:space="preserve">
Prism precip</t>
        </r>
      </text>
    </comment>
    <comment ref="B74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evelyn:</t>
        </r>
        <r>
          <rPr>
            <sz val="9"/>
            <color indexed="81"/>
            <rFont val="Tahoma"/>
            <family val="2"/>
          </rPr>
          <t xml:space="preserve">
The basis for determining average annual precipitation is a thirty-year moving average. We used 1971-2000 for Update 2009 and 1981-2010 for Update 2013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Kofoid, Jennifer@DWR</author>
    <author>evelyn</author>
  </authors>
  <commentList>
    <comment ref="B7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Kofoid, Jennifer@DWR:</t>
        </r>
        <r>
          <rPr>
            <sz val="9"/>
            <color indexed="81"/>
            <rFont val="Tahoma"/>
            <family val="2"/>
          </rPr>
          <t xml:space="preserve">
Prism precip</t>
        </r>
      </text>
    </comment>
    <comment ref="B74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evelyn:</t>
        </r>
        <r>
          <rPr>
            <sz val="9"/>
            <color indexed="81"/>
            <rFont val="Tahoma"/>
            <family val="2"/>
          </rPr>
          <t xml:space="preserve">
The basis for determining average annual precipitation is a thirty-year moving average. We used 1971-2000 for Update 2009 and 1981-2010 for Update 2013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Kofoid, Jennifer@DWR</author>
    <author>evelyn</author>
  </authors>
  <commentList>
    <comment ref="B70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Kofoid, Jennifer@DWR:</t>
        </r>
        <r>
          <rPr>
            <sz val="9"/>
            <color indexed="81"/>
            <rFont val="Tahoma"/>
            <family val="2"/>
          </rPr>
          <t xml:space="preserve">
Prism precip</t>
        </r>
      </text>
    </comment>
    <comment ref="B74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evelyn:</t>
        </r>
        <r>
          <rPr>
            <sz val="9"/>
            <color indexed="81"/>
            <rFont val="Tahoma"/>
            <family val="2"/>
          </rPr>
          <t xml:space="preserve">
The basis for determining average annual precipitation is a thirty-year moving average. We used 1971-2000 for Update 2009 and 1981-2010 for Update 2013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Kofoid, Jennifer@DWR</author>
    <author>evelyn</author>
  </authors>
  <commentList>
    <comment ref="B70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Kofoid, Jennifer@DWR:</t>
        </r>
        <r>
          <rPr>
            <sz val="9"/>
            <color indexed="81"/>
            <rFont val="Tahoma"/>
            <family val="2"/>
          </rPr>
          <t xml:space="preserve">
Prism precip</t>
        </r>
      </text>
    </comment>
    <comment ref="B74" authorId="1" shapeId="0" xr:uid="{00000000-0006-0000-0400-000002000000}">
      <text>
        <r>
          <rPr>
            <b/>
            <sz val="9"/>
            <color indexed="81"/>
            <rFont val="Tahoma"/>
            <family val="2"/>
          </rPr>
          <t>evelyn:</t>
        </r>
        <r>
          <rPr>
            <sz val="9"/>
            <color indexed="81"/>
            <rFont val="Tahoma"/>
            <family val="2"/>
          </rPr>
          <t xml:space="preserve">
The basis for determining average annual precipitation is a thirty-year moving average. We used 1971-2000 for Update 2009 and 1981-2010 for Update 2013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Kofoid, Jennifer@DWR</author>
    <author>evelyn</author>
  </authors>
  <commentList>
    <comment ref="B70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Kofoid, Jennifer@DWR:</t>
        </r>
        <r>
          <rPr>
            <sz val="9"/>
            <color indexed="81"/>
            <rFont val="Tahoma"/>
            <family val="2"/>
          </rPr>
          <t xml:space="preserve">
Prism precip</t>
        </r>
      </text>
    </comment>
    <comment ref="B74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evelyn:</t>
        </r>
        <r>
          <rPr>
            <sz val="9"/>
            <color indexed="81"/>
            <rFont val="Tahoma"/>
            <family val="2"/>
          </rPr>
          <t xml:space="preserve">
The basis for determining average annual precipitation is a thirty-year moving average. We used 1971-2000 for Update 2009 and 1981-2010 for Update 2013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Kofoid, Jennifer@DWR</author>
    <author>evelyn</author>
  </authors>
  <commentList>
    <comment ref="B70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Kofoid, Jennifer@DWR:</t>
        </r>
        <r>
          <rPr>
            <sz val="9"/>
            <color indexed="81"/>
            <rFont val="Tahoma"/>
            <family val="2"/>
          </rPr>
          <t xml:space="preserve">
Prism precip</t>
        </r>
      </text>
    </comment>
    <comment ref="B74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evelyn:</t>
        </r>
        <r>
          <rPr>
            <sz val="9"/>
            <color indexed="81"/>
            <rFont val="Tahoma"/>
            <family val="2"/>
          </rPr>
          <t xml:space="preserve">
The basis for determining average annual precipitation is a thirty-year moving average. We used 1971-2000 for Update 2009 and 1981-2010 for Update 2013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Kofoid, Jennifer@DWR</author>
    <author>evelyn</author>
  </authors>
  <commentList>
    <comment ref="B70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Kofoid, Jennifer@DWR:</t>
        </r>
        <r>
          <rPr>
            <sz val="9"/>
            <color indexed="81"/>
            <rFont val="Tahoma"/>
            <family val="2"/>
          </rPr>
          <t xml:space="preserve">
Prism precip</t>
        </r>
      </text>
    </comment>
    <comment ref="B74" authorId="1" shapeId="0" xr:uid="{00000000-0006-0000-0700-000002000000}">
      <text>
        <r>
          <rPr>
            <b/>
            <sz val="9"/>
            <color indexed="81"/>
            <rFont val="Tahoma"/>
            <family val="2"/>
          </rPr>
          <t>evelyn:</t>
        </r>
        <r>
          <rPr>
            <sz val="9"/>
            <color indexed="81"/>
            <rFont val="Tahoma"/>
            <family val="2"/>
          </rPr>
          <t xml:space="preserve">
The basis for determining average annual precipitation is a thirty-year moving average. We used 1971-2000 for Update 2009 and 1981-2010 for Update 2013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Kofoid, Jennifer@DWR</author>
    <author>evelyn</author>
  </authors>
  <commentList>
    <comment ref="B70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Kofoid, Jennifer@DWR:</t>
        </r>
        <r>
          <rPr>
            <sz val="9"/>
            <color indexed="81"/>
            <rFont val="Tahoma"/>
            <family val="2"/>
          </rPr>
          <t xml:space="preserve">
Prism precip</t>
        </r>
      </text>
    </comment>
    <comment ref="B74" authorId="1" shapeId="0" xr:uid="{00000000-0006-0000-0800-000002000000}">
      <text>
        <r>
          <rPr>
            <b/>
            <sz val="9"/>
            <color indexed="81"/>
            <rFont val="Tahoma"/>
            <family val="2"/>
          </rPr>
          <t>evelyn:</t>
        </r>
        <r>
          <rPr>
            <sz val="9"/>
            <color indexed="81"/>
            <rFont val="Tahoma"/>
            <family val="2"/>
          </rPr>
          <t xml:space="preserve">
The basis for determining average annual precipitation is a thirty-year moving average. We used 1971-2000 for Update 2009 and 1981-2010 for Update 2013</t>
        </r>
      </text>
    </comment>
  </commentList>
</comments>
</file>

<file path=xl/sharedStrings.xml><?xml version="1.0" encoding="utf-8"?>
<sst xmlns="http://schemas.openxmlformats.org/spreadsheetml/2006/main" count="1102" uniqueCount="112">
  <si>
    <t>MAF</t>
  </si>
  <si>
    <t>Water Used</t>
  </si>
  <si>
    <t>Applied Water</t>
  </si>
  <si>
    <t xml:space="preserve">Urban </t>
  </si>
  <si>
    <t>Large Landscape</t>
  </si>
  <si>
    <t>Commercial</t>
  </si>
  <si>
    <t>Industrial</t>
  </si>
  <si>
    <t>Energy Production</t>
  </si>
  <si>
    <t>Residential - Interior</t>
  </si>
  <si>
    <t>Residential - Exterior</t>
  </si>
  <si>
    <t>Conveyance Applied Water</t>
  </si>
  <si>
    <t xml:space="preserve">Groundwater Recharge Applied Water </t>
  </si>
  <si>
    <t>Irrigated Agriculture</t>
  </si>
  <si>
    <t>Applied Water - Crop Production</t>
  </si>
  <si>
    <t xml:space="preserve">Dedicated </t>
  </si>
  <si>
    <t>Environmental Water</t>
  </si>
  <si>
    <t>Managed Wetlands</t>
  </si>
  <si>
    <t>Minimum Req'd Delta Outflow</t>
  </si>
  <si>
    <t>Min. Instream Flow Requirements</t>
  </si>
  <si>
    <t>Wild &amp; Scenic R.</t>
  </si>
  <si>
    <t>Total Uses</t>
  </si>
  <si>
    <t>SUM check</t>
  </si>
  <si>
    <t>Water Uses</t>
  </si>
  <si>
    <t>Urban</t>
  </si>
  <si>
    <t>Depleted</t>
  </si>
  <si>
    <t>Req Delta Outflow</t>
  </si>
  <si>
    <t>Instream Flow</t>
  </si>
  <si>
    <t>Surface Water</t>
  </si>
  <si>
    <t xml:space="preserve">  Local Deliveries</t>
  </si>
  <si>
    <t xml:space="preserve">  Local Deliveries -  instream</t>
  </si>
  <si>
    <t xml:space="preserve">  Local Imported Deliveries</t>
  </si>
  <si>
    <t xml:space="preserve">  Colorado River Deliveries</t>
  </si>
  <si>
    <t xml:space="preserve">  CVP Base and Project Deliveries</t>
  </si>
  <si>
    <t xml:space="preserve">  CVP Base - instream</t>
  </si>
  <si>
    <t xml:space="preserve">  Other Federal Deliveries</t>
  </si>
  <si>
    <t xml:space="preserve">  SWP Deliveries</t>
  </si>
  <si>
    <t>Groundwater</t>
  </si>
  <si>
    <t xml:space="preserve">  Net Extraction</t>
  </si>
  <si>
    <t xml:space="preserve">  Deep Percolation</t>
  </si>
  <si>
    <t>Reuse/Recycle</t>
  </si>
  <si>
    <t xml:space="preserve">  Reuse Surface Water</t>
  </si>
  <si>
    <t xml:space="preserve">  Recycled Water</t>
  </si>
  <si>
    <t xml:space="preserve">  Inflow drainage</t>
  </si>
  <si>
    <t xml:space="preserve">  Desalination</t>
  </si>
  <si>
    <t>Water Supply</t>
  </si>
  <si>
    <t>Local Projects</t>
  </si>
  <si>
    <t>Local Imported Deliveries</t>
  </si>
  <si>
    <t>Colorado River Project</t>
  </si>
  <si>
    <t>Federal Projects</t>
  </si>
  <si>
    <t>State Project</t>
  </si>
  <si>
    <t>Ground Water Extraction</t>
  </si>
  <si>
    <t xml:space="preserve">Reuse </t>
  </si>
  <si>
    <t>Recycled Water</t>
  </si>
  <si>
    <t>Total Supplies</t>
  </si>
  <si>
    <t>Total Surface Water Supplies</t>
  </si>
  <si>
    <t>Total Surface + GW</t>
  </si>
  <si>
    <t>CA Precipitation, percent of average</t>
  </si>
  <si>
    <t>CA Precipitation, annual MAF</t>
  </si>
  <si>
    <t>Net Groundwater Extraction</t>
  </si>
  <si>
    <t xml:space="preserve">  Deep Percolation of AW (Surface &amp; GW)</t>
  </si>
  <si>
    <t xml:space="preserve">  Deep Percolation of GW recharge</t>
  </si>
  <si>
    <t xml:space="preserve">  Conveyance Deep Percolation</t>
  </si>
  <si>
    <t>Total Groundwater Extraction</t>
  </si>
  <si>
    <t>Urban Water Use percentage (1</t>
  </si>
  <si>
    <t>Ag Water Use percentage (1</t>
  </si>
  <si>
    <t>1) not including instream</t>
  </si>
  <si>
    <t xml:space="preserve">  Return Flow for Carryover storage</t>
  </si>
  <si>
    <t>Inflow &amp; Return Flow for Carryover Storage</t>
  </si>
  <si>
    <t>Instream Environmental Supply</t>
  </si>
  <si>
    <t>CDEC precip</t>
  </si>
  <si>
    <t>Instream Water Supply</t>
  </si>
  <si>
    <t>Ag, Urban, MW Surface Water Supply</t>
  </si>
  <si>
    <t>Total Surface Water</t>
  </si>
  <si>
    <t>TAF</t>
  </si>
  <si>
    <t>Water from Refineries</t>
  </si>
  <si>
    <t>Update 2018 Start</t>
  </si>
  <si>
    <t>1) water use not including instream</t>
  </si>
  <si>
    <t>Managed Wetlands Use % (1</t>
  </si>
  <si>
    <t>Urban Water AW Use percentage (1</t>
  </si>
  <si>
    <t>Ag Water AW Use percentage (1</t>
  </si>
  <si>
    <t>Managed Wetlands AW Use % (1</t>
  </si>
  <si>
    <t>1981-2010 annual avg precip (maf)</t>
  </si>
  <si>
    <t>1971-2000 annual avg precip (maf)</t>
  </si>
  <si>
    <t>1986-2015 30 yr avg precip (maf)</t>
  </si>
  <si>
    <t>1971-2000 annual avg precip (taf)</t>
  </si>
  <si>
    <t>1981-2010 annual avg precip (taf)</t>
  </si>
  <si>
    <t>1986-2015 30 yr avg precip (taf)</t>
  </si>
  <si>
    <t xml:space="preserve">  Water from Refineries</t>
  </si>
  <si>
    <t xml:space="preserve">  Local Deliveries (2</t>
  </si>
  <si>
    <t>2) 2011 was a wet year. 1004.6 TAF of instream water supply in PA 510 for that year was reuse rather than direct supply.</t>
  </si>
  <si>
    <t>Reuse and Recycled</t>
  </si>
  <si>
    <t>Applied</t>
  </si>
  <si>
    <t>NC Precipitation, percent of average</t>
  </si>
  <si>
    <t>SF Precipitation, percent of average</t>
  </si>
  <si>
    <t>CC Precipitation, percent of average</t>
  </si>
  <si>
    <t>SC Precipitation, percent of average</t>
  </si>
  <si>
    <t>SJR Precipitation, percent of average</t>
  </si>
  <si>
    <t>NL Precipitation, percent of average</t>
  </si>
  <si>
    <t>TL Precipitation, percent of average</t>
  </si>
  <si>
    <t>SL Precipitation, percent of average</t>
  </si>
  <si>
    <t xml:space="preserve">SL Precipitation, annual </t>
  </si>
  <si>
    <t xml:space="preserve">NLPrecipitation, annual </t>
  </si>
  <si>
    <t xml:space="preserve">TL Precipitation, annual </t>
  </si>
  <si>
    <t xml:space="preserve">SJR Precipitation, annual </t>
  </si>
  <si>
    <t>SR Precipitation, percent of average</t>
  </si>
  <si>
    <t xml:space="preserve">SR Precipitation, annual </t>
  </si>
  <si>
    <t xml:space="preserve">SC Precipitation, annual </t>
  </si>
  <si>
    <t xml:space="preserve">CC Precipitation, annual </t>
  </si>
  <si>
    <t xml:space="preserve">SF Precipitation, annual </t>
  </si>
  <si>
    <t xml:space="preserve">NC Precipitation, annual </t>
  </si>
  <si>
    <t>CR Precipitation, percent of average</t>
  </si>
  <si>
    <t xml:space="preserve">CR Precipitation, annual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</si>
</sst>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#,##0.0"/>
    <numFmt numFmtId="166" formatCode="_(* #,##0.0_);_(* \(#,##0.0\);_(* &quot;-&quot;??_);_(@_)"/>
    <numFmt numFmtId="167" formatCode="_(* #,##0_);_(* \(#,##0\);_(* &quot;-&quot;??_);_(@_)"/>
    <numFmt numFmtId="168" formatCode="0.0000"/>
  </numFmts>
  <fonts count="10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0"/>
      <name val="Arial"/>
      <family val="2"/>
    </font>
    <font>
      <sz val="10"/>
      <color rgb="FFC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4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 applyFill="1" applyBorder="1" applyAlignment="1"/>
    <xf numFmtId="0" fontId="0" fillId="0" borderId="0" xfId="0" applyBorder="1"/>
    <xf numFmtId="0" fontId="2" fillId="2" borderId="0" xfId="0" applyFont="1" applyFill="1"/>
    <xf numFmtId="0" fontId="2" fillId="2" borderId="0" xfId="0" applyFont="1" applyFill="1" applyBorder="1"/>
    <xf numFmtId="164" fontId="2" fillId="2" borderId="0" xfId="0" applyNumberFormat="1" applyFont="1" applyFill="1"/>
    <xf numFmtId="165" fontId="0" fillId="0" borderId="0" xfId="0" applyNumberFormat="1"/>
    <xf numFmtId="0" fontId="0" fillId="2" borderId="0" xfId="0" applyFill="1"/>
    <xf numFmtId="0" fontId="1" fillId="3" borderId="2" xfId="0" applyFont="1" applyFill="1" applyBorder="1"/>
    <xf numFmtId="164" fontId="1" fillId="3" borderId="0" xfId="0" applyNumberFormat="1" applyFont="1" applyFill="1"/>
    <xf numFmtId="0" fontId="0" fillId="3" borderId="2" xfId="0" applyFill="1" applyBorder="1"/>
    <xf numFmtId="165" fontId="0" fillId="3" borderId="2" xfId="0" applyNumberFormat="1" applyFill="1" applyBorder="1" applyAlignment="1">
      <alignment horizontal="right"/>
    </xf>
    <xf numFmtId="0" fontId="0" fillId="2" borderId="0" xfId="0" applyFill="1" applyBorder="1"/>
    <xf numFmtId="165" fontId="0" fillId="2" borderId="0" xfId="0" applyNumberFormat="1" applyFill="1" applyBorder="1" applyAlignment="1">
      <alignment horizontal="right"/>
    </xf>
    <xf numFmtId="0" fontId="0" fillId="3" borderId="0" xfId="0" applyFill="1" applyBorder="1"/>
    <xf numFmtId="0" fontId="1" fillId="3" borderId="0" xfId="0" applyFont="1" applyFill="1" applyBorder="1"/>
    <xf numFmtId="0" fontId="2" fillId="2" borderId="0" xfId="0" applyFont="1" applyFill="1" applyBorder="1" applyAlignment="1">
      <alignment horizontal="right"/>
    </xf>
    <xf numFmtId="165" fontId="2" fillId="2" borderId="0" xfId="0" applyNumberFormat="1" applyFont="1" applyFill="1" applyBorder="1"/>
    <xf numFmtId="0" fontId="0" fillId="0" borderId="0" xfId="0" applyFont="1" applyFill="1" applyBorder="1" applyAlignment="1">
      <alignment horizontal="right"/>
    </xf>
    <xf numFmtId="164" fontId="1" fillId="0" borderId="0" xfId="0" applyNumberFormat="1" applyFont="1"/>
    <xf numFmtId="0" fontId="0" fillId="4" borderId="3" xfId="0" applyFill="1" applyBorder="1"/>
    <xf numFmtId="0" fontId="0" fillId="4" borderId="0" xfId="0" applyFill="1" applyBorder="1"/>
    <xf numFmtId="164" fontId="1" fillId="4" borderId="0" xfId="0" applyNumberFormat="1" applyFont="1" applyFill="1"/>
    <xf numFmtId="0" fontId="2" fillId="4" borderId="3" xfId="0" applyFont="1" applyFill="1" applyBorder="1"/>
    <xf numFmtId="0" fontId="1" fillId="4" borderId="3" xfId="0" applyFont="1" applyFill="1" applyBorder="1"/>
    <xf numFmtId="0" fontId="2" fillId="4" borderId="0" xfId="0" applyFont="1" applyFill="1" applyBorder="1" applyAlignment="1">
      <alignment horizontal="right"/>
    </xf>
    <xf numFmtId="165" fontId="2" fillId="4" borderId="0" xfId="0" applyNumberFormat="1" applyFont="1" applyFill="1" applyBorder="1"/>
    <xf numFmtId="0" fontId="0" fillId="0" borderId="0" xfId="0" applyBorder="1" applyAlignment="1"/>
    <xf numFmtId="164" fontId="3" fillId="0" borderId="0" xfId="0" applyNumberFormat="1" applyFont="1"/>
    <xf numFmtId="0" fontId="0" fillId="0" borderId="0" xfId="0" applyFill="1" applyBorder="1" applyAlignment="1"/>
    <xf numFmtId="164" fontId="0" fillId="0" borderId="0" xfId="0" applyNumberFormat="1" applyBorder="1" applyAlignment="1"/>
    <xf numFmtId="164" fontId="0" fillId="0" borderId="0" xfId="0" applyNumberFormat="1" applyFill="1" applyBorder="1" applyAlignment="1"/>
    <xf numFmtId="0" fontId="0" fillId="0" borderId="0" xfId="0" applyFill="1" applyBorder="1"/>
    <xf numFmtId="165" fontId="0" fillId="0" borderId="0" xfId="0" applyNumberFormat="1" applyFill="1" applyBorder="1"/>
    <xf numFmtId="0" fontId="2" fillId="5" borderId="0" xfId="0" applyFont="1" applyFill="1"/>
    <xf numFmtId="0" fontId="0" fillId="5" borderId="0" xfId="0" applyFill="1" applyBorder="1"/>
    <xf numFmtId="0" fontId="2" fillId="5" borderId="0" xfId="0" applyFont="1" applyFill="1" applyBorder="1" applyAlignment="1"/>
    <xf numFmtId="0" fontId="0" fillId="5" borderId="0" xfId="0" applyFill="1"/>
    <xf numFmtId="164" fontId="1" fillId="5" borderId="0" xfId="0" applyNumberFormat="1" applyFont="1" applyFill="1" applyBorder="1"/>
    <xf numFmtId="164" fontId="1" fillId="5" borderId="0" xfId="0" applyNumberFormat="1" applyFont="1" applyFill="1"/>
    <xf numFmtId="0" fontId="0" fillId="5" borderId="0" xfId="0" applyFill="1" applyBorder="1" applyAlignment="1"/>
    <xf numFmtId="0" fontId="1" fillId="5" borderId="0" xfId="0" applyFont="1" applyFill="1" applyBorder="1"/>
    <xf numFmtId="0" fontId="2" fillId="5" borderId="0" xfId="0" applyFont="1" applyFill="1" applyBorder="1" applyAlignment="1">
      <alignment horizontal="right"/>
    </xf>
    <xf numFmtId="164" fontId="2" fillId="5" borderId="0" xfId="0" applyNumberFormat="1" applyFont="1" applyFill="1" applyBorder="1"/>
    <xf numFmtId="0" fontId="2" fillId="0" borderId="0" xfId="0" applyNumberFormat="1" applyFont="1" applyFill="1" applyBorder="1" applyAlignment="1"/>
    <xf numFmtId="165" fontId="1" fillId="0" borderId="0" xfId="0" applyNumberFormat="1" applyFont="1"/>
    <xf numFmtId="9" fontId="1" fillId="0" borderId="0" xfId="1" applyFont="1"/>
    <xf numFmtId="0" fontId="5" fillId="0" borderId="0" xfId="0" applyFont="1" applyAlignment="1"/>
    <xf numFmtId="164" fontId="2" fillId="2" borderId="0" xfId="0" applyNumberFormat="1" applyFont="1" applyFill="1" applyBorder="1"/>
    <xf numFmtId="165" fontId="0" fillId="0" borderId="0" xfId="0" applyNumberFormat="1" applyFill="1"/>
    <xf numFmtId="165" fontId="0" fillId="0" borderId="0" xfId="0" applyNumberFormat="1" applyBorder="1"/>
    <xf numFmtId="0" fontId="4" fillId="0" borderId="0" xfId="0" applyFont="1"/>
    <xf numFmtId="0" fontId="2" fillId="0" borderId="0" xfId="0" applyNumberFormat="1" applyFont="1" applyBorder="1"/>
    <xf numFmtId="0" fontId="2" fillId="0" borderId="0" xfId="0" applyNumberFormat="1" applyFont="1" applyBorder="1" applyAlignment="1"/>
    <xf numFmtId="0" fontId="2" fillId="0" borderId="0" xfId="0" applyFont="1" applyBorder="1" applyAlignment="1"/>
    <xf numFmtId="0" fontId="0" fillId="0" borderId="0" xfId="0" applyAlignment="1">
      <alignment horizontal="right"/>
    </xf>
    <xf numFmtId="165" fontId="0" fillId="0" borderId="2" xfId="0" applyNumberFormat="1" applyBorder="1" applyAlignment="1">
      <alignment horizontal="right"/>
    </xf>
    <xf numFmtId="164" fontId="0" fillId="0" borderId="0" xfId="0" applyNumberFormat="1"/>
    <xf numFmtId="165" fontId="2" fillId="0" borderId="0" xfId="0" applyNumberFormat="1" applyFont="1"/>
    <xf numFmtId="15" fontId="1" fillId="0" borderId="0" xfId="0" applyNumberFormat="1" applyFont="1"/>
    <xf numFmtId="165" fontId="0" fillId="3" borderId="0" xfId="0" applyNumberFormat="1" applyFill="1" applyBorder="1" applyAlignment="1">
      <alignment horizontal="right"/>
    </xf>
    <xf numFmtId="165" fontId="1" fillId="3" borderId="0" xfId="0" applyNumberFormat="1" applyFont="1" applyFill="1" applyBorder="1"/>
    <xf numFmtId="165" fontId="0" fillId="3" borderId="0" xfId="0" applyNumberFormat="1" applyFill="1" applyBorder="1"/>
    <xf numFmtId="166" fontId="0" fillId="0" borderId="0" xfId="3" applyNumberFormat="1" applyFont="1"/>
    <xf numFmtId="0" fontId="0" fillId="0" borderId="0" xfId="0" applyFont="1"/>
    <xf numFmtId="166" fontId="0" fillId="0" borderId="0" xfId="0" applyNumberFormat="1"/>
    <xf numFmtId="164" fontId="0" fillId="0" borderId="0" xfId="0" applyNumberFormat="1" applyBorder="1"/>
    <xf numFmtId="0" fontId="0" fillId="0" borderId="0" xfId="0" applyFill="1"/>
    <xf numFmtId="0" fontId="0" fillId="0" borderId="0" xfId="0" applyFont="1" applyFill="1"/>
    <xf numFmtId="9" fontId="0" fillId="0" borderId="0" xfId="0" applyNumberFormat="1" applyFont="1" applyBorder="1"/>
    <xf numFmtId="3" fontId="0" fillId="0" borderId="0" xfId="0" applyNumberFormat="1" applyFont="1"/>
    <xf numFmtId="164" fontId="0" fillId="0" borderId="0" xfId="0" applyNumberFormat="1" applyFont="1"/>
    <xf numFmtId="165" fontId="0" fillId="0" borderId="0" xfId="0" applyNumberFormat="1" applyFont="1"/>
    <xf numFmtId="9" fontId="0" fillId="0" borderId="0" xfId="1" applyFont="1"/>
    <xf numFmtId="3" fontId="1" fillId="0" borderId="0" xfId="0" applyNumberFormat="1" applyFont="1"/>
    <xf numFmtId="167" fontId="0" fillId="0" borderId="0" xfId="3" applyNumberFormat="1" applyFont="1"/>
    <xf numFmtId="4" fontId="0" fillId="0" borderId="0" xfId="0" applyNumberFormat="1"/>
    <xf numFmtId="166" fontId="0" fillId="0" borderId="0" xfId="3" applyNumberFormat="1" applyFont="1" applyBorder="1"/>
    <xf numFmtId="166" fontId="8" fillId="0" borderId="0" xfId="0" applyNumberFormat="1" applyFont="1"/>
    <xf numFmtId="166" fontId="2" fillId="2" borderId="0" xfId="3" applyNumberFormat="1" applyFont="1" applyFill="1" applyBorder="1"/>
    <xf numFmtId="3" fontId="0" fillId="0" borderId="0" xfId="0" applyNumberFormat="1"/>
    <xf numFmtId="164" fontId="0" fillId="3" borderId="2" xfId="0" applyNumberFormat="1" applyFill="1" applyBorder="1"/>
    <xf numFmtId="168" fontId="1" fillId="3" borderId="0" xfId="0" applyNumberFormat="1" applyFont="1" applyFill="1" applyBorder="1"/>
    <xf numFmtId="168" fontId="0" fillId="3" borderId="0" xfId="0" applyNumberFormat="1" applyFill="1" applyBorder="1"/>
    <xf numFmtId="164" fontId="0" fillId="3" borderId="0" xfId="0" applyNumberFormat="1" applyFont="1" applyFill="1"/>
    <xf numFmtId="165" fontId="1" fillId="0" borderId="0" xfId="0" applyNumberFormat="1" applyFont="1" applyAlignment="1">
      <alignment horizontal="center" wrapText="1"/>
    </xf>
    <xf numFmtId="165" fontId="0" fillId="0" borderId="0" xfId="0" applyNumberFormat="1" applyAlignment="1">
      <alignment horizontal="center" wrapText="1"/>
    </xf>
    <xf numFmtId="0" fontId="2" fillId="0" borderId="1" xfId="0" applyFont="1" applyBorder="1" applyAlignment="1"/>
    <xf numFmtId="0" fontId="0" fillId="0" borderId="0" xfId="0" applyBorder="1" applyAlignment="1">
      <alignment horizontal="center"/>
    </xf>
    <xf numFmtId="3" fontId="2" fillId="0" borderId="0" xfId="0" applyNumberFormat="1" applyFont="1" applyBorder="1"/>
    <xf numFmtId="3" fontId="0" fillId="0" borderId="0" xfId="0" applyNumberFormat="1" applyBorder="1"/>
    <xf numFmtId="166" fontId="1" fillId="0" borderId="0" xfId="3" applyNumberFormat="1" applyBorder="1"/>
    <xf numFmtId="1" fontId="2" fillId="0" borderId="0" xfId="0" applyNumberFormat="1" applyFont="1" applyBorder="1"/>
    <xf numFmtId="165" fontId="9" fillId="0" borderId="0" xfId="0" applyNumberFormat="1" applyFont="1" applyBorder="1"/>
    <xf numFmtId="0" fontId="2" fillId="0" borderId="0" xfId="0" applyFont="1" applyBorder="1"/>
    <xf numFmtId="3" fontId="0" fillId="5" borderId="0" xfId="0" applyNumberFormat="1" applyFill="1"/>
    <xf numFmtId="3" fontId="2" fillId="5" borderId="0" xfId="0" applyNumberFormat="1" applyFont="1" applyFill="1" applyBorder="1"/>
    <xf numFmtId="3" fontId="0" fillId="4" borderId="0" xfId="0" applyNumberFormat="1" applyFill="1" applyBorder="1"/>
    <xf numFmtId="3" fontId="2" fillId="4" borderId="0" xfId="0" applyNumberFormat="1" applyFont="1" applyFill="1" applyBorder="1"/>
    <xf numFmtId="1" fontId="2" fillId="5" borderId="0" xfId="0" applyNumberFormat="1" applyFont="1" applyFill="1" applyBorder="1"/>
    <xf numFmtId="9" fontId="4" fillId="7" borderId="0" xfId="0" applyNumberFormat="1" applyFont="1" applyFill="1"/>
    <xf numFmtId="0" fontId="0" fillId="7" borderId="0" xfId="0" applyFill="1"/>
    <xf numFmtId="3" fontId="1" fillId="7" borderId="4" xfId="0" applyNumberFormat="1" applyFont="1" applyFill="1" applyBorder="1" applyAlignment="1">
      <alignment horizontal="center" vertical="top" wrapText="1"/>
    </xf>
    <xf numFmtId="3" fontId="0" fillId="6" borderId="0" xfId="0" applyNumberFormat="1" applyFill="1" applyBorder="1"/>
    <xf numFmtId="1" fontId="1" fillId="5" borderId="0" xfId="0" applyNumberFormat="1" applyFont="1" applyFill="1" applyBorder="1"/>
    <xf numFmtId="167" fontId="1" fillId="5" borderId="0" xfId="3" applyNumberFormat="1" applyFont="1" applyFill="1" applyBorder="1"/>
    <xf numFmtId="3" fontId="1" fillId="7" borderId="0" xfId="0" applyNumberFormat="1" applyFont="1" applyFill="1" applyBorder="1" applyAlignment="1">
      <alignment horizontal="center" vertical="top" wrapText="1"/>
    </xf>
    <xf numFmtId="9" fontId="0" fillId="7" borderId="0" xfId="0" applyNumberFormat="1" applyFont="1" applyFill="1" applyBorder="1"/>
    <xf numFmtId="0" fontId="0" fillId="7" borderId="0" xfId="0" applyFill="1" applyAlignment="1">
      <alignment horizontal="right"/>
    </xf>
    <xf numFmtId="0" fontId="0" fillId="7" borderId="0" xfId="0" applyFont="1" applyFill="1"/>
    <xf numFmtId="165" fontId="0" fillId="7" borderId="0" xfId="0" applyNumberFormat="1" applyFont="1" applyFill="1"/>
    <xf numFmtId="3" fontId="0" fillId="7" borderId="0" xfId="0" applyNumberFormat="1" applyFont="1" applyFill="1"/>
    <xf numFmtId="164" fontId="0" fillId="7" borderId="0" xfId="0" applyNumberFormat="1" applyFont="1" applyFill="1"/>
    <xf numFmtId="3" fontId="1" fillId="0" borderId="0" xfId="0" applyNumberFormat="1" applyFont="1" applyFill="1" applyBorder="1" applyAlignment="1">
      <alignment horizontal="center" vertical="top" wrapText="1"/>
    </xf>
    <xf numFmtId="3" fontId="1" fillId="7" borderId="0" xfId="0" applyNumberFormat="1" applyFont="1" applyFill="1"/>
    <xf numFmtId="3" fontId="0" fillId="7" borderId="0" xfId="0" applyNumberFormat="1" applyFill="1"/>
    <xf numFmtId="0" fontId="4" fillId="7" borderId="0" xfId="0" applyFont="1" applyFill="1"/>
    <xf numFmtId="0" fontId="1" fillId="7" borderId="0" xfId="0" applyFont="1" applyFill="1"/>
    <xf numFmtId="167" fontId="0" fillId="7" borderId="0" xfId="3" applyNumberFormat="1" applyFont="1" applyFill="1"/>
    <xf numFmtId="3" fontId="1" fillId="4" borderId="0" xfId="0" applyNumberFormat="1" applyFont="1" applyFill="1" applyBorder="1"/>
    <xf numFmtId="3" fontId="1" fillId="0" borderId="0" xfId="0" applyNumberFormat="1" applyFont="1" applyBorder="1"/>
    <xf numFmtId="165" fontId="5" fillId="0" borderId="0" xfId="0" applyNumberFormat="1" applyFont="1" applyAlignment="1"/>
    <xf numFmtId="0" fontId="2" fillId="8" borderId="0" xfId="0" applyFont="1" applyFill="1" applyBorder="1"/>
    <xf numFmtId="3" fontId="0" fillId="8" borderId="0" xfId="0" applyNumberFormat="1" applyFill="1" applyBorder="1"/>
    <xf numFmtId="3" fontId="0" fillId="9" borderId="0" xfId="0" applyNumberFormat="1" applyFill="1" applyBorder="1"/>
    <xf numFmtId="164" fontId="0" fillId="5" borderId="0" xfId="0" applyNumberFormat="1" applyFill="1" applyBorder="1"/>
    <xf numFmtId="164" fontId="0" fillId="5" borderId="0" xfId="0" applyNumberFormat="1" applyFill="1" applyBorder="1" applyAlignment="1"/>
    <xf numFmtId="164" fontId="2" fillId="5" borderId="0" xfId="0" applyNumberFormat="1" applyFont="1" applyFill="1" applyBorder="1" applyAlignment="1">
      <alignment horizontal="right"/>
    </xf>
    <xf numFmtId="164" fontId="0" fillId="4" borderId="0" xfId="0" applyNumberFormat="1" applyFill="1" applyBorder="1"/>
    <xf numFmtId="164" fontId="2" fillId="4" borderId="0" xfId="0" applyNumberFormat="1" applyFont="1" applyFill="1" applyBorder="1" applyAlignment="1">
      <alignment horizontal="right"/>
    </xf>
    <xf numFmtId="165" fontId="0" fillId="5" borderId="0" xfId="0" applyNumberFormat="1" applyFill="1"/>
    <xf numFmtId="165" fontId="1" fillId="7" borderId="0" xfId="0" applyNumberFormat="1" applyFont="1" applyFill="1"/>
    <xf numFmtId="43" fontId="0" fillId="0" borderId="0" xfId="0" applyNumberFormat="1"/>
    <xf numFmtId="167" fontId="1" fillId="7" borderId="0" xfId="3" applyNumberFormat="1" applyFont="1" applyFill="1"/>
    <xf numFmtId="164" fontId="0" fillId="8" borderId="0" xfId="0" applyNumberFormat="1" applyFill="1" applyBorder="1"/>
    <xf numFmtId="0" fontId="0" fillId="8" borderId="0" xfId="0" applyFill="1"/>
    <xf numFmtId="0" fontId="0" fillId="8" borderId="0" xfId="0" applyFill="1" applyBorder="1"/>
    <xf numFmtId="3" fontId="0" fillId="0" borderId="0" xfId="0" applyNumberFormat="1" applyFill="1" applyBorder="1"/>
    <xf numFmtId="164" fontId="1" fillId="3" borderId="2" xfId="0" applyNumberFormat="1" applyFont="1" applyFill="1" applyBorder="1"/>
    <xf numFmtId="3" fontId="9" fillId="0" borderId="0" xfId="0" applyNumberFormat="1" applyFont="1" applyBorder="1"/>
    <xf numFmtId="165" fontId="9" fillId="0" borderId="0" xfId="0" applyNumberFormat="1" applyFont="1"/>
    <xf numFmtId="164" fontId="2" fillId="2" borderId="0" xfId="0" applyNumberFormat="1" applyFon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50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97AE-4808-B487-4D3D19B649A4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97AE-4808-B487-4D3D19B649A4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97AE-4808-B487-4D3D19B649A4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97AE-4808-B487-4D3D19B649A4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97AE-4808-B487-4D3D19B649A4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97AE-4808-B487-4D3D19B64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95575424"/>
        <c:axId val="95585408"/>
        <c:axId val="0"/>
      </c:bar3DChart>
      <c:catAx>
        <c:axId val="9557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585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585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Acre-Feet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5754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50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150-415A-839C-B555C04E6E41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3150-415A-839C-B555C04E6E41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3150-415A-839C-B555C04E6E41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3150-415A-839C-B555C04E6E41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3150-415A-839C-B555C04E6E41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3150-415A-839C-B555C04E6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98697600"/>
        <c:axId val="98699136"/>
        <c:axId val="0"/>
      </c:bar3DChart>
      <c:catAx>
        <c:axId val="9869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699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699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Acre-Feet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6976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50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F4D8-4844-98F0-172AC40843B0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F4D8-4844-98F0-172AC40843B0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F4D8-4844-98F0-172AC40843B0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F4D8-4844-98F0-172AC40843B0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F4D8-4844-98F0-172AC40843B0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F4D8-4844-98F0-172AC4084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0255232"/>
        <c:axId val="100256768"/>
        <c:axId val="0"/>
      </c:bar3DChart>
      <c:catAx>
        <c:axId val="1002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56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256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Acre-Feet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552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50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952-4F19-B583-909C74AF1966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7952-4F19-B583-909C74AF1966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7952-4F19-B583-909C74AF1966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7952-4F19-B583-909C74AF1966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7952-4F19-B583-909C74AF1966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7952-4F19-B583-909C74AF1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98928512"/>
        <c:axId val="98930048"/>
        <c:axId val="0"/>
      </c:bar3DChart>
      <c:catAx>
        <c:axId val="9892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930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930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Acre-Feet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9285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50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8E6-417D-924C-89F203B6F207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A8E6-417D-924C-89F203B6F207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A8E6-417D-924C-89F203B6F207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A8E6-417D-924C-89F203B6F207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A8E6-417D-924C-89F203B6F207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A8E6-417D-924C-89F203B6F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0445184"/>
        <c:axId val="100446976"/>
        <c:axId val="0"/>
      </c:bar3DChart>
      <c:catAx>
        <c:axId val="10044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446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446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Acre-Feet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4451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50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41AC-457C-9253-A95008798055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41AC-457C-9253-A95008798055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41AC-457C-9253-A95008798055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41AC-457C-9253-A95008798055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41AC-457C-9253-A95008798055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41AC-457C-9253-A95008798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0363648"/>
        <c:axId val="100377728"/>
        <c:axId val="0"/>
      </c:bar3DChart>
      <c:catAx>
        <c:axId val="10036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77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377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Acre-Feet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636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50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525D-4638-A276-0CBB5ED104CF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525D-4638-A276-0CBB5ED104CF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525D-4638-A276-0CBB5ED104CF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525D-4638-A276-0CBB5ED104CF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525D-4638-A276-0CBB5ED104CF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525D-4638-A276-0CBB5ED10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0877056"/>
        <c:axId val="100878592"/>
        <c:axId val="0"/>
      </c:bar3DChart>
      <c:catAx>
        <c:axId val="10087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878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878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Acre-Feet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8770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50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630-46BE-8095-0C9AF79113CB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3630-46BE-8095-0C9AF79113CB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3630-46BE-8095-0C9AF79113CB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3630-46BE-8095-0C9AF79113CB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3630-46BE-8095-0C9AF79113CB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3630-46BE-8095-0C9AF7911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2044800"/>
        <c:axId val="102046336"/>
        <c:axId val="0"/>
      </c:bar3DChart>
      <c:catAx>
        <c:axId val="10204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04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046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Acre-Feet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044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50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4BAB-4A3E-BBAB-51106A704BEF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4BAB-4A3E-BBAB-51106A704BEF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4BAB-4A3E-BBAB-51106A704BEF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4BAB-4A3E-BBAB-51106A704BEF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4BAB-4A3E-BBAB-51106A704BEF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4BAB-4A3E-BBAB-51106A704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0780288"/>
        <c:axId val="100794368"/>
        <c:axId val="0"/>
      </c:bar3DChart>
      <c:catAx>
        <c:axId val="10078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794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794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Acre-Feet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7802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50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FF2D-4AF5-B885-57C6A1CCD271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FF2D-4AF5-B885-57C6A1CCD271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FF2D-4AF5-B885-57C6A1CCD271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FF2D-4AF5-B885-57C6A1CCD271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FF2D-4AF5-B885-57C6A1CCD271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FF2D-4AF5-B885-57C6A1CCD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0850304"/>
        <c:axId val="100852096"/>
        <c:axId val="0"/>
      </c:bar3DChart>
      <c:catAx>
        <c:axId val="10085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852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852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Acre-Feet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8503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Tulare Lake Region Total Groundwater Withdrawals by Year</a:t>
            </a:r>
          </a:p>
        </c:rich>
      </c:tx>
      <c:layout>
        <c:manualLayout>
          <c:xMode val="edge"/>
          <c:yMode val="edge"/>
          <c:x val="0.18181835353673848"/>
          <c:y val="2.88461809327869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51460358986225"/>
          <c:y val="0.10769240881573849"/>
          <c:w val="0.50290182893139967"/>
          <c:h val="0.7711545702698451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'[1]Tulare Lake'!$B$62</c:f>
              <c:strCache>
                <c:ptCount val="1"/>
                <c:pt idx="0">
                  <c:v>Net Groundwater Extraction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'[1]Tulare Lake'!$C$61:$J$61</c:f>
              <c:numCache>
                <c:formatCode>General</c:formatCode>
                <c:ptCount val="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</c:numCache>
            </c:numRef>
          </c:cat>
          <c:val>
            <c:numRef>
              <c:f>'[1]Tulare Lake'!$C$62:$J$62</c:f>
              <c:numCache>
                <c:formatCode>General</c:formatCode>
                <c:ptCount val="8"/>
                <c:pt idx="0">
                  <c:v>-163</c:v>
                </c:pt>
                <c:pt idx="1">
                  <c:v>1937.9999999999995</c:v>
                </c:pt>
                <c:pt idx="2">
                  <c:v>1792.3999999999996</c:v>
                </c:pt>
                <c:pt idx="3">
                  <c:v>4111</c:v>
                </c:pt>
                <c:pt idx="4">
                  <c:v>3927.4000000000005</c:v>
                </c:pt>
                <c:pt idx="5">
                  <c:v>2979.2999999999997</c:v>
                </c:pt>
                <c:pt idx="6">
                  <c:v>4004.7</c:v>
                </c:pt>
                <c:pt idx="7">
                  <c:v>106.29999999999973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1-404F-BC6D-A9ACDCDC06E7}"/>
            </c:ext>
          </c:extLst>
        </c:ser>
        <c:ser>
          <c:idx val="1"/>
          <c:order val="1"/>
          <c:tx>
            <c:strRef>
              <c:f>'[1]Tulare Lake'!$B$63</c:f>
              <c:strCache>
                <c:ptCount val="1"/>
                <c:pt idx="0">
                  <c:v>  Deep Percolation of AW (Surface &amp; GW)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'[1]Tulare Lake'!$C$61:$J$61</c:f>
              <c:numCache>
                <c:formatCode>General</c:formatCode>
                <c:ptCount val="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</c:numCache>
            </c:numRef>
          </c:cat>
          <c:val>
            <c:numRef>
              <c:f>'[1]Tulare Lake'!$C$63:$J$63</c:f>
              <c:numCache>
                <c:formatCode>General</c:formatCode>
                <c:ptCount val="8"/>
                <c:pt idx="0">
                  <c:v>1743.4</c:v>
                </c:pt>
                <c:pt idx="1">
                  <c:v>2506.8000000000002</c:v>
                </c:pt>
                <c:pt idx="2">
                  <c:v>2502.4</c:v>
                </c:pt>
                <c:pt idx="3">
                  <c:v>2621.4</c:v>
                </c:pt>
                <c:pt idx="4">
                  <c:v>2909.5</c:v>
                </c:pt>
                <c:pt idx="5">
                  <c:v>2628.6</c:v>
                </c:pt>
                <c:pt idx="6">
                  <c:v>2840.1</c:v>
                </c:pt>
                <c:pt idx="7">
                  <c:v>2444.6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31-404F-BC6D-A9ACDCDC06E7}"/>
            </c:ext>
          </c:extLst>
        </c:ser>
        <c:ser>
          <c:idx val="2"/>
          <c:order val="2"/>
          <c:tx>
            <c:strRef>
              <c:f>'[1]Tulare Lake'!$B$64</c:f>
              <c:strCache>
                <c:ptCount val="1"/>
                <c:pt idx="0">
                  <c:v>  Deep Percolation of GW recharge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'[1]Tulare Lake'!$C$61:$J$61</c:f>
              <c:numCache>
                <c:formatCode>General</c:formatCode>
                <c:ptCount val="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</c:numCache>
            </c:numRef>
          </c:cat>
          <c:val>
            <c:numRef>
              <c:f>'[1]Tulare Lake'!$C$64:$J$64</c:f>
              <c:numCache>
                <c:formatCode>General</c:formatCode>
                <c:ptCount val="8"/>
                <c:pt idx="0">
                  <c:v>807.5</c:v>
                </c:pt>
                <c:pt idx="1">
                  <c:v>352.8</c:v>
                </c:pt>
                <c:pt idx="2">
                  <c:v>318.10000000000002</c:v>
                </c:pt>
                <c:pt idx="3">
                  <c:v>42.3</c:v>
                </c:pt>
                <c:pt idx="4">
                  <c:v>89.7</c:v>
                </c:pt>
                <c:pt idx="5">
                  <c:v>261.3</c:v>
                </c:pt>
                <c:pt idx="6">
                  <c:v>167.9</c:v>
                </c:pt>
                <c:pt idx="7">
                  <c:v>605.4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31-404F-BC6D-A9ACDCDC06E7}"/>
            </c:ext>
          </c:extLst>
        </c:ser>
        <c:ser>
          <c:idx val="3"/>
          <c:order val="3"/>
          <c:tx>
            <c:strRef>
              <c:f>'[1]Tulare Lake'!$B$65</c:f>
              <c:strCache>
                <c:ptCount val="1"/>
                <c:pt idx="0">
                  <c:v>  Conveyance Deep Percolation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'[1]Tulare Lake'!$C$61:$J$61</c:f>
              <c:numCache>
                <c:formatCode>General</c:formatCode>
                <c:ptCount val="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</c:numCache>
            </c:numRef>
          </c:cat>
          <c:val>
            <c:numRef>
              <c:f>'[1]Tulare Lake'!$C$65:$J$65</c:f>
              <c:numCache>
                <c:formatCode>General</c:formatCode>
                <c:ptCount val="8"/>
                <c:pt idx="0">
                  <c:v>320.10000000000002</c:v>
                </c:pt>
                <c:pt idx="1">
                  <c:v>315.89999999999998</c:v>
                </c:pt>
                <c:pt idx="2">
                  <c:v>324.5</c:v>
                </c:pt>
                <c:pt idx="3">
                  <c:v>210.5</c:v>
                </c:pt>
                <c:pt idx="4">
                  <c:v>217</c:v>
                </c:pt>
                <c:pt idx="5">
                  <c:v>251.2</c:v>
                </c:pt>
                <c:pt idx="6">
                  <c:v>174.7</c:v>
                </c:pt>
                <c:pt idx="7">
                  <c:v>347.3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31-404F-BC6D-A9ACDCDC0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354496"/>
        <c:axId val="139356416"/>
      </c:barChart>
      <c:catAx>
        <c:axId val="139354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3.0947804857316952E-2"/>
              <c:y val="0.465385052382298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56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3564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Thousand Acre-Feet</a:t>
                </a:r>
              </a:p>
            </c:rich>
          </c:tx>
          <c:layout>
            <c:manualLayout>
              <c:xMode val="edge"/>
              <c:yMode val="edge"/>
              <c:x val="0.24177972544778834"/>
              <c:y val="0.930770104764596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54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764085321799159"/>
          <c:y val="0.36538495848197133"/>
          <c:w val="0.32688618880541437"/>
          <c:h val="0.255769470937378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50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5D2A-4703-BD6F-86BFA571AA35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5D2A-4703-BD6F-86BFA571AA35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5D2A-4703-BD6F-86BFA571AA35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5D2A-4703-BD6F-86BFA571AA35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5D2A-4703-BD6F-86BFA571AA35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5D2A-4703-BD6F-86BFA571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98451456"/>
        <c:axId val="98452992"/>
        <c:axId val="0"/>
      </c:bar3DChart>
      <c:catAx>
        <c:axId val="9845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452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452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Acre-Feet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4514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50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2462-4961-928A-5A828C16BF3F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2462-4961-928A-5A828C16BF3F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2462-4961-928A-5A828C16BF3F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2462-4961-928A-5A828C16BF3F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2462-4961-928A-5A828C16BF3F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2462-4961-928A-5A828C16B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2236160"/>
        <c:axId val="102237696"/>
        <c:axId val="0"/>
      </c:bar3DChart>
      <c:catAx>
        <c:axId val="10223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237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237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Acre-Feet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2361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50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CD6-4364-BB69-1AF3CD049981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7CD6-4364-BB69-1AF3CD049981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7CD6-4364-BB69-1AF3CD049981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7CD6-4364-BB69-1AF3CD049981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7CD6-4364-BB69-1AF3CD049981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7CD6-4364-BB69-1AF3CD049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2297984"/>
        <c:axId val="102299520"/>
        <c:axId val="0"/>
      </c:bar3DChart>
      <c:catAx>
        <c:axId val="10229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299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299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Acre-Feet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2979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Lahontan Region Total Groundwater Withdrawals by Year</a:t>
            </a:r>
          </a:p>
        </c:rich>
      </c:tx>
      <c:layout>
        <c:manualLayout>
          <c:xMode val="edge"/>
          <c:yMode val="edge"/>
          <c:x val="0.15000000000000024"/>
          <c:y val="2.88461809327869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00000000000004"/>
          <c:y val="0.10769240881573849"/>
          <c:w val="0.47800000000000031"/>
          <c:h val="0.7711545702698451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'[1]North Lahontan'!$B$62</c:f>
              <c:strCache>
                <c:ptCount val="1"/>
                <c:pt idx="0">
                  <c:v>Net Groundwater Extraction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'[1]North Lahontan'!$C$61:$J$61</c:f>
              <c:numCache>
                <c:formatCode>General</c:formatCode>
                <c:ptCount val="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</c:numCache>
            </c:numRef>
          </c:cat>
          <c:val>
            <c:numRef>
              <c:f>'[1]North Lahontan'!$C$62:$J$62</c:f>
              <c:numCache>
                <c:formatCode>General</c:formatCode>
                <c:ptCount val="8"/>
                <c:pt idx="0">
                  <c:v>42</c:v>
                </c:pt>
                <c:pt idx="1">
                  <c:v>95.299999999999983</c:v>
                </c:pt>
                <c:pt idx="2">
                  <c:v>112.4</c:v>
                </c:pt>
                <c:pt idx="3">
                  <c:v>138.5</c:v>
                </c:pt>
                <c:pt idx="4">
                  <c:v>95.3</c:v>
                </c:pt>
                <c:pt idx="5">
                  <c:v>86.100000000000009</c:v>
                </c:pt>
                <c:pt idx="6">
                  <c:v>85.800000000000011</c:v>
                </c:pt>
                <c:pt idx="7">
                  <c:v>82.1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C-4E1C-9767-1F7DE750AC10}"/>
            </c:ext>
          </c:extLst>
        </c:ser>
        <c:ser>
          <c:idx val="1"/>
          <c:order val="1"/>
          <c:tx>
            <c:strRef>
              <c:f>'[1]North Lahontan'!$B$63</c:f>
              <c:strCache>
                <c:ptCount val="1"/>
                <c:pt idx="0">
                  <c:v>  Deep Percolation of AW (Surface &amp; GW)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'[1]North Lahontan'!$C$61:$J$61</c:f>
              <c:numCache>
                <c:formatCode>General</c:formatCode>
                <c:ptCount val="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</c:numCache>
            </c:numRef>
          </c:cat>
          <c:val>
            <c:numRef>
              <c:f>'[1]North Lahontan'!$C$63:$J$63</c:f>
              <c:numCache>
                <c:formatCode>General</c:formatCode>
                <c:ptCount val="8"/>
                <c:pt idx="0">
                  <c:v>32.9</c:v>
                </c:pt>
                <c:pt idx="1">
                  <c:v>34.299999999999997</c:v>
                </c:pt>
                <c:pt idx="2">
                  <c:v>42.6</c:v>
                </c:pt>
                <c:pt idx="3">
                  <c:v>42.2</c:v>
                </c:pt>
                <c:pt idx="4">
                  <c:v>54.6</c:v>
                </c:pt>
                <c:pt idx="5">
                  <c:v>52.3</c:v>
                </c:pt>
                <c:pt idx="6">
                  <c:v>55.6</c:v>
                </c:pt>
                <c:pt idx="7">
                  <c:v>52.1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EC-4E1C-9767-1F7DE750AC10}"/>
            </c:ext>
          </c:extLst>
        </c:ser>
        <c:ser>
          <c:idx val="2"/>
          <c:order val="2"/>
          <c:tx>
            <c:strRef>
              <c:f>'[1]North Lahontan'!$B$64</c:f>
              <c:strCache>
                <c:ptCount val="1"/>
                <c:pt idx="0">
                  <c:v>  Deep Percolation of GW recharge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'[1]North Lahontan'!$C$61:$J$61</c:f>
              <c:numCache>
                <c:formatCode>General</c:formatCode>
                <c:ptCount val="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</c:numCache>
            </c:numRef>
          </c:cat>
          <c:val>
            <c:numRef>
              <c:f>'[1]North Lahontan'!$C$64:$J$64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EC-4E1C-9767-1F7DE750AC10}"/>
            </c:ext>
          </c:extLst>
        </c:ser>
        <c:ser>
          <c:idx val="3"/>
          <c:order val="3"/>
          <c:tx>
            <c:strRef>
              <c:f>'[1]North Lahontan'!$B$65</c:f>
              <c:strCache>
                <c:ptCount val="1"/>
                <c:pt idx="0">
                  <c:v>  Conveyance Deep Percolation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'[1]North Lahontan'!$C$61:$J$61</c:f>
              <c:numCache>
                <c:formatCode>General</c:formatCode>
                <c:ptCount val="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</c:numCache>
            </c:numRef>
          </c:cat>
          <c:val>
            <c:numRef>
              <c:f>'[1]North Lahontan'!$C$65:$J$65</c:f>
              <c:numCache>
                <c:formatCode>General</c:formatCode>
                <c:ptCount val="8"/>
                <c:pt idx="0">
                  <c:v>13.9</c:v>
                </c:pt>
                <c:pt idx="1">
                  <c:v>11.6</c:v>
                </c:pt>
                <c:pt idx="2">
                  <c:v>7</c:v>
                </c:pt>
                <c:pt idx="3">
                  <c:v>3.1</c:v>
                </c:pt>
                <c:pt idx="4">
                  <c:v>8.1</c:v>
                </c:pt>
                <c:pt idx="5">
                  <c:v>7.5</c:v>
                </c:pt>
                <c:pt idx="6">
                  <c:v>10.5</c:v>
                </c:pt>
                <c:pt idx="7">
                  <c:v>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EC-4E1C-9767-1F7DE750A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7939712"/>
        <c:axId val="237941888"/>
      </c:barChart>
      <c:catAx>
        <c:axId val="237939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3.2000000000000042E-2"/>
              <c:y val="0.465385052382298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941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79418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Thousand Acre-Feet</a:t>
                </a:r>
              </a:p>
            </c:rich>
          </c:tx>
          <c:layout>
            <c:manualLayout>
              <c:xMode val="edge"/>
              <c:yMode val="edge"/>
              <c:x val="0.26400000000000001"/>
              <c:y val="0.930770104764596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939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400000000000414"/>
          <c:y val="0.36538495848197133"/>
          <c:w val="0.32000000000000184"/>
          <c:h val="0.255769470937378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50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FC91-4285-B6A2-5D3B1C29115B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FC91-4285-B6A2-5D3B1C29115B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FC91-4285-B6A2-5D3B1C29115B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FC91-4285-B6A2-5D3B1C29115B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FC91-4285-B6A2-5D3B1C29115B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FC91-4285-B6A2-5D3B1C291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3577088"/>
        <c:axId val="103578624"/>
        <c:axId val="0"/>
      </c:bar3DChart>
      <c:catAx>
        <c:axId val="10357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578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578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Acre-Feet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5770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50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86EB-4555-8CE6-6BA09E96D2DD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86EB-4555-8CE6-6BA09E96D2DD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86EB-4555-8CE6-6BA09E96D2DD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86EB-4555-8CE6-6BA09E96D2DD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86EB-4555-8CE6-6BA09E96D2DD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86EB-4555-8CE6-6BA09E96D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3708544"/>
        <c:axId val="103710080"/>
        <c:axId val="0"/>
      </c:bar3DChart>
      <c:catAx>
        <c:axId val="10370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10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710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Acre-Feet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085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50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EC41-41D5-9AD9-6535A9C78914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EC41-41D5-9AD9-6535A9C78914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EC41-41D5-9AD9-6535A9C78914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EC41-41D5-9AD9-6535A9C78914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EC41-41D5-9AD9-6535A9C78914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EC41-41D5-9AD9-6535A9C78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6638336"/>
        <c:axId val="106660608"/>
        <c:axId val="0"/>
      </c:bar3DChart>
      <c:catAx>
        <c:axId val="10663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660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6660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Acre-Feet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6383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50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8A2-41E6-B844-52E7B1733A29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A8A2-41E6-B844-52E7B1733A29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A8A2-41E6-B844-52E7B1733A29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A8A2-41E6-B844-52E7B1733A29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A8A2-41E6-B844-52E7B1733A29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A8A2-41E6-B844-52E7B1733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6691968"/>
        <c:axId val="106374272"/>
        <c:axId val="0"/>
      </c:bar3DChart>
      <c:catAx>
        <c:axId val="10669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374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6374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Acre-Feet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6919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50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E0A6-462D-823C-97AE6B04665D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E0A6-462D-823C-97AE6B04665D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E0A6-462D-823C-97AE6B04665D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E0A6-462D-823C-97AE6B04665D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E0A6-462D-823C-97AE6B04665D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E0A6-462D-823C-97AE6B046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94106752"/>
        <c:axId val="94108288"/>
        <c:axId val="0"/>
      </c:bar3DChart>
      <c:catAx>
        <c:axId val="9410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08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4108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Acre-Feet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067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50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639-4D44-A0D7-93E0FEEC2774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3639-4D44-A0D7-93E0FEEC2774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3639-4D44-A0D7-93E0FEEC2774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3639-4D44-A0D7-93E0FEEC2774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3639-4D44-A0D7-93E0FEEC2774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3639-4D44-A0D7-93E0FEEC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94291456"/>
        <c:axId val="94292992"/>
        <c:axId val="0"/>
      </c:bar3DChart>
      <c:catAx>
        <c:axId val="9429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92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4292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Acre-Feet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914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9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456283470736051"/>
          <c:y val="3.5897525785070807E-2"/>
          <c:w val="0.63117929314261623"/>
          <c:h val="0.85897650985704266"/>
        </c:manualLayout>
      </c:layout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'North Coast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'North Coast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'North Coast 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646-4851-92BC-654D1EAEF898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'North Coast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'North Coast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'North Coast 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A646-4851-92BC-654D1EAEF898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'North Coast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'North Coast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'North Coast 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A646-4851-92BC-654D1EAEF898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'North Coast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'North Coast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'North Coast 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A646-4851-92BC-654D1EAEF898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'North Coast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'North Coast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'North Coast 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A646-4851-92BC-654D1EAEF898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'North Coast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'North Coast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'North Coast 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A646-4851-92BC-654D1EAEF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76138880"/>
        <c:axId val="176161152"/>
        <c:axId val="0"/>
      </c:bar3DChart>
      <c:catAx>
        <c:axId val="17613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161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161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Thousand Acre-Feet</a:t>
                </a:r>
              </a:p>
            </c:rich>
          </c:tx>
          <c:layout>
            <c:manualLayout>
              <c:xMode val="edge"/>
              <c:yMode val="edge"/>
              <c:x val="3.2319421636820535E-2"/>
              <c:y val="0.397436892620426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1388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475355234222063"/>
          <c:y val="4.1025743754366358E-2"/>
          <c:w val="0.2281370939069684"/>
          <c:h val="0.769232695394369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9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133852673365699"/>
          <c:y val="3.5897525785070807E-2"/>
          <c:w val="0.64436006621211961"/>
          <c:h val="0.86154061884169464"/>
        </c:manualLayout>
      </c:layout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'North Coast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'North Coast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'North Coast 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DB4A-4FAB-B4FD-8E4C79F63ABB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'North Coast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'North Coast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'North Coast 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DB4A-4FAB-B4FD-8E4C79F63ABB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'North Coast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'North Coast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'North Coast 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DB4A-4FAB-B4FD-8E4C79F63ABB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'North Coast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'North Coast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'North Coast 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DB4A-4FAB-B4FD-8E4C79F63ABB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'North Coast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'North Coast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'North Coast 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DB4A-4FAB-B4FD-8E4C79F63ABB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'North Coast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'North Coast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'North Coast 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DB4A-4FAB-B4FD-8E4C79F63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76186112"/>
        <c:axId val="176187648"/>
        <c:axId val="0"/>
      </c:bar3DChart>
      <c:catAx>
        <c:axId val="17618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187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187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Thousand Acre-Feet</a:t>
                </a:r>
              </a:p>
            </c:rich>
          </c:tx>
          <c:layout>
            <c:manualLayout>
              <c:xMode val="edge"/>
              <c:yMode val="edge"/>
              <c:x val="3.2504810461738982E-2"/>
              <c:y val="0.402565110589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1861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481906968797664"/>
          <c:y val="3.8461634769718471E-2"/>
          <c:w val="0.22179753020951287"/>
          <c:h val="0.7589762594557827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50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6DC3-43E6-B00B-D5C981DF98B7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6DC3-43E6-B00B-D5C981DF98B7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6DC3-43E6-B00B-D5C981DF98B7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6DC3-43E6-B00B-D5C981DF98B7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6DC3-43E6-B00B-D5C981DF98B7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6DC3-43E6-B00B-D5C981DF9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98544256"/>
        <c:axId val="98550144"/>
        <c:axId val="0"/>
      </c:bar3DChart>
      <c:catAx>
        <c:axId val="9854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550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550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Acre-Feet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5442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50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4DD-4714-B466-08EC46DBCB51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74DD-4714-B466-08EC46DBCB51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74DD-4714-B466-08EC46DBCB51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74DD-4714-B466-08EC46DBCB51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74DD-4714-B466-08EC46DBCB51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74DD-4714-B466-08EC46DBC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98327552"/>
        <c:axId val="98337536"/>
        <c:axId val="0"/>
      </c:bar3DChart>
      <c:catAx>
        <c:axId val="9832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337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337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Acre-Feet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3275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50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1040-4A2C-B7AC-57856C5D01DF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1040-4A2C-B7AC-57856C5D01DF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1040-4A2C-B7AC-57856C5D01DF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1040-4A2C-B7AC-57856C5D01DF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1040-4A2C-B7AC-57856C5D01DF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California!#REF!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California!#REF!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1040-4A2C-B7AC-57856C5D0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98582528"/>
        <c:axId val="98584064"/>
        <c:axId val="0"/>
      </c:bar3DChart>
      <c:catAx>
        <c:axId val="9858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584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584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Acre-Feet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5825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85</xdr:row>
      <xdr:rowOff>0</xdr:rowOff>
    </xdr:from>
    <xdr:to>
      <xdr:col>15</xdr:col>
      <xdr:colOff>0</xdr:colOff>
      <xdr:row>107</xdr:row>
      <xdr:rowOff>123825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110</xdr:row>
      <xdr:rowOff>123825</xdr:rowOff>
    </xdr:from>
    <xdr:to>
      <xdr:col>15</xdr:col>
      <xdr:colOff>0</xdr:colOff>
      <xdr:row>132</xdr:row>
      <xdr:rowOff>114300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85</xdr:row>
      <xdr:rowOff>0</xdr:rowOff>
    </xdr:from>
    <xdr:to>
      <xdr:col>15</xdr:col>
      <xdr:colOff>0</xdr:colOff>
      <xdr:row>107</xdr:row>
      <xdr:rowOff>123825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C6BE60B8-5CC0-4B6A-B1BF-065558093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110</xdr:row>
      <xdr:rowOff>123825</xdr:rowOff>
    </xdr:from>
    <xdr:to>
      <xdr:col>15</xdr:col>
      <xdr:colOff>0</xdr:colOff>
      <xdr:row>132</xdr:row>
      <xdr:rowOff>114300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C15D6A0A-BAD5-42A9-88CC-E5B2B5BB6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85</xdr:row>
      <xdr:rowOff>0</xdr:rowOff>
    </xdr:from>
    <xdr:to>
      <xdr:col>15</xdr:col>
      <xdr:colOff>0</xdr:colOff>
      <xdr:row>107</xdr:row>
      <xdr:rowOff>123825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269A23AB-CC16-4874-858E-029ED658E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110</xdr:row>
      <xdr:rowOff>123825</xdr:rowOff>
    </xdr:from>
    <xdr:to>
      <xdr:col>15</xdr:col>
      <xdr:colOff>0</xdr:colOff>
      <xdr:row>132</xdr:row>
      <xdr:rowOff>114300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D3590BC1-7C13-4FBB-ACD2-90AE1924B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85</xdr:row>
      <xdr:rowOff>0</xdr:rowOff>
    </xdr:from>
    <xdr:to>
      <xdr:col>15</xdr:col>
      <xdr:colOff>0</xdr:colOff>
      <xdr:row>107</xdr:row>
      <xdr:rowOff>123825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BBC92E03-6AB7-476D-9889-3327D41BD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110</xdr:row>
      <xdr:rowOff>123825</xdr:rowOff>
    </xdr:from>
    <xdr:to>
      <xdr:col>15</xdr:col>
      <xdr:colOff>0</xdr:colOff>
      <xdr:row>132</xdr:row>
      <xdr:rowOff>114300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CB61667C-A6C7-4B6F-8536-655A37A22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124</xdr:row>
      <xdr:rowOff>0</xdr:rowOff>
    </xdr:from>
    <xdr:to>
      <xdr:col>10</xdr:col>
      <xdr:colOff>0</xdr:colOff>
      <xdr:row>146</xdr:row>
      <xdr:rowOff>152400</xdr:rowOff>
    </xdr:to>
    <xdr:graphicFrame macro="">
      <xdr:nvGraphicFramePr>
        <xdr:cNvPr id="9" name="Chart 6">
          <a:extLst>
            <a:ext uri="{FF2B5EF4-FFF2-40B4-BE49-F238E27FC236}">
              <a16:creationId xmlns:a16="http://schemas.microsoft.com/office/drawing/2014/main" id="{6607EE0F-CF52-42D4-905D-E45DAC312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28575</xdr:colOff>
      <xdr:row>149</xdr:row>
      <xdr:rowOff>123825</xdr:rowOff>
    </xdr:from>
    <xdr:to>
      <xdr:col>10</xdr:col>
      <xdr:colOff>0</xdr:colOff>
      <xdr:row>172</xdr:row>
      <xdr:rowOff>114300</xdr:rowOff>
    </xdr:to>
    <xdr:graphicFrame macro="">
      <xdr:nvGraphicFramePr>
        <xdr:cNvPr id="10" name="Chart 7">
          <a:extLst>
            <a:ext uri="{FF2B5EF4-FFF2-40B4-BE49-F238E27FC236}">
              <a16:creationId xmlns:a16="http://schemas.microsoft.com/office/drawing/2014/main" id="{001D12E3-62CA-4B75-B470-DC69EA883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85</xdr:row>
      <xdr:rowOff>0</xdr:rowOff>
    </xdr:from>
    <xdr:to>
      <xdr:col>15</xdr:col>
      <xdr:colOff>0</xdr:colOff>
      <xdr:row>107</xdr:row>
      <xdr:rowOff>123825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B3A83F3D-AF7B-4039-B4B8-2E5958119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110</xdr:row>
      <xdr:rowOff>123825</xdr:rowOff>
    </xdr:from>
    <xdr:to>
      <xdr:col>15</xdr:col>
      <xdr:colOff>0</xdr:colOff>
      <xdr:row>132</xdr:row>
      <xdr:rowOff>114300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FA7804E6-6ADE-42C8-AD92-B2D0F1811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85</xdr:row>
      <xdr:rowOff>0</xdr:rowOff>
    </xdr:from>
    <xdr:to>
      <xdr:col>15</xdr:col>
      <xdr:colOff>0</xdr:colOff>
      <xdr:row>107</xdr:row>
      <xdr:rowOff>123825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1251A8D0-EB44-4FE6-A717-1E49DB226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110</xdr:row>
      <xdr:rowOff>123825</xdr:rowOff>
    </xdr:from>
    <xdr:to>
      <xdr:col>15</xdr:col>
      <xdr:colOff>0</xdr:colOff>
      <xdr:row>132</xdr:row>
      <xdr:rowOff>114300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347B9098-F7D3-4B84-9095-20E33A781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85</xdr:row>
      <xdr:rowOff>0</xdr:rowOff>
    </xdr:from>
    <xdr:to>
      <xdr:col>15</xdr:col>
      <xdr:colOff>0</xdr:colOff>
      <xdr:row>107</xdr:row>
      <xdr:rowOff>123825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F276B653-B1D2-4262-AA79-797BCFA70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110</xdr:row>
      <xdr:rowOff>123825</xdr:rowOff>
    </xdr:from>
    <xdr:to>
      <xdr:col>15</xdr:col>
      <xdr:colOff>0</xdr:colOff>
      <xdr:row>132</xdr:row>
      <xdr:rowOff>114300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73C1594E-D8E2-452D-A8E9-FB99E07E7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85</xdr:row>
      <xdr:rowOff>0</xdr:rowOff>
    </xdr:from>
    <xdr:to>
      <xdr:col>15</xdr:col>
      <xdr:colOff>0</xdr:colOff>
      <xdr:row>107</xdr:row>
      <xdr:rowOff>123825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FC9A4891-1BBC-4B19-AE76-B9C5D5F0D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110</xdr:row>
      <xdr:rowOff>123825</xdr:rowOff>
    </xdr:from>
    <xdr:to>
      <xdr:col>15</xdr:col>
      <xdr:colOff>0</xdr:colOff>
      <xdr:row>132</xdr:row>
      <xdr:rowOff>114300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D52E9463-8B39-4ECF-9A76-91490B7CE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85</xdr:row>
      <xdr:rowOff>0</xdr:rowOff>
    </xdr:from>
    <xdr:to>
      <xdr:col>15</xdr:col>
      <xdr:colOff>0</xdr:colOff>
      <xdr:row>107</xdr:row>
      <xdr:rowOff>123825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D99EB337-099D-4AC3-A079-038E268D1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110</xdr:row>
      <xdr:rowOff>123825</xdr:rowOff>
    </xdr:from>
    <xdr:to>
      <xdr:col>15</xdr:col>
      <xdr:colOff>0</xdr:colOff>
      <xdr:row>132</xdr:row>
      <xdr:rowOff>114300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AF96EF4E-2AB8-4D6E-96AE-1ACDC3911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85</xdr:row>
      <xdr:rowOff>0</xdr:rowOff>
    </xdr:from>
    <xdr:to>
      <xdr:col>15</xdr:col>
      <xdr:colOff>0</xdr:colOff>
      <xdr:row>107</xdr:row>
      <xdr:rowOff>123825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2BBCECB3-2DEE-46C7-9D91-821103837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110</xdr:row>
      <xdr:rowOff>123825</xdr:rowOff>
    </xdr:from>
    <xdr:to>
      <xdr:col>15</xdr:col>
      <xdr:colOff>0</xdr:colOff>
      <xdr:row>132</xdr:row>
      <xdr:rowOff>114300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D94EDE56-2C6B-4B47-A28C-F66F15493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866775</xdr:colOff>
      <xdr:row>119</xdr:row>
      <xdr:rowOff>152400</xdr:rowOff>
    </xdr:from>
    <xdr:to>
      <xdr:col>11</xdr:col>
      <xdr:colOff>0</xdr:colOff>
      <xdr:row>150</xdr:row>
      <xdr:rowOff>85725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91E3B724-EAB2-4A8E-803C-0A54F7E3D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85</xdr:row>
      <xdr:rowOff>0</xdr:rowOff>
    </xdr:from>
    <xdr:to>
      <xdr:col>15</xdr:col>
      <xdr:colOff>0</xdr:colOff>
      <xdr:row>107</xdr:row>
      <xdr:rowOff>123825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C695CBE6-110F-47B4-A0D9-4A0211AF2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110</xdr:row>
      <xdr:rowOff>123825</xdr:rowOff>
    </xdr:from>
    <xdr:to>
      <xdr:col>15</xdr:col>
      <xdr:colOff>0</xdr:colOff>
      <xdr:row>132</xdr:row>
      <xdr:rowOff>114300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A0CFA4D2-0C24-478F-8706-C1A4CD9E5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</xdr:colOff>
      <xdr:row>122</xdr:row>
      <xdr:rowOff>9525</xdr:rowOff>
    </xdr:from>
    <xdr:to>
      <xdr:col>11</xdr:col>
      <xdr:colOff>0</xdr:colOff>
      <xdr:row>152</xdr:row>
      <xdr:rowOff>104775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C517528C-8DC9-4A0B-B1DB-1F132BF72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from_butterfly--1998-2015andAverages-2019Jul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 Coast "/>
      <sheetName val="San Francisco Bay"/>
      <sheetName val="Central Coast"/>
      <sheetName val="South Coast"/>
      <sheetName val="Sacramento River "/>
      <sheetName val="San Joaquin River"/>
      <sheetName val="Tulare Lake"/>
      <sheetName val="North Lahontan"/>
      <sheetName val="South Lahontan"/>
      <sheetName val="Colorado River"/>
      <sheetName val="California"/>
      <sheetName val="Mountain Counties"/>
      <sheetName val="AW 2010 by region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61">
          <cell r="C61">
            <v>1998</v>
          </cell>
          <cell r="D61">
            <v>1999</v>
          </cell>
          <cell r="E61">
            <v>2000</v>
          </cell>
          <cell r="F61">
            <v>2001</v>
          </cell>
          <cell r="G61">
            <v>2002</v>
          </cell>
          <cell r="H61">
            <v>2003</v>
          </cell>
          <cell r="I61">
            <v>2004</v>
          </cell>
          <cell r="J61">
            <v>2005</v>
          </cell>
        </row>
        <row r="62">
          <cell r="B62" t="str">
            <v>Net Groundwater Extraction</v>
          </cell>
          <cell r="C62">
            <v>-163</v>
          </cell>
          <cell r="D62">
            <v>1937.9999999999995</v>
          </cell>
          <cell r="E62">
            <v>1792.3999999999996</v>
          </cell>
          <cell r="F62">
            <v>4111</v>
          </cell>
          <cell r="G62">
            <v>3927.4000000000005</v>
          </cell>
          <cell r="H62">
            <v>2979.2999999999997</v>
          </cell>
          <cell r="I62">
            <v>4004.7</v>
          </cell>
          <cell r="J62">
            <v>106.29999999999973</v>
          </cell>
        </row>
        <row r="63">
          <cell r="B63" t="str">
            <v xml:space="preserve">  Deep Percolation of AW (Surface &amp; GW)</v>
          </cell>
          <cell r="C63">
            <v>1743.4</v>
          </cell>
          <cell r="D63">
            <v>2506.8000000000002</v>
          </cell>
          <cell r="E63">
            <v>2502.4</v>
          </cell>
          <cell r="F63">
            <v>2621.4</v>
          </cell>
          <cell r="G63">
            <v>2909.5</v>
          </cell>
          <cell r="H63">
            <v>2628.6</v>
          </cell>
          <cell r="I63">
            <v>2840.1</v>
          </cell>
          <cell r="J63">
            <v>2444.6</v>
          </cell>
        </row>
        <row r="64">
          <cell r="B64" t="str">
            <v xml:space="preserve">  Deep Percolation of GW recharge</v>
          </cell>
          <cell r="C64">
            <v>807.5</v>
          </cell>
          <cell r="D64">
            <v>352.8</v>
          </cell>
          <cell r="E64">
            <v>318.10000000000002</v>
          </cell>
          <cell r="F64">
            <v>42.3</v>
          </cell>
          <cell r="G64">
            <v>89.7</v>
          </cell>
          <cell r="H64">
            <v>261.3</v>
          </cell>
          <cell r="I64">
            <v>167.9</v>
          </cell>
          <cell r="J64">
            <v>605.4</v>
          </cell>
        </row>
        <row r="65">
          <cell r="B65" t="str">
            <v xml:space="preserve">  Conveyance Deep Percolation</v>
          </cell>
          <cell r="C65">
            <v>320.10000000000002</v>
          </cell>
          <cell r="D65">
            <v>315.89999999999998</v>
          </cell>
          <cell r="E65">
            <v>324.5</v>
          </cell>
          <cell r="F65">
            <v>210.5</v>
          </cell>
          <cell r="G65">
            <v>217</v>
          </cell>
          <cell r="H65">
            <v>251.2</v>
          </cell>
          <cell r="I65">
            <v>174.7</v>
          </cell>
          <cell r="J65">
            <v>347.3</v>
          </cell>
        </row>
      </sheetData>
      <sheetData sheetId="7">
        <row r="61">
          <cell r="C61">
            <v>1998</v>
          </cell>
          <cell r="D61">
            <v>1999</v>
          </cell>
          <cell r="E61">
            <v>2000</v>
          </cell>
          <cell r="F61">
            <v>2001</v>
          </cell>
          <cell r="G61">
            <v>2002</v>
          </cell>
          <cell r="H61">
            <v>2003</v>
          </cell>
          <cell r="I61">
            <v>2004</v>
          </cell>
          <cell r="J61">
            <v>2005</v>
          </cell>
        </row>
        <row r="62">
          <cell r="B62" t="str">
            <v>Net Groundwater Extraction</v>
          </cell>
          <cell r="C62">
            <v>42</v>
          </cell>
          <cell r="D62">
            <v>95.299999999999983</v>
          </cell>
          <cell r="E62">
            <v>112.4</v>
          </cell>
          <cell r="F62">
            <v>138.5</v>
          </cell>
          <cell r="G62">
            <v>95.3</v>
          </cell>
          <cell r="H62">
            <v>86.100000000000009</v>
          </cell>
          <cell r="I62">
            <v>85.800000000000011</v>
          </cell>
          <cell r="J62">
            <v>82.1</v>
          </cell>
        </row>
        <row r="63">
          <cell r="B63" t="str">
            <v xml:space="preserve">  Deep Percolation of AW (Surface &amp; GW)</v>
          </cell>
          <cell r="C63">
            <v>32.9</v>
          </cell>
          <cell r="D63">
            <v>34.299999999999997</v>
          </cell>
          <cell r="E63">
            <v>42.6</v>
          </cell>
          <cell r="F63">
            <v>42.2</v>
          </cell>
          <cell r="G63">
            <v>54.6</v>
          </cell>
          <cell r="H63">
            <v>52.3</v>
          </cell>
          <cell r="I63">
            <v>55.6</v>
          </cell>
          <cell r="J63">
            <v>52.1</v>
          </cell>
        </row>
        <row r="64">
          <cell r="B64" t="str">
            <v xml:space="preserve">  Deep Percolation of GW recharge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</row>
        <row r="65">
          <cell r="B65" t="str">
            <v xml:space="preserve">  Conveyance Deep Percolation</v>
          </cell>
          <cell r="C65">
            <v>13.9</v>
          </cell>
          <cell r="D65">
            <v>11.6</v>
          </cell>
          <cell r="E65">
            <v>7</v>
          </cell>
          <cell r="F65">
            <v>3.1</v>
          </cell>
          <cell r="G65">
            <v>8.1</v>
          </cell>
          <cell r="H65">
            <v>7.5</v>
          </cell>
          <cell r="I65">
            <v>10.5</v>
          </cell>
          <cell r="J65">
            <v>7.7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124"/>
  <sheetViews>
    <sheetView workbookViewId="0">
      <pane xSplit="2" ySplit="3" topLeftCell="C46" activePane="bottomRight" state="frozen"/>
      <selection activeCell="E29" sqref="E29"/>
      <selection pane="topRight" activeCell="E29" sqref="E29"/>
      <selection pane="bottomLeft" activeCell="E29" sqref="E29"/>
      <selection pane="bottomRight" activeCell="S27" sqref="S27"/>
    </sheetView>
  </sheetViews>
  <sheetFormatPr defaultRowHeight="12.75" x14ac:dyDescent="0.35"/>
  <cols>
    <col min="1" max="1" width="14.59765625" customWidth="1"/>
    <col min="2" max="2" width="30.73046875" customWidth="1"/>
    <col min="3" max="3" width="7.6640625" customWidth="1"/>
    <col min="4" max="26" width="11.59765625" customWidth="1"/>
  </cols>
  <sheetData>
    <row r="2" spans="1:26" ht="13.15" thickBot="1" x14ac:dyDescent="0.4">
      <c r="B2" s="62"/>
      <c r="C2" s="62"/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73</v>
      </c>
      <c r="R2" s="2" t="s">
        <v>0</v>
      </c>
      <c r="S2" s="2" t="s">
        <v>73</v>
      </c>
      <c r="T2" s="2" t="s">
        <v>0</v>
      </c>
      <c r="U2" s="2" t="s">
        <v>73</v>
      </c>
      <c r="V2" s="2" t="s">
        <v>0</v>
      </c>
      <c r="W2" s="2" t="s">
        <v>73</v>
      </c>
      <c r="X2" s="2" t="s">
        <v>0</v>
      </c>
      <c r="Y2" s="2" t="s">
        <v>73</v>
      </c>
      <c r="Z2" s="2" t="s">
        <v>0</v>
      </c>
    </row>
    <row r="3" spans="1:26" ht="13.15" x14ac:dyDescent="0.4">
      <c r="B3" s="3"/>
      <c r="C3" s="5"/>
      <c r="D3" s="97">
        <v>1998</v>
      </c>
      <c r="E3" s="97">
        <v>1999</v>
      </c>
      <c r="F3" s="97">
        <v>2000</v>
      </c>
      <c r="G3" s="97">
        <v>2001</v>
      </c>
      <c r="H3" s="97">
        <v>2002</v>
      </c>
      <c r="I3" s="97">
        <v>2003</v>
      </c>
      <c r="J3" s="97">
        <v>2004</v>
      </c>
      <c r="K3" s="4">
        <v>2005</v>
      </c>
      <c r="L3" s="4">
        <v>2006</v>
      </c>
      <c r="M3" s="4">
        <v>2007</v>
      </c>
      <c r="N3" s="4">
        <v>2008</v>
      </c>
      <c r="O3" s="4">
        <v>2009</v>
      </c>
      <c r="P3" s="4">
        <v>2010</v>
      </c>
      <c r="Q3" s="4">
        <v>2011</v>
      </c>
      <c r="R3" s="4">
        <v>2011</v>
      </c>
      <c r="S3" s="4">
        <v>2012</v>
      </c>
      <c r="T3" s="4">
        <v>2012</v>
      </c>
      <c r="U3" s="4">
        <v>2013</v>
      </c>
      <c r="V3" s="4">
        <v>2013</v>
      </c>
      <c r="W3" s="4">
        <v>2014</v>
      </c>
      <c r="X3" s="4">
        <v>2014</v>
      </c>
      <c r="Y3" s="4">
        <v>2015</v>
      </c>
      <c r="Z3" s="4">
        <v>2015</v>
      </c>
    </row>
    <row r="4" spans="1:26" x14ac:dyDescent="0.35">
      <c r="A4" s="1" t="s">
        <v>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S4" s="1"/>
      <c r="T4" s="1"/>
    </row>
    <row r="5" spans="1:26" ht="13.15" x14ac:dyDescent="0.4">
      <c r="A5" s="6" t="s">
        <v>2</v>
      </c>
      <c r="B5" s="7" t="s">
        <v>3</v>
      </c>
      <c r="C5" s="7"/>
      <c r="D5" s="7">
        <f t="shared" ref="D5:K5" si="0">SUM(D6:D13)</f>
        <v>7.7966300000000004</v>
      </c>
      <c r="E5" s="7">
        <f t="shared" si="0"/>
        <v>8.0754400000000004</v>
      </c>
      <c r="F5" s="7">
        <f t="shared" si="0"/>
        <v>8.8698000000000015</v>
      </c>
      <c r="G5" s="7">
        <f t="shared" si="0"/>
        <v>8.6109299999999998</v>
      </c>
      <c r="H5" s="7">
        <f t="shared" si="0"/>
        <v>9.0999999999999979</v>
      </c>
      <c r="I5" s="7">
        <f t="shared" si="0"/>
        <v>8.9982999999999986</v>
      </c>
      <c r="J5" s="7">
        <f t="shared" si="0"/>
        <v>9.5</v>
      </c>
      <c r="K5" s="8">
        <f t="shared" si="0"/>
        <v>9.0303999999999984</v>
      </c>
      <c r="L5" s="8">
        <f t="shared" ref="L5:P5" si="1">SUM(L6:L13)</f>
        <v>9.4717000000000002</v>
      </c>
      <c r="M5" s="8">
        <f t="shared" si="1"/>
        <v>9.6088999999999984</v>
      </c>
      <c r="N5" s="8">
        <f t="shared" si="1"/>
        <v>9.3123999999999985</v>
      </c>
      <c r="O5" s="8">
        <f t="shared" si="1"/>
        <v>8.9282999999999983</v>
      </c>
      <c r="P5" s="51">
        <f t="shared" si="1"/>
        <v>8.3750999999999998</v>
      </c>
      <c r="Q5" s="51">
        <f t="shared" ref="Q5:Z5" si="2">SUM(Q6:Q13)</f>
        <v>7738.3</v>
      </c>
      <c r="R5" s="51">
        <f t="shared" si="2"/>
        <v>7.7382999999999988</v>
      </c>
      <c r="S5" s="51">
        <f t="shared" si="2"/>
        <v>8335.1999999999989</v>
      </c>
      <c r="T5" s="51">
        <f t="shared" si="2"/>
        <v>8.3352000000000022</v>
      </c>
      <c r="U5" s="51">
        <f t="shared" si="2"/>
        <v>8279.4</v>
      </c>
      <c r="V5" s="51">
        <f t="shared" si="2"/>
        <v>8.279399999999999</v>
      </c>
      <c r="W5" s="51">
        <f t="shared" si="2"/>
        <v>8092.7</v>
      </c>
      <c r="X5" s="51">
        <f t="shared" si="2"/>
        <v>8.0927000000000007</v>
      </c>
      <c r="Y5" s="51">
        <f t="shared" si="2"/>
        <v>6984.1999999999989</v>
      </c>
      <c r="Z5" s="51">
        <f t="shared" si="2"/>
        <v>6.9841999999999995</v>
      </c>
    </row>
    <row r="6" spans="1:26" x14ac:dyDescent="0.35">
      <c r="A6" s="10"/>
      <c r="B6" s="11" t="s">
        <v>4</v>
      </c>
      <c r="C6" s="18"/>
      <c r="D6" s="11">
        <v>0.74650000000000005</v>
      </c>
      <c r="E6" s="11">
        <v>0.8469000000000001</v>
      </c>
      <c r="F6" s="11">
        <v>0.90549999999999997</v>
      </c>
      <c r="G6" s="11">
        <v>0.83179999999999998</v>
      </c>
      <c r="H6" s="11">
        <v>0.9</v>
      </c>
      <c r="I6" s="11">
        <v>0.90157949999999987</v>
      </c>
      <c r="J6" s="11">
        <v>0.9</v>
      </c>
      <c r="K6" s="18">
        <v>0.74699499999999996</v>
      </c>
      <c r="L6" s="18">
        <v>0.90219999999999978</v>
      </c>
      <c r="M6" s="18">
        <v>0.99543000000000004</v>
      </c>
      <c r="N6" s="85">
        <v>0.96087670000000014</v>
      </c>
      <c r="O6" s="85">
        <v>0.96728000000000014</v>
      </c>
      <c r="P6" s="12">
        <v>0.79059999999999986</v>
      </c>
      <c r="Q6" s="9">
        <v>633.79999999999995</v>
      </c>
      <c r="R6" s="12">
        <f t="shared" ref="R6:R18" si="3">Q6/1000</f>
        <v>0.63379999999999992</v>
      </c>
      <c r="S6" s="12">
        <v>799.29999999999984</v>
      </c>
      <c r="T6" s="12">
        <f t="shared" ref="T6:T18" si="4">S6/1000</f>
        <v>0.79929999999999979</v>
      </c>
      <c r="U6" s="12">
        <v>721.8</v>
      </c>
      <c r="V6" s="12">
        <f t="shared" ref="V6:V18" si="5">U6/1000</f>
        <v>0.7218</v>
      </c>
      <c r="W6" s="12">
        <v>753.30000000000007</v>
      </c>
      <c r="X6" s="12">
        <f t="shared" ref="X6:X18" si="6">W6/1000</f>
        <v>0.75330000000000008</v>
      </c>
      <c r="Y6" s="12">
        <v>706.03103448275863</v>
      </c>
      <c r="Z6" s="12">
        <f t="shared" ref="Z6:Z18" si="7">Y6/1000</f>
        <v>0.70603103448275861</v>
      </c>
    </row>
    <row r="7" spans="1:26" x14ac:dyDescent="0.35">
      <c r="A7" s="10"/>
      <c r="B7" s="13" t="s">
        <v>5</v>
      </c>
      <c r="C7" s="17"/>
      <c r="D7" s="13">
        <v>0.92589999999999995</v>
      </c>
      <c r="E7" s="13">
        <v>1.0577999999999999</v>
      </c>
      <c r="F7" s="13">
        <v>1.1390999999999998</v>
      </c>
      <c r="G7" s="13">
        <v>1.1098300000000001</v>
      </c>
      <c r="H7" s="13">
        <v>1.2</v>
      </c>
      <c r="I7" s="13">
        <v>1.1423459</v>
      </c>
      <c r="J7" s="13">
        <v>1.2</v>
      </c>
      <c r="K7" s="17">
        <v>1.073555</v>
      </c>
      <c r="L7" s="17">
        <v>1.2591999999999999</v>
      </c>
      <c r="M7" s="17">
        <v>1.2455399999999999</v>
      </c>
      <c r="N7" s="86">
        <v>1.1821035000000002</v>
      </c>
      <c r="O7" s="86">
        <v>1.1418699999999999</v>
      </c>
      <c r="P7" s="12">
        <v>1.0347899999999999</v>
      </c>
      <c r="Q7" s="9">
        <v>1068</v>
      </c>
      <c r="R7" s="12">
        <f t="shared" si="3"/>
        <v>1.0680000000000001</v>
      </c>
      <c r="S7" s="12">
        <v>1110.5000000000002</v>
      </c>
      <c r="T7" s="12">
        <f t="shared" si="4"/>
        <v>1.1105000000000003</v>
      </c>
      <c r="U7" s="12">
        <v>1199.6999999999998</v>
      </c>
      <c r="V7" s="12">
        <f t="shared" si="5"/>
        <v>1.1996999999999998</v>
      </c>
      <c r="W7" s="12">
        <v>1097.1000000000001</v>
      </c>
      <c r="X7" s="12">
        <f t="shared" si="6"/>
        <v>1.0971000000000002</v>
      </c>
      <c r="Y7" s="12">
        <v>1002.1793103448276</v>
      </c>
      <c r="Z7" s="12">
        <f t="shared" si="7"/>
        <v>1.0021793103448275</v>
      </c>
    </row>
    <row r="8" spans="1:26" x14ac:dyDescent="0.35">
      <c r="A8" s="10"/>
      <c r="B8" s="13" t="s">
        <v>6</v>
      </c>
      <c r="C8" s="17"/>
      <c r="D8" s="13">
        <v>0.44400000000000001</v>
      </c>
      <c r="E8" s="13">
        <v>0.50080000000000002</v>
      </c>
      <c r="F8" s="13">
        <v>0.48330000000000006</v>
      </c>
      <c r="G8" s="13">
        <v>0.55015000000000003</v>
      </c>
      <c r="H8" s="13">
        <v>0.5</v>
      </c>
      <c r="I8" s="13">
        <v>0.48902480000000009</v>
      </c>
      <c r="J8" s="13">
        <v>0.5</v>
      </c>
      <c r="K8" s="17">
        <v>0.50639999999999996</v>
      </c>
      <c r="L8" s="17">
        <v>0.5636000000000001</v>
      </c>
      <c r="M8" s="17">
        <v>0.55470000000000008</v>
      </c>
      <c r="N8" s="86">
        <v>0.5742799999999999</v>
      </c>
      <c r="O8" s="86">
        <v>0.51087999999999989</v>
      </c>
      <c r="P8" s="12">
        <v>0.48999999999999994</v>
      </c>
      <c r="Q8" s="9">
        <v>359.7</v>
      </c>
      <c r="R8" s="12">
        <f t="shared" si="3"/>
        <v>0.35969999999999996</v>
      </c>
      <c r="S8" s="12">
        <v>371.39999999999992</v>
      </c>
      <c r="T8" s="12">
        <f t="shared" si="4"/>
        <v>0.3713999999999999</v>
      </c>
      <c r="U8" s="12">
        <v>352.5</v>
      </c>
      <c r="V8" s="12">
        <f t="shared" si="5"/>
        <v>0.35249999999999998</v>
      </c>
      <c r="W8" s="12">
        <v>339.6</v>
      </c>
      <c r="X8" s="12">
        <f t="shared" si="6"/>
        <v>0.33960000000000001</v>
      </c>
      <c r="Y8" s="12">
        <v>341.4</v>
      </c>
      <c r="Z8" s="12">
        <f t="shared" si="7"/>
        <v>0.34139999999999998</v>
      </c>
    </row>
    <row r="9" spans="1:26" x14ac:dyDescent="0.35">
      <c r="A9" s="10"/>
      <c r="B9" s="11" t="s">
        <v>7</v>
      </c>
      <c r="C9" s="18"/>
      <c r="D9" s="11">
        <v>0.13710000000000003</v>
      </c>
      <c r="E9" s="11">
        <v>0.13240000000000002</v>
      </c>
      <c r="F9" s="11">
        <v>0.13739999999999999</v>
      </c>
      <c r="G9" s="11">
        <v>0.13720000000000002</v>
      </c>
      <c r="H9" s="11">
        <v>0.1</v>
      </c>
      <c r="I9" s="11">
        <v>0.13880000000000001</v>
      </c>
      <c r="J9" s="11">
        <v>0.1</v>
      </c>
      <c r="K9" s="18">
        <v>0.1439</v>
      </c>
      <c r="L9" s="18">
        <v>0.15840000000000004</v>
      </c>
      <c r="M9" s="18">
        <v>0.16589999999999999</v>
      </c>
      <c r="N9" s="85">
        <v>0.16760000000000003</v>
      </c>
      <c r="O9" s="85">
        <v>0.15679999999999999</v>
      </c>
      <c r="P9" s="12">
        <v>0.15760000000000002</v>
      </c>
      <c r="Q9" s="9">
        <v>119.80000000000001</v>
      </c>
      <c r="R9" s="12">
        <f t="shared" si="3"/>
        <v>0.11980000000000002</v>
      </c>
      <c r="S9" s="12">
        <v>123</v>
      </c>
      <c r="T9" s="12">
        <f t="shared" si="4"/>
        <v>0.123</v>
      </c>
      <c r="U9" s="12">
        <v>148.20000000000002</v>
      </c>
      <c r="V9" s="12">
        <f t="shared" si="5"/>
        <v>0.14820000000000003</v>
      </c>
      <c r="W9" s="12">
        <v>140.5</v>
      </c>
      <c r="X9" s="12">
        <f t="shared" si="6"/>
        <v>0.14050000000000001</v>
      </c>
      <c r="Y9" s="12">
        <v>127</v>
      </c>
      <c r="Z9" s="12">
        <f t="shared" si="7"/>
        <v>0.127</v>
      </c>
    </row>
    <row r="10" spans="1:26" x14ac:dyDescent="0.35">
      <c r="A10" s="10"/>
      <c r="B10" s="13" t="s">
        <v>8</v>
      </c>
      <c r="C10" s="17"/>
      <c r="D10" s="13">
        <v>2.3835000000000002</v>
      </c>
      <c r="E10" s="13">
        <v>2.5617000000000005</v>
      </c>
      <c r="F10" s="13">
        <v>2.7159</v>
      </c>
      <c r="G10" s="13">
        <v>2.5770499999999998</v>
      </c>
      <c r="H10" s="13">
        <v>2.9</v>
      </c>
      <c r="I10" s="13">
        <v>2.8733811880000002</v>
      </c>
      <c r="J10" s="13">
        <v>2.9</v>
      </c>
      <c r="K10" s="17">
        <v>2.7419000000000002</v>
      </c>
      <c r="L10" s="17">
        <v>2.8036999999999996</v>
      </c>
      <c r="M10" s="17">
        <v>2.8900799999999998</v>
      </c>
      <c r="N10" s="86">
        <v>2.8387246379999995</v>
      </c>
      <c r="O10" s="86">
        <v>2.68316</v>
      </c>
      <c r="P10" s="12">
        <v>2.4972500000000002</v>
      </c>
      <c r="Q10" s="9">
        <v>2439.2999999999997</v>
      </c>
      <c r="R10" s="12">
        <f t="shared" si="3"/>
        <v>2.4392999999999998</v>
      </c>
      <c r="S10" s="12">
        <v>2720.3</v>
      </c>
      <c r="T10" s="12">
        <f t="shared" si="4"/>
        <v>2.7203000000000004</v>
      </c>
      <c r="U10" s="12">
        <v>2729.0999999999995</v>
      </c>
      <c r="V10" s="12">
        <f t="shared" si="5"/>
        <v>2.7290999999999994</v>
      </c>
      <c r="W10" s="12">
        <v>2863</v>
      </c>
      <c r="X10" s="12">
        <f t="shared" si="6"/>
        <v>2.863</v>
      </c>
      <c r="Y10" s="12">
        <v>2444.9620689655171</v>
      </c>
      <c r="Z10" s="12">
        <f t="shared" si="7"/>
        <v>2.4449620689655172</v>
      </c>
    </row>
    <row r="11" spans="1:26" x14ac:dyDescent="0.35">
      <c r="A11" s="10"/>
      <c r="B11" s="13" t="s">
        <v>9</v>
      </c>
      <c r="C11" s="17"/>
      <c r="D11" s="13">
        <v>2.7609299999999997</v>
      </c>
      <c r="E11" s="13">
        <v>2.6363999999999996</v>
      </c>
      <c r="F11" s="13">
        <v>3.1437000000000004</v>
      </c>
      <c r="G11" s="13">
        <v>3.1490999999999993</v>
      </c>
      <c r="H11" s="13">
        <v>3.1</v>
      </c>
      <c r="I11" s="13">
        <v>2.9957686119999996</v>
      </c>
      <c r="J11" s="13">
        <v>3.4</v>
      </c>
      <c r="K11" s="17">
        <v>3.2073500000000004</v>
      </c>
      <c r="L11" s="17">
        <v>3.0439000000000007</v>
      </c>
      <c r="M11" s="17">
        <v>3.1412499999999994</v>
      </c>
      <c r="N11" s="86">
        <v>3.1218151619999999</v>
      </c>
      <c r="O11" s="86">
        <v>2.90171</v>
      </c>
      <c r="P11" s="12">
        <v>2.70486</v>
      </c>
      <c r="Q11" s="9">
        <v>2263.9</v>
      </c>
      <c r="R11" s="12">
        <f t="shared" si="3"/>
        <v>2.2639</v>
      </c>
      <c r="S11" s="12">
        <v>2391.5</v>
      </c>
      <c r="T11" s="12">
        <f t="shared" si="4"/>
        <v>2.3915000000000002</v>
      </c>
      <c r="U11" s="12">
        <v>2541.6</v>
      </c>
      <c r="V11" s="12">
        <f t="shared" si="5"/>
        <v>2.5415999999999999</v>
      </c>
      <c r="W11" s="12">
        <v>2402.1</v>
      </c>
      <c r="X11" s="12">
        <f t="shared" si="6"/>
        <v>2.4020999999999999</v>
      </c>
      <c r="Y11" s="12">
        <v>1883.1275862068965</v>
      </c>
      <c r="Z11" s="12">
        <f t="shared" si="7"/>
        <v>1.8831275862068966</v>
      </c>
    </row>
    <row r="12" spans="1:26" x14ac:dyDescent="0.35">
      <c r="A12" s="10"/>
      <c r="B12" s="13" t="s">
        <v>10</v>
      </c>
      <c r="C12" s="13"/>
      <c r="D12" s="13">
        <v>0.22080000000000002</v>
      </c>
      <c r="E12" s="13">
        <v>0.20993999999999999</v>
      </c>
      <c r="F12" s="13">
        <v>0.21489999999999998</v>
      </c>
      <c r="G12" s="13">
        <v>0.21569999999999998</v>
      </c>
      <c r="H12" s="13">
        <v>0.2</v>
      </c>
      <c r="I12" s="13">
        <v>0.23109999999999997</v>
      </c>
      <c r="J12" s="13">
        <v>0.2</v>
      </c>
      <c r="K12" s="17">
        <v>0.23200000000000001</v>
      </c>
      <c r="L12" s="17">
        <v>0.20470000000000002</v>
      </c>
      <c r="M12" s="17">
        <v>0.1996</v>
      </c>
      <c r="N12" s="17">
        <v>0.21590000000000001</v>
      </c>
      <c r="O12" s="17">
        <v>0.22579999999999997</v>
      </c>
      <c r="P12" s="63">
        <v>0.2</v>
      </c>
      <c r="Q12" s="9">
        <v>355.99999999999989</v>
      </c>
      <c r="R12" s="12">
        <f t="shared" si="3"/>
        <v>0.35599999999999987</v>
      </c>
      <c r="S12" s="12">
        <v>351.9</v>
      </c>
      <c r="T12" s="12">
        <f t="shared" si="4"/>
        <v>0.35189999999999999</v>
      </c>
      <c r="U12" s="12">
        <v>368.40000000000003</v>
      </c>
      <c r="V12" s="12">
        <f t="shared" si="5"/>
        <v>0.36840000000000006</v>
      </c>
      <c r="W12" s="12">
        <v>351.69999999999993</v>
      </c>
      <c r="X12" s="12">
        <f t="shared" si="6"/>
        <v>0.35169999999999996</v>
      </c>
      <c r="Y12" s="12">
        <v>311.3</v>
      </c>
      <c r="Z12" s="12">
        <f t="shared" si="7"/>
        <v>0.31130000000000002</v>
      </c>
    </row>
    <row r="13" spans="1:26" x14ac:dyDescent="0.35">
      <c r="A13" s="10"/>
      <c r="B13" s="13" t="s">
        <v>11</v>
      </c>
      <c r="C13" s="13"/>
      <c r="D13" s="13">
        <v>0.1779</v>
      </c>
      <c r="E13" s="13">
        <v>0.1295</v>
      </c>
      <c r="F13" s="13">
        <v>0.13</v>
      </c>
      <c r="G13" s="13">
        <v>4.0100000000000004E-2</v>
      </c>
      <c r="H13" s="13">
        <v>0.2</v>
      </c>
      <c r="I13" s="13">
        <v>0.22629999999999997</v>
      </c>
      <c r="J13" s="13">
        <v>0.3</v>
      </c>
      <c r="K13" s="17">
        <v>0.37830000000000003</v>
      </c>
      <c r="L13" s="17">
        <v>0.53600000000000003</v>
      </c>
      <c r="M13" s="17">
        <v>0.41639999999999999</v>
      </c>
      <c r="N13" s="17">
        <v>0.25109999999999999</v>
      </c>
      <c r="O13" s="17">
        <v>0.34079999999999994</v>
      </c>
      <c r="P13" s="63">
        <v>0.5</v>
      </c>
      <c r="Q13" s="9">
        <v>497.80000000000007</v>
      </c>
      <c r="R13" s="12">
        <f t="shared" si="3"/>
        <v>0.49780000000000008</v>
      </c>
      <c r="S13" s="12">
        <v>467.29999999999995</v>
      </c>
      <c r="T13" s="12">
        <f t="shared" si="4"/>
        <v>0.46729999999999994</v>
      </c>
      <c r="U13" s="12">
        <v>218.10000000000002</v>
      </c>
      <c r="V13" s="12">
        <f t="shared" si="5"/>
        <v>0.21810000000000002</v>
      </c>
      <c r="W13" s="12">
        <v>145.4</v>
      </c>
      <c r="X13" s="12">
        <f t="shared" si="6"/>
        <v>0.1454</v>
      </c>
      <c r="Y13" s="12">
        <v>168.20000000000002</v>
      </c>
      <c r="Z13" s="12">
        <f t="shared" si="7"/>
        <v>0.16820000000000002</v>
      </c>
    </row>
    <row r="14" spans="1:26" ht="13.15" x14ac:dyDescent="0.4">
      <c r="A14" s="10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spans="1:26" ht="13.15" x14ac:dyDescent="0.4">
      <c r="A15" s="6" t="s">
        <v>2</v>
      </c>
      <c r="B15" s="7" t="s">
        <v>12</v>
      </c>
      <c r="C15" s="7"/>
      <c r="D15" s="7">
        <f t="shared" ref="D15:E15" si="8">SUM(D16:D18)</f>
        <v>27.3033</v>
      </c>
      <c r="E15" s="7">
        <f t="shared" si="8"/>
        <v>34.527100000000004</v>
      </c>
      <c r="F15" s="7">
        <f t="shared" ref="F15" si="9">SUM(F16:F18)</f>
        <v>34.220300000000002</v>
      </c>
      <c r="G15" s="7">
        <f t="shared" ref="G15" si="10">SUM(G16:G18)</f>
        <v>33.737799999999993</v>
      </c>
      <c r="H15" s="7">
        <f t="shared" ref="H15" si="11">SUM(H16:H18)</f>
        <v>35.9</v>
      </c>
      <c r="I15" s="7">
        <f t="shared" ref="I15:J15" si="12">SUM(I16:I18)</f>
        <v>32.772500000000001</v>
      </c>
      <c r="J15" s="7">
        <f t="shared" si="12"/>
        <v>36.1</v>
      </c>
      <c r="K15" s="8">
        <f>SUM(K16:K18)</f>
        <v>31.1784</v>
      </c>
      <c r="L15" s="8">
        <f t="shared" ref="L15:Z15" si="13">SUM(L16:L18)</f>
        <v>33.338399999999993</v>
      </c>
      <c r="M15" s="8">
        <f t="shared" si="13"/>
        <v>36.878499999999995</v>
      </c>
      <c r="N15" s="8">
        <f t="shared" si="13"/>
        <v>37.030699999999996</v>
      </c>
      <c r="O15" s="8">
        <f t="shared" si="13"/>
        <v>35.993400000000001</v>
      </c>
      <c r="P15" s="51">
        <f t="shared" si="13"/>
        <v>32.860199999999999</v>
      </c>
      <c r="Q15" s="51">
        <f t="shared" si="13"/>
        <v>31740.899999999998</v>
      </c>
      <c r="R15" s="51">
        <f t="shared" si="13"/>
        <v>31.740899999999996</v>
      </c>
      <c r="S15" s="51">
        <f t="shared" si="13"/>
        <v>34980.199999999997</v>
      </c>
      <c r="T15" s="51">
        <f t="shared" si="13"/>
        <v>34.980200000000004</v>
      </c>
      <c r="U15" s="51">
        <f t="shared" si="13"/>
        <v>35663</v>
      </c>
      <c r="V15" s="51">
        <f t="shared" si="13"/>
        <v>35.662999999999997</v>
      </c>
      <c r="W15" s="51">
        <f t="shared" si="13"/>
        <v>34967.100000000006</v>
      </c>
      <c r="X15" s="51">
        <f t="shared" si="13"/>
        <v>34.967100000000002</v>
      </c>
      <c r="Y15" s="51">
        <f t="shared" si="13"/>
        <v>32409.7</v>
      </c>
      <c r="Z15" s="51">
        <f t="shared" si="13"/>
        <v>32.409699999999994</v>
      </c>
    </row>
    <row r="16" spans="1:26" ht="13.15" x14ac:dyDescent="0.4">
      <c r="A16" s="6"/>
      <c r="B16" s="17" t="s">
        <v>13</v>
      </c>
      <c r="C16" s="17"/>
      <c r="D16" s="17">
        <v>24.0914</v>
      </c>
      <c r="E16" s="17">
        <v>31.449300000000001</v>
      </c>
      <c r="F16" s="17">
        <v>31.108400000000003</v>
      </c>
      <c r="G16" s="17">
        <v>31.226699999999994</v>
      </c>
      <c r="H16" s="17">
        <v>33.299999999999997</v>
      </c>
      <c r="I16" s="17">
        <v>30.159200000000002</v>
      </c>
      <c r="J16" s="17">
        <v>33.200000000000003</v>
      </c>
      <c r="K16" s="17">
        <v>27.537200000000002</v>
      </c>
      <c r="L16" s="17">
        <v>29.684699999999999</v>
      </c>
      <c r="M16" s="17">
        <v>33.851999999999997</v>
      </c>
      <c r="N16" s="17">
        <v>34.366</v>
      </c>
      <c r="O16" s="17">
        <v>33.428699999999999</v>
      </c>
      <c r="P16" s="12">
        <v>29.635399999999997</v>
      </c>
      <c r="Q16" s="9">
        <v>26940.1</v>
      </c>
      <c r="R16" s="12">
        <f t="shared" si="3"/>
        <v>26.940099999999997</v>
      </c>
      <c r="S16" s="12">
        <v>31598.400000000001</v>
      </c>
      <c r="T16" s="12">
        <f t="shared" si="4"/>
        <v>31.598400000000002</v>
      </c>
      <c r="U16" s="12">
        <v>32567.899999999998</v>
      </c>
      <c r="V16" s="12">
        <f t="shared" si="5"/>
        <v>32.567899999999995</v>
      </c>
      <c r="W16" s="12">
        <v>32513.600000000006</v>
      </c>
      <c r="X16" s="12">
        <f t="shared" si="6"/>
        <v>32.513600000000004</v>
      </c>
      <c r="Y16" s="12">
        <v>30523.5</v>
      </c>
      <c r="Z16" s="12">
        <f t="shared" si="7"/>
        <v>30.523499999999999</v>
      </c>
    </row>
    <row r="17" spans="1:28" ht="13.15" x14ac:dyDescent="0.4">
      <c r="A17" s="6"/>
      <c r="B17" s="17" t="s">
        <v>10</v>
      </c>
      <c r="C17" s="17"/>
      <c r="D17" s="17">
        <v>2.1316000000000002</v>
      </c>
      <c r="E17" s="17">
        <v>2.6398000000000001</v>
      </c>
      <c r="F17" s="17">
        <v>2.4430999999999998</v>
      </c>
      <c r="G17" s="17">
        <v>2.2076000000000002</v>
      </c>
      <c r="H17" s="17">
        <v>2.2000000000000002</v>
      </c>
      <c r="I17" s="17">
        <v>2.2278000000000002</v>
      </c>
      <c r="J17" s="17">
        <v>2.6</v>
      </c>
      <c r="K17" s="17">
        <v>2.7548000000000004</v>
      </c>
      <c r="L17" s="17">
        <v>2.8320999999999996</v>
      </c>
      <c r="M17" s="17">
        <v>2.7385999999999999</v>
      </c>
      <c r="N17" s="17">
        <v>2.5354999999999999</v>
      </c>
      <c r="O17" s="17">
        <v>2.4553000000000003</v>
      </c>
      <c r="P17" s="12">
        <v>2.6714000000000002</v>
      </c>
      <c r="Q17" s="9">
        <v>3364.1</v>
      </c>
      <c r="R17" s="12">
        <f t="shared" si="3"/>
        <v>3.3641000000000001</v>
      </c>
      <c r="S17" s="12">
        <v>3038.6</v>
      </c>
      <c r="T17" s="12">
        <f t="shared" si="4"/>
        <v>3.0385999999999997</v>
      </c>
      <c r="U17" s="12">
        <v>2931.2000000000003</v>
      </c>
      <c r="V17" s="12">
        <f t="shared" si="5"/>
        <v>2.9312000000000005</v>
      </c>
      <c r="W17" s="12">
        <v>2271.7999999999997</v>
      </c>
      <c r="X17" s="12">
        <f t="shared" si="6"/>
        <v>2.2717999999999998</v>
      </c>
      <c r="Y17" s="12">
        <v>1830.8</v>
      </c>
      <c r="Z17" s="12">
        <f t="shared" si="7"/>
        <v>1.8308</v>
      </c>
    </row>
    <row r="18" spans="1:28" ht="13.15" x14ac:dyDescent="0.4">
      <c r="A18" s="6"/>
      <c r="B18" s="17" t="s">
        <v>11</v>
      </c>
      <c r="C18" s="17"/>
      <c r="D18" s="17">
        <v>1.0803000000000003</v>
      </c>
      <c r="E18" s="17">
        <v>0.438</v>
      </c>
      <c r="F18" s="17">
        <v>0.66879999999999995</v>
      </c>
      <c r="G18" s="17">
        <v>0.30349999999999999</v>
      </c>
      <c r="H18" s="17">
        <v>0.4</v>
      </c>
      <c r="I18" s="17">
        <v>0.38550000000000006</v>
      </c>
      <c r="J18" s="17">
        <v>0.3</v>
      </c>
      <c r="K18" s="17">
        <v>0.88639999999999985</v>
      </c>
      <c r="L18" s="17">
        <v>0.8216</v>
      </c>
      <c r="M18" s="17">
        <v>0.28789999999999999</v>
      </c>
      <c r="N18" s="17">
        <v>0.12919999999999998</v>
      </c>
      <c r="O18" s="17">
        <v>0.10940000000000001</v>
      </c>
      <c r="P18" s="12">
        <v>0.5534</v>
      </c>
      <c r="Q18" s="9">
        <v>1436.7</v>
      </c>
      <c r="R18" s="12">
        <f t="shared" si="3"/>
        <v>1.4367000000000001</v>
      </c>
      <c r="S18" s="12">
        <v>343.19999999999993</v>
      </c>
      <c r="T18" s="12">
        <f t="shared" si="4"/>
        <v>0.34319999999999995</v>
      </c>
      <c r="U18" s="12">
        <v>163.90000000000003</v>
      </c>
      <c r="V18" s="12">
        <f t="shared" si="5"/>
        <v>0.16390000000000005</v>
      </c>
      <c r="W18" s="12">
        <v>181.70000000000002</v>
      </c>
      <c r="X18" s="12">
        <f t="shared" si="6"/>
        <v>0.18170000000000003</v>
      </c>
      <c r="Y18" s="12">
        <v>55.4</v>
      </c>
      <c r="Z18" s="12">
        <f t="shared" si="7"/>
        <v>5.5399999999999998E-2</v>
      </c>
    </row>
    <row r="19" spans="1:28" ht="13.15" x14ac:dyDescent="0.4">
      <c r="A19" s="6" t="s">
        <v>14</v>
      </c>
      <c r="B19" s="7" t="s">
        <v>15</v>
      </c>
      <c r="C19" s="7"/>
      <c r="D19" s="7">
        <f t="shared" ref="D19:J19" si="14">SUM(D20:D23)</f>
        <v>59.354500000000009</v>
      </c>
      <c r="E19" s="7">
        <f t="shared" si="14"/>
        <v>49.7</v>
      </c>
      <c r="F19" s="7">
        <f t="shared" si="14"/>
        <v>39.411000000000001</v>
      </c>
      <c r="G19" s="7">
        <f t="shared" si="14"/>
        <v>22.4</v>
      </c>
      <c r="H19" s="7">
        <f t="shared" si="14"/>
        <v>34.9</v>
      </c>
      <c r="I19" s="7">
        <f t="shared" si="14"/>
        <v>44.3</v>
      </c>
      <c r="J19" s="7">
        <f t="shared" si="14"/>
        <v>38.1</v>
      </c>
      <c r="K19" s="51">
        <f t="shared" ref="K19:N19" si="15">SUM(K20:K23)</f>
        <v>42.4</v>
      </c>
      <c r="L19" s="51">
        <f t="shared" si="15"/>
        <v>65.0869</v>
      </c>
      <c r="M19" s="51">
        <f t="shared" si="15"/>
        <v>30.6465</v>
      </c>
      <c r="N19" s="51">
        <f t="shared" si="15"/>
        <v>31.677099999999996</v>
      </c>
      <c r="O19" s="51">
        <f>SUM(O20:O23)</f>
        <v>30.563100000000002</v>
      </c>
      <c r="P19" s="51">
        <f>SUM(P20:P23)</f>
        <v>38.637299999999996</v>
      </c>
      <c r="Q19" s="61">
        <f t="shared" ref="Q19:Z19" si="16">SUM(Q20:Q23)</f>
        <v>53203.049549999996</v>
      </c>
      <c r="R19" s="51">
        <f t="shared" si="16"/>
        <v>53.203049549999996</v>
      </c>
      <c r="S19" s="51">
        <f t="shared" si="16"/>
        <v>33910.699999999997</v>
      </c>
      <c r="T19" s="51">
        <f t="shared" si="16"/>
        <v>33.910699999999999</v>
      </c>
      <c r="U19" s="51">
        <f t="shared" si="16"/>
        <v>29754.6</v>
      </c>
      <c r="V19" s="51">
        <f t="shared" si="16"/>
        <v>29.7546</v>
      </c>
      <c r="W19" s="51">
        <f t="shared" si="16"/>
        <v>21657.199999999997</v>
      </c>
      <c r="X19" s="51">
        <f t="shared" si="16"/>
        <v>21.6572</v>
      </c>
      <c r="Y19" s="51">
        <f t="shared" si="16"/>
        <v>24734.7</v>
      </c>
      <c r="Z19" s="51">
        <f t="shared" si="16"/>
        <v>24.7347</v>
      </c>
    </row>
    <row r="20" spans="1:28" ht="13.15" x14ac:dyDescent="0.4">
      <c r="A20" s="6"/>
      <c r="B20" s="18" t="s">
        <v>16</v>
      </c>
      <c r="C20" s="18"/>
      <c r="D20" s="18">
        <v>1.3956999999999999</v>
      </c>
      <c r="E20" s="18">
        <v>1.7</v>
      </c>
      <c r="F20" s="18">
        <v>1.5149000000000001</v>
      </c>
      <c r="G20" s="18">
        <v>1.3</v>
      </c>
      <c r="H20" s="18">
        <v>1.6</v>
      </c>
      <c r="I20" s="18">
        <v>1.5</v>
      </c>
      <c r="J20" s="18">
        <v>1.6</v>
      </c>
      <c r="K20" s="12">
        <v>1.4</v>
      </c>
      <c r="L20" s="12">
        <v>1.6222000000000001</v>
      </c>
      <c r="M20" s="12">
        <v>1.6079999999999997</v>
      </c>
      <c r="N20" s="12">
        <v>1.5678999999999998</v>
      </c>
      <c r="O20" s="12">
        <v>1.5434999999999999</v>
      </c>
      <c r="P20" s="12">
        <v>1.5</v>
      </c>
      <c r="Q20" s="9">
        <v>1499.3000000000002</v>
      </c>
      <c r="R20" s="12">
        <f t="shared" ref="R20:T23" si="17">Q20/1000</f>
        <v>1.4993000000000001</v>
      </c>
      <c r="S20" s="12">
        <v>1626.2</v>
      </c>
      <c r="T20" s="12">
        <f t="shared" si="17"/>
        <v>1.6262000000000001</v>
      </c>
      <c r="U20" s="12">
        <v>1576.1</v>
      </c>
      <c r="V20" s="12">
        <f t="shared" ref="V20" si="18">U20/1000</f>
        <v>1.5760999999999998</v>
      </c>
      <c r="W20" s="12">
        <v>1566.6</v>
      </c>
      <c r="X20" s="12">
        <f t="shared" ref="X20" si="19">W20/1000</f>
        <v>1.5666</v>
      </c>
      <c r="Y20" s="12">
        <v>1485.6999999999998</v>
      </c>
      <c r="Z20" s="12">
        <f t="shared" ref="Z20" si="20">Y20/1000</f>
        <v>1.4856999999999998</v>
      </c>
    </row>
    <row r="21" spans="1:28" x14ac:dyDescent="0.35">
      <c r="A21" s="10"/>
      <c r="B21" s="17" t="s">
        <v>17</v>
      </c>
      <c r="C21" s="17"/>
      <c r="D21" s="17">
        <v>9.5050000000000008</v>
      </c>
      <c r="E21" s="17">
        <v>7.2</v>
      </c>
      <c r="F21" s="17">
        <v>7.2316000000000003</v>
      </c>
      <c r="G21" s="17">
        <v>4.5</v>
      </c>
      <c r="H21" s="17">
        <v>4.8</v>
      </c>
      <c r="I21" s="17">
        <v>6.4</v>
      </c>
      <c r="J21" s="17">
        <v>6.5</v>
      </c>
      <c r="K21" s="12">
        <v>7</v>
      </c>
      <c r="L21" s="12">
        <v>10.127799999999999</v>
      </c>
      <c r="M21" s="12">
        <v>4.5013000000000005</v>
      </c>
      <c r="N21" s="12">
        <v>4.4643999999999995</v>
      </c>
      <c r="O21" s="12">
        <v>4.6802000000000001</v>
      </c>
      <c r="P21" s="12">
        <v>5.3233999999999995</v>
      </c>
      <c r="Q21" s="9">
        <v>7384.5</v>
      </c>
      <c r="R21" s="12">
        <f t="shared" si="17"/>
        <v>7.3845000000000001</v>
      </c>
      <c r="S21" s="12">
        <v>5295.9</v>
      </c>
      <c r="T21" s="12">
        <f t="shared" si="17"/>
        <v>5.2958999999999996</v>
      </c>
      <c r="U21" s="12">
        <v>4498.5</v>
      </c>
      <c r="V21" s="12">
        <f t="shared" ref="V21" si="21">U21/1000</f>
        <v>4.4984999999999999</v>
      </c>
      <c r="W21" s="12">
        <v>3998.7</v>
      </c>
      <c r="X21" s="12">
        <f t="shared" ref="X21" si="22">W21/1000</f>
        <v>3.9986999999999999</v>
      </c>
      <c r="Y21" s="12">
        <v>3709.8</v>
      </c>
      <c r="Z21" s="12">
        <f t="shared" ref="Z21" si="23">Y21/1000</f>
        <v>3.7098</v>
      </c>
    </row>
    <row r="22" spans="1:28" x14ac:dyDescent="0.35">
      <c r="A22" s="10"/>
      <c r="B22" s="17" t="s">
        <v>18</v>
      </c>
      <c r="C22" s="17"/>
      <c r="D22" s="17">
        <v>6.9037000000000006</v>
      </c>
      <c r="E22" s="17">
        <v>7.8</v>
      </c>
      <c r="F22" s="17">
        <v>7.5230000000000006</v>
      </c>
      <c r="G22" s="17">
        <v>6.8</v>
      </c>
      <c r="H22" s="17">
        <v>6.6</v>
      </c>
      <c r="I22" s="17">
        <v>6.9</v>
      </c>
      <c r="J22" s="17">
        <v>7</v>
      </c>
      <c r="K22" s="12">
        <v>7.8</v>
      </c>
      <c r="L22" s="12">
        <v>8.4984000000000002</v>
      </c>
      <c r="M22" s="12">
        <v>6.4531000000000001</v>
      </c>
      <c r="N22" s="12">
        <v>6.1543000000000001</v>
      </c>
      <c r="O22" s="12">
        <v>6.2779999999999996</v>
      </c>
      <c r="P22" s="12">
        <v>6.7530000000000001</v>
      </c>
      <c r="Q22" s="9">
        <v>7852.2795500000002</v>
      </c>
      <c r="R22" s="12">
        <f t="shared" si="17"/>
        <v>7.8522795500000004</v>
      </c>
      <c r="S22" s="12">
        <v>6822.6999999999989</v>
      </c>
      <c r="T22" s="12">
        <f t="shared" si="17"/>
        <v>6.8226999999999993</v>
      </c>
      <c r="U22" s="12">
        <v>6562.2</v>
      </c>
      <c r="V22" s="12">
        <f t="shared" ref="V22" si="24">U22/1000</f>
        <v>6.5621999999999998</v>
      </c>
      <c r="W22" s="12">
        <v>5593.9000000000015</v>
      </c>
      <c r="X22" s="12">
        <f t="shared" ref="X22" si="25">W22/1000</f>
        <v>5.5939000000000014</v>
      </c>
      <c r="Y22" s="12">
        <v>5301.1999999999989</v>
      </c>
      <c r="Z22" s="12">
        <f t="shared" ref="Z22" si="26">Y22/1000</f>
        <v>5.3011999999999988</v>
      </c>
    </row>
    <row r="23" spans="1:28" x14ac:dyDescent="0.35">
      <c r="A23" s="10"/>
      <c r="B23" s="17" t="s">
        <v>19</v>
      </c>
      <c r="C23" s="17"/>
      <c r="D23" s="17">
        <v>41.550100000000008</v>
      </c>
      <c r="E23" s="17">
        <v>33</v>
      </c>
      <c r="F23" s="17">
        <v>23.141500000000001</v>
      </c>
      <c r="G23" s="17">
        <v>9.8000000000000007</v>
      </c>
      <c r="H23" s="17">
        <v>21.9</v>
      </c>
      <c r="I23" s="17">
        <v>29.5</v>
      </c>
      <c r="J23" s="17">
        <v>23</v>
      </c>
      <c r="K23" s="12">
        <v>26.2</v>
      </c>
      <c r="L23" s="12">
        <v>44.838500000000003</v>
      </c>
      <c r="M23" s="12">
        <v>18.084099999999999</v>
      </c>
      <c r="N23" s="12">
        <v>19.490499999999997</v>
      </c>
      <c r="O23" s="12">
        <v>18.061400000000003</v>
      </c>
      <c r="P23" s="12">
        <v>25.060899999999997</v>
      </c>
      <c r="Q23" s="9">
        <v>36466.969999999994</v>
      </c>
      <c r="R23" s="12">
        <f t="shared" si="17"/>
        <v>36.466969999999996</v>
      </c>
      <c r="S23" s="12">
        <v>20165.900000000001</v>
      </c>
      <c r="T23" s="12">
        <f t="shared" si="17"/>
        <v>20.165900000000001</v>
      </c>
      <c r="U23" s="12">
        <v>17117.8</v>
      </c>
      <c r="V23" s="12">
        <f t="shared" ref="V23" si="27">U23/1000</f>
        <v>17.117799999999999</v>
      </c>
      <c r="W23" s="12">
        <v>10497.999999999998</v>
      </c>
      <c r="X23" s="12">
        <f t="shared" ref="X23" si="28">W23/1000</f>
        <v>10.497999999999998</v>
      </c>
      <c r="Y23" s="12">
        <v>14238.000000000002</v>
      </c>
      <c r="Z23" s="12">
        <f t="shared" ref="Z23" si="29">Y23/1000</f>
        <v>14.238000000000001</v>
      </c>
    </row>
    <row r="24" spans="1:28" ht="13.15" x14ac:dyDescent="0.4">
      <c r="A24" s="10"/>
      <c r="B24" s="19" t="s">
        <v>20</v>
      </c>
      <c r="C24" s="19"/>
      <c r="D24" s="19">
        <f t="shared" ref="D24:J24" si="30">D5+D15+D19</f>
        <v>94.454430000000002</v>
      </c>
      <c r="E24" s="19">
        <f t="shared" si="30"/>
        <v>92.302540000000008</v>
      </c>
      <c r="F24" s="19">
        <f t="shared" si="30"/>
        <v>82.501100000000008</v>
      </c>
      <c r="G24" s="19">
        <f t="shared" si="30"/>
        <v>64.748729999999995</v>
      </c>
      <c r="H24" s="19">
        <f t="shared" si="30"/>
        <v>79.900000000000006</v>
      </c>
      <c r="I24" s="19">
        <f t="shared" si="30"/>
        <v>86.070799999999991</v>
      </c>
      <c r="J24" s="19">
        <f t="shared" si="30"/>
        <v>83.7</v>
      </c>
      <c r="K24" s="20">
        <f t="shared" ref="K24:P24" si="31">K5+K15+K19</f>
        <v>82.608800000000002</v>
      </c>
      <c r="L24" s="20">
        <f t="shared" si="31"/>
        <v>107.89699999999999</v>
      </c>
      <c r="M24" s="20">
        <f t="shared" si="31"/>
        <v>77.133899999999997</v>
      </c>
      <c r="N24" s="20">
        <f t="shared" si="31"/>
        <v>78.020199999999988</v>
      </c>
      <c r="O24" s="20">
        <f t="shared" si="31"/>
        <v>75.484800000000007</v>
      </c>
      <c r="P24" s="20">
        <f t="shared" si="31"/>
        <v>79.872599999999991</v>
      </c>
      <c r="Q24" s="20">
        <f t="shared" ref="Q24:Z24" si="32">Q5+Q15+Q19</f>
        <v>92682.249549999993</v>
      </c>
      <c r="R24" s="20">
        <f t="shared" si="32"/>
        <v>92.682249549999995</v>
      </c>
      <c r="S24" s="20">
        <f t="shared" si="32"/>
        <v>77226.099999999991</v>
      </c>
      <c r="T24" s="20">
        <f t="shared" si="32"/>
        <v>77.226100000000002</v>
      </c>
      <c r="U24" s="20">
        <f t="shared" si="32"/>
        <v>73697</v>
      </c>
      <c r="V24" s="20">
        <f t="shared" si="32"/>
        <v>73.696999999999989</v>
      </c>
      <c r="W24" s="20">
        <f t="shared" si="32"/>
        <v>64717</v>
      </c>
      <c r="X24" s="20">
        <f t="shared" si="32"/>
        <v>64.716999999999999</v>
      </c>
      <c r="Y24" s="20">
        <f t="shared" si="32"/>
        <v>64128.600000000006</v>
      </c>
      <c r="Z24" s="20">
        <f t="shared" si="32"/>
        <v>64.128599999999992</v>
      </c>
    </row>
    <row r="25" spans="1:28" x14ac:dyDescent="0.35">
      <c r="B25" s="21" t="s">
        <v>21</v>
      </c>
      <c r="C25" s="21"/>
      <c r="D25" s="22">
        <f t="shared" ref="D25:O25" si="33">SUM(D6:D13,D16:D18,D20:D23)</f>
        <v>94.454430000000002</v>
      </c>
      <c r="E25" s="22">
        <f t="shared" si="33"/>
        <v>92.302540000000008</v>
      </c>
      <c r="F25" s="22">
        <f t="shared" si="33"/>
        <v>82.501100000000008</v>
      </c>
      <c r="G25" s="22">
        <f t="shared" si="33"/>
        <v>64.748729999999981</v>
      </c>
      <c r="H25" s="22">
        <f t="shared" si="33"/>
        <v>79.899999999999991</v>
      </c>
      <c r="I25" s="22">
        <f t="shared" si="33"/>
        <v>86.070799999999991</v>
      </c>
      <c r="J25" s="22">
        <f t="shared" si="33"/>
        <v>83.7</v>
      </c>
      <c r="K25" s="22">
        <f t="shared" si="33"/>
        <v>82.608800000000002</v>
      </c>
      <c r="L25" s="22">
        <f t="shared" si="33"/>
        <v>107.89699999999999</v>
      </c>
      <c r="M25" s="22">
        <f t="shared" si="33"/>
        <v>77.133899999999983</v>
      </c>
      <c r="N25" s="22">
        <f t="shared" si="33"/>
        <v>78.020199999999988</v>
      </c>
      <c r="O25" s="22">
        <f t="shared" si="33"/>
        <v>75.484800000000007</v>
      </c>
      <c r="P25" s="22">
        <f>SUM(P6:P13,P16:P18,P20:P23)</f>
        <v>79.872599999999991</v>
      </c>
      <c r="Q25" s="22">
        <f t="shared" ref="Q25:Z25" si="34">SUM(Q6:Q13,Q16:Q18,Q20:Q23)</f>
        <v>92682.249549999993</v>
      </c>
      <c r="R25" s="22">
        <f t="shared" si="34"/>
        <v>92.682249549999995</v>
      </c>
      <c r="S25" s="22">
        <f t="shared" si="34"/>
        <v>77226.099999999991</v>
      </c>
      <c r="T25" s="22">
        <f t="shared" si="34"/>
        <v>77.226100000000002</v>
      </c>
      <c r="U25" s="22">
        <f t="shared" si="34"/>
        <v>73696.999999999985</v>
      </c>
      <c r="V25" s="22">
        <f t="shared" si="34"/>
        <v>73.696999999999989</v>
      </c>
      <c r="W25" s="22">
        <f t="shared" si="34"/>
        <v>64717</v>
      </c>
      <c r="X25" s="22">
        <f t="shared" si="34"/>
        <v>64.717000000000013</v>
      </c>
      <c r="Y25" s="22">
        <f t="shared" si="34"/>
        <v>64128.6</v>
      </c>
      <c r="Z25" s="22">
        <f t="shared" si="34"/>
        <v>64.128600000000006</v>
      </c>
    </row>
    <row r="26" spans="1:28" x14ac:dyDescent="0.35">
      <c r="A26" s="23" t="s">
        <v>22</v>
      </c>
      <c r="B26" s="131" t="s">
        <v>23</v>
      </c>
      <c r="C26" s="131"/>
      <c r="D26" s="131">
        <v>6.3170839999999995</v>
      </c>
      <c r="E26" s="131">
        <v>6.0032400000000008</v>
      </c>
      <c r="F26" s="131">
        <v>7.1922009999999998</v>
      </c>
      <c r="G26" s="131">
        <v>7.0295810000000003</v>
      </c>
      <c r="H26" s="131">
        <v>6.7</v>
      </c>
      <c r="I26" s="131">
        <v>6.3</v>
      </c>
      <c r="J26" s="131">
        <v>6.4</v>
      </c>
      <c r="K26" s="131">
        <v>6.1</v>
      </c>
      <c r="L26" s="131">
        <v>6.1992000000000003</v>
      </c>
      <c r="M26" s="131">
        <v>6.2373999999999992</v>
      </c>
      <c r="N26" s="131">
        <v>6.1058999999999992</v>
      </c>
      <c r="O26" s="131">
        <v>5.7782999999999998</v>
      </c>
      <c r="P26" s="131">
        <v>5.3</v>
      </c>
      <c r="Q26" s="131">
        <v>4552.8</v>
      </c>
      <c r="R26" s="131">
        <f>Q26/1000</f>
        <v>4.5528000000000004</v>
      </c>
      <c r="S26" s="131">
        <v>4973.7</v>
      </c>
      <c r="T26" s="131">
        <f>S26/1000</f>
        <v>4.9737</v>
      </c>
      <c r="U26" s="131">
        <v>5146.5000000000009</v>
      </c>
      <c r="V26" s="131">
        <f>U26/1000</f>
        <v>5.1465000000000005</v>
      </c>
      <c r="W26" s="131">
        <v>5159.0000000000027</v>
      </c>
      <c r="X26" s="131">
        <f>W26/1000</f>
        <v>5.1590000000000025</v>
      </c>
      <c r="Y26" s="131">
        <v>4377.2</v>
      </c>
      <c r="Z26" s="131">
        <f>Y26/1000</f>
        <v>4.3772000000000002</v>
      </c>
      <c r="AA26" s="88"/>
      <c r="AB26" s="89"/>
    </row>
    <row r="27" spans="1:28" ht="13.15" x14ac:dyDescent="0.4">
      <c r="A27" s="26" t="s">
        <v>24</v>
      </c>
      <c r="B27" s="131" t="s">
        <v>12</v>
      </c>
      <c r="C27" s="131"/>
      <c r="D27" s="131">
        <v>20.370900000000002</v>
      </c>
      <c r="E27" s="131">
        <v>25.384200000000003</v>
      </c>
      <c r="F27" s="131">
        <v>25.552700000000002</v>
      </c>
      <c r="G27" s="131">
        <v>25.95335</v>
      </c>
      <c r="H27" s="131">
        <v>26.2</v>
      </c>
      <c r="I27" s="131">
        <v>24.3</v>
      </c>
      <c r="J27" s="131">
        <v>26.8</v>
      </c>
      <c r="K27" s="131">
        <v>22.7</v>
      </c>
      <c r="L27" s="131">
        <v>24.2</v>
      </c>
      <c r="M27" s="131">
        <v>27.11119999999999</v>
      </c>
      <c r="N27" s="131">
        <v>27.614900000000002</v>
      </c>
      <c r="O27" s="131">
        <v>26.611199999999997</v>
      </c>
      <c r="P27" s="131">
        <v>23.9</v>
      </c>
      <c r="Q27" s="131">
        <v>24884.9</v>
      </c>
      <c r="R27" s="131">
        <f t="shared" ref="R27:T31" si="35">Q27/1000</f>
        <v>24.884900000000002</v>
      </c>
      <c r="S27" s="131">
        <v>28890.200000000004</v>
      </c>
      <c r="T27" s="131">
        <f t="shared" si="35"/>
        <v>28.890200000000004</v>
      </c>
      <c r="U27" s="131">
        <v>29518.200000000004</v>
      </c>
      <c r="V27" s="131">
        <f t="shared" ref="V27" si="36">U27/1000</f>
        <v>29.518200000000004</v>
      </c>
      <c r="W27" s="131">
        <v>29515.300000000003</v>
      </c>
      <c r="X27" s="131">
        <f t="shared" ref="X27" si="37">W27/1000</f>
        <v>29.515300000000003</v>
      </c>
      <c r="Y27" s="131">
        <v>28046.899999999998</v>
      </c>
      <c r="Z27" s="131">
        <f t="shared" ref="Z27" si="38">Y27/1000</f>
        <v>28.046899999999997</v>
      </c>
      <c r="AA27" s="89"/>
      <c r="AB27" s="89"/>
    </row>
    <row r="28" spans="1:28" x14ac:dyDescent="0.35">
      <c r="A28" s="27"/>
      <c r="B28" s="131" t="s">
        <v>16</v>
      </c>
      <c r="C28" s="131"/>
      <c r="D28" s="131">
        <v>0.83843999999999985</v>
      </c>
      <c r="E28" s="131">
        <v>0.91633399999999998</v>
      </c>
      <c r="F28" s="131">
        <v>0.97850000000000004</v>
      </c>
      <c r="G28" s="131">
        <v>0.86849999999999994</v>
      </c>
      <c r="H28" s="131">
        <v>0.8</v>
      </c>
      <c r="I28" s="131">
        <v>0.7</v>
      </c>
      <c r="J28" s="131">
        <v>0.8</v>
      </c>
      <c r="K28" s="131">
        <v>0.7</v>
      </c>
      <c r="L28" s="131">
        <v>0.84099999999999986</v>
      </c>
      <c r="M28" s="131">
        <v>0.86610000000000009</v>
      </c>
      <c r="N28" s="131">
        <v>1.0675000000000001</v>
      </c>
      <c r="O28" s="131">
        <v>0.80680000000000007</v>
      </c>
      <c r="P28" s="131">
        <v>0.99799999999999989</v>
      </c>
      <c r="Q28" s="131">
        <v>693.69999999999993</v>
      </c>
      <c r="R28" s="131">
        <f t="shared" si="35"/>
        <v>0.69369999999999998</v>
      </c>
      <c r="S28" s="131">
        <v>786.50000000000011</v>
      </c>
      <c r="T28" s="131">
        <f t="shared" si="35"/>
        <v>0.78650000000000009</v>
      </c>
      <c r="U28" s="131">
        <v>766.8</v>
      </c>
      <c r="V28" s="131">
        <f t="shared" ref="V28" si="39">U28/1000</f>
        <v>0.76679999999999993</v>
      </c>
      <c r="W28" s="131">
        <v>767.50000000000011</v>
      </c>
      <c r="X28" s="131">
        <f t="shared" ref="X28" si="40">W28/1000</f>
        <v>0.76750000000000007</v>
      </c>
      <c r="Y28" s="131">
        <v>703.1</v>
      </c>
      <c r="Z28" s="131">
        <f t="shared" ref="Z28" si="41">Y28/1000</f>
        <v>0.70310000000000006</v>
      </c>
      <c r="AA28" s="89"/>
      <c r="AB28" s="89"/>
    </row>
    <row r="29" spans="1:28" x14ac:dyDescent="0.35">
      <c r="A29" s="23"/>
      <c r="B29" s="131" t="s">
        <v>25</v>
      </c>
      <c r="C29" s="131"/>
      <c r="D29" s="131">
        <v>9.5050000000000008</v>
      </c>
      <c r="E29" s="131">
        <v>7.2125000000000004</v>
      </c>
      <c r="F29" s="131">
        <v>7.2316000000000003</v>
      </c>
      <c r="G29" s="131">
        <v>4.4862000000000002</v>
      </c>
      <c r="H29" s="131">
        <v>4.8</v>
      </c>
      <c r="I29" s="131">
        <v>6.4</v>
      </c>
      <c r="J29" s="131">
        <v>6.5</v>
      </c>
      <c r="K29" s="131">
        <v>6.9992999999999999</v>
      </c>
      <c r="L29" s="131">
        <v>10.127799999999999</v>
      </c>
      <c r="M29" s="131">
        <v>4.5013000000000005</v>
      </c>
      <c r="N29" s="131">
        <v>4.4643999999999995</v>
      </c>
      <c r="O29" s="131">
        <v>4.6802000000000001</v>
      </c>
      <c r="P29" s="131">
        <v>5.3233999999999995</v>
      </c>
      <c r="Q29" s="131">
        <v>7384.5</v>
      </c>
      <c r="R29" s="131">
        <f t="shared" si="35"/>
        <v>7.3845000000000001</v>
      </c>
      <c r="S29" s="131">
        <v>5295.9</v>
      </c>
      <c r="T29" s="131">
        <f t="shared" si="35"/>
        <v>5.2958999999999996</v>
      </c>
      <c r="U29" s="131">
        <v>4498.5</v>
      </c>
      <c r="V29" s="131">
        <f t="shared" ref="V29" si="42">U29/1000</f>
        <v>4.4984999999999999</v>
      </c>
      <c r="W29" s="131">
        <v>3998.7</v>
      </c>
      <c r="X29" s="131">
        <f t="shared" ref="X29" si="43">W29/1000</f>
        <v>3.9986999999999999</v>
      </c>
      <c r="Y29" s="131">
        <v>3709.8</v>
      </c>
      <c r="Z29" s="131">
        <f t="shared" ref="Z29" si="44">Y29/1000</f>
        <v>3.7098</v>
      </c>
      <c r="AA29" s="89"/>
      <c r="AB29" s="89"/>
    </row>
    <row r="30" spans="1:28" x14ac:dyDescent="0.35">
      <c r="A30" s="23"/>
      <c r="B30" s="131" t="s">
        <v>26</v>
      </c>
      <c r="C30" s="131"/>
      <c r="D30" s="131">
        <v>2.1989000000000001</v>
      </c>
      <c r="E30" s="131">
        <v>3.5220000000000002</v>
      </c>
      <c r="F30" s="131">
        <v>2.1309999999999998</v>
      </c>
      <c r="G30" s="131">
        <v>2.2000000000000002</v>
      </c>
      <c r="H30" s="131">
        <v>2.6</v>
      </c>
      <c r="I30" s="131">
        <v>2.7</v>
      </c>
      <c r="J30" s="131">
        <v>2.7</v>
      </c>
      <c r="K30" s="131">
        <v>3.2876999999999996</v>
      </c>
      <c r="L30" s="131">
        <v>6.1321000000000003</v>
      </c>
      <c r="M30" s="131">
        <v>4.4121999999999995</v>
      </c>
      <c r="N30" s="131">
        <v>2.1812</v>
      </c>
      <c r="O30" s="131">
        <v>4.0998000000000001</v>
      </c>
      <c r="P30" s="131">
        <v>4.3911999999999995</v>
      </c>
      <c r="Q30" s="131">
        <v>1914.47955</v>
      </c>
      <c r="R30" s="131">
        <f t="shared" si="35"/>
        <v>1.91447955</v>
      </c>
      <c r="S30" s="131">
        <v>1660.5</v>
      </c>
      <c r="T30" s="131">
        <f t="shared" si="35"/>
        <v>1.6605000000000001</v>
      </c>
      <c r="U30" s="131">
        <v>1531</v>
      </c>
      <c r="V30" s="131">
        <f t="shared" ref="V30" si="45">U30/1000</f>
        <v>1.5309999999999999</v>
      </c>
      <c r="W30" s="131">
        <v>1369.0000000000002</v>
      </c>
      <c r="X30" s="131">
        <f t="shared" ref="X30" si="46">W30/1000</f>
        <v>1.3690000000000002</v>
      </c>
      <c r="Y30" s="131">
        <v>1321.9000000000003</v>
      </c>
      <c r="Z30" s="131">
        <f t="shared" ref="Z30" si="47">Y30/1000</f>
        <v>1.3219000000000003</v>
      </c>
      <c r="AA30" s="89"/>
      <c r="AB30" s="89"/>
    </row>
    <row r="31" spans="1:28" x14ac:dyDescent="0.35">
      <c r="A31" s="23"/>
      <c r="B31" s="131" t="s">
        <v>19</v>
      </c>
      <c r="C31" s="131"/>
      <c r="D31" s="131">
        <v>32.139800000000001</v>
      </c>
      <c r="E31" s="131">
        <v>25.689100000000003</v>
      </c>
      <c r="F31" s="131">
        <v>18.198599999999999</v>
      </c>
      <c r="G31" s="131">
        <v>6.9452999999999996</v>
      </c>
      <c r="H31" s="131">
        <v>17.5</v>
      </c>
      <c r="I31" s="131">
        <v>22.8</v>
      </c>
      <c r="J31" s="131">
        <v>18.899999999999999</v>
      </c>
      <c r="K31" s="131">
        <v>18.7</v>
      </c>
      <c r="L31" s="131">
        <v>33.778399999999991</v>
      </c>
      <c r="M31" s="131">
        <v>14.697799999999999</v>
      </c>
      <c r="N31" s="131">
        <v>15.381699999999999</v>
      </c>
      <c r="O31" s="131">
        <v>13.181100000000001</v>
      </c>
      <c r="P31" s="131">
        <v>18.53</v>
      </c>
      <c r="Q31" s="131">
        <v>23375.474999999999</v>
      </c>
      <c r="R31" s="131">
        <f t="shared" si="35"/>
        <v>23.375474999999998</v>
      </c>
      <c r="S31" s="131">
        <v>15760.300000000001</v>
      </c>
      <c r="T31" s="131">
        <f t="shared" si="35"/>
        <v>15.760300000000001</v>
      </c>
      <c r="U31" s="131">
        <v>12912.3</v>
      </c>
      <c r="V31" s="131">
        <f t="shared" ref="V31" si="48">U31/1000</f>
        <v>12.9123</v>
      </c>
      <c r="W31" s="131">
        <v>7865.2</v>
      </c>
      <c r="X31" s="131">
        <f t="shared" ref="X31" si="49">W31/1000</f>
        <v>7.8651999999999997</v>
      </c>
      <c r="Y31" s="131">
        <v>11673.300000000001</v>
      </c>
      <c r="Z31" s="131">
        <f t="shared" ref="Z31" si="50">Y31/1000</f>
        <v>11.673300000000001</v>
      </c>
      <c r="AA31" s="89"/>
      <c r="AB31" s="89"/>
    </row>
    <row r="32" spans="1:28" ht="13.15" x14ac:dyDescent="0.4">
      <c r="A32" s="23"/>
      <c r="B32" s="132" t="s">
        <v>20</v>
      </c>
      <c r="C32" s="132"/>
      <c r="D32" s="132">
        <f t="shared" ref="D32:J32" si="51">SUM(D26:D31)</f>
        <v>71.370124000000004</v>
      </c>
      <c r="E32" s="132">
        <f t="shared" si="51"/>
        <v>68.727373999999998</v>
      </c>
      <c r="F32" s="132">
        <f t="shared" si="51"/>
        <v>61.284600999999995</v>
      </c>
      <c r="G32" s="132">
        <f t="shared" si="51"/>
        <v>47.482931000000008</v>
      </c>
      <c r="H32" s="132">
        <f t="shared" si="51"/>
        <v>58.599999999999994</v>
      </c>
      <c r="I32" s="132">
        <f t="shared" si="51"/>
        <v>63.2</v>
      </c>
      <c r="J32" s="132">
        <f t="shared" si="51"/>
        <v>62.1</v>
      </c>
      <c r="K32" s="132">
        <f t="shared" ref="K32:O32" si="52">SUM(K26:K31)</f>
        <v>58.486999999999995</v>
      </c>
      <c r="L32" s="132">
        <f t="shared" si="52"/>
        <v>81.278499999999994</v>
      </c>
      <c r="M32" s="132">
        <f t="shared" si="52"/>
        <v>57.825999999999993</v>
      </c>
      <c r="N32" s="132">
        <f t="shared" si="52"/>
        <v>56.815600000000003</v>
      </c>
      <c r="O32" s="132">
        <f t="shared" si="52"/>
        <v>55.157400000000003</v>
      </c>
      <c r="P32" s="132">
        <f t="shared" ref="P32:Z32" si="53">SUM(P26:P31)</f>
        <v>58.442599999999999</v>
      </c>
      <c r="Q32" s="132">
        <f t="shared" si="53"/>
        <v>62805.854549999996</v>
      </c>
      <c r="R32" s="132">
        <f t="shared" si="53"/>
        <v>62.805854550000006</v>
      </c>
      <c r="S32" s="132">
        <f t="shared" si="53"/>
        <v>57367.100000000006</v>
      </c>
      <c r="T32" s="132">
        <f t="shared" si="53"/>
        <v>57.367099999999994</v>
      </c>
      <c r="U32" s="132">
        <f t="shared" si="53"/>
        <v>54373.3</v>
      </c>
      <c r="V32" s="132">
        <f t="shared" si="53"/>
        <v>54.3733</v>
      </c>
      <c r="W32" s="132">
        <f t="shared" si="53"/>
        <v>48674.7</v>
      </c>
      <c r="X32" s="132">
        <f t="shared" si="53"/>
        <v>48.674700000000001</v>
      </c>
      <c r="Y32" s="132">
        <f t="shared" si="53"/>
        <v>49832.200000000004</v>
      </c>
      <c r="Z32" s="132">
        <f t="shared" si="53"/>
        <v>49.8322</v>
      </c>
      <c r="AA32" s="89"/>
      <c r="AB32" s="89"/>
    </row>
    <row r="33" spans="1:26" x14ac:dyDescent="0.35">
      <c r="B33" s="5"/>
      <c r="C33" s="5"/>
      <c r="D33" s="5"/>
      <c r="E33" s="53"/>
      <c r="F33" s="53"/>
      <c r="G33" s="53"/>
      <c r="H33" s="53"/>
      <c r="I33" s="53"/>
      <c r="J33" s="53"/>
      <c r="K33" s="5"/>
      <c r="L33" s="5"/>
      <c r="M33" s="5"/>
      <c r="N33" s="5"/>
      <c r="O33" s="5"/>
      <c r="P33" s="1"/>
      <c r="Q33" s="9"/>
      <c r="R33" s="9"/>
    </row>
    <row r="34" spans="1:26" x14ac:dyDescent="0.35">
      <c r="A34" t="s">
        <v>27</v>
      </c>
      <c r="B34" s="30" t="s">
        <v>28</v>
      </c>
      <c r="C34" s="30"/>
      <c r="D34" s="53">
        <v>22.5383</v>
      </c>
      <c r="E34" s="53">
        <v>10.4</v>
      </c>
      <c r="F34" s="53">
        <v>19.8</v>
      </c>
      <c r="G34" s="96">
        <v>15.4</v>
      </c>
      <c r="H34" s="53">
        <f>30.4-27.8</f>
        <v>2.5999999999999979</v>
      </c>
      <c r="I34" s="53">
        <v>4.2</v>
      </c>
      <c r="J34" s="53">
        <v>3.2</v>
      </c>
      <c r="K34" s="36">
        <v>6</v>
      </c>
      <c r="L34" s="22">
        <v>9.3000000000000007</v>
      </c>
      <c r="M34" s="22">
        <v>8</v>
      </c>
      <c r="N34" s="22">
        <v>8.8000000000000007</v>
      </c>
      <c r="O34" s="22">
        <v>7.9157000000000011</v>
      </c>
      <c r="P34" s="31">
        <v>8.9</v>
      </c>
      <c r="Q34" s="9">
        <v>10342.500000000015</v>
      </c>
      <c r="R34" s="9">
        <f>Q34/1000</f>
        <v>10.342500000000015</v>
      </c>
      <c r="S34">
        <v>8216.1000000000022</v>
      </c>
      <c r="T34" s="9">
        <f>S34/1000</f>
        <v>8.2161000000000026</v>
      </c>
      <c r="U34">
        <v>6828.1999999999935</v>
      </c>
      <c r="V34" s="9">
        <f>U34/1000</f>
        <v>6.8281999999999936</v>
      </c>
      <c r="W34">
        <v>6300.8000000000065</v>
      </c>
      <c r="X34" s="9">
        <f>W34/1000</f>
        <v>6.3008000000000068</v>
      </c>
      <c r="Y34">
        <v>4902.8000000000065</v>
      </c>
      <c r="Z34" s="9">
        <f>Y34/1000</f>
        <v>4.9028000000000063</v>
      </c>
    </row>
    <row r="35" spans="1:26" x14ac:dyDescent="0.35">
      <c r="B35" s="32" t="s">
        <v>29</v>
      </c>
      <c r="C35" s="32"/>
      <c r="D35" s="53">
        <v>32.4</v>
      </c>
      <c r="E35" s="53">
        <v>34.700000000000003</v>
      </c>
      <c r="F35" s="53">
        <v>18.7</v>
      </c>
      <c r="G35" s="53">
        <v>8</v>
      </c>
      <c r="H35" s="53">
        <v>27.8</v>
      </c>
      <c r="I35" s="53">
        <v>32.630000000000003</v>
      </c>
      <c r="J35" s="53">
        <v>30.6</v>
      </c>
      <c r="K35" s="36">
        <v>30.3</v>
      </c>
      <c r="L35" s="22">
        <v>47.1</v>
      </c>
      <c r="M35" s="22">
        <v>20.7</v>
      </c>
      <c r="N35" s="22">
        <v>19.2</v>
      </c>
      <c r="O35" s="22">
        <v>19.321400000000001</v>
      </c>
      <c r="P35" s="22">
        <v>25.3385</v>
      </c>
      <c r="Q35" s="9">
        <v>29270.600000000002</v>
      </c>
      <c r="R35" s="9">
        <f t="shared" ref="R35:T50" si="54">Q35/1000</f>
        <v>29.270600000000002</v>
      </c>
      <c r="S35">
        <v>19546.400000000001</v>
      </c>
      <c r="T35" s="9">
        <f t="shared" si="54"/>
        <v>19.546400000000002</v>
      </c>
      <c r="U35">
        <v>15967.6</v>
      </c>
      <c r="V35" s="9">
        <f t="shared" ref="V35" si="55">U35/1000</f>
        <v>15.967600000000001</v>
      </c>
      <c r="W35">
        <v>10337.5</v>
      </c>
      <c r="X35" s="9">
        <f t="shared" ref="X35" si="56">W35/1000</f>
        <v>10.3375</v>
      </c>
      <c r="Y35">
        <v>14196.8</v>
      </c>
      <c r="Z35" s="9">
        <f t="shared" ref="Z35" si="57">Y35/1000</f>
        <v>14.1968</v>
      </c>
    </row>
    <row r="36" spans="1:26" x14ac:dyDescent="0.35">
      <c r="B36" s="30" t="s">
        <v>30</v>
      </c>
      <c r="C36" s="30"/>
      <c r="D36" s="53">
        <v>0.94340000000000013</v>
      </c>
      <c r="E36" s="53">
        <v>1</v>
      </c>
      <c r="F36" s="53">
        <v>0.81069999999999998</v>
      </c>
      <c r="G36" s="53">
        <v>0.8</v>
      </c>
      <c r="H36" s="53">
        <v>0.8</v>
      </c>
      <c r="I36" s="53">
        <v>0.84</v>
      </c>
      <c r="J36" s="53">
        <v>0.8</v>
      </c>
      <c r="K36" s="36">
        <v>0.87290000000000001</v>
      </c>
      <c r="L36" s="22">
        <v>1.1000000000000001</v>
      </c>
      <c r="M36" s="22">
        <v>1.5</v>
      </c>
      <c r="N36" s="22">
        <v>1.2</v>
      </c>
      <c r="O36" s="22">
        <v>1.3</v>
      </c>
      <c r="P36" s="22">
        <v>1.1233000000000002</v>
      </c>
      <c r="Q36" s="9">
        <v>970.5</v>
      </c>
      <c r="R36" s="9">
        <f t="shared" si="54"/>
        <v>0.97050000000000003</v>
      </c>
      <c r="S36">
        <v>815.99999999999989</v>
      </c>
      <c r="T36" s="9">
        <f t="shared" si="54"/>
        <v>0.81599999999999984</v>
      </c>
      <c r="U36">
        <v>657.1</v>
      </c>
      <c r="V36" s="9">
        <f t="shared" ref="V36" si="58">U36/1000</f>
        <v>0.65710000000000002</v>
      </c>
      <c r="W36">
        <v>516</v>
      </c>
      <c r="X36" s="9">
        <f t="shared" ref="X36" si="59">W36/1000</f>
        <v>0.51600000000000001</v>
      </c>
      <c r="Y36">
        <v>394.40000000000003</v>
      </c>
      <c r="Z36" s="9">
        <f t="shared" ref="Z36" si="60">Y36/1000</f>
        <v>0.39440000000000003</v>
      </c>
    </row>
    <row r="37" spans="1:26" x14ac:dyDescent="0.35">
      <c r="B37" s="33" t="s">
        <v>31</v>
      </c>
      <c r="C37" s="33"/>
      <c r="D37" s="53">
        <v>4.9863999999999997</v>
      </c>
      <c r="E37" s="53">
        <v>4.7</v>
      </c>
      <c r="F37" s="53">
        <v>5.3490000000000002</v>
      </c>
      <c r="G37" s="53">
        <v>5.2</v>
      </c>
      <c r="H37" s="53">
        <v>5</v>
      </c>
      <c r="I37" s="53">
        <v>4.5</v>
      </c>
      <c r="J37" s="53">
        <v>4.8</v>
      </c>
      <c r="K37" s="36">
        <v>4.1926999999999994</v>
      </c>
      <c r="L37" s="22">
        <v>4.5999999999999996</v>
      </c>
      <c r="M37" s="22">
        <v>4.7</v>
      </c>
      <c r="N37" s="22">
        <v>4.9198999999999993</v>
      </c>
      <c r="O37" s="22">
        <v>4.5890389999999996</v>
      </c>
      <c r="P37" s="22">
        <v>4.6506999999999996</v>
      </c>
      <c r="Q37" s="9">
        <v>4218.8</v>
      </c>
      <c r="R37" s="9">
        <f t="shared" si="54"/>
        <v>4.2187999999999999</v>
      </c>
      <c r="S37">
        <v>4687</v>
      </c>
      <c r="T37" s="9">
        <f t="shared" si="54"/>
        <v>4.6870000000000003</v>
      </c>
      <c r="U37">
        <v>5304.8000000000011</v>
      </c>
      <c r="V37" s="9">
        <f t="shared" ref="V37" si="61">U37/1000</f>
        <v>5.3048000000000011</v>
      </c>
      <c r="W37">
        <v>5847.8339999999998</v>
      </c>
      <c r="X37" s="9">
        <f t="shared" ref="X37" si="62">W37/1000</f>
        <v>5.8478339999999998</v>
      </c>
      <c r="Y37">
        <v>5048.4750000000004</v>
      </c>
      <c r="Z37" s="9">
        <f t="shared" ref="Z37" si="63">Y37/1000</f>
        <v>5.0484750000000007</v>
      </c>
    </row>
    <row r="38" spans="1:26" x14ac:dyDescent="0.35">
      <c r="B38" s="33" t="s">
        <v>32</v>
      </c>
      <c r="C38" s="33"/>
      <c r="D38" s="53">
        <v>5.2917999999999994</v>
      </c>
      <c r="E38" s="53">
        <v>7</v>
      </c>
      <c r="F38" s="53">
        <v>6.7157999999999998</v>
      </c>
      <c r="G38" s="53">
        <v>6.1</v>
      </c>
      <c r="H38" s="53">
        <v>6.5</v>
      </c>
      <c r="I38" s="53">
        <v>6.5</v>
      </c>
      <c r="J38" s="53">
        <v>6.2</v>
      </c>
      <c r="K38" s="36">
        <v>6.6</v>
      </c>
      <c r="L38" s="22">
        <v>6.7</v>
      </c>
      <c r="M38" s="22">
        <v>5.9</v>
      </c>
      <c r="N38" s="22">
        <v>5.5</v>
      </c>
      <c r="O38" s="22">
        <v>5.1174999999999988</v>
      </c>
      <c r="P38" s="31">
        <v>6</v>
      </c>
      <c r="Q38" s="9">
        <v>6544.5999999999995</v>
      </c>
      <c r="R38" s="9">
        <f t="shared" si="54"/>
        <v>6.5445999999999991</v>
      </c>
      <c r="S38">
        <v>5818.7</v>
      </c>
      <c r="T38" s="9">
        <f t="shared" si="54"/>
        <v>5.8186999999999998</v>
      </c>
      <c r="U38">
        <v>5131.7</v>
      </c>
      <c r="V38" s="9">
        <f t="shared" ref="V38" si="64">U38/1000</f>
        <v>5.1316999999999995</v>
      </c>
      <c r="W38">
        <v>3385.9</v>
      </c>
      <c r="X38" s="9">
        <f t="shared" ref="X38" si="65">W38/1000</f>
        <v>3.3858999999999999</v>
      </c>
      <c r="Y38">
        <v>2831.7999999999993</v>
      </c>
      <c r="Z38" s="9">
        <f t="shared" ref="Z38" si="66">Y38/1000</f>
        <v>2.8317999999999994</v>
      </c>
    </row>
    <row r="39" spans="1:26" x14ac:dyDescent="0.35">
      <c r="B39" s="34" t="s">
        <v>33</v>
      </c>
      <c r="C39" s="34"/>
      <c r="D39" s="53">
        <v>0</v>
      </c>
      <c r="E39" s="53">
        <v>0</v>
      </c>
      <c r="F39" s="53">
        <v>0</v>
      </c>
      <c r="G39" s="53">
        <v>0</v>
      </c>
      <c r="H39" s="53">
        <v>2.1</v>
      </c>
      <c r="I39" s="53">
        <v>2.04</v>
      </c>
      <c r="J39" s="53">
        <v>2.1</v>
      </c>
      <c r="K39" s="36">
        <v>2</v>
      </c>
      <c r="L39" s="22">
        <v>2.1</v>
      </c>
      <c r="M39" s="22">
        <v>2.1</v>
      </c>
      <c r="N39" s="22">
        <v>2.0442999999999998</v>
      </c>
      <c r="O39" s="22">
        <v>2.0646</v>
      </c>
      <c r="P39" s="22">
        <v>2.0646</v>
      </c>
      <c r="Q39" s="9">
        <v>2064.6</v>
      </c>
      <c r="R39" s="9">
        <f t="shared" si="54"/>
        <v>2.0646</v>
      </c>
      <c r="S39">
        <v>2071</v>
      </c>
      <c r="T39" s="9">
        <f t="shared" si="54"/>
        <v>2.0710000000000002</v>
      </c>
      <c r="U39">
        <v>2064.6</v>
      </c>
      <c r="V39" s="9">
        <f t="shared" ref="V39" si="67">U39/1000</f>
        <v>2.0646</v>
      </c>
      <c r="W39">
        <v>2037.1</v>
      </c>
      <c r="X39" s="9">
        <f t="shared" ref="X39" si="68">W39/1000</f>
        <v>2.0370999999999997</v>
      </c>
      <c r="Y39">
        <v>2030.1</v>
      </c>
      <c r="Z39" s="9">
        <f t="shared" ref="Z39" si="69">Y39/1000</f>
        <v>2.0301</v>
      </c>
    </row>
    <row r="40" spans="1:26" x14ac:dyDescent="0.35">
      <c r="B40" s="33" t="s">
        <v>34</v>
      </c>
      <c r="C40" s="33"/>
      <c r="D40" s="53">
        <v>0.69279999999999997</v>
      </c>
      <c r="E40" s="53">
        <v>0.9</v>
      </c>
      <c r="F40" s="53">
        <v>0.7992999999999999</v>
      </c>
      <c r="G40" s="53">
        <v>0.7</v>
      </c>
      <c r="H40" s="53">
        <v>0.8</v>
      </c>
      <c r="I40" s="53">
        <v>0.6</v>
      </c>
      <c r="J40" s="53">
        <v>0.7</v>
      </c>
      <c r="K40" s="36">
        <v>0.57150000000000001</v>
      </c>
      <c r="L40" s="22">
        <v>0.7</v>
      </c>
      <c r="M40" s="22">
        <v>0.7</v>
      </c>
      <c r="N40" s="22">
        <v>0.63839999999999997</v>
      </c>
      <c r="O40" s="22">
        <v>0.62339999999999995</v>
      </c>
      <c r="P40" s="22">
        <v>0.4713</v>
      </c>
      <c r="Q40" s="9">
        <v>554.6</v>
      </c>
      <c r="R40" s="9">
        <f t="shared" si="54"/>
        <v>0.55459999999999998</v>
      </c>
      <c r="S40">
        <v>603.89999999999986</v>
      </c>
      <c r="T40" s="9">
        <f t="shared" si="54"/>
        <v>0.60389999999999988</v>
      </c>
      <c r="U40">
        <v>599.5</v>
      </c>
      <c r="V40" s="9">
        <f t="shared" ref="V40" si="70">U40/1000</f>
        <v>0.59950000000000003</v>
      </c>
      <c r="W40">
        <v>522.5</v>
      </c>
      <c r="X40" s="9">
        <f t="shared" ref="X40" si="71">W40/1000</f>
        <v>0.52249999999999996</v>
      </c>
      <c r="Y40">
        <v>437.4</v>
      </c>
      <c r="Z40" s="9">
        <f t="shared" ref="Z40" si="72">Y40/1000</f>
        <v>0.43739999999999996</v>
      </c>
    </row>
    <row r="41" spans="1:26" x14ac:dyDescent="0.35">
      <c r="B41" s="30" t="s">
        <v>35</v>
      </c>
      <c r="C41" s="30"/>
      <c r="D41" s="53">
        <v>2.1421999999999999</v>
      </c>
      <c r="E41" s="53">
        <v>2.7</v>
      </c>
      <c r="F41" s="53">
        <v>3.62934</v>
      </c>
      <c r="G41" s="53">
        <v>2.1</v>
      </c>
      <c r="H41" s="53">
        <v>2.9</v>
      </c>
      <c r="I41" s="53">
        <v>3.1</v>
      </c>
      <c r="J41" s="53">
        <v>3.2</v>
      </c>
      <c r="K41" s="36">
        <v>3.4108000000000001</v>
      </c>
      <c r="L41" s="22">
        <v>3.7</v>
      </c>
      <c r="M41" s="22">
        <v>3.3</v>
      </c>
      <c r="N41" s="22">
        <v>1.9</v>
      </c>
      <c r="O41" s="22">
        <v>1.8259609999999997</v>
      </c>
      <c r="P41" s="22">
        <v>2.1923000000000004</v>
      </c>
      <c r="Q41" s="9">
        <v>2850</v>
      </c>
      <c r="R41" s="9">
        <f t="shared" si="54"/>
        <v>2.85</v>
      </c>
      <c r="S41">
        <v>2834.8999999999996</v>
      </c>
      <c r="T41" s="9">
        <f t="shared" si="54"/>
        <v>2.8348999999999998</v>
      </c>
      <c r="U41">
        <v>2024.1000000000004</v>
      </c>
      <c r="V41" s="9">
        <f t="shared" ref="V41:V42" si="73">U41/1000</f>
        <v>2.0241000000000002</v>
      </c>
      <c r="W41">
        <v>1287.1660000000002</v>
      </c>
      <c r="X41" s="9">
        <f t="shared" ref="X41" si="74">W41/1000</f>
        <v>1.2871660000000003</v>
      </c>
      <c r="Y41">
        <v>941.02499999999986</v>
      </c>
      <c r="Z41" s="9">
        <f t="shared" ref="Z41:Z42" si="75">Y41/1000</f>
        <v>0.94102499999999989</v>
      </c>
    </row>
    <row r="42" spans="1:26" x14ac:dyDescent="0.35">
      <c r="B42" s="30" t="s">
        <v>87</v>
      </c>
      <c r="C42" s="30"/>
      <c r="D42" s="53"/>
      <c r="E42" s="53"/>
      <c r="F42" s="53"/>
      <c r="G42" s="53"/>
      <c r="H42" s="53"/>
      <c r="I42" s="53"/>
      <c r="J42" s="53"/>
      <c r="K42" s="36"/>
      <c r="L42" s="22"/>
      <c r="M42" s="22"/>
      <c r="N42" s="22"/>
      <c r="O42" s="22"/>
      <c r="P42" s="22"/>
      <c r="Q42" s="9">
        <v>31</v>
      </c>
      <c r="R42" s="9">
        <f t="shared" si="54"/>
        <v>3.1E-2</v>
      </c>
      <c r="T42" s="9"/>
      <c r="U42">
        <v>31</v>
      </c>
      <c r="V42" s="9">
        <f t="shared" si="73"/>
        <v>3.1E-2</v>
      </c>
      <c r="X42" s="9"/>
      <c r="Y42">
        <v>31</v>
      </c>
      <c r="Z42" s="9">
        <f t="shared" si="75"/>
        <v>3.1E-2</v>
      </c>
    </row>
    <row r="43" spans="1:26" x14ac:dyDescent="0.35">
      <c r="D43" s="9"/>
      <c r="E43" s="9"/>
      <c r="F43" s="9"/>
      <c r="G43" s="9"/>
      <c r="H43" s="9"/>
      <c r="I43" s="9"/>
      <c r="J43" s="9"/>
      <c r="K43" s="52"/>
      <c r="L43" s="22"/>
      <c r="M43" s="22"/>
      <c r="N43" s="22"/>
      <c r="O43" s="22"/>
      <c r="P43" s="22"/>
      <c r="Q43" s="9"/>
      <c r="R43" s="9"/>
      <c r="T43" s="9"/>
      <c r="V43" s="9"/>
      <c r="X43" s="9"/>
      <c r="Z43" s="9"/>
    </row>
    <row r="44" spans="1:26" x14ac:dyDescent="0.35">
      <c r="A44" t="s">
        <v>36</v>
      </c>
      <c r="B44" s="5" t="s">
        <v>37</v>
      </c>
      <c r="C44" s="5"/>
      <c r="D44" s="53">
        <v>4.4110900000000015</v>
      </c>
      <c r="E44" s="53">
        <v>8.8000000000000007</v>
      </c>
      <c r="F44" s="53">
        <v>7.8</v>
      </c>
      <c r="G44" s="53">
        <v>11</v>
      </c>
      <c r="H44" s="53">
        <v>10.4</v>
      </c>
      <c r="I44" s="53">
        <v>9.1199999999999992</v>
      </c>
      <c r="J44" s="53">
        <v>10.5</v>
      </c>
      <c r="K44" s="36">
        <v>4.8800999999999988</v>
      </c>
      <c r="L44" s="22">
        <v>6.1</v>
      </c>
      <c r="M44" s="22">
        <v>11.5</v>
      </c>
      <c r="N44" s="22">
        <v>13.1187</v>
      </c>
      <c r="O44" s="22">
        <v>13.1</v>
      </c>
      <c r="P44" s="22">
        <v>8</v>
      </c>
      <c r="Q44" s="9">
        <v>5927.5999999999976</v>
      </c>
      <c r="R44" s="9">
        <f t="shared" si="54"/>
        <v>5.9275999999999973</v>
      </c>
      <c r="S44">
        <v>12760.699999999997</v>
      </c>
      <c r="T44" s="9">
        <f t="shared" si="54"/>
        <v>12.760699999999996</v>
      </c>
      <c r="U44">
        <v>15752.599999999999</v>
      </c>
      <c r="V44" s="9">
        <f t="shared" ref="V44" si="76">U44/1000</f>
        <v>15.752599999999999</v>
      </c>
      <c r="W44">
        <v>18388.500000000004</v>
      </c>
      <c r="X44" s="9">
        <f t="shared" ref="X44" si="77">W44/1000</f>
        <v>18.388500000000004</v>
      </c>
      <c r="Y44">
        <v>19006.399999999994</v>
      </c>
      <c r="Z44" s="9">
        <f t="shared" ref="Z44" si="78">Y44/1000</f>
        <v>19.006399999999996</v>
      </c>
    </row>
    <row r="45" spans="1:26" x14ac:dyDescent="0.35">
      <c r="B45" s="5" t="s">
        <v>38</v>
      </c>
      <c r="C45" s="5"/>
      <c r="D45" s="53">
        <v>5.5583100000000005</v>
      </c>
      <c r="E45" s="53">
        <v>6.2</v>
      </c>
      <c r="F45" s="53">
        <v>7.0401000000000007</v>
      </c>
      <c r="G45" s="96">
        <v>6.6</v>
      </c>
      <c r="H45" s="53">
        <v>7.1</v>
      </c>
      <c r="I45" s="53">
        <v>6.4</v>
      </c>
      <c r="J45" s="53">
        <v>7.2</v>
      </c>
      <c r="K45" s="36">
        <v>7.1477000000000004</v>
      </c>
      <c r="L45" s="22">
        <v>7</v>
      </c>
      <c r="M45" s="22">
        <v>7.3</v>
      </c>
      <c r="N45" s="22">
        <v>6.847599999999999</v>
      </c>
      <c r="O45" s="22">
        <v>7</v>
      </c>
      <c r="P45" s="22">
        <v>6.7091999999999992</v>
      </c>
      <c r="Q45" s="9">
        <v>6199.4000000000005</v>
      </c>
      <c r="R45" s="9">
        <f t="shared" si="54"/>
        <v>6.1994000000000007</v>
      </c>
      <c r="S45">
        <v>5355.4000000000005</v>
      </c>
      <c r="T45" s="9">
        <f t="shared" si="54"/>
        <v>5.3554000000000004</v>
      </c>
      <c r="U45">
        <v>5005.7999999999993</v>
      </c>
      <c r="V45" s="9">
        <f t="shared" ref="V45" si="79">U45/1000</f>
        <v>5.0057999999999989</v>
      </c>
      <c r="W45">
        <v>4577</v>
      </c>
      <c r="X45" s="9">
        <f t="shared" ref="X45" si="80">W45/1000</f>
        <v>4.577</v>
      </c>
      <c r="Y45">
        <v>3862.3999999999996</v>
      </c>
      <c r="Z45" s="9">
        <f t="shared" ref="Z45" si="81">Y45/1000</f>
        <v>3.8623999999999996</v>
      </c>
    </row>
    <row r="46" spans="1:26" x14ac:dyDescent="0.35">
      <c r="B46" s="35" t="s">
        <v>66</v>
      </c>
      <c r="C46" s="35"/>
      <c r="D46" s="53">
        <v>0</v>
      </c>
      <c r="E46" s="53">
        <v>0</v>
      </c>
      <c r="F46" s="53">
        <v>0</v>
      </c>
      <c r="G46" s="53">
        <v>0</v>
      </c>
      <c r="H46" s="53">
        <v>0.1</v>
      </c>
      <c r="I46" s="53">
        <v>0.1</v>
      </c>
      <c r="J46" s="53">
        <v>0.2</v>
      </c>
      <c r="K46" s="36">
        <v>0.1326</v>
      </c>
      <c r="L46" s="22">
        <v>0.1</v>
      </c>
      <c r="M46" s="22">
        <v>0.1</v>
      </c>
      <c r="N46" s="22">
        <v>0.13450000000000001</v>
      </c>
      <c r="O46" s="22">
        <v>0.14220000000000002</v>
      </c>
      <c r="P46" s="22">
        <v>0.1424</v>
      </c>
      <c r="Q46" s="9">
        <v>127.5</v>
      </c>
      <c r="R46" s="9">
        <f t="shared" si="54"/>
        <v>0.1275</v>
      </c>
      <c r="S46">
        <v>109.7</v>
      </c>
      <c r="T46" s="9">
        <f t="shared" si="54"/>
        <v>0.10970000000000001</v>
      </c>
      <c r="U46">
        <v>108.9</v>
      </c>
      <c r="V46" s="9">
        <f t="shared" ref="V46" si="82">U46/1000</f>
        <v>0.10890000000000001</v>
      </c>
      <c r="W46">
        <v>109.9</v>
      </c>
      <c r="X46" s="9">
        <f t="shared" ref="X46" si="83">W46/1000</f>
        <v>0.10990000000000001</v>
      </c>
      <c r="Y46">
        <v>69.600000000000009</v>
      </c>
      <c r="Z46" s="9">
        <f t="shared" ref="Z46" si="84">Y46/1000</f>
        <v>6.9600000000000009E-2</v>
      </c>
    </row>
    <row r="47" spans="1:26" x14ac:dyDescent="0.35">
      <c r="A47" t="s">
        <v>39</v>
      </c>
      <c r="B47" s="5" t="s">
        <v>40</v>
      </c>
      <c r="C47" s="5"/>
      <c r="D47" s="53">
        <v>15.141560000000002</v>
      </c>
      <c r="E47" s="53">
        <v>15.7</v>
      </c>
      <c r="F47" s="53">
        <v>11.501910000000002</v>
      </c>
      <c r="G47" s="53">
        <v>8.5</v>
      </c>
      <c r="H47" s="36">
        <v>13.6</v>
      </c>
      <c r="I47" s="53">
        <v>15.84</v>
      </c>
      <c r="J47" s="53">
        <v>14</v>
      </c>
      <c r="K47" s="36">
        <v>16.3</v>
      </c>
      <c r="L47" s="22">
        <v>19.2</v>
      </c>
      <c r="M47" s="22">
        <v>11.1</v>
      </c>
      <c r="N47" s="22">
        <v>13.499900000000002</v>
      </c>
      <c r="O47" s="22">
        <v>12.3012</v>
      </c>
      <c r="P47" s="31">
        <v>14</v>
      </c>
      <c r="Q47" s="9">
        <v>23286.395000000004</v>
      </c>
      <c r="R47" s="9">
        <f t="shared" si="54"/>
        <v>23.286395000000002</v>
      </c>
      <c r="S47">
        <v>14107.7</v>
      </c>
      <c r="T47" s="9">
        <f t="shared" si="54"/>
        <v>14.107700000000001</v>
      </c>
      <c r="U47">
        <v>13903.400000000001</v>
      </c>
      <c r="V47" s="9">
        <f t="shared" ref="V47" si="85">U47/1000</f>
        <v>13.903400000000001</v>
      </c>
      <c r="W47">
        <v>11084.8</v>
      </c>
      <c r="X47" s="9">
        <f t="shared" ref="X47" si="86">W47/1000</f>
        <v>11.0848</v>
      </c>
      <c r="Y47">
        <v>10060.600000000002</v>
      </c>
      <c r="Z47" s="9">
        <f t="shared" ref="Z47" si="87">Y47/1000</f>
        <v>10.060600000000003</v>
      </c>
    </row>
    <row r="48" spans="1:26" x14ac:dyDescent="0.35">
      <c r="B48" s="5" t="s">
        <v>41</v>
      </c>
      <c r="C48" s="5"/>
      <c r="D48" s="53">
        <v>0.30742999999999998</v>
      </c>
      <c r="E48" s="53">
        <v>0.2</v>
      </c>
      <c r="F48" s="53">
        <v>0.32539999999999997</v>
      </c>
      <c r="G48" s="53">
        <v>0.3</v>
      </c>
      <c r="H48" s="53">
        <v>0.2</v>
      </c>
      <c r="I48" s="53">
        <v>0.2</v>
      </c>
      <c r="J48" s="53">
        <v>0.2</v>
      </c>
      <c r="K48" s="53">
        <v>0.23760000000000001</v>
      </c>
      <c r="L48" s="22">
        <v>0.2</v>
      </c>
      <c r="M48" s="22">
        <v>0.2</v>
      </c>
      <c r="N48" s="22">
        <v>0.24299999999999999</v>
      </c>
      <c r="O48" s="22">
        <v>0.24730000000000005</v>
      </c>
      <c r="P48" s="22">
        <v>0.2621</v>
      </c>
      <c r="Q48" s="9">
        <v>284.2</v>
      </c>
      <c r="R48" s="9">
        <f t="shared" si="54"/>
        <v>0.28420000000000001</v>
      </c>
      <c r="S48">
        <v>288.39999999999998</v>
      </c>
      <c r="T48" s="9">
        <f t="shared" si="54"/>
        <v>0.28839999999999999</v>
      </c>
      <c r="U48">
        <v>308</v>
      </c>
      <c r="V48" s="9">
        <f t="shared" ref="V48" si="88">U48/1000</f>
        <v>0.308</v>
      </c>
      <c r="W48">
        <v>312.5</v>
      </c>
      <c r="X48" s="9">
        <f t="shared" ref="X48" si="89">W48/1000</f>
        <v>0.3125</v>
      </c>
      <c r="Y48">
        <v>307.3</v>
      </c>
      <c r="Z48" s="9">
        <f t="shared" ref="Z48" si="90">Y48/1000</f>
        <v>0.30730000000000002</v>
      </c>
    </row>
    <row r="49" spans="1:26" x14ac:dyDescent="0.35">
      <c r="B49" s="35" t="s">
        <v>42</v>
      </c>
      <c r="C49" s="35"/>
      <c r="D49" s="53">
        <v>0</v>
      </c>
      <c r="E49" s="53">
        <v>0</v>
      </c>
      <c r="F49" s="53">
        <v>0</v>
      </c>
      <c r="G49" s="53">
        <v>0</v>
      </c>
      <c r="H49" s="53">
        <v>0</v>
      </c>
      <c r="I49" s="53">
        <v>0</v>
      </c>
      <c r="J49" s="53">
        <v>0</v>
      </c>
      <c r="K49" s="53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9">
        <v>10</v>
      </c>
      <c r="R49" s="9">
        <f t="shared" si="54"/>
        <v>0.01</v>
      </c>
      <c r="S49">
        <v>9.6</v>
      </c>
      <c r="T49" s="9">
        <f t="shared" si="54"/>
        <v>9.5999999999999992E-3</v>
      </c>
      <c r="U49">
        <v>9.7000000000000011</v>
      </c>
      <c r="V49" s="9">
        <f t="shared" ref="V49" si="91">U49/1000</f>
        <v>9.7000000000000003E-3</v>
      </c>
      <c r="W49">
        <v>9.5</v>
      </c>
      <c r="X49" s="9">
        <f t="shared" ref="X49" si="92">W49/1000</f>
        <v>9.4999999999999998E-3</v>
      </c>
      <c r="Y49">
        <v>8.5</v>
      </c>
      <c r="Z49" s="9">
        <f t="shared" ref="Z49" si="93">Y49/1000</f>
        <v>8.5000000000000006E-3</v>
      </c>
    </row>
    <row r="50" spans="1:26" x14ac:dyDescent="0.35">
      <c r="B50" s="36" t="s">
        <v>43</v>
      </c>
      <c r="C50" s="36"/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22">
        <v>0</v>
      </c>
      <c r="M50" s="22">
        <v>1.4E-3</v>
      </c>
      <c r="N50" s="22">
        <v>1.4E-3</v>
      </c>
      <c r="O50" s="22">
        <v>1.4E-3</v>
      </c>
      <c r="P50" s="31">
        <v>1.4E-3</v>
      </c>
      <c r="Q50" s="9">
        <v>0</v>
      </c>
      <c r="R50" s="9">
        <f t="shared" si="54"/>
        <v>0</v>
      </c>
      <c r="S50">
        <v>0.6</v>
      </c>
      <c r="T50" s="9">
        <f t="shared" si="54"/>
        <v>5.9999999999999995E-4</v>
      </c>
      <c r="U50">
        <v>0</v>
      </c>
      <c r="V50" s="9">
        <f t="shared" ref="V50" si="94">U50/1000</f>
        <v>0</v>
      </c>
      <c r="W50">
        <v>0</v>
      </c>
      <c r="X50" s="9">
        <f t="shared" ref="X50" si="95">W50/1000</f>
        <v>0</v>
      </c>
      <c r="Y50">
        <v>0</v>
      </c>
      <c r="Z50" s="9">
        <f t="shared" ref="Z50" si="96">Y50/1000</f>
        <v>0</v>
      </c>
    </row>
    <row r="51" spans="1:26" ht="13.15" x14ac:dyDescent="0.4">
      <c r="A51" s="37" t="s">
        <v>44</v>
      </c>
      <c r="B51" s="38"/>
      <c r="C51" s="38"/>
      <c r="D51" s="102">
        <v>1998</v>
      </c>
      <c r="E51" s="102">
        <v>1999</v>
      </c>
      <c r="F51" s="102">
        <v>2000</v>
      </c>
      <c r="G51" s="102">
        <v>2001</v>
      </c>
      <c r="H51" s="102">
        <v>2002</v>
      </c>
      <c r="I51" s="102">
        <f>I3</f>
        <v>2003</v>
      </c>
      <c r="J51" s="102">
        <v>2004</v>
      </c>
      <c r="K51" s="102">
        <v>2005</v>
      </c>
      <c r="L51" s="102">
        <v>2006</v>
      </c>
      <c r="M51" s="102">
        <v>2007</v>
      </c>
      <c r="N51" s="102">
        <v>2008</v>
      </c>
      <c r="O51" s="102">
        <v>2009</v>
      </c>
      <c r="P51" s="102">
        <v>2010</v>
      </c>
      <c r="Q51" s="102">
        <v>2011</v>
      </c>
      <c r="R51" s="102">
        <v>2011</v>
      </c>
      <c r="S51" s="102">
        <v>2012</v>
      </c>
      <c r="T51" s="102">
        <v>2012</v>
      </c>
      <c r="U51" s="102">
        <v>2013</v>
      </c>
      <c r="V51" s="102">
        <v>2013</v>
      </c>
      <c r="W51" s="102">
        <v>2014</v>
      </c>
      <c r="X51" s="102">
        <v>2014</v>
      </c>
      <c r="Y51" s="102">
        <v>2015</v>
      </c>
      <c r="Z51" s="102">
        <v>2015</v>
      </c>
    </row>
    <row r="52" spans="1:26" x14ac:dyDescent="0.35">
      <c r="A52" s="40"/>
      <c r="B52" s="38" t="s">
        <v>68</v>
      </c>
      <c r="C52" s="38"/>
      <c r="D52" s="128">
        <f t="shared" ref="D52:J52" si="97">D35+D39</f>
        <v>32.4</v>
      </c>
      <c r="E52" s="128">
        <f t="shared" si="97"/>
        <v>34.700000000000003</v>
      </c>
      <c r="F52" s="128">
        <f t="shared" si="97"/>
        <v>18.7</v>
      </c>
      <c r="G52" s="128">
        <f t="shared" si="97"/>
        <v>8</v>
      </c>
      <c r="H52" s="128">
        <f t="shared" si="97"/>
        <v>29.900000000000002</v>
      </c>
      <c r="I52" s="128">
        <f>I35+I39</f>
        <v>34.67</v>
      </c>
      <c r="J52" s="128">
        <f t="shared" si="97"/>
        <v>32.700000000000003</v>
      </c>
      <c r="K52" s="128">
        <f t="shared" ref="K52:O52" si="98">K35+K39</f>
        <v>32.299999999999997</v>
      </c>
      <c r="L52" s="128">
        <f t="shared" si="98"/>
        <v>49.2</v>
      </c>
      <c r="M52" s="128">
        <f t="shared" si="98"/>
        <v>22.8</v>
      </c>
      <c r="N52" s="128">
        <f t="shared" si="98"/>
        <v>21.244299999999999</v>
      </c>
      <c r="O52" s="128">
        <f t="shared" si="98"/>
        <v>21.385999999999999</v>
      </c>
      <c r="P52" s="128">
        <f t="shared" ref="P52:Q52" si="99">P35+P39</f>
        <v>27.403099999999998</v>
      </c>
      <c r="Q52" s="128">
        <f t="shared" si="99"/>
        <v>31335.200000000001</v>
      </c>
      <c r="R52" s="128">
        <f t="shared" ref="R52:S52" si="100">R35+R39</f>
        <v>31.3352</v>
      </c>
      <c r="S52" s="128">
        <f t="shared" si="100"/>
        <v>21617.4</v>
      </c>
      <c r="T52" s="128">
        <f t="shared" ref="T52:Z52" si="101">T35+T39</f>
        <v>21.617400000000004</v>
      </c>
      <c r="U52" s="128">
        <f t="shared" si="101"/>
        <v>18032.2</v>
      </c>
      <c r="V52" s="128">
        <f t="shared" si="101"/>
        <v>18.0322</v>
      </c>
      <c r="W52" s="128">
        <f t="shared" si="101"/>
        <v>12374.6</v>
      </c>
      <c r="X52" s="128">
        <f t="shared" si="101"/>
        <v>12.374600000000001</v>
      </c>
      <c r="Y52" s="128">
        <f t="shared" si="101"/>
        <v>16226.9</v>
      </c>
      <c r="Z52" s="128">
        <f t="shared" si="101"/>
        <v>16.226900000000001</v>
      </c>
    </row>
    <row r="53" spans="1:26" x14ac:dyDescent="0.35">
      <c r="A53" s="40"/>
      <c r="B53" s="38" t="s">
        <v>45</v>
      </c>
      <c r="C53" s="38"/>
      <c r="D53" s="128">
        <f t="shared" ref="D53:J53" si="102">D34</f>
        <v>22.5383</v>
      </c>
      <c r="E53" s="128">
        <f t="shared" si="102"/>
        <v>10.4</v>
      </c>
      <c r="F53" s="128">
        <f t="shared" si="102"/>
        <v>19.8</v>
      </c>
      <c r="G53" s="128">
        <f t="shared" si="102"/>
        <v>15.4</v>
      </c>
      <c r="H53" s="128">
        <f t="shared" si="102"/>
        <v>2.5999999999999979</v>
      </c>
      <c r="I53" s="128">
        <f t="shared" si="102"/>
        <v>4.2</v>
      </c>
      <c r="J53" s="128">
        <f t="shared" si="102"/>
        <v>3.2</v>
      </c>
      <c r="K53" s="128">
        <f t="shared" ref="K53:O53" si="103">K34</f>
        <v>6</v>
      </c>
      <c r="L53" s="128">
        <f t="shared" si="103"/>
        <v>9.3000000000000007</v>
      </c>
      <c r="M53" s="128">
        <f t="shared" si="103"/>
        <v>8</v>
      </c>
      <c r="N53" s="128">
        <f t="shared" si="103"/>
        <v>8.8000000000000007</v>
      </c>
      <c r="O53" s="128">
        <f t="shared" si="103"/>
        <v>7.9157000000000011</v>
      </c>
      <c r="P53" s="128">
        <f>P34</f>
        <v>8.9</v>
      </c>
      <c r="Q53" s="128">
        <f t="shared" ref="Q53" si="104">Q34</f>
        <v>10342.500000000015</v>
      </c>
      <c r="R53" s="128">
        <f t="shared" ref="R53:S53" si="105">R34</f>
        <v>10.342500000000015</v>
      </c>
      <c r="S53" s="128">
        <f t="shared" si="105"/>
        <v>8216.1000000000022</v>
      </c>
      <c r="T53" s="128">
        <f t="shared" ref="T53:Z53" si="106">T34</f>
        <v>8.2161000000000026</v>
      </c>
      <c r="U53" s="128">
        <f t="shared" si="106"/>
        <v>6828.1999999999935</v>
      </c>
      <c r="V53" s="128">
        <f t="shared" si="106"/>
        <v>6.8281999999999936</v>
      </c>
      <c r="W53" s="128">
        <f t="shared" si="106"/>
        <v>6300.8000000000065</v>
      </c>
      <c r="X53" s="128">
        <f t="shared" si="106"/>
        <v>6.3008000000000068</v>
      </c>
      <c r="Y53" s="128">
        <f t="shared" si="106"/>
        <v>4902.8000000000065</v>
      </c>
      <c r="Z53" s="128">
        <f t="shared" si="106"/>
        <v>4.9028000000000063</v>
      </c>
    </row>
    <row r="54" spans="1:26" x14ac:dyDescent="0.35">
      <c r="A54" s="40"/>
      <c r="B54" s="43" t="s">
        <v>46</v>
      </c>
      <c r="C54" s="43"/>
      <c r="D54" s="129">
        <f>D36</f>
        <v>0.94340000000000013</v>
      </c>
      <c r="E54" s="129">
        <f t="shared" ref="E54:J54" si="107">E36</f>
        <v>1</v>
      </c>
      <c r="F54" s="129">
        <f t="shared" si="107"/>
        <v>0.81069999999999998</v>
      </c>
      <c r="G54" s="129">
        <f t="shared" si="107"/>
        <v>0.8</v>
      </c>
      <c r="H54" s="129">
        <f t="shared" si="107"/>
        <v>0.8</v>
      </c>
      <c r="I54" s="129">
        <f t="shared" si="107"/>
        <v>0.84</v>
      </c>
      <c r="J54" s="129">
        <f t="shared" si="107"/>
        <v>0.8</v>
      </c>
      <c r="K54" s="129">
        <f t="shared" ref="K54:P55" si="108">K36</f>
        <v>0.87290000000000001</v>
      </c>
      <c r="L54" s="129">
        <f t="shared" si="108"/>
        <v>1.1000000000000001</v>
      </c>
      <c r="M54" s="129">
        <f t="shared" si="108"/>
        <v>1.5</v>
      </c>
      <c r="N54" s="129">
        <f t="shared" si="108"/>
        <v>1.2</v>
      </c>
      <c r="O54" s="129">
        <f t="shared" si="108"/>
        <v>1.3</v>
      </c>
      <c r="P54" s="129">
        <f t="shared" si="108"/>
        <v>1.1233000000000002</v>
      </c>
      <c r="Q54" s="129">
        <f>Q36</f>
        <v>970.5</v>
      </c>
      <c r="R54" s="129">
        <f t="shared" ref="R54:S54" si="109">R36</f>
        <v>0.97050000000000003</v>
      </c>
      <c r="S54" s="129">
        <f t="shared" si="109"/>
        <v>815.99999999999989</v>
      </c>
      <c r="T54" s="129">
        <f t="shared" ref="T54:Z54" si="110">T36</f>
        <v>0.81599999999999984</v>
      </c>
      <c r="U54" s="129">
        <f t="shared" si="110"/>
        <v>657.1</v>
      </c>
      <c r="V54" s="129">
        <f t="shared" si="110"/>
        <v>0.65710000000000002</v>
      </c>
      <c r="W54" s="129">
        <f t="shared" si="110"/>
        <v>516</v>
      </c>
      <c r="X54" s="129">
        <f t="shared" si="110"/>
        <v>0.51600000000000001</v>
      </c>
      <c r="Y54" s="129">
        <f t="shared" si="110"/>
        <v>394.40000000000003</v>
      </c>
      <c r="Z54" s="129">
        <f t="shared" si="110"/>
        <v>0.39440000000000003</v>
      </c>
    </row>
    <row r="55" spans="1:26" x14ac:dyDescent="0.35">
      <c r="A55" s="40"/>
      <c r="B55" s="44" t="s">
        <v>47</v>
      </c>
      <c r="C55" s="44"/>
      <c r="D55" s="41">
        <f t="shared" ref="D55:J55" si="111">D37</f>
        <v>4.9863999999999997</v>
      </c>
      <c r="E55" s="41">
        <f t="shared" si="111"/>
        <v>4.7</v>
      </c>
      <c r="F55" s="41">
        <f t="shared" si="111"/>
        <v>5.3490000000000002</v>
      </c>
      <c r="G55" s="41">
        <f t="shared" si="111"/>
        <v>5.2</v>
      </c>
      <c r="H55" s="41">
        <f t="shared" si="111"/>
        <v>5</v>
      </c>
      <c r="I55" s="41">
        <f t="shared" si="111"/>
        <v>4.5</v>
      </c>
      <c r="J55" s="41">
        <f t="shared" si="111"/>
        <v>4.8</v>
      </c>
      <c r="K55" s="41">
        <f t="shared" si="108"/>
        <v>4.1926999999999994</v>
      </c>
      <c r="L55" s="41">
        <f t="shared" si="108"/>
        <v>4.5999999999999996</v>
      </c>
      <c r="M55" s="41">
        <f t="shared" si="108"/>
        <v>4.7</v>
      </c>
      <c r="N55" s="41">
        <f t="shared" si="108"/>
        <v>4.9198999999999993</v>
      </c>
      <c r="O55" s="41">
        <f t="shared" si="108"/>
        <v>4.5890389999999996</v>
      </c>
      <c r="P55" s="41">
        <f t="shared" si="108"/>
        <v>4.6506999999999996</v>
      </c>
      <c r="Q55" s="41">
        <f>Q37</f>
        <v>4218.8</v>
      </c>
      <c r="R55" s="41">
        <f t="shared" ref="R55:S55" si="112">R37</f>
        <v>4.2187999999999999</v>
      </c>
      <c r="S55" s="41">
        <f t="shared" si="112"/>
        <v>4687</v>
      </c>
      <c r="T55" s="41">
        <f t="shared" ref="T55:Z55" si="113">T37</f>
        <v>4.6870000000000003</v>
      </c>
      <c r="U55" s="41">
        <f t="shared" si="113"/>
        <v>5304.8000000000011</v>
      </c>
      <c r="V55" s="41">
        <f t="shared" si="113"/>
        <v>5.3048000000000011</v>
      </c>
      <c r="W55" s="41">
        <f t="shared" si="113"/>
        <v>5847.8339999999998</v>
      </c>
      <c r="X55" s="41">
        <f t="shared" si="113"/>
        <v>5.8478339999999998</v>
      </c>
      <c r="Y55" s="41">
        <f t="shared" si="113"/>
        <v>5048.4750000000004</v>
      </c>
      <c r="Z55" s="41">
        <f t="shared" si="113"/>
        <v>5.0484750000000007</v>
      </c>
    </row>
    <row r="56" spans="1:26" x14ac:dyDescent="0.35">
      <c r="A56" s="40"/>
      <c r="B56" s="38" t="s">
        <v>48</v>
      </c>
      <c r="C56" s="38"/>
      <c r="D56" s="128">
        <f t="shared" ref="D56:J56" si="114">D38+D40</f>
        <v>5.9845999999999995</v>
      </c>
      <c r="E56" s="128">
        <f t="shared" si="114"/>
        <v>7.9</v>
      </c>
      <c r="F56" s="128">
        <f t="shared" si="114"/>
        <v>7.5150999999999994</v>
      </c>
      <c r="G56" s="128">
        <f t="shared" si="114"/>
        <v>6.8</v>
      </c>
      <c r="H56" s="128">
        <f t="shared" si="114"/>
        <v>7.3</v>
      </c>
      <c r="I56" s="128">
        <f t="shared" si="114"/>
        <v>7.1</v>
      </c>
      <c r="J56" s="128">
        <f t="shared" si="114"/>
        <v>6.9</v>
      </c>
      <c r="K56" s="128">
        <f t="shared" ref="K56:O56" si="115">K38+K40</f>
        <v>7.1715</v>
      </c>
      <c r="L56" s="128">
        <f t="shared" si="115"/>
        <v>7.4</v>
      </c>
      <c r="M56" s="128">
        <f t="shared" si="115"/>
        <v>6.6000000000000005</v>
      </c>
      <c r="N56" s="128">
        <f t="shared" si="115"/>
        <v>6.1383999999999999</v>
      </c>
      <c r="O56" s="128">
        <f t="shared" si="115"/>
        <v>5.740899999999999</v>
      </c>
      <c r="P56" s="128">
        <f t="shared" ref="P56:Q56" si="116">P38+P40</f>
        <v>6.4713000000000003</v>
      </c>
      <c r="Q56" s="128">
        <f t="shared" si="116"/>
        <v>7099.2</v>
      </c>
      <c r="R56" s="128">
        <f t="shared" ref="R56:S56" si="117">R38+R40</f>
        <v>7.0991999999999988</v>
      </c>
      <c r="S56" s="128">
        <f t="shared" si="117"/>
        <v>6422.5999999999995</v>
      </c>
      <c r="T56" s="128">
        <f t="shared" ref="T56:Z56" si="118">T38+T40</f>
        <v>6.4225999999999992</v>
      </c>
      <c r="U56" s="128">
        <f t="shared" si="118"/>
        <v>5731.2</v>
      </c>
      <c r="V56" s="128">
        <f t="shared" si="118"/>
        <v>5.7311999999999994</v>
      </c>
      <c r="W56" s="128">
        <f t="shared" si="118"/>
        <v>3908.4</v>
      </c>
      <c r="X56" s="128">
        <f t="shared" si="118"/>
        <v>3.9083999999999999</v>
      </c>
      <c r="Y56" s="128">
        <f t="shared" si="118"/>
        <v>3269.1999999999994</v>
      </c>
      <c r="Z56" s="128">
        <f t="shared" si="118"/>
        <v>3.2691999999999992</v>
      </c>
    </row>
    <row r="57" spans="1:26" x14ac:dyDescent="0.35">
      <c r="A57" s="40"/>
      <c r="B57" s="38" t="s">
        <v>49</v>
      </c>
      <c r="C57" s="38"/>
      <c r="D57" s="128">
        <f t="shared" ref="D57:J57" si="119">D41</f>
        <v>2.1421999999999999</v>
      </c>
      <c r="E57" s="128">
        <f t="shared" si="119"/>
        <v>2.7</v>
      </c>
      <c r="F57" s="128">
        <f t="shared" si="119"/>
        <v>3.62934</v>
      </c>
      <c r="G57" s="128">
        <f t="shared" si="119"/>
        <v>2.1</v>
      </c>
      <c r="H57" s="128">
        <f t="shared" si="119"/>
        <v>2.9</v>
      </c>
      <c r="I57" s="128">
        <f t="shared" si="119"/>
        <v>3.1</v>
      </c>
      <c r="J57" s="128">
        <f t="shared" si="119"/>
        <v>3.2</v>
      </c>
      <c r="K57" s="128">
        <f t="shared" ref="K57:O57" si="120">K41</f>
        <v>3.4108000000000001</v>
      </c>
      <c r="L57" s="128">
        <f t="shared" si="120"/>
        <v>3.7</v>
      </c>
      <c r="M57" s="128">
        <f t="shared" si="120"/>
        <v>3.3</v>
      </c>
      <c r="N57" s="128">
        <f t="shared" si="120"/>
        <v>1.9</v>
      </c>
      <c r="O57" s="128">
        <f t="shared" si="120"/>
        <v>1.8259609999999997</v>
      </c>
      <c r="P57" s="128">
        <f t="shared" ref="P57:Q57" si="121">P41</f>
        <v>2.1923000000000004</v>
      </c>
      <c r="Q57" s="128">
        <f t="shared" si="121"/>
        <v>2850</v>
      </c>
      <c r="R57" s="128">
        <f t="shared" ref="R57:S57" si="122">R41</f>
        <v>2.85</v>
      </c>
      <c r="S57" s="128">
        <f t="shared" si="122"/>
        <v>2834.8999999999996</v>
      </c>
      <c r="T57" s="128">
        <f t="shared" ref="T57:Z57" si="123">T41</f>
        <v>2.8348999999999998</v>
      </c>
      <c r="U57" s="128">
        <f t="shared" si="123"/>
        <v>2024.1000000000004</v>
      </c>
      <c r="V57" s="128">
        <f t="shared" si="123"/>
        <v>2.0241000000000002</v>
      </c>
      <c r="W57" s="128">
        <f t="shared" si="123"/>
        <v>1287.1660000000002</v>
      </c>
      <c r="X57" s="128">
        <f t="shared" si="123"/>
        <v>1.2871660000000003</v>
      </c>
      <c r="Y57" s="128">
        <f t="shared" si="123"/>
        <v>941.02499999999986</v>
      </c>
      <c r="Z57" s="128">
        <f t="shared" si="123"/>
        <v>0.94102499999999989</v>
      </c>
    </row>
    <row r="58" spans="1:26" x14ac:dyDescent="0.35">
      <c r="A58" s="40"/>
      <c r="B58" s="38" t="s">
        <v>74</v>
      </c>
      <c r="C58" s="38"/>
      <c r="D58" s="128"/>
      <c r="E58" s="128"/>
      <c r="F58" s="128"/>
      <c r="G58" s="128"/>
      <c r="H58" s="128"/>
      <c r="I58" s="128"/>
      <c r="J58" s="128"/>
      <c r="K58" s="128">
        <f t="shared" ref="K58:P58" si="124">K42</f>
        <v>0</v>
      </c>
      <c r="L58" s="128">
        <f t="shared" si="124"/>
        <v>0</v>
      </c>
      <c r="M58" s="128">
        <f t="shared" si="124"/>
        <v>0</v>
      </c>
      <c r="N58" s="128">
        <f t="shared" si="124"/>
        <v>0</v>
      </c>
      <c r="O58" s="128">
        <f t="shared" si="124"/>
        <v>0</v>
      </c>
      <c r="P58" s="128">
        <f t="shared" si="124"/>
        <v>0</v>
      </c>
      <c r="Q58" s="128">
        <f>Q42</f>
        <v>31</v>
      </c>
      <c r="R58" s="128">
        <f t="shared" ref="R58:Z58" si="125">R42</f>
        <v>3.1E-2</v>
      </c>
      <c r="S58" s="128">
        <f t="shared" si="125"/>
        <v>0</v>
      </c>
      <c r="T58" s="128">
        <f t="shared" si="125"/>
        <v>0</v>
      </c>
      <c r="U58" s="128">
        <f t="shared" si="125"/>
        <v>31</v>
      </c>
      <c r="V58" s="128">
        <f t="shared" si="125"/>
        <v>3.1E-2</v>
      </c>
      <c r="W58" s="128">
        <f t="shared" si="125"/>
        <v>0</v>
      </c>
      <c r="X58" s="128">
        <f t="shared" si="125"/>
        <v>0</v>
      </c>
      <c r="Y58" s="128">
        <f t="shared" si="125"/>
        <v>31</v>
      </c>
      <c r="Z58" s="128">
        <f t="shared" si="125"/>
        <v>3.1E-2</v>
      </c>
    </row>
    <row r="59" spans="1:26" x14ac:dyDescent="0.35">
      <c r="A59" s="40"/>
      <c r="B59" s="44" t="s">
        <v>50</v>
      </c>
      <c r="C59" s="44"/>
      <c r="D59" s="41">
        <f t="shared" ref="D59:J59" si="126">SUM(D44:D45)</f>
        <v>9.969400000000002</v>
      </c>
      <c r="E59" s="41">
        <f t="shared" si="126"/>
        <v>15</v>
      </c>
      <c r="F59" s="41">
        <f t="shared" si="126"/>
        <v>14.8401</v>
      </c>
      <c r="G59" s="41">
        <f t="shared" si="126"/>
        <v>17.600000000000001</v>
      </c>
      <c r="H59" s="41">
        <f t="shared" si="126"/>
        <v>17.5</v>
      </c>
      <c r="I59" s="41">
        <f t="shared" si="126"/>
        <v>15.52</v>
      </c>
      <c r="J59" s="41">
        <f t="shared" si="126"/>
        <v>17.7</v>
      </c>
      <c r="K59" s="41">
        <f t="shared" ref="K59" si="127">SUM(K44:K45)</f>
        <v>12.027799999999999</v>
      </c>
      <c r="L59" s="41">
        <f t="shared" ref="L59:O59" si="128">SUM(L44:L45)</f>
        <v>13.1</v>
      </c>
      <c r="M59" s="41">
        <f t="shared" si="128"/>
        <v>18.8</v>
      </c>
      <c r="N59" s="41">
        <f t="shared" si="128"/>
        <v>19.9663</v>
      </c>
      <c r="O59" s="41">
        <f t="shared" si="128"/>
        <v>20.100000000000001</v>
      </c>
      <c r="P59" s="41">
        <f t="shared" ref="P59:Q59" si="129">SUM(P44:P45)</f>
        <v>14.709199999999999</v>
      </c>
      <c r="Q59" s="41">
        <f t="shared" si="129"/>
        <v>12126.999999999998</v>
      </c>
      <c r="R59" s="41">
        <f t="shared" ref="R59:S59" si="130">SUM(R44:R45)</f>
        <v>12.126999999999999</v>
      </c>
      <c r="S59" s="41">
        <f t="shared" si="130"/>
        <v>18116.099999999999</v>
      </c>
      <c r="T59" s="41">
        <f t="shared" ref="T59:Z59" si="131">SUM(T44:T45)</f>
        <v>18.116099999999996</v>
      </c>
      <c r="U59" s="41">
        <f t="shared" si="131"/>
        <v>20758.399999999998</v>
      </c>
      <c r="V59" s="41">
        <f t="shared" si="131"/>
        <v>20.758399999999998</v>
      </c>
      <c r="W59" s="41">
        <f t="shared" si="131"/>
        <v>22965.500000000004</v>
      </c>
      <c r="X59" s="41">
        <f t="shared" si="131"/>
        <v>22.965500000000006</v>
      </c>
      <c r="Y59" s="41">
        <f t="shared" si="131"/>
        <v>22868.799999999996</v>
      </c>
      <c r="Z59" s="41">
        <f t="shared" si="131"/>
        <v>22.868799999999997</v>
      </c>
    </row>
    <row r="60" spans="1:26" x14ac:dyDescent="0.35">
      <c r="A60" s="40"/>
      <c r="B60" s="38" t="s">
        <v>67</v>
      </c>
      <c r="C60" s="38"/>
      <c r="D60" s="128">
        <f t="shared" ref="D60:J60" si="132">D49+D46</f>
        <v>0</v>
      </c>
      <c r="E60" s="128">
        <f t="shared" si="132"/>
        <v>0</v>
      </c>
      <c r="F60" s="128">
        <f t="shared" si="132"/>
        <v>0</v>
      </c>
      <c r="G60" s="128">
        <f t="shared" si="132"/>
        <v>0</v>
      </c>
      <c r="H60" s="128">
        <f t="shared" si="132"/>
        <v>0.1</v>
      </c>
      <c r="I60" s="128">
        <f t="shared" si="132"/>
        <v>0.1</v>
      </c>
      <c r="J60" s="128">
        <f t="shared" si="132"/>
        <v>0.2</v>
      </c>
      <c r="K60" s="128">
        <f t="shared" ref="K60:O60" si="133">K49+K46</f>
        <v>0.1326</v>
      </c>
      <c r="L60" s="128">
        <f t="shared" si="133"/>
        <v>0.1</v>
      </c>
      <c r="M60" s="128">
        <f t="shared" si="133"/>
        <v>0.1</v>
      </c>
      <c r="N60" s="128">
        <f t="shared" si="133"/>
        <v>0.13450000000000001</v>
      </c>
      <c r="O60" s="128">
        <f t="shared" si="133"/>
        <v>0.14220000000000002</v>
      </c>
      <c r="P60" s="128">
        <f t="shared" ref="P60:Q60" si="134">P49+P46</f>
        <v>0.1424</v>
      </c>
      <c r="Q60" s="128">
        <f t="shared" si="134"/>
        <v>137.5</v>
      </c>
      <c r="R60" s="128">
        <f t="shared" ref="R60:S60" si="135">R49+R46</f>
        <v>0.13750000000000001</v>
      </c>
      <c r="S60" s="128">
        <f t="shared" si="135"/>
        <v>119.3</v>
      </c>
      <c r="T60" s="128">
        <f t="shared" ref="T60:Z60" si="136">T49+T46</f>
        <v>0.1193</v>
      </c>
      <c r="U60" s="128">
        <f t="shared" si="136"/>
        <v>118.60000000000001</v>
      </c>
      <c r="V60" s="128">
        <f t="shared" si="136"/>
        <v>0.11860000000000001</v>
      </c>
      <c r="W60" s="128">
        <f t="shared" si="136"/>
        <v>119.4</v>
      </c>
      <c r="X60" s="128">
        <f t="shared" si="136"/>
        <v>0.11940000000000001</v>
      </c>
      <c r="Y60" s="128">
        <f t="shared" si="136"/>
        <v>78.100000000000009</v>
      </c>
      <c r="Z60" s="128">
        <f t="shared" si="136"/>
        <v>7.8100000000000003E-2</v>
      </c>
    </row>
    <row r="61" spans="1:26" x14ac:dyDescent="0.35">
      <c r="A61" s="40"/>
      <c r="B61" s="44" t="s">
        <v>51</v>
      </c>
      <c r="C61" s="44"/>
      <c r="D61" s="41">
        <f t="shared" ref="D61:J61" si="137">D47</f>
        <v>15.141560000000002</v>
      </c>
      <c r="E61" s="41">
        <f t="shared" si="137"/>
        <v>15.7</v>
      </c>
      <c r="F61" s="41">
        <f t="shared" si="137"/>
        <v>11.501910000000002</v>
      </c>
      <c r="G61" s="41">
        <f t="shared" si="137"/>
        <v>8.5</v>
      </c>
      <c r="H61" s="41">
        <f t="shared" si="137"/>
        <v>13.6</v>
      </c>
      <c r="I61" s="41">
        <f t="shared" si="137"/>
        <v>15.84</v>
      </c>
      <c r="J61" s="41">
        <f t="shared" si="137"/>
        <v>14</v>
      </c>
      <c r="K61" s="41">
        <f t="shared" ref="K61:O61" si="138">K47</f>
        <v>16.3</v>
      </c>
      <c r="L61" s="41">
        <f t="shared" si="138"/>
        <v>19.2</v>
      </c>
      <c r="M61" s="41">
        <f t="shared" si="138"/>
        <v>11.1</v>
      </c>
      <c r="N61" s="41">
        <f t="shared" si="138"/>
        <v>13.499900000000002</v>
      </c>
      <c r="O61" s="41">
        <f t="shared" si="138"/>
        <v>12.3012</v>
      </c>
      <c r="P61" s="41">
        <f t="shared" ref="P61:Q61" si="139">P47</f>
        <v>14</v>
      </c>
      <c r="Q61" s="41">
        <f t="shared" si="139"/>
        <v>23286.395000000004</v>
      </c>
      <c r="R61" s="41">
        <f t="shared" ref="R61:S61" si="140">R47</f>
        <v>23.286395000000002</v>
      </c>
      <c r="S61" s="41">
        <f t="shared" si="140"/>
        <v>14107.7</v>
      </c>
      <c r="T61" s="41">
        <f t="shared" ref="T61:Z61" si="141">T47</f>
        <v>14.107700000000001</v>
      </c>
      <c r="U61" s="41">
        <f t="shared" si="141"/>
        <v>13903.400000000001</v>
      </c>
      <c r="V61" s="41">
        <f t="shared" si="141"/>
        <v>13.903400000000001</v>
      </c>
      <c r="W61" s="41">
        <f t="shared" si="141"/>
        <v>11084.8</v>
      </c>
      <c r="X61" s="41">
        <f t="shared" si="141"/>
        <v>11.0848</v>
      </c>
      <c r="Y61" s="41">
        <f t="shared" si="141"/>
        <v>10060.600000000002</v>
      </c>
      <c r="Z61" s="41">
        <f t="shared" si="141"/>
        <v>10.060600000000003</v>
      </c>
    </row>
    <row r="62" spans="1:26" x14ac:dyDescent="0.35">
      <c r="A62" s="40"/>
      <c r="B62" s="38" t="s">
        <v>52</v>
      </c>
      <c r="C62" s="38"/>
      <c r="D62" s="128">
        <f t="shared" ref="D62:J62" si="142">D48+D50</f>
        <v>0.30742999999999998</v>
      </c>
      <c r="E62" s="128">
        <f t="shared" si="142"/>
        <v>0.2</v>
      </c>
      <c r="F62" s="128">
        <f t="shared" si="142"/>
        <v>0.32539999999999997</v>
      </c>
      <c r="G62" s="128">
        <f t="shared" si="142"/>
        <v>0.3</v>
      </c>
      <c r="H62" s="128">
        <f t="shared" si="142"/>
        <v>0.2</v>
      </c>
      <c r="I62" s="128">
        <f t="shared" si="142"/>
        <v>0.2</v>
      </c>
      <c r="J62" s="128">
        <f t="shared" si="142"/>
        <v>0.2</v>
      </c>
      <c r="K62" s="128">
        <f t="shared" ref="K62:O62" si="143">K48+K50</f>
        <v>0.23760000000000001</v>
      </c>
      <c r="L62" s="128">
        <f t="shared" si="143"/>
        <v>0.2</v>
      </c>
      <c r="M62" s="128">
        <f t="shared" si="143"/>
        <v>0.20140000000000002</v>
      </c>
      <c r="N62" s="128">
        <f t="shared" si="143"/>
        <v>0.24440000000000001</v>
      </c>
      <c r="O62" s="128">
        <f t="shared" si="143"/>
        <v>0.24870000000000006</v>
      </c>
      <c r="P62" s="128">
        <f t="shared" ref="P62:Q62" si="144">P48+P50</f>
        <v>0.26350000000000001</v>
      </c>
      <c r="Q62" s="128">
        <f t="shared" si="144"/>
        <v>284.2</v>
      </c>
      <c r="R62" s="128">
        <f t="shared" ref="R62:S62" si="145">R48+R50</f>
        <v>0.28420000000000001</v>
      </c>
      <c r="S62" s="128">
        <f t="shared" si="145"/>
        <v>289</v>
      </c>
      <c r="T62" s="128">
        <f t="shared" ref="T62:Z62" si="146">T48+T50</f>
        <v>0.28899999999999998</v>
      </c>
      <c r="U62" s="128">
        <f t="shared" si="146"/>
        <v>308</v>
      </c>
      <c r="V62" s="128">
        <f t="shared" si="146"/>
        <v>0.308</v>
      </c>
      <c r="W62" s="128">
        <f t="shared" si="146"/>
        <v>312.5</v>
      </c>
      <c r="X62" s="128">
        <f t="shared" si="146"/>
        <v>0.3125</v>
      </c>
      <c r="Y62" s="128">
        <f t="shared" si="146"/>
        <v>307.3</v>
      </c>
      <c r="Z62" s="128">
        <f t="shared" si="146"/>
        <v>0.30730000000000002</v>
      </c>
    </row>
    <row r="63" spans="1:26" x14ac:dyDescent="0.35">
      <c r="A63" s="40"/>
      <c r="B63" s="38" t="s">
        <v>90</v>
      </c>
      <c r="C63" s="38"/>
      <c r="D63" s="128">
        <f t="shared" ref="D63:Q63" si="147">D61+D62</f>
        <v>15.448990000000002</v>
      </c>
      <c r="E63" s="128">
        <f t="shared" si="147"/>
        <v>15.899999999999999</v>
      </c>
      <c r="F63" s="128">
        <f t="shared" si="147"/>
        <v>11.827310000000002</v>
      </c>
      <c r="G63" s="128">
        <f t="shared" si="147"/>
        <v>8.8000000000000007</v>
      </c>
      <c r="H63" s="128">
        <f t="shared" si="147"/>
        <v>13.799999999999999</v>
      </c>
      <c r="I63" s="128">
        <f t="shared" si="147"/>
        <v>16.04</v>
      </c>
      <c r="J63" s="128">
        <f t="shared" si="147"/>
        <v>14.2</v>
      </c>
      <c r="K63" s="128">
        <f t="shared" si="147"/>
        <v>16.537600000000001</v>
      </c>
      <c r="L63" s="128">
        <f t="shared" si="147"/>
        <v>19.399999999999999</v>
      </c>
      <c r="M63" s="128">
        <f t="shared" si="147"/>
        <v>11.301399999999999</v>
      </c>
      <c r="N63" s="128">
        <f t="shared" si="147"/>
        <v>13.744300000000003</v>
      </c>
      <c r="O63" s="128">
        <f t="shared" si="147"/>
        <v>12.549899999999999</v>
      </c>
      <c r="P63" s="128">
        <f t="shared" si="147"/>
        <v>14.263500000000001</v>
      </c>
      <c r="Q63" s="128">
        <f t="shared" si="147"/>
        <v>23570.595000000005</v>
      </c>
      <c r="R63" s="128">
        <f>R61+R62</f>
        <v>23.570595000000001</v>
      </c>
      <c r="S63" s="128">
        <f t="shared" ref="S63:Z63" si="148">S61+S62</f>
        <v>14396.7</v>
      </c>
      <c r="T63" s="128">
        <f t="shared" si="148"/>
        <v>14.396700000000001</v>
      </c>
      <c r="U63" s="128">
        <f t="shared" si="148"/>
        <v>14211.400000000001</v>
      </c>
      <c r="V63" s="128">
        <f t="shared" si="148"/>
        <v>14.211400000000001</v>
      </c>
      <c r="W63" s="128">
        <f t="shared" si="148"/>
        <v>11397.3</v>
      </c>
      <c r="X63" s="128">
        <f t="shared" si="148"/>
        <v>11.3973</v>
      </c>
      <c r="Y63" s="128">
        <f t="shared" si="148"/>
        <v>10367.900000000001</v>
      </c>
      <c r="Z63" s="128">
        <f t="shared" si="148"/>
        <v>10.367900000000002</v>
      </c>
    </row>
    <row r="64" spans="1:26" ht="13.15" x14ac:dyDescent="0.4">
      <c r="A64" s="40"/>
      <c r="B64" s="45" t="s">
        <v>53</v>
      </c>
      <c r="C64" s="45"/>
      <c r="D64" s="130">
        <f t="shared" ref="D64:J64" si="149">SUM(D52:D62)</f>
        <v>94.413290000000003</v>
      </c>
      <c r="E64" s="130">
        <f t="shared" si="149"/>
        <v>92.300000000000011</v>
      </c>
      <c r="F64" s="130">
        <f t="shared" si="149"/>
        <v>82.471550000000008</v>
      </c>
      <c r="G64" s="130">
        <f t="shared" si="149"/>
        <v>64.7</v>
      </c>
      <c r="H64" s="130">
        <f t="shared" si="149"/>
        <v>79.899999999999991</v>
      </c>
      <c r="I64" s="130">
        <f t="shared" si="149"/>
        <v>86.070000000000007</v>
      </c>
      <c r="J64" s="130">
        <f t="shared" si="149"/>
        <v>83.7</v>
      </c>
      <c r="K64" s="130">
        <f t="shared" ref="K64:O64" si="150">SUM(K52:K62)</f>
        <v>82.645899999999997</v>
      </c>
      <c r="L64" s="130">
        <f t="shared" si="150"/>
        <v>107.9</v>
      </c>
      <c r="M64" s="130">
        <f t="shared" si="150"/>
        <v>77.101399999999998</v>
      </c>
      <c r="N64" s="130">
        <f t="shared" si="150"/>
        <v>78.047699999999992</v>
      </c>
      <c r="O64" s="130">
        <f t="shared" si="150"/>
        <v>75.549700000000001</v>
      </c>
      <c r="P64" s="130">
        <f t="shared" ref="P64:Z64" si="151">SUM(P52:P62)</f>
        <v>79.855799999999988</v>
      </c>
      <c r="Q64" s="130">
        <f t="shared" si="151"/>
        <v>92682.295000000013</v>
      </c>
      <c r="R64" s="130">
        <f t="shared" si="151"/>
        <v>92.682295000000011</v>
      </c>
      <c r="S64" s="130">
        <f t="shared" si="151"/>
        <v>77226.100000000006</v>
      </c>
      <c r="T64" s="130">
        <f t="shared" si="151"/>
        <v>77.226100000000002</v>
      </c>
      <c r="U64" s="130">
        <f t="shared" si="151"/>
        <v>73696.999999999985</v>
      </c>
      <c r="V64" s="130">
        <f t="shared" si="151"/>
        <v>73.697000000000003</v>
      </c>
      <c r="W64" s="130">
        <f t="shared" si="151"/>
        <v>64717.000000000015</v>
      </c>
      <c r="X64" s="130">
        <f t="shared" si="151"/>
        <v>64.717000000000013</v>
      </c>
      <c r="Y64" s="130">
        <f t="shared" si="151"/>
        <v>64128.600000000006</v>
      </c>
      <c r="Z64" s="130">
        <f t="shared" si="151"/>
        <v>64.128600000000006</v>
      </c>
    </row>
    <row r="65" spans="2:27" x14ac:dyDescent="0.35">
      <c r="B65" s="5"/>
      <c r="C65" s="5"/>
      <c r="D65" s="69"/>
      <c r="E65" s="60"/>
      <c r="F65" s="69"/>
      <c r="G65" s="69"/>
      <c r="H65" s="60"/>
      <c r="I65" s="5"/>
      <c r="K65" s="5"/>
      <c r="L65" s="5"/>
      <c r="M65" s="5"/>
      <c r="N65" s="5"/>
      <c r="O65" s="5"/>
      <c r="P65" s="22"/>
      <c r="Q65" s="9"/>
      <c r="R65" s="9"/>
    </row>
    <row r="66" spans="2:27" x14ac:dyDescent="0.35">
      <c r="B66" s="5" t="s">
        <v>54</v>
      </c>
      <c r="C66" s="5"/>
      <c r="D66" s="69">
        <f t="shared" ref="D66:J66" si="152">SUM(D52:D58)</f>
        <v>68.994900000000001</v>
      </c>
      <c r="E66" s="69">
        <f t="shared" si="152"/>
        <v>61.400000000000006</v>
      </c>
      <c r="F66" s="69">
        <f t="shared" si="152"/>
        <v>55.804139999999997</v>
      </c>
      <c r="G66" s="69">
        <f t="shared" si="152"/>
        <v>38.299999999999997</v>
      </c>
      <c r="H66" s="69">
        <f t="shared" si="152"/>
        <v>48.499999999999993</v>
      </c>
      <c r="I66" s="69">
        <f t="shared" si="152"/>
        <v>54.410000000000011</v>
      </c>
      <c r="J66" s="69">
        <f t="shared" si="152"/>
        <v>51.6</v>
      </c>
      <c r="K66" s="69">
        <f>SUM(K52:K58)</f>
        <v>53.947900000000004</v>
      </c>
      <c r="L66" s="69">
        <f t="shared" ref="L66:Z66" si="153">SUM(L52:L58)</f>
        <v>75.300000000000011</v>
      </c>
      <c r="M66" s="69">
        <f t="shared" si="153"/>
        <v>46.9</v>
      </c>
      <c r="N66" s="69">
        <f t="shared" si="153"/>
        <v>44.202599999999997</v>
      </c>
      <c r="O66" s="69">
        <f t="shared" si="153"/>
        <v>42.757599999999996</v>
      </c>
      <c r="P66" s="69">
        <f t="shared" si="153"/>
        <v>50.740700000000004</v>
      </c>
      <c r="Q66" s="69">
        <f t="shared" si="153"/>
        <v>56847.200000000012</v>
      </c>
      <c r="R66" s="69">
        <f t="shared" si="153"/>
        <v>56.847200000000015</v>
      </c>
      <c r="S66" s="69">
        <f t="shared" si="153"/>
        <v>44594</v>
      </c>
      <c r="T66" s="69">
        <f t="shared" si="153"/>
        <v>44.594000000000001</v>
      </c>
      <c r="U66" s="69">
        <f t="shared" si="153"/>
        <v>38608.599999999991</v>
      </c>
      <c r="V66" s="69">
        <f t="shared" si="153"/>
        <v>38.608599999999988</v>
      </c>
      <c r="W66" s="69">
        <f t="shared" si="153"/>
        <v>30234.80000000001</v>
      </c>
      <c r="X66" s="69">
        <f t="shared" si="153"/>
        <v>30.234800000000007</v>
      </c>
      <c r="Y66" s="69">
        <f t="shared" si="153"/>
        <v>30813.800000000007</v>
      </c>
      <c r="Z66" s="69">
        <f t="shared" si="153"/>
        <v>30.813800000000004</v>
      </c>
    </row>
    <row r="67" spans="2:27" x14ac:dyDescent="0.35">
      <c r="B67" s="5"/>
      <c r="C67" s="5"/>
      <c r="D67" s="5"/>
      <c r="F67" s="5"/>
      <c r="G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2:27" x14ac:dyDescent="0.35">
      <c r="B68" s="5" t="s">
        <v>55</v>
      </c>
      <c r="C68" s="5"/>
      <c r="D68" s="69">
        <f t="shared" ref="D68:J68" si="154">D59+D66</f>
        <v>78.964300000000009</v>
      </c>
      <c r="E68" s="69">
        <f t="shared" si="154"/>
        <v>76.400000000000006</v>
      </c>
      <c r="F68" s="69">
        <f t="shared" si="154"/>
        <v>70.644239999999996</v>
      </c>
      <c r="G68" s="69">
        <f t="shared" si="154"/>
        <v>55.9</v>
      </c>
      <c r="H68" s="69">
        <f t="shared" si="154"/>
        <v>66</v>
      </c>
      <c r="I68" s="69">
        <f t="shared" si="154"/>
        <v>69.930000000000007</v>
      </c>
      <c r="J68" s="69">
        <f t="shared" si="154"/>
        <v>69.3</v>
      </c>
      <c r="K68" s="69">
        <f>K59+K66</f>
        <v>65.975700000000003</v>
      </c>
      <c r="L68" s="69">
        <f t="shared" ref="L68:Z68" si="155">L59+L66</f>
        <v>88.4</v>
      </c>
      <c r="M68" s="69">
        <f t="shared" si="155"/>
        <v>65.7</v>
      </c>
      <c r="N68" s="69">
        <f t="shared" si="155"/>
        <v>64.168899999999994</v>
      </c>
      <c r="O68" s="69">
        <f t="shared" si="155"/>
        <v>62.857599999999998</v>
      </c>
      <c r="P68" s="69">
        <f t="shared" si="155"/>
        <v>65.4499</v>
      </c>
      <c r="Q68" s="69">
        <f t="shared" si="155"/>
        <v>68974.200000000012</v>
      </c>
      <c r="R68" s="69">
        <f t="shared" si="155"/>
        <v>68.97420000000001</v>
      </c>
      <c r="S68" s="69">
        <f t="shared" si="155"/>
        <v>62710.1</v>
      </c>
      <c r="T68" s="69">
        <f t="shared" si="155"/>
        <v>62.710099999999997</v>
      </c>
      <c r="U68" s="69">
        <f t="shared" si="155"/>
        <v>59366.999999999985</v>
      </c>
      <c r="V68" s="69">
        <f t="shared" si="155"/>
        <v>59.36699999999999</v>
      </c>
      <c r="W68" s="69">
        <f t="shared" si="155"/>
        <v>53200.300000000017</v>
      </c>
      <c r="X68" s="69">
        <f t="shared" si="155"/>
        <v>53.200300000000013</v>
      </c>
      <c r="Y68" s="69">
        <f t="shared" si="155"/>
        <v>53682.600000000006</v>
      </c>
      <c r="Z68" s="69">
        <f t="shared" si="155"/>
        <v>53.682600000000001</v>
      </c>
    </row>
    <row r="69" spans="2:27" x14ac:dyDescent="0.35">
      <c r="P69" s="1"/>
      <c r="Q69" s="9"/>
      <c r="R69" s="9"/>
    </row>
    <row r="70" spans="2:27" ht="15" x14ac:dyDescent="0.4">
      <c r="B70" s="104" t="s">
        <v>56</v>
      </c>
      <c r="C70" s="104"/>
      <c r="D70" s="103">
        <v>1.71</v>
      </c>
      <c r="E70" s="103">
        <v>0.92</v>
      </c>
      <c r="F70" s="103">
        <v>0.97</v>
      </c>
      <c r="G70" s="103">
        <v>0.71499999999999997</v>
      </c>
      <c r="H70" s="103">
        <v>0.81</v>
      </c>
      <c r="I70" s="110">
        <f>I72/$C$73</f>
        <v>0.93084300858152458</v>
      </c>
      <c r="J70" s="110">
        <f>J72/$C$73</f>
        <v>0.94144371529530546</v>
      </c>
      <c r="K70" s="110">
        <f>K72/$C$73</f>
        <v>1.2715800100959112</v>
      </c>
      <c r="L70" s="110">
        <f>L72/$C74</f>
        <v>1.2713924050632912</v>
      </c>
      <c r="M70" s="110">
        <f>M72/$C74</f>
        <v>0.6243037974683544</v>
      </c>
      <c r="N70" s="110">
        <f>N72/$C74</f>
        <v>0.77063291139240497</v>
      </c>
      <c r="O70" s="110">
        <f>O72/$C74</f>
        <v>0.76860759493670894</v>
      </c>
      <c r="P70" s="110">
        <f>P72/$C74</f>
        <v>1.0379746835443038</v>
      </c>
      <c r="Q70" s="110">
        <f t="shared" ref="Q70:Z70" si="156">Q72/$C75</f>
        <v>1.3433304460805542</v>
      </c>
      <c r="R70" s="110">
        <f t="shared" si="156"/>
        <v>1.3433304460805542</v>
      </c>
      <c r="S70" s="110">
        <f t="shared" si="156"/>
        <v>0.75178648765699441</v>
      </c>
      <c r="T70" s="110">
        <f t="shared" si="156"/>
        <v>0.75178648765699441</v>
      </c>
      <c r="U70" s="110">
        <f t="shared" si="156"/>
        <v>0.76894759636206145</v>
      </c>
      <c r="V70" s="110">
        <f t="shared" si="156"/>
        <v>0.76894759636206145</v>
      </c>
      <c r="W70" s="110">
        <f t="shared" si="156"/>
        <v>0.55543525335643129</v>
      </c>
      <c r="X70" s="110">
        <f t="shared" si="156"/>
        <v>0.55543525335643129</v>
      </c>
      <c r="Y70" s="110">
        <f t="shared" si="156"/>
        <v>0.77555218709397999</v>
      </c>
      <c r="Z70" s="110">
        <f t="shared" si="156"/>
        <v>0.77555218709397999</v>
      </c>
      <c r="AA70" s="67"/>
    </row>
    <row r="71" spans="2:27" x14ac:dyDescent="0.35">
      <c r="B71" s="111" t="s">
        <v>69</v>
      </c>
      <c r="C71" s="111"/>
      <c r="D71" s="104"/>
      <c r="E71" s="104"/>
      <c r="F71" s="104"/>
      <c r="G71" s="104"/>
      <c r="H71" s="104"/>
      <c r="I71" s="104"/>
      <c r="J71" s="104"/>
      <c r="K71" s="112">
        <v>139.19999999999999</v>
      </c>
      <c r="L71" s="112">
        <v>135.6</v>
      </c>
      <c r="M71" s="112">
        <v>64.900000000000006</v>
      </c>
      <c r="N71" s="112">
        <v>78.400000000000006</v>
      </c>
      <c r="O71" s="112">
        <v>81.3</v>
      </c>
      <c r="P71" s="112">
        <v>107.4</v>
      </c>
      <c r="Q71" s="113">
        <v>135.5</v>
      </c>
      <c r="R71" s="113">
        <v>135.5</v>
      </c>
      <c r="S71" s="112">
        <v>77</v>
      </c>
      <c r="T71" s="112">
        <v>77</v>
      </c>
      <c r="U71" s="112">
        <v>79.5</v>
      </c>
      <c r="V71" s="112">
        <v>79.5</v>
      </c>
      <c r="W71" s="112">
        <v>56.1</v>
      </c>
      <c r="X71" s="112">
        <v>56.1</v>
      </c>
      <c r="Y71" s="112">
        <v>73.599999999999994</v>
      </c>
      <c r="Z71" s="112">
        <v>73.599999999999994</v>
      </c>
      <c r="AA71" s="67"/>
    </row>
    <row r="72" spans="2:27" ht="15" x14ac:dyDescent="0.4">
      <c r="B72" s="104" t="s">
        <v>57</v>
      </c>
      <c r="C72" s="104"/>
      <c r="D72" s="119">
        <v>329.6</v>
      </c>
      <c r="E72" s="119">
        <v>181.3</v>
      </c>
      <c r="F72" s="119">
        <v>187.7</v>
      </c>
      <c r="G72" s="119">
        <v>139.19999999999999</v>
      </c>
      <c r="H72" s="119">
        <v>160.1</v>
      </c>
      <c r="I72" s="119">
        <v>184.4</v>
      </c>
      <c r="J72" s="119">
        <v>186.5</v>
      </c>
      <c r="K72" s="112">
        <v>251.9</v>
      </c>
      <c r="L72" s="112">
        <v>251.1</v>
      </c>
      <c r="M72" s="112">
        <v>123.3</v>
      </c>
      <c r="N72" s="112">
        <v>152.19999999999999</v>
      </c>
      <c r="O72" s="112">
        <v>151.80000000000001</v>
      </c>
      <c r="P72" s="115">
        <v>205</v>
      </c>
      <c r="Q72" s="113">
        <v>248.14</v>
      </c>
      <c r="R72" s="113">
        <v>248.14</v>
      </c>
      <c r="S72" s="113">
        <v>138.87</v>
      </c>
      <c r="T72" s="113">
        <v>138.87</v>
      </c>
      <c r="U72" s="113">
        <v>142.04</v>
      </c>
      <c r="V72" s="113">
        <v>142.04</v>
      </c>
      <c r="W72" s="113">
        <v>102.6</v>
      </c>
      <c r="X72" s="113">
        <v>102.6</v>
      </c>
      <c r="Y72" s="113">
        <v>143.26</v>
      </c>
      <c r="Z72" s="113">
        <v>143.26</v>
      </c>
      <c r="AA72" s="67"/>
    </row>
    <row r="73" spans="2:27" ht="15" x14ac:dyDescent="0.4">
      <c r="B73" s="67" t="s">
        <v>82</v>
      </c>
      <c r="C73" s="119">
        <v>198.1</v>
      </c>
      <c r="E73" s="54"/>
      <c r="F73" s="54"/>
      <c r="G73" s="54"/>
      <c r="H73" s="54"/>
      <c r="I73" s="54"/>
      <c r="J73" s="54"/>
      <c r="K73" s="54"/>
      <c r="L73" s="1"/>
      <c r="M73" s="1"/>
      <c r="N73" s="1"/>
      <c r="O73" s="1"/>
      <c r="P73" s="1"/>
      <c r="Q73" s="9"/>
      <c r="R73" s="9"/>
    </row>
    <row r="74" spans="2:27" ht="15" x14ac:dyDescent="0.4">
      <c r="B74" s="67" t="s">
        <v>81</v>
      </c>
      <c r="C74" s="120">
        <v>197.5</v>
      </c>
      <c r="D74" s="54"/>
      <c r="E74" s="54"/>
      <c r="F74" s="54"/>
      <c r="G74" s="54"/>
      <c r="H74" s="54"/>
      <c r="I74" s="54"/>
      <c r="J74" s="54"/>
      <c r="K74" s="54"/>
      <c r="L74" s="1"/>
      <c r="M74" s="1"/>
      <c r="N74" s="1"/>
      <c r="O74" s="1"/>
      <c r="P74" s="1"/>
      <c r="Q74" s="9"/>
      <c r="R74" s="9"/>
    </row>
    <row r="75" spans="2:27" ht="13.15" x14ac:dyDescent="0.4">
      <c r="B75" s="70" t="s">
        <v>83</v>
      </c>
      <c r="C75" s="120">
        <v>184.72</v>
      </c>
      <c r="D75" s="55">
        <v>1998</v>
      </c>
      <c r="E75" s="55">
        <v>1999</v>
      </c>
      <c r="F75" s="55">
        <v>2000</v>
      </c>
      <c r="G75" s="55">
        <v>2001</v>
      </c>
      <c r="H75" s="55">
        <v>2002</v>
      </c>
      <c r="I75" s="55">
        <v>2003</v>
      </c>
      <c r="J75" s="55">
        <v>2004</v>
      </c>
      <c r="K75" s="55">
        <v>2005</v>
      </c>
      <c r="L75" s="56">
        <v>2006</v>
      </c>
      <c r="M75" s="47">
        <v>2007</v>
      </c>
      <c r="N75" s="47">
        <v>2008</v>
      </c>
      <c r="O75" s="47">
        <v>2009</v>
      </c>
      <c r="P75" s="47">
        <v>2010</v>
      </c>
      <c r="Q75" s="47">
        <v>2011</v>
      </c>
      <c r="R75" s="47">
        <v>2011</v>
      </c>
      <c r="S75" s="47">
        <v>2012</v>
      </c>
      <c r="T75" s="47">
        <v>2012</v>
      </c>
      <c r="U75" s="47">
        <v>2013</v>
      </c>
      <c r="V75" s="47">
        <v>2013</v>
      </c>
      <c r="W75" s="47">
        <v>2014</v>
      </c>
      <c r="X75" s="47">
        <v>2014</v>
      </c>
      <c r="Y75" s="47">
        <v>2015</v>
      </c>
      <c r="Z75" s="47">
        <v>2015</v>
      </c>
    </row>
    <row r="76" spans="2:27" x14ac:dyDescent="0.35">
      <c r="B76" t="s">
        <v>58</v>
      </c>
      <c r="D76" s="9">
        <f>D80-SUM(D77:D79)</f>
        <v>4.4110900000000015</v>
      </c>
      <c r="E76" s="9">
        <v>8.8422400000000003</v>
      </c>
      <c r="F76" s="9">
        <f>F80-SUM(F77:F79)</f>
        <v>7.7599</v>
      </c>
      <c r="G76" s="9">
        <f>G80-SUM(G77:G79)</f>
        <v>10.948990000000002</v>
      </c>
      <c r="H76" s="9">
        <f>H80-SUM(H77:H79)</f>
        <v>10.399999999999999</v>
      </c>
      <c r="I76" s="9">
        <v>9.0999000000000017</v>
      </c>
      <c r="J76" s="9">
        <v>10.450200000000001</v>
      </c>
      <c r="K76" s="9">
        <v>4.8650000000000002</v>
      </c>
      <c r="L76" s="48">
        <v>6.1</v>
      </c>
      <c r="M76" s="48">
        <v>11.5</v>
      </c>
      <c r="N76" s="48">
        <v>13.1</v>
      </c>
      <c r="O76" s="48">
        <v>13.1</v>
      </c>
      <c r="P76" s="48">
        <v>8</v>
      </c>
      <c r="Q76" s="9">
        <v>5927.5999999999976</v>
      </c>
      <c r="R76" s="9">
        <f>Q76/1000</f>
        <v>5.9275999999999973</v>
      </c>
      <c r="S76">
        <v>12760.699999999997</v>
      </c>
      <c r="T76" s="9">
        <f>S76/1000</f>
        <v>12.760699999999996</v>
      </c>
      <c r="U76">
        <v>15752.599999999999</v>
      </c>
      <c r="V76" s="9">
        <f>U76/1000</f>
        <v>15.752599999999999</v>
      </c>
      <c r="W76">
        <v>18388.500000000004</v>
      </c>
      <c r="X76" s="9">
        <f>W76/1000</f>
        <v>18.388500000000004</v>
      </c>
      <c r="Y76">
        <v>19006.399999999994</v>
      </c>
      <c r="Z76" s="9">
        <f>Y76/1000</f>
        <v>19.006399999999996</v>
      </c>
    </row>
    <row r="77" spans="2:27" x14ac:dyDescent="0.35">
      <c r="B77" t="s">
        <v>59</v>
      </c>
      <c r="D77" s="9">
        <v>3.6461100000000006</v>
      </c>
      <c r="E77" s="9">
        <v>4.940500000000001</v>
      </c>
      <c r="F77" s="9">
        <v>5.4937000000000005</v>
      </c>
      <c r="G77" s="9">
        <v>5.6863099999999998</v>
      </c>
      <c r="H77" s="9">
        <v>5.9</v>
      </c>
      <c r="I77" s="9">
        <v>5.2673999999999994</v>
      </c>
      <c r="J77" s="9">
        <v>6.0068999999999999</v>
      </c>
      <c r="K77" s="9">
        <v>5.1854000000000005</v>
      </c>
      <c r="L77" s="48">
        <v>4.9000000000000004</v>
      </c>
      <c r="M77" s="48">
        <v>5.8</v>
      </c>
      <c r="N77" s="48">
        <v>5.8</v>
      </c>
      <c r="O77" s="48">
        <v>5.9</v>
      </c>
      <c r="P77" s="48">
        <v>4.9000000000000004</v>
      </c>
      <c r="Q77" s="9">
        <v>3255.4</v>
      </c>
      <c r="R77" s="9">
        <f t="shared" ref="R77:T79" si="157">Q77/1000</f>
        <v>3.2554000000000003</v>
      </c>
      <c r="S77">
        <v>3687.9</v>
      </c>
      <c r="T77" s="9">
        <f t="shared" si="157"/>
        <v>3.6879</v>
      </c>
      <c r="U77">
        <v>3840.3999999999996</v>
      </c>
      <c r="V77" s="9">
        <f t="shared" ref="V77" si="158">U77/1000</f>
        <v>3.8403999999999998</v>
      </c>
      <c r="W77">
        <v>3603.2000000000003</v>
      </c>
      <c r="X77" s="9">
        <f t="shared" ref="X77" si="159">W77/1000</f>
        <v>3.6032000000000002</v>
      </c>
      <c r="Y77">
        <v>3149.6</v>
      </c>
      <c r="Z77" s="9">
        <f t="shared" ref="Z77" si="160">Y77/1000</f>
        <v>3.1496</v>
      </c>
    </row>
    <row r="78" spans="2:27" x14ac:dyDescent="0.35">
      <c r="B78" t="s">
        <v>60</v>
      </c>
      <c r="D78" s="9">
        <v>1.2402</v>
      </c>
      <c r="E78" s="9">
        <v>0.44939999999999997</v>
      </c>
      <c r="F78" s="9">
        <v>0.78570000000000007</v>
      </c>
      <c r="G78" s="9">
        <v>0.34829999999999994</v>
      </c>
      <c r="H78" s="9">
        <v>0.4</v>
      </c>
      <c r="I78" s="9">
        <v>0.42660000000000003</v>
      </c>
      <c r="J78" s="9">
        <v>0.47320000000000001</v>
      </c>
      <c r="K78" s="9">
        <v>1.0643000000000002</v>
      </c>
      <c r="L78" s="48">
        <v>1.2</v>
      </c>
      <c r="M78" s="48">
        <v>0.7</v>
      </c>
      <c r="N78" s="48">
        <v>0.4</v>
      </c>
      <c r="O78" s="48">
        <v>0.4</v>
      </c>
      <c r="P78" s="48">
        <v>1</v>
      </c>
      <c r="Q78" s="9">
        <v>1890.8000000000002</v>
      </c>
      <c r="R78" s="9">
        <f t="shared" si="157"/>
        <v>1.8908000000000003</v>
      </c>
      <c r="S78">
        <v>769.39999999999986</v>
      </c>
      <c r="T78" s="9">
        <f t="shared" si="157"/>
        <v>0.76939999999999986</v>
      </c>
      <c r="U78">
        <v>351.4</v>
      </c>
      <c r="V78" s="9">
        <f t="shared" ref="V78" si="161">U78/1000</f>
        <v>0.35139999999999999</v>
      </c>
      <c r="W78">
        <v>298.99999999999994</v>
      </c>
      <c r="X78" s="9">
        <f t="shared" ref="X78" si="162">W78/1000</f>
        <v>0.29899999999999993</v>
      </c>
      <c r="Y78">
        <v>198.2</v>
      </c>
      <c r="Z78" s="9">
        <f t="shared" ref="Z78" si="163">Y78/1000</f>
        <v>0.19819999999999999</v>
      </c>
    </row>
    <row r="79" spans="2:27" x14ac:dyDescent="0.35">
      <c r="B79" t="s">
        <v>61</v>
      </c>
      <c r="D79" s="9">
        <v>0.67200000000000015</v>
      </c>
      <c r="E79" s="9">
        <v>0.83799999999999986</v>
      </c>
      <c r="F79" s="9">
        <v>0.76069999999999993</v>
      </c>
      <c r="G79" s="9">
        <v>0.61640000000000006</v>
      </c>
      <c r="H79" s="9">
        <v>0.8</v>
      </c>
      <c r="I79" s="9">
        <v>0.76790000000000003</v>
      </c>
      <c r="J79" s="9">
        <v>0.74290000000000012</v>
      </c>
      <c r="K79" s="9">
        <v>0.89800000000000002</v>
      </c>
      <c r="L79" s="48">
        <v>0.9</v>
      </c>
      <c r="M79" s="48">
        <v>0.8</v>
      </c>
      <c r="N79" s="48">
        <v>0.7</v>
      </c>
      <c r="O79" s="48">
        <v>0.7</v>
      </c>
      <c r="P79" s="48">
        <v>0.8</v>
      </c>
      <c r="Q79" s="9">
        <v>1053.2</v>
      </c>
      <c r="R79" s="9">
        <f t="shared" si="157"/>
        <v>1.0532000000000001</v>
      </c>
      <c r="S79">
        <v>898.1</v>
      </c>
      <c r="T79" s="9">
        <f t="shared" si="157"/>
        <v>0.89810000000000001</v>
      </c>
      <c r="U79">
        <v>814.00000000000011</v>
      </c>
      <c r="V79" s="9">
        <f t="shared" ref="V79" si="164">U79/1000</f>
        <v>0.81400000000000017</v>
      </c>
      <c r="W79">
        <v>674.8</v>
      </c>
      <c r="X79" s="9">
        <f t="shared" ref="X79" si="165">W79/1000</f>
        <v>0.67479999999999996</v>
      </c>
      <c r="Y79">
        <v>514.6</v>
      </c>
      <c r="Z79" s="9">
        <f t="shared" ref="Z79" si="166">Y79/1000</f>
        <v>0.51460000000000006</v>
      </c>
    </row>
    <row r="80" spans="2:27" x14ac:dyDescent="0.35">
      <c r="B80" t="s">
        <v>62</v>
      </c>
      <c r="D80" s="9">
        <v>9.969400000000002</v>
      </c>
      <c r="E80" s="9">
        <v>15</v>
      </c>
      <c r="F80" s="9">
        <v>14.8</v>
      </c>
      <c r="G80" s="9">
        <v>17.600000000000001</v>
      </c>
      <c r="H80" s="9">
        <v>17.5</v>
      </c>
      <c r="I80" s="48">
        <v>15.5</v>
      </c>
      <c r="J80" s="48">
        <f t="shared" ref="J80:Q80" si="167">SUM(J76:J79)</f>
        <v>17.673199999999998</v>
      </c>
      <c r="K80" s="48">
        <f t="shared" si="167"/>
        <v>12.012699999999999</v>
      </c>
      <c r="L80" s="48">
        <f t="shared" si="167"/>
        <v>13.1</v>
      </c>
      <c r="M80" s="48">
        <f t="shared" si="167"/>
        <v>18.8</v>
      </c>
      <c r="N80" s="48">
        <f t="shared" si="167"/>
        <v>19.999999999999996</v>
      </c>
      <c r="O80" s="48">
        <f t="shared" si="167"/>
        <v>20.099999999999998</v>
      </c>
      <c r="P80" s="48">
        <f t="shared" si="167"/>
        <v>14.700000000000001</v>
      </c>
      <c r="Q80" s="48">
        <f t="shared" si="167"/>
        <v>12127</v>
      </c>
      <c r="R80" s="48">
        <f t="shared" ref="R80:Z80" si="168">SUM(R76:R79)</f>
        <v>12.126999999999999</v>
      </c>
      <c r="S80" s="48">
        <f t="shared" si="168"/>
        <v>18116.099999999999</v>
      </c>
      <c r="T80" s="48">
        <f t="shared" si="168"/>
        <v>18.116099999999996</v>
      </c>
      <c r="U80" s="48">
        <f t="shared" si="168"/>
        <v>20758.400000000001</v>
      </c>
      <c r="V80" s="48">
        <f t="shared" si="168"/>
        <v>20.758400000000002</v>
      </c>
      <c r="W80" s="48">
        <f t="shared" si="168"/>
        <v>22965.500000000004</v>
      </c>
      <c r="X80" s="48">
        <f t="shared" si="168"/>
        <v>22.965500000000006</v>
      </c>
      <c r="Y80" s="48">
        <f t="shared" si="168"/>
        <v>22868.799999999992</v>
      </c>
      <c r="Z80" s="48">
        <f t="shared" si="168"/>
        <v>22.868799999999997</v>
      </c>
    </row>
    <row r="81" spans="1:26" x14ac:dyDescent="0.35">
      <c r="L81" s="1"/>
      <c r="M81" s="1"/>
      <c r="N81" s="1"/>
      <c r="O81" s="1"/>
      <c r="P81" s="1"/>
      <c r="Q81" s="9"/>
      <c r="R81" s="9"/>
    </row>
    <row r="82" spans="1:26" ht="13.15" x14ac:dyDescent="0.4">
      <c r="D82" s="55">
        <v>1998</v>
      </c>
      <c r="E82" s="55">
        <v>1999</v>
      </c>
      <c r="F82" s="55">
        <v>2000</v>
      </c>
      <c r="G82" s="55">
        <v>2001</v>
      </c>
      <c r="H82" s="55">
        <v>2002</v>
      </c>
      <c r="I82" s="55">
        <v>2003</v>
      </c>
      <c r="J82" s="55">
        <v>2004</v>
      </c>
      <c r="K82" s="4">
        <v>2005</v>
      </c>
      <c r="L82" s="57">
        <v>2006</v>
      </c>
      <c r="M82" s="4">
        <v>2007</v>
      </c>
      <c r="N82" s="4">
        <v>2008</v>
      </c>
      <c r="O82" s="4">
        <v>2009</v>
      </c>
      <c r="P82" s="4">
        <v>2010</v>
      </c>
      <c r="Q82" s="4">
        <v>2011</v>
      </c>
      <c r="R82" s="4">
        <v>2011</v>
      </c>
      <c r="S82" s="4">
        <v>2012</v>
      </c>
      <c r="T82" s="4">
        <v>2012</v>
      </c>
      <c r="U82" s="4">
        <v>2013</v>
      </c>
      <c r="V82" s="4">
        <v>2013</v>
      </c>
      <c r="W82" s="4">
        <v>2014</v>
      </c>
      <c r="X82" s="4">
        <v>2014</v>
      </c>
      <c r="Y82" s="4">
        <v>2015</v>
      </c>
      <c r="Z82" s="4">
        <v>2015</v>
      </c>
    </row>
    <row r="83" spans="1:26" x14ac:dyDescent="0.35">
      <c r="B83" s="67" t="s">
        <v>78</v>
      </c>
      <c r="C83" s="67"/>
      <c r="D83" s="49">
        <f t="shared" ref="D83:J83" si="169">D5/(D$5+D$15+D$20)</f>
        <v>0.21363187866602112</v>
      </c>
      <c r="E83" s="49">
        <f t="shared" si="169"/>
        <v>0.18227939075276495</v>
      </c>
      <c r="F83" s="49">
        <f t="shared" si="169"/>
        <v>0.19885214662033407</v>
      </c>
      <c r="G83" s="49">
        <f t="shared" si="169"/>
        <v>0.19727790476378126</v>
      </c>
      <c r="H83" s="49">
        <f t="shared" si="169"/>
        <v>0.19527896995708149</v>
      </c>
      <c r="I83" s="49">
        <f t="shared" si="169"/>
        <v>0.20795316934283625</v>
      </c>
      <c r="J83" s="49">
        <f t="shared" si="169"/>
        <v>0.20127118644067796</v>
      </c>
      <c r="K83" s="49">
        <f t="shared" ref="K83:P83" si="170">K5/(K$5+K$15+K$20)</f>
        <v>0.21703101267039662</v>
      </c>
      <c r="L83" s="49">
        <f t="shared" si="170"/>
        <v>0.21317149911213243</v>
      </c>
      <c r="M83" s="49">
        <f t="shared" si="170"/>
        <v>0.19978833734619111</v>
      </c>
      <c r="N83" s="49">
        <f t="shared" si="170"/>
        <v>0.19436872534491034</v>
      </c>
      <c r="O83" s="49">
        <f t="shared" si="170"/>
        <v>0.19215025438392599</v>
      </c>
      <c r="P83" s="49">
        <f t="shared" si="170"/>
        <v>0.19597616022351547</v>
      </c>
      <c r="Q83" s="49">
        <f>Q5/(Q$5+Q$15+Q$20)</f>
        <v>0.18883804922093295</v>
      </c>
      <c r="R83" s="49">
        <f t="shared" ref="R83:Z83" si="171">R5/(R$5+R$15+R$20)</f>
        <v>0.18883804922093295</v>
      </c>
      <c r="S83" s="49">
        <f t="shared" si="171"/>
        <v>0.18546736208768713</v>
      </c>
      <c r="T83" s="49">
        <f t="shared" si="171"/>
        <v>0.18546736208768719</v>
      </c>
      <c r="U83" s="49">
        <f t="shared" si="171"/>
        <v>0.18189087953249777</v>
      </c>
      <c r="V83" s="49">
        <f t="shared" si="171"/>
        <v>0.1818908795324978</v>
      </c>
      <c r="W83" s="49">
        <f t="shared" si="171"/>
        <v>0.18134333040532061</v>
      </c>
      <c r="X83" s="49">
        <f t="shared" si="171"/>
        <v>0.18134333040532061</v>
      </c>
      <c r="Y83" s="49">
        <f t="shared" si="171"/>
        <v>0.17084805135079598</v>
      </c>
      <c r="Z83" s="49">
        <f t="shared" si="171"/>
        <v>0.170848051350796</v>
      </c>
    </row>
    <row r="84" spans="1:26" ht="15" x14ac:dyDescent="0.4">
      <c r="A84" s="50"/>
      <c r="B84" s="67" t="s">
        <v>79</v>
      </c>
      <c r="C84" s="67"/>
      <c r="D84" s="49">
        <f t="shared" ref="D84:J84" si="172">D15/(D$5+D$15+D$20)</f>
        <v>0.74812518649493109</v>
      </c>
      <c r="E84" s="49">
        <f t="shared" si="172"/>
        <v>0.77934809155411855</v>
      </c>
      <c r="F84" s="49">
        <f t="shared" si="172"/>
        <v>0.76718529312857298</v>
      </c>
      <c r="G84" s="49">
        <f t="shared" si="172"/>
        <v>0.77293886901176745</v>
      </c>
      <c r="H84" s="49">
        <f t="shared" si="172"/>
        <v>0.77038626609442051</v>
      </c>
      <c r="I84" s="49">
        <f t="shared" si="172"/>
        <v>0.75738142118934704</v>
      </c>
      <c r="J84" s="49">
        <f t="shared" si="172"/>
        <v>0.76483050847457623</v>
      </c>
      <c r="K84" s="49">
        <f t="shared" ref="K84:P84" si="173">K15/(K$5+K$15+K$20)</f>
        <v>0.74932225875295622</v>
      </c>
      <c r="L84" s="49">
        <f t="shared" si="173"/>
        <v>0.75031902467349199</v>
      </c>
      <c r="M84" s="49">
        <f t="shared" si="173"/>
        <v>0.76677811183605926</v>
      </c>
      <c r="N84" s="49">
        <f t="shared" si="173"/>
        <v>0.77290601323286934</v>
      </c>
      <c r="O84" s="49">
        <f t="shared" si="173"/>
        <v>0.77463133700059394</v>
      </c>
      <c r="P84" s="49">
        <f t="shared" si="173"/>
        <v>0.76892405107721262</v>
      </c>
      <c r="Q84" s="49">
        <f>Q15/(Q$5+Q$15+Q$20)</f>
        <v>0.77457447197920859</v>
      </c>
      <c r="R84" s="49">
        <f t="shared" ref="R84:Z84" si="174">R15/(R$5+R$15+R$20)</f>
        <v>0.7745744719792087</v>
      </c>
      <c r="S84" s="49">
        <f t="shared" si="174"/>
        <v>0.77834790038627921</v>
      </c>
      <c r="T84" s="49">
        <f t="shared" si="174"/>
        <v>0.7783479003862791</v>
      </c>
      <c r="U84" s="49">
        <f t="shared" si="174"/>
        <v>0.78348363852060154</v>
      </c>
      <c r="V84" s="49">
        <f t="shared" si="174"/>
        <v>0.78348363852060166</v>
      </c>
      <c r="W84" s="49">
        <f t="shared" si="174"/>
        <v>0.7835518885682019</v>
      </c>
      <c r="X84" s="49">
        <f t="shared" si="174"/>
        <v>0.78355188856820179</v>
      </c>
      <c r="Y84" s="49">
        <f t="shared" si="174"/>
        <v>0.79280863804929602</v>
      </c>
      <c r="Z84" s="49">
        <f t="shared" si="174"/>
        <v>0.79280863804929591</v>
      </c>
    </row>
    <row r="85" spans="1:26" x14ac:dyDescent="0.35">
      <c r="B85" s="67" t="s">
        <v>80</v>
      </c>
      <c r="C85" s="67"/>
      <c r="D85" s="49">
        <f t="shared" ref="D85:J85" si="175">D20/(D$5+D$15+D$20)</f>
        <v>3.8242934839047851E-2</v>
      </c>
      <c r="E85" s="49">
        <f t="shared" si="175"/>
        <v>3.8372517693116462E-2</v>
      </c>
      <c r="F85" s="49">
        <f t="shared" si="175"/>
        <v>3.3962560251092927E-2</v>
      </c>
      <c r="G85" s="49">
        <f t="shared" si="175"/>
        <v>2.9783226224451443E-2</v>
      </c>
      <c r="H85" s="49">
        <f t="shared" si="175"/>
        <v>3.4334763948497854E-2</v>
      </c>
      <c r="I85" s="49">
        <f t="shared" si="175"/>
        <v>3.4665409467816634E-2</v>
      </c>
      <c r="J85" s="49">
        <f t="shared" si="175"/>
        <v>3.3898305084745763E-2</v>
      </c>
      <c r="K85" s="49">
        <f t="shared" ref="K85:P85" si="176">K20/(K$5+K$15+K$20)</f>
        <v>3.3646728576647252E-2</v>
      </c>
      <c r="L85" s="49">
        <f t="shared" si="176"/>
        <v>3.6509476214375586E-2</v>
      </c>
      <c r="M85" s="49">
        <f t="shared" si="176"/>
        <v>3.3433550817749721E-2</v>
      </c>
      <c r="N85" s="49">
        <f t="shared" si="176"/>
        <v>3.2725261422220368E-2</v>
      </c>
      <c r="O85" s="49">
        <f t="shared" si="176"/>
        <v>3.321840861547997E-2</v>
      </c>
      <c r="P85" s="49">
        <f t="shared" si="176"/>
        <v>3.5099788699272036E-2</v>
      </c>
      <c r="Q85" s="49">
        <f>Q20/(Q$5+Q$15+Q$20)</f>
        <v>3.6587478799858464E-2</v>
      </c>
      <c r="R85" s="49">
        <f t="shared" ref="R85:Z85" si="177">R20/(R$5+R$15+R$20)</f>
        <v>3.6587478799858471E-2</v>
      </c>
      <c r="S85" s="49">
        <f t="shared" si="177"/>
        <v>3.6184737526033794E-2</v>
      </c>
      <c r="T85" s="49">
        <f t="shared" si="177"/>
        <v>3.6184737526033788E-2</v>
      </c>
      <c r="U85" s="49">
        <f t="shared" si="177"/>
        <v>3.462548194690071E-2</v>
      </c>
      <c r="V85" s="49">
        <f t="shared" si="177"/>
        <v>3.4625481946900717E-2</v>
      </c>
      <c r="W85" s="49">
        <f t="shared" si="177"/>
        <v>3.5104781026477599E-2</v>
      </c>
      <c r="X85" s="49">
        <f t="shared" si="177"/>
        <v>3.5104781026477599E-2</v>
      </c>
      <c r="Y85" s="49">
        <f t="shared" si="177"/>
        <v>3.6343310599908023E-2</v>
      </c>
      <c r="Z85" s="49">
        <f t="shared" si="177"/>
        <v>3.6343310599908023E-2</v>
      </c>
    </row>
    <row r="86" spans="1:26" x14ac:dyDescent="0.35">
      <c r="B86" s="1" t="s">
        <v>65</v>
      </c>
      <c r="C86" s="1"/>
      <c r="P86" s="1"/>
    </row>
    <row r="87" spans="1:26" x14ac:dyDescent="0.35">
      <c r="K87" s="1"/>
      <c r="L87" s="1"/>
      <c r="M87" s="1"/>
      <c r="N87" s="1"/>
      <c r="O87" s="1"/>
      <c r="P87" s="1"/>
    </row>
    <row r="88" spans="1:26" x14ac:dyDescent="0.35">
      <c r="B88" t="s">
        <v>70</v>
      </c>
      <c r="D88" s="66">
        <f t="shared" ref="D88:J88" si="178">D52</f>
        <v>32.4</v>
      </c>
      <c r="E88" s="66">
        <f t="shared" si="178"/>
        <v>34.700000000000003</v>
      </c>
      <c r="F88" s="66">
        <f t="shared" si="178"/>
        <v>18.7</v>
      </c>
      <c r="G88" s="66">
        <f t="shared" si="178"/>
        <v>8</v>
      </c>
      <c r="H88" s="66">
        <f t="shared" si="178"/>
        <v>29.900000000000002</v>
      </c>
      <c r="I88" s="66">
        <f t="shared" si="178"/>
        <v>34.67</v>
      </c>
      <c r="J88" s="66">
        <f t="shared" si="178"/>
        <v>32.700000000000003</v>
      </c>
      <c r="K88" s="66">
        <f t="shared" ref="K88:P88" si="179">K52</f>
        <v>32.299999999999997</v>
      </c>
      <c r="L88" s="66">
        <f t="shared" si="179"/>
        <v>49.2</v>
      </c>
      <c r="M88" s="66">
        <f t="shared" si="179"/>
        <v>22.8</v>
      </c>
      <c r="N88" s="66">
        <f t="shared" si="179"/>
        <v>21.244299999999999</v>
      </c>
      <c r="O88" s="66">
        <f t="shared" si="179"/>
        <v>21.385999999999999</v>
      </c>
      <c r="P88" s="66">
        <f t="shared" si="179"/>
        <v>27.403099999999998</v>
      </c>
      <c r="Q88" s="66">
        <f t="shared" ref="Q88:Z88" si="180">Q52</f>
        <v>31335.200000000001</v>
      </c>
      <c r="R88" s="66">
        <f t="shared" si="180"/>
        <v>31.3352</v>
      </c>
      <c r="S88" s="66">
        <f t="shared" si="180"/>
        <v>21617.4</v>
      </c>
      <c r="T88" s="66">
        <f t="shared" si="180"/>
        <v>21.617400000000004</v>
      </c>
      <c r="U88" s="66">
        <f t="shared" si="180"/>
        <v>18032.2</v>
      </c>
      <c r="V88" s="66">
        <f t="shared" si="180"/>
        <v>18.0322</v>
      </c>
      <c r="W88" s="66">
        <f t="shared" si="180"/>
        <v>12374.6</v>
      </c>
      <c r="X88" s="66">
        <f t="shared" si="180"/>
        <v>12.374600000000001</v>
      </c>
      <c r="Y88" s="66">
        <f t="shared" si="180"/>
        <v>16226.9</v>
      </c>
      <c r="Z88" s="66">
        <f t="shared" si="180"/>
        <v>16.226900000000001</v>
      </c>
    </row>
    <row r="89" spans="1:26" x14ac:dyDescent="0.35">
      <c r="B89" t="s">
        <v>71</v>
      </c>
      <c r="D89" s="81">
        <f t="shared" ref="D89:J89" si="181">D90-D88</f>
        <v>36.594900000000003</v>
      </c>
      <c r="E89" s="81">
        <f t="shared" si="181"/>
        <v>26.700000000000003</v>
      </c>
      <c r="F89" s="81">
        <f t="shared" si="181"/>
        <v>37.104140000000001</v>
      </c>
      <c r="G89" s="81">
        <f t="shared" si="181"/>
        <v>30.300000000000004</v>
      </c>
      <c r="H89" s="81">
        <f t="shared" si="181"/>
        <v>18.599999999999998</v>
      </c>
      <c r="I89" s="81">
        <f t="shared" si="181"/>
        <v>19.740000000000009</v>
      </c>
      <c r="J89" s="81">
        <f t="shared" si="181"/>
        <v>18.900000000000006</v>
      </c>
      <c r="K89" s="81">
        <f t="shared" ref="K89:P89" si="182">K90-K88</f>
        <v>21.647900000000007</v>
      </c>
      <c r="L89" s="81">
        <f t="shared" si="182"/>
        <v>26.100000000000009</v>
      </c>
      <c r="M89" s="81">
        <f t="shared" si="182"/>
        <v>24.099999999999998</v>
      </c>
      <c r="N89" s="81">
        <f t="shared" si="182"/>
        <v>22.958299999999998</v>
      </c>
      <c r="O89" s="81">
        <f t="shared" si="182"/>
        <v>21.371599999999997</v>
      </c>
      <c r="P89" s="81">
        <f t="shared" si="182"/>
        <v>23.337600000000005</v>
      </c>
      <c r="Q89" s="81">
        <f t="shared" ref="Q89:Z89" si="183">Q90-Q88</f>
        <v>25491.000000000018</v>
      </c>
      <c r="R89" s="81">
        <f t="shared" si="183"/>
        <v>25.491000000000021</v>
      </c>
      <c r="S89" s="81">
        <f t="shared" si="183"/>
        <v>22986.199999999997</v>
      </c>
      <c r="T89" s="81">
        <f t="shared" si="183"/>
        <v>22.986199999999997</v>
      </c>
      <c r="U89" s="81">
        <f t="shared" si="183"/>
        <v>20555.099999999988</v>
      </c>
      <c r="V89" s="81">
        <f t="shared" si="183"/>
        <v>20.555099999999992</v>
      </c>
      <c r="W89" s="81">
        <f t="shared" si="183"/>
        <v>17869.700000000004</v>
      </c>
      <c r="X89" s="81">
        <f t="shared" si="183"/>
        <v>17.869700000000002</v>
      </c>
      <c r="Y89" s="81">
        <f t="shared" si="183"/>
        <v>14564.400000000007</v>
      </c>
      <c r="Z89" s="81">
        <f t="shared" si="183"/>
        <v>14.564400000000006</v>
      </c>
    </row>
    <row r="90" spans="1:26" x14ac:dyDescent="0.35">
      <c r="B90" t="s">
        <v>72</v>
      </c>
      <c r="D90" s="9">
        <f t="shared" ref="D90:J90" si="184">SUM(D34:D41,D49)</f>
        <v>68.994900000000001</v>
      </c>
      <c r="E90" s="9">
        <f t="shared" si="184"/>
        <v>61.400000000000006</v>
      </c>
      <c r="F90" s="9">
        <f t="shared" si="184"/>
        <v>55.804140000000004</v>
      </c>
      <c r="G90" s="9">
        <f t="shared" si="184"/>
        <v>38.300000000000004</v>
      </c>
      <c r="H90" s="9">
        <f t="shared" si="184"/>
        <v>48.5</v>
      </c>
      <c r="I90" s="9">
        <f t="shared" si="184"/>
        <v>54.410000000000011</v>
      </c>
      <c r="J90" s="9">
        <f t="shared" si="184"/>
        <v>51.600000000000009</v>
      </c>
      <c r="K90" s="9">
        <f t="shared" ref="K90:P90" si="185">SUM(K34:K41,K49)</f>
        <v>53.947900000000004</v>
      </c>
      <c r="L90" s="9">
        <f t="shared" si="185"/>
        <v>75.300000000000011</v>
      </c>
      <c r="M90" s="9">
        <f t="shared" si="185"/>
        <v>46.9</v>
      </c>
      <c r="N90" s="9">
        <f t="shared" si="185"/>
        <v>44.202599999999997</v>
      </c>
      <c r="O90" s="9">
        <f t="shared" si="185"/>
        <v>42.757599999999996</v>
      </c>
      <c r="P90" s="9">
        <f t="shared" si="185"/>
        <v>50.740700000000004</v>
      </c>
      <c r="Q90" s="9">
        <f t="shared" ref="Q90:Z90" si="186">SUM(Q34:Q41,Q49)</f>
        <v>56826.200000000019</v>
      </c>
      <c r="R90" s="9">
        <f t="shared" si="186"/>
        <v>56.826200000000021</v>
      </c>
      <c r="S90" s="9">
        <f t="shared" si="186"/>
        <v>44603.6</v>
      </c>
      <c r="T90" s="9">
        <f t="shared" si="186"/>
        <v>44.6036</v>
      </c>
      <c r="U90" s="9">
        <f t="shared" si="186"/>
        <v>38587.299999999988</v>
      </c>
      <c r="V90" s="9">
        <f t="shared" si="186"/>
        <v>38.587299999999992</v>
      </c>
      <c r="W90" s="9">
        <f t="shared" si="186"/>
        <v>30244.300000000007</v>
      </c>
      <c r="X90" s="9">
        <f t="shared" si="186"/>
        <v>30.244300000000003</v>
      </c>
      <c r="Y90" s="9">
        <f t="shared" si="186"/>
        <v>30791.300000000007</v>
      </c>
      <c r="Z90" s="9">
        <f t="shared" si="186"/>
        <v>30.791300000000007</v>
      </c>
    </row>
    <row r="91" spans="1:26" x14ac:dyDescent="0.35">
      <c r="J91" s="1"/>
    </row>
    <row r="92" spans="1:26" x14ac:dyDescent="0.35">
      <c r="J92" s="1"/>
    </row>
    <row r="93" spans="1:26" x14ac:dyDescent="0.35">
      <c r="J93" s="1"/>
    </row>
    <row r="94" spans="1:26" x14ac:dyDescent="0.35">
      <c r="J94" s="1"/>
    </row>
    <row r="97" spans="1:15" x14ac:dyDescent="0.35">
      <c r="D97" s="67"/>
      <c r="E97" s="67"/>
      <c r="F97" s="67"/>
      <c r="G97" s="67"/>
      <c r="H97" s="67"/>
      <c r="I97" s="67"/>
      <c r="J97" s="67"/>
    </row>
    <row r="98" spans="1:15" x14ac:dyDescent="0.35">
      <c r="D98" s="67"/>
      <c r="E98" s="67"/>
      <c r="F98" s="67"/>
      <c r="G98" s="67"/>
      <c r="H98" s="67"/>
      <c r="I98" s="67"/>
      <c r="J98" s="67"/>
    </row>
    <row r="99" spans="1:15" x14ac:dyDescent="0.35">
      <c r="D99" s="67"/>
      <c r="E99" s="67"/>
      <c r="F99" s="67"/>
      <c r="G99" s="67"/>
      <c r="H99" s="67"/>
      <c r="I99" s="67"/>
      <c r="J99" s="67"/>
    </row>
    <row r="100" spans="1:15" x14ac:dyDescent="0.35">
      <c r="D100" s="1"/>
      <c r="E100" s="1"/>
      <c r="F100" s="1"/>
      <c r="G100" s="1"/>
      <c r="H100" s="1"/>
      <c r="I100" s="1"/>
      <c r="J100" s="1"/>
    </row>
    <row r="110" spans="1:15" ht="15" x14ac:dyDescent="0.4">
      <c r="A110" s="50"/>
      <c r="B110" s="50"/>
      <c r="C110" s="50"/>
      <c r="K110" s="50"/>
      <c r="L110" s="50"/>
      <c r="M110" s="50"/>
      <c r="N110" s="50"/>
      <c r="O110" s="50"/>
    </row>
    <row r="124" spans="4:10" ht="15" x14ac:dyDescent="0.4">
      <c r="D124" s="50"/>
      <c r="E124" s="50"/>
      <c r="F124" s="50"/>
      <c r="G124" s="50"/>
      <c r="H124" s="50"/>
      <c r="I124" s="50"/>
      <c r="J124" s="50"/>
    </row>
  </sheetData>
  <pageMargins left="0.5" right="0.5" top="1" bottom="0.75" header="0.5" footer="0.5"/>
  <pageSetup orientation="landscape" r:id="rId1"/>
  <headerFooter alignWithMargins="0">
    <oddFooter>&amp;L&amp;D&amp;RDraft, Subject to Revision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X110"/>
  <sheetViews>
    <sheetView workbookViewId="0">
      <pane xSplit="2" ySplit="3" topLeftCell="C4" activePane="bottomRight" state="frozen"/>
      <selection activeCell="I40" sqref="D40:I40"/>
      <selection pane="topRight" activeCell="I40" sqref="D40:I40"/>
      <selection pane="bottomLeft" activeCell="I40" sqref="D40:I40"/>
      <selection pane="bottomRight" activeCell="L30" sqref="L30"/>
    </sheetView>
  </sheetViews>
  <sheetFormatPr defaultRowHeight="12.75" x14ac:dyDescent="0.35"/>
  <cols>
    <col min="1" max="1" width="14.59765625" customWidth="1"/>
    <col min="2" max="2" width="30.73046875" customWidth="1"/>
    <col min="3" max="3" width="7.796875" customWidth="1"/>
    <col min="4" max="21" width="11.59765625" customWidth="1"/>
  </cols>
  <sheetData>
    <row r="2" spans="1:22" ht="13.15" thickBot="1" x14ac:dyDescent="0.4">
      <c r="B2" s="62"/>
      <c r="C2" s="62"/>
      <c r="K2" s="2" t="s">
        <v>73</v>
      </c>
      <c r="L2" s="2" t="s">
        <v>73</v>
      </c>
      <c r="M2" s="2" t="s">
        <v>73</v>
      </c>
      <c r="N2" s="2" t="s">
        <v>73</v>
      </c>
      <c r="O2" s="2" t="s">
        <v>73</v>
      </c>
      <c r="P2" s="2" t="s">
        <v>73</v>
      </c>
      <c r="Q2" s="2" t="s">
        <v>73</v>
      </c>
      <c r="R2" s="2" t="s">
        <v>73</v>
      </c>
      <c r="S2" s="2" t="s">
        <v>73</v>
      </c>
      <c r="T2" s="2" t="s">
        <v>73</v>
      </c>
      <c r="U2" s="2" t="s">
        <v>73</v>
      </c>
      <c r="V2" s="2"/>
    </row>
    <row r="3" spans="1:22" ht="13.15" x14ac:dyDescent="0.4">
      <c r="B3" s="3"/>
      <c r="C3" s="5"/>
      <c r="D3" s="90">
        <v>1998</v>
      </c>
      <c r="E3" s="90">
        <v>1999</v>
      </c>
      <c r="F3" s="90">
        <v>2000</v>
      </c>
      <c r="G3" s="57">
        <v>2001</v>
      </c>
      <c r="H3" s="4">
        <v>2002</v>
      </c>
      <c r="I3" s="4">
        <v>2003</v>
      </c>
      <c r="J3" s="4">
        <v>2004</v>
      </c>
      <c r="K3" s="4">
        <v>2005</v>
      </c>
      <c r="L3" s="4">
        <v>2006</v>
      </c>
      <c r="M3" s="4">
        <v>2007</v>
      </c>
      <c r="N3" s="4">
        <v>2008</v>
      </c>
      <c r="O3" s="4">
        <v>2009</v>
      </c>
      <c r="P3" s="4">
        <v>2010</v>
      </c>
      <c r="Q3" s="4">
        <v>2011</v>
      </c>
      <c r="R3" s="4">
        <v>2012</v>
      </c>
      <c r="S3" s="4">
        <v>2013</v>
      </c>
      <c r="T3" s="4">
        <v>2014</v>
      </c>
      <c r="U3" s="4">
        <v>2015</v>
      </c>
      <c r="V3" s="4"/>
    </row>
    <row r="4" spans="1:22" x14ac:dyDescent="0.35">
      <c r="A4" s="1" t="s">
        <v>1</v>
      </c>
      <c r="B4" s="5"/>
      <c r="C4" s="5"/>
      <c r="D4" s="91" t="s">
        <v>91</v>
      </c>
      <c r="F4" s="91" t="s">
        <v>91</v>
      </c>
      <c r="G4" s="91" t="s">
        <v>91</v>
      </c>
      <c r="H4" s="91" t="s">
        <v>91</v>
      </c>
      <c r="I4" s="5"/>
      <c r="K4" s="5"/>
      <c r="L4" s="5"/>
      <c r="M4" s="5"/>
      <c r="N4" s="5"/>
      <c r="O4" s="5"/>
      <c r="R4" s="1"/>
    </row>
    <row r="5" spans="1:22" ht="13.15" x14ac:dyDescent="0.4">
      <c r="A5" s="6" t="s">
        <v>2</v>
      </c>
      <c r="B5" s="7" t="s">
        <v>3</v>
      </c>
      <c r="C5" s="7"/>
      <c r="D5" s="7">
        <f t="shared" ref="D5:J5" si="0">SUM(D6:D13)</f>
        <v>211.2</v>
      </c>
      <c r="E5" s="7">
        <f t="shared" si="0"/>
        <v>235.8</v>
      </c>
      <c r="F5" s="7">
        <f t="shared" si="0"/>
        <v>268.8</v>
      </c>
      <c r="G5" s="7">
        <f t="shared" si="0"/>
        <v>236.50000000000003</v>
      </c>
      <c r="H5" s="7">
        <f t="shared" si="0"/>
        <v>251.1</v>
      </c>
      <c r="I5" s="7">
        <f t="shared" si="0"/>
        <v>257.20000000000005</v>
      </c>
      <c r="J5" s="7">
        <f t="shared" si="0"/>
        <v>277.89999999999998</v>
      </c>
      <c r="K5" s="7">
        <f t="shared" ref="K5:P5" si="1">SUM(K6:K13)</f>
        <v>270.39999999999998</v>
      </c>
      <c r="L5" s="7">
        <f t="shared" si="1"/>
        <v>302.29999999999995</v>
      </c>
      <c r="M5" s="7">
        <f t="shared" si="1"/>
        <v>322.2</v>
      </c>
      <c r="N5" s="7">
        <f t="shared" si="1"/>
        <v>304.7</v>
      </c>
      <c r="O5" s="7">
        <f t="shared" si="1"/>
        <v>277.90000000000003</v>
      </c>
      <c r="P5" s="7">
        <f t="shared" si="1"/>
        <v>280.3</v>
      </c>
      <c r="Q5" s="7">
        <f>SUM(Q6:Q13)</f>
        <v>217.8</v>
      </c>
      <c r="R5" s="7">
        <f>SUM(R6:R13)</f>
        <v>240.10000000000005</v>
      </c>
      <c r="S5" s="7">
        <f>SUM(S6:S13)</f>
        <v>227.7</v>
      </c>
      <c r="T5" s="7">
        <f>SUM(T6:T13)</f>
        <v>224.59999999999997</v>
      </c>
      <c r="U5" s="7">
        <f>SUM(U6:U13)</f>
        <v>179.6</v>
      </c>
      <c r="V5" s="60"/>
    </row>
    <row r="6" spans="1:22" x14ac:dyDescent="0.35">
      <c r="A6" s="10"/>
      <c r="B6" s="11" t="s">
        <v>4</v>
      </c>
      <c r="C6" s="18"/>
      <c r="D6" s="11">
        <v>13.5</v>
      </c>
      <c r="E6" s="11">
        <v>11.5</v>
      </c>
      <c r="F6" s="11">
        <v>11.2</v>
      </c>
      <c r="G6" s="11">
        <v>11</v>
      </c>
      <c r="H6" s="11">
        <v>12.6</v>
      </c>
      <c r="I6" s="11">
        <v>16.600000000000001</v>
      </c>
      <c r="J6" s="11">
        <v>18.2</v>
      </c>
      <c r="K6" s="11">
        <v>9.5</v>
      </c>
      <c r="L6" s="11">
        <v>16.5</v>
      </c>
      <c r="M6" s="11">
        <v>23</v>
      </c>
      <c r="N6" s="11">
        <v>19.200000000000003</v>
      </c>
      <c r="O6" s="11">
        <v>18.2</v>
      </c>
      <c r="P6" s="11">
        <v>17.8</v>
      </c>
      <c r="Q6" s="11">
        <v>6.6</v>
      </c>
      <c r="R6" s="11">
        <v>9.1000000000000014</v>
      </c>
      <c r="S6" s="11">
        <v>11.200000000000001</v>
      </c>
      <c r="T6" s="11">
        <v>18.700000000000003</v>
      </c>
      <c r="U6" s="11">
        <v>10.73103448275862</v>
      </c>
      <c r="V6" s="60"/>
    </row>
    <row r="7" spans="1:22" x14ac:dyDescent="0.35">
      <c r="A7" s="10"/>
      <c r="B7" s="13" t="s">
        <v>5</v>
      </c>
      <c r="C7" s="17"/>
      <c r="D7" s="13">
        <v>6.4</v>
      </c>
      <c r="E7" s="13">
        <v>8.3000000000000007</v>
      </c>
      <c r="F7" s="13">
        <v>4.5999999999999996</v>
      </c>
      <c r="G7" s="13">
        <v>4.9000000000000004</v>
      </c>
      <c r="H7" s="13">
        <v>10.199999999999999</v>
      </c>
      <c r="I7" s="13">
        <v>8.6</v>
      </c>
      <c r="J7" s="13">
        <v>11.6</v>
      </c>
      <c r="K7" s="13">
        <v>11.1</v>
      </c>
      <c r="L7" s="13">
        <v>24.2</v>
      </c>
      <c r="M7" s="13">
        <v>21.599999999999998</v>
      </c>
      <c r="N7" s="13">
        <v>21.4</v>
      </c>
      <c r="O7" s="13">
        <v>20.499999999999996</v>
      </c>
      <c r="P7" s="13">
        <v>19.700000000000003</v>
      </c>
      <c r="Q7" s="13">
        <v>30.4</v>
      </c>
      <c r="R7" s="13">
        <v>24.700000000000003</v>
      </c>
      <c r="S7" s="13">
        <v>23.599999999999998</v>
      </c>
      <c r="T7" s="13">
        <v>23.1</v>
      </c>
      <c r="U7" s="84">
        <v>26.879310344827587</v>
      </c>
      <c r="V7" s="60"/>
    </row>
    <row r="8" spans="1:22" x14ac:dyDescent="0.35">
      <c r="A8" s="10"/>
      <c r="B8" s="13" t="s">
        <v>6</v>
      </c>
      <c r="C8" s="17"/>
      <c r="D8" s="13">
        <v>1.7</v>
      </c>
      <c r="E8" s="13">
        <v>1.4</v>
      </c>
      <c r="F8" s="13">
        <v>1.1000000000000001</v>
      </c>
      <c r="G8" s="13">
        <v>0.8</v>
      </c>
      <c r="H8" s="13">
        <v>1.4</v>
      </c>
      <c r="I8" s="13">
        <v>1.6</v>
      </c>
      <c r="J8" s="13">
        <v>1.7</v>
      </c>
      <c r="K8" s="13">
        <v>1.7</v>
      </c>
      <c r="L8" s="13">
        <v>4.2</v>
      </c>
      <c r="M8" s="13">
        <v>3.5</v>
      </c>
      <c r="N8" s="13">
        <v>4.5000000000000009</v>
      </c>
      <c r="O8" s="13">
        <v>3.9000000000000004</v>
      </c>
      <c r="P8" s="13">
        <v>4.3999999999999995</v>
      </c>
      <c r="Q8" s="13">
        <v>0.70000000000000007</v>
      </c>
      <c r="R8" s="13">
        <v>1.4</v>
      </c>
      <c r="S8" s="13">
        <v>1.2000000000000002</v>
      </c>
      <c r="T8" s="13">
        <v>3.2</v>
      </c>
      <c r="U8" s="84">
        <v>2.8000000000000003</v>
      </c>
      <c r="V8" s="60"/>
    </row>
    <row r="9" spans="1:22" x14ac:dyDescent="0.35">
      <c r="A9" s="10"/>
      <c r="B9" s="11" t="s">
        <v>7</v>
      </c>
      <c r="C9" s="18"/>
      <c r="D9" s="11">
        <v>6.3</v>
      </c>
      <c r="E9" s="11">
        <v>1.4</v>
      </c>
      <c r="F9" s="11">
        <v>6.3</v>
      </c>
      <c r="G9" s="11">
        <v>6.3</v>
      </c>
      <c r="H9" s="11">
        <v>6.3</v>
      </c>
      <c r="I9" s="11">
        <v>5.3</v>
      </c>
      <c r="J9" s="11">
        <v>6.3</v>
      </c>
      <c r="K9" s="11">
        <v>6.2999999999999989</v>
      </c>
      <c r="L9" s="11">
        <v>12.399999999999999</v>
      </c>
      <c r="M9" s="11">
        <v>13.2</v>
      </c>
      <c r="N9" s="11">
        <v>12.899999999999999</v>
      </c>
      <c r="O9" s="11">
        <v>12.5</v>
      </c>
      <c r="P9" s="11">
        <v>11.299999999999999</v>
      </c>
      <c r="Q9" s="11">
        <v>3.7</v>
      </c>
      <c r="R9" s="11">
        <v>6.5</v>
      </c>
      <c r="S9" s="11">
        <v>2.2000000000000002</v>
      </c>
      <c r="T9" s="11">
        <v>5.6</v>
      </c>
      <c r="U9" s="141">
        <v>3.8</v>
      </c>
      <c r="V9" s="60"/>
    </row>
    <row r="10" spans="1:22" x14ac:dyDescent="0.35">
      <c r="A10" s="10"/>
      <c r="B10" s="13" t="s">
        <v>8</v>
      </c>
      <c r="C10" s="17"/>
      <c r="D10" s="13">
        <v>23.3</v>
      </c>
      <c r="E10" s="13">
        <v>30.8</v>
      </c>
      <c r="F10" s="13">
        <v>34.9</v>
      </c>
      <c r="G10" s="13">
        <v>28.8</v>
      </c>
      <c r="H10" s="13">
        <v>32.299999999999997</v>
      </c>
      <c r="I10" s="13">
        <v>31.6</v>
      </c>
      <c r="J10" s="13">
        <v>32.9</v>
      </c>
      <c r="K10" s="13">
        <v>31.899999999999995</v>
      </c>
      <c r="L10" s="13">
        <v>34</v>
      </c>
      <c r="M10" s="13">
        <v>36.800000000000004</v>
      </c>
      <c r="N10" s="13">
        <v>35.5</v>
      </c>
      <c r="O10" s="13">
        <v>32.499999999999993</v>
      </c>
      <c r="P10" s="13">
        <v>30.799999999999997</v>
      </c>
      <c r="Q10" s="13">
        <v>28.599999999999994</v>
      </c>
      <c r="R10" s="13">
        <v>30</v>
      </c>
      <c r="S10" s="13">
        <v>31.2</v>
      </c>
      <c r="T10" s="13">
        <v>29.099999999999994</v>
      </c>
      <c r="U10" s="84">
        <v>22.762068965517241</v>
      </c>
      <c r="V10" s="60"/>
    </row>
    <row r="11" spans="1:22" x14ac:dyDescent="0.35">
      <c r="A11" s="10"/>
      <c r="B11" s="13" t="s">
        <v>9</v>
      </c>
      <c r="C11" s="17"/>
      <c r="D11" s="13">
        <v>148.69999999999999</v>
      </c>
      <c r="E11" s="13">
        <v>172.8</v>
      </c>
      <c r="F11" s="13">
        <v>192.70000000000002</v>
      </c>
      <c r="G11" s="13">
        <v>174.3</v>
      </c>
      <c r="H11" s="13">
        <v>183.9</v>
      </c>
      <c r="I11" s="13">
        <v>171.9</v>
      </c>
      <c r="J11" s="13">
        <v>186.6</v>
      </c>
      <c r="K11" s="13">
        <v>187.1</v>
      </c>
      <c r="L11" s="13">
        <v>176.99999999999997</v>
      </c>
      <c r="M11" s="13">
        <v>192.1</v>
      </c>
      <c r="N11" s="13">
        <v>183.99999999999997</v>
      </c>
      <c r="O11" s="13">
        <v>164.8</v>
      </c>
      <c r="P11" s="13">
        <v>158.4</v>
      </c>
      <c r="Q11" s="13">
        <v>141.6</v>
      </c>
      <c r="R11" s="13">
        <v>155.20000000000002</v>
      </c>
      <c r="S11" s="13">
        <v>149</v>
      </c>
      <c r="T11" s="13">
        <v>135.69999999999999</v>
      </c>
      <c r="U11" s="84">
        <v>101.72758620689656</v>
      </c>
      <c r="V11" s="60"/>
    </row>
    <row r="12" spans="1:22" x14ac:dyDescent="0.35">
      <c r="A12" s="10"/>
      <c r="B12" s="13" t="s">
        <v>10</v>
      </c>
      <c r="C12" s="13"/>
      <c r="D12" s="13">
        <v>4.8999999999999995</v>
      </c>
      <c r="E12" s="13">
        <v>0</v>
      </c>
      <c r="F12" s="13">
        <v>5.0999999999999996</v>
      </c>
      <c r="G12" s="13">
        <v>4.8</v>
      </c>
      <c r="H12" s="13">
        <v>4.4000000000000004</v>
      </c>
      <c r="I12" s="13">
        <v>5</v>
      </c>
      <c r="J12" s="13">
        <v>4.8</v>
      </c>
      <c r="K12" s="13">
        <v>5</v>
      </c>
      <c r="L12" s="13">
        <v>4.5999999999999996</v>
      </c>
      <c r="M12" s="13">
        <v>5.5</v>
      </c>
      <c r="N12" s="13">
        <v>5.2</v>
      </c>
      <c r="O12" s="13">
        <v>5.2</v>
      </c>
      <c r="P12" s="13">
        <v>5.7</v>
      </c>
      <c r="Q12" s="13">
        <v>3.8</v>
      </c>
      <c r="R12" s="13">
        <v>3.9</v>
      </c>
      <c r="S12" s="13">
        <v>4.5999999999999996</v>
      </c>
      <c r="T12" s="13">
        <v>4.5999999999999996</v>
      </c>
      <c r="U12" s="84">
        <v>4.5999999999999996</v>
      </c>
      <c r="V12" s="60"/>
    </row>
    <row r="13" spans="1:22" x14ac:dyDescent="0.35">
      <c r="A13" s="10"/>
      <c r="B13" s="13" t="s">
        <v>11</v>
      </c>
      <c r="C13" s="13"/>
      <c r="D13" s="13">
        <v>6.4</v>
      </c>
      <c r="E13" s="13">
        <v>9.6</v>
      </c>
      <c r="F13" s="13">
        <v>12.9</v>
      </c>
      <c r="G13" s="13">
        <v>5.6</v>
      </c>
      <c r="H13" s="13">
        <v>0</v>
      </c>
      <c r="I13" s="13">
        <v>16.600000000000001</v>
      </c>
      <c r="J13" s="13">
        <v>15.8</v>
      </c>
      <c r="K13" s="13">
        <v>17.8</v>
      </c>
      <c r="L13" s="13">
        <v>29.4</v>
      </c>
      <c r="M13" s="13">
        <v>26.5</v>
      </c>
      <c r="N13" s="13">
        <v>22</v>
      </c>
      <c r="O13" s="13">
        <v>20.3</v>
      </c>
      <c r="P13" s="13">
        <v>32.200000000000003</v>
      </c>
      <c r="Q13" s="13">
        <v>2.4</v>
      </c>
      <c r="R13" s="13">
        <v>9.3000000000000007</v>
      </c>
      <c r="S13" s="13">
        <v>4.7</v>
      </c>
      <c r="T13" s="13">
        <v>4.5999999999999996</v>
      </c>
      <c r="U13" s="84">
        <v>6.3</v>
      </c>
      <c r="V13" s="60"/>
    </row>
    <row r="14" spans="1:22" x14ac:dyDescent="0.35">
      <c r="A14" s="10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60"/>
    </row>
    <row r="15" spans="1:22" ht="13.15" x14ac:dyDescent="0.4">
      <c r="A15" s="6" t="s">
        <v>2</v>
      </c>
      <c r="B15" s="7" t="s">
        <v>12</v>
      </c>
      <c r="C15" s="7"/>
      <c r="D15" s="7">
        <f t="shared" ref="D15:J15" si="2">SUM(D16:D18)</f>
        <v>280.60000000000002</v>
      </c>
      <c r="E15" s="7">
        <f t="shared" si="2"/>
        <v>319.5</v>
      </c>
      <c r="F15" s="7">
        <f t="shared" si="2"/>
        <v>361</v>
      </c>
      <c r="G15" s="7">
        <f t="shared" si="2"/>
        <v>344</v>
      </c>
      <c r="H15" s="7">
        <f t="shared" si="2"/>
        <v>397.5</v>
      </c>
      <c r="I15" s="7">
        <f t="shared" si="2"/>
        <v>374.3</v>
      </c>
      <c r="J15" s="7">
        <f t="shared" si="2"/>
        <v>387.4</v>
      </c>
      <c r="K15" s="7">
        <f t="shared" ref="K15:P15" si="3">SUM(K16:K18)</f>
        <v>323.3</v>
      </c>
      <c r="L15" s="7">
        <f t="shared" si="3"/>
        <v>386.4</v>
      </c>
      <c r="M15" s="7">
        <f t="shared" si="3"/>
        <v>425</v>
      </c>
      <c r="N15" s="7">
        <f t="shared" si="3"/>
        <v>399.70000000000005</v>
      </c>
      <c r="O15" s="7">
        <f t="shared" si="3"/>
        <v>401</v>
      </c>
      <c r="P15" s="7">
        <f t="shared" si="3"/>
        <v>384.8</v>
      </c>
      <c r="Q15" s="7">
        <f>SUM(Q16:Q18)</f>
        <v>332.5</v>
      </c>
      <c r="R15" s="7">
        <f>SUM(R16:R18)</f>
        <v>355.7</v>
      </c>
      <c r="S15" s="7">
        <f>SUM(S16:S18)</f>
        <v>453.2</v>
      </c>
      <c r="T15" s="7">
        <f>SUM(T16:T18)</f>
        <v>444.2</v>
      </c>
      <c r="U15" s="7">
        <f>SUM(U16:U18)</f>
        <v>329.9</v>
      </c>
      <c r="V15" s="60"/>
    </row>
    <row r="16" spans="1:22" ht="13.15" x14ac:dyDescent="0.4">
      <c r="A16" s="6"/>
      <c r="B16" s="17" t="s">
        <v>13</v>
      </c>
      <c r="C16" s="17"/>
      <c r="D16" s="17">
        <v>280.60000000000002</v>
      </c>
      <c r="E16" s="17">
        <v>319.5</v>
      </c>
      <c r="F16" s="17">
        <v>361</v>
      </c>
      <c r="G16" s="17">
        <v>344</v>
      </c>
      <c r="H16" s="17">
        <v>397.5</v>
      </c>
      <c r="I16" s="17">
        <v>374.2</v>
      </c>
      <c r="J16" s="17">
        <v>387.4</v>
      </c>
      <c r="K16" s="17">
        <v>323.3</v>
      </c>
      <c r="L16" s="17">
        <v>385.4</v>
      </c>
      <c r="M16" s="17">
        <v>425</v>
      </c>
      <c r="N16" s="17">
        <v>399.6</v>
      </c>
      <c r="O16" s="17">
        <v>400.9</v>
      </c>
      <c r="P16" s="17">
        <v>384.7</v>
      </c>
      <c r="Q16" s="17">
        <v>331.8</v>
      </c>
      <c r="R16" s="17">
        <v>354.9</v>
      </c>
      <c r="S16" s="17">
        <v>453.2</v>
      </c>
      <c r="T16" s="17">
        <v>444.2</v>
      </c>
      <c r="U16" s="17">
        <v>329.9</v>
      </c>
      <c r="V16" s="60"/>
    </row>
    <row r="17" spans="1:24" ht="13.15" x14ac:dyDescent="0.4">
      <c r="A17" s="6"/>
      <c r="B17" s="17" t="s">
        <v>10</v>
      </c>
      <c r="C17" s="17"/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0.1</v>
      </c>
      <c r="J17" s="17">
        <v>0</v>
      </c>
      <c r="K17" s="17">
        <v>0</v>
      </c>
      <c r="L17" s="17">
        <v>1</v>
      </c>
      <c r="M17" s="17">
        <v>0</v>
      </c>
      <c r="N17" s="17">
        <v>0.1</v>
      </c>
      <c r="O17" s="17">
        <v>0.1</v>
      </c>
      <c r="P17" s="17">
        <v>0.1</v>
      </c>
      <c r="Q17" s="17">
        <v>0.7</v>
      </c>
      <c r="R17" s="17">
        <v>0.8</v>
      </c>
      <c r="S17" s="17">
        <v>0</v>
      </c>
      <c r="T17" s="17">
        <v>0</v>
      </c>
      <c r="U17" s="17">
        <v>0</v>
      </c>
      <c r="V17" s="60"/>
    </row>
    <row r="18" spans="1:24" ht="13.15" x14ac:dyDescent="0.4">
      <c r="A18" s="6"/>
      <c r="B18" s="17" t="s">
        <v>11</v>
      </c>
      <c r="C18" s="17"/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60"/>
    </row>
    <row r="19" spans="1:24" ht="13.15" x14ac:dyDescent="0.4">
      <c r="A19" s="6" t="s">
        <v>14</v>
      </c>
      <c r="B19" s="7" t="s">
        <v>15</v>
      </c>
      <c r="C19" s="7"/>
      <c r="D19" s="7">
        <f t="shared" ref="D19:J19" si="4">SUM(D20:D23)</f>
        <v>98.4</v>
      </c>
      <c r="E19" s="7">
        <f t="shared" si="4"/>
        <v>111.4</v>
      </c>
      <c r="F19" s="7">
        <f t="shared" si="4"/>
        <v>88.8</v>
      </c>
      <c r="G19" s="7">
        <f t="shared" si="4"/>
        <v>78.400000000000006</v>
      </c>
      <c r="H19" s="7">
        <f t="shared" si="4"/>
        <v>95.2</v>
      </c>
      <c r="I19" s="7">
        <f t="shared" si="4"/>
        <v>87.2</v>
      </c>
      <c r="J19" s="7">
        <f t="shared" si="4"/>
        <v>75.2</v>
      </c>
      <c r="K19" s="7">
        <f t="shared" ref="K19:P19" si="5">SUM(K20:K23)</f>
        <v>88.7</v>
      </c>
      <c r="L19" s="7">
        <f t="shared" si="5"/>
        <v>102.5</v>
      </c>
      <c r="M19" s="7">
        <f t="shared" si="5"/>
        <v>70.5</v>
      </c>
      <c r="N19" s="7">
        <f t="shared" si="5"/>
        <v>65.400000000000006</v>
      </c>
      <c r="O19" s="7">
        <f t="shared" si="5"/>
        <v>68.099999999999994</v>
      </c>
      <c r="P19" s="7">
        <f t="shared" si="5"/>
        <v>121.2</v>
      </c>
      <c r="Q19" s="7">
        <f>SUM(Q20:Q23)</f>
        <v>103.3</v>
      </c>
      <c r="R19" s="7">
        <f>SUM(R20:R23)</f>
        <v>69.5</v>
      </c>
      <c r="S19" s="7">
        <f>SUM(S20:S23)</f>
        <v>74.399999999999991</v>
      </c>
      <c r="T19" s="7">
        <f>SUM(T20:T23)</f>
        <v>68.8</v>
      </c>
      <c r="U19" s="7">
        <f>SUM(U20:U23)</f>
        <v>64.400000000000006</v>
      </c>
      <c r="V19" s="9"/>
    </row>
    <row r="20" spans="1:24" ht="13.15" x14ac:dyDescent="0.4">
      <c r="A20" s="6"/>
      <c r="B20" s="18" t="s">
        <v>16</v>
      </c>
      <c r="C20" s="18"/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9"/>
    </row>
    <row r="21" spans="1:24" x14ac:dyDescent="0.35">
      <c r="A21" s="10"/>
      <c r="B21" s="17" t="s">
        <v>17</v>
      </c>
      <c r="C21" s="17"/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9"/>
    </row>
    <row r="22" spans="1:24" x14ac:dyDescent="0.35">
      <c r="A22" s="10"/>
      <c r="B22" s="17" t="s">
        <v>18</v>
      </c>
      <c r="C22" s="17"/>
      <c r="D22" s="17">
        <v>98.4</v>
      </c>
      <c r="E22" s="17">
        <v>111.4</v>
      </c>
      <c r="F22" s="17">
        <v>88.8</v>
      </c>
      <c r="G22" s="17">
        <v>78.400000000000006</v>
      </c>
      <c r="H22" s="17">
        <v>95.2</v>
      </c>
      <c r="I22" s="17">
        <v>87.2</v>
      </c>
      <c r="J22" s="17">
        <v>75.2</v>
      </c>
      <c r="K22" s="17">
        <v>88.7</v>
      </c>
      <c r="L22" s="17">
        <v>102.5</v>
      </c>
      <c r="M22" s="17">
        <v>70.5</v>
      </c>
      <c r="N22" s="17">
        <v>65.400000000000006</v>
      </c>
      <c r="O22" s="17">
        <v>68.099999999999994</v>
      </c>
      <c r="P22" s="17">
        <v>77.7</v>
      </c>
      <c r="Q22" s="17">
        <v>99</v>
      </c>
      <c r="R22" s="17">
        <v>68.599999999999994</v>
      </c>
      <c r="S22" s="17">
        <v>73.599999999999994</v>
      </c>
      <c r="T22" s="17">
        <v>67.3</v>
      </c>
      <c r="U22" s="17">
        <v>62.9</v>
      </c>
      <c r="V22" s="9"/>
    </row>
    <row r="23" spans="1:24" x14ac:dyDescent="0.35">
      <c r="A23" s="10"/>
      <c r="B23" s="17" t="s">
        <v>19</v>
      </c>
      <c r="C23" s="17"/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43.5</v>
      </c>
      <c r="Q23" s="17">
        <v>4.3</v>
      </c>
      <c r="R23" s="17">
        <v>0.9</v>
      </c>
      <c r="S23" s="17">
        <v>0.8</v>
      </c>
      <c r="T23" s="17">
        <v>1.5</v>
      </c>
      <c r="U23" s="17">
        <v>1.5</v>
      </c>
      <c r="V23" s="9"/>
    </row>
    <row r="24" spans="1:24" ht="13.15" x14ac:dyDescent="0.4">
      <c r="A24" s="10"/>
      <c r="B24" s="19" t="s">
        <v>20</v>
      </c>
      <c r="C24" s="19"/>
      <c r="D24" s="19">
        <f t="shared" ref="D24:J24" si="6">D5+D15+D19</f>
        <v>590.20000000000005</v>
      </c>
      <c r="E24" s="19">
        <f t="shared" si="6"/>
        <v>666.69999999999993</v>
      </c>
      <c r="F24" s="19">
        <f t="shared" si="6"/>
        <v>718.59999999999991</v>
      </c>
      <c r="G24" s="19">
        <f t="shared" si="6"/>
        <v>658.9</v>
      </c>
      <c r="H24" s="19">
        <f t="shared" si="6"/>
        <v>743.80000000000007</v>
      </c>
      <c r="I24" s="19">
        <f t="shared" si="6"/>
        <v>718.7</v>
      </c>
      <c r="J24" s="19">
        <f t="shared" si="6"/>
        <v>740.5</v>
      </c>
      <c r="K24" s="19">
        <f t="shared" ref="K24:P24" si="7">K5+K15+K19</f>
        <v>682.40000000000009</v>
      </c>
      <c r="L24" s="19">
        <f t="shared" si="7"/>
        <v>791.19999999999993</v>
      </c>
      <c r="M24" s="19">
        <f t="shared" si="7"/>
        <v>817.7</v>
      </c>
      <c r="N24" s="19">
        <f t="shared" si="7"/>
        <v>769.80000000000007</v>
      </c>
      <c r="O24" s="19">
        <f t="shared" si="7"/>
        <v>747.00000000000011</v>
      </c>
      <c r="P24" s="19">
        <f t="shared" si="7"/>
        <v>786.30000000000007</v>
      </c>
      <c r="Q24" s="19">
        <f>Q5+Q15+Q19</f>
        <v>653.59999999999991</v>
      </c>
      <c r="R24" s="19">
        <f>R5+R15+R19</f>
        <v>665.30000000000007</v>
      </c>
      <c r="S24" s="19">
        <f>S5+S15+S19</f>
        <v>755.3</v>
      </c>
      <c r="T24" s="19">
        <f>T5+T15+T19</f>
        <v>737.59999999999991</v>
      </c>
      <c r="U24" s="19">
        <f>U5+U15+U19</f>
        <v>573.9</v>
      </c>
      <c r="V24" s="20"/>
    </row>
    <row r="25" spans="1:24" x14ac:dyDescent="0.35"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2"/>
    </row>
    <row r="26" spans="1:24" x14ac:dyDescent="0.35">
      <c r="A26" s="23" t="s">
        <v>22</v>
      </c>
      <c r="B26" s="24" t="s">
        <v>23</v>
      </c>
      <c r="C26" s="24"/>
      <c r="D26" s="131">
        <v>138.68200000000002</v>
      </c>
      <c r="E26" s="131">
        <v>116.4</v>
      </c>
      <c r="F26" s="131">
        <v>178.80099999999999</v>
      </c>
      <c r="G26" s="131">
        <v>155.501</v>
      </c>
      <c r="H26" s="131">
        <v>113.9</v>
      </c>
      <c r="I26" s="131">
        <v>102.2</v>
      </c>
      <c r="J26" s="131">
        <v>116.6</v>
      </c>
      <c r="K26" s="131">
        <v>113.49999999999999</v>
      </c>
      <c r="L26" s="131">
        <v>125.2</v>
      </c>
      <c r="M26" s="131">
        <v>124.10000000000001</v>
      </c>
      <c r="N26" s="131">
        <v>134.69999999999999</v>
      </c>
      <c r="O26" s="131">
        <v>117.19999999999999</v>
      </c>
      <c r="P26" s="131">
        <v>113.49999999999999</v>
      </c>
      <c r="Q26" s="131">
        <v>112.1</v>
      </c>
      <c r="R26" s="131">
        <v>125.3</v>
      </c>
      <c r="S26" s="131">
        <v>134.4</v>
      </c>
      <c r="T26" s="131">
        <v>117.5</v>
      </c>
      <c r="U26" s="131">
        <v>93</v>
      </c>
      <c r="V26" s="60"/>
      <c r="W26" s="88"/>
      <c r="X26" s="89"/>
    </row>
    <row r="27" spans="1:24" ht="13.15" x14ac:dyDescent="0.4">
      <c r="A27" s="26" t="s">
        <v>24</v>
      </c>
      <c r="B27" s="24" t="s">
        <v>12</v>
      </c>
      <c r="C27" s="24"/>
      <c r="D27" s="131">
        <v>245.2</v>
      </c>
      <c r="E27" s="131">
        <v>253.3</v>
      </c>
      <c r="F27" s="131">
        <v>310.39999999999998</v>
      </c>
      <c r="G27" s="131">
        <v>301.7</v>
      </c>
      <c r="H27" s="131">
        <v>308.39999999999998</v>
      </c>
      <c r="I27" s="131">
        <v>290.8</v>
      </c>
      <c r="J27" s="131">
        <v>298.5</v>
      </c>
      <c r="K27" s="131">
        <v>247.5</v>
      </c>
      <c r="L27" s="131">
        <v>293</v>
      </c>
      <c r="M27" s="131">
        <v>327.3</v>
      </c>
      <c r="N27" s="131">
        <v>307.10000000000008</v>
      </c>
      <c r="O27" s="131">
        <v>309.90000000000003</v>
      </c>
      <c r="P27" s="131">
        <v>297.5</v>
      </c>
      <c r="Q27" s="131">
        <v>287.3</v>
      </c>
      <c r="R27" s="131">
        <v>308.10000000000002</v>
      </c>
      <c r="S27" s="131">
        <v>351.5</v>
      </c>
      <c r="T27" s="131">
        <v>343.3</v>
      </c>
      <c r="U27" s="131">
        <v>284.5</v>
      </c>
      <c r="V27" s="60"/>
      <c r="W27" s="89"/>
      <c r="X27" s="89"/>
    </row>
    <row r="28" spans="1:24" x14ac:dyDescent="0.35">
      <c r="A28" s="27"/>
      <c r="B28" s="24" t="s">
        <v>16</v>
      </c>
      <c r="C28" s="24"/>
      <c r="D28" s="131">
        <v>0</v>
      </c>
      <c r="E28" s="131">
        <v>0</v>
      </c>
      <c r="F28" s="131">
        <v>0</v>
      </c>
      <c r="G28" s="131">
        <v>0</v>
      </c>
      <c r="H28" s="131">
        <v>0</v>
      </c>
      <c r="I28" s="131">
        <v>0</v>
      </c>
      <c r="J28" s="131">
        <v>0</v>
      </c>
      <c r="K28" s="131">
        <v>0</v>
      </c>
      <c r="L28" s="131">
        <v>0</v>
      </c>
      <c r="M28" s="131">
        <v>0</v>
      </c>
      <c r="N28" s="131">
        <v>0</v>
      </c>
      <c r="O28" s="131">
        <v>0</v>
      </c>
      <c r="P28" s="131">
        <v>0</v>
      </c>
      <c r="Q28" s="131">
        <v>0</v>
      </c>
      <c r="R28" s="131">
        <v>0</v>
      </c>
      <c r="S28" s="131">
        <v>0</v>
      </c>
      <c r="T28" s="131">
        <v>0</v>
      </c>
      <c r="U28" s="131">
        <v>0</v>
      </c>
      <c r="V28" s="60"/>
      <c r="W28" s="89"/>
      <c r="X28" s="89"/>
    </row>
    <row r="29" spans="1:24" x14ac:dyDescent="0.35">
      <c r="A29" s="23"/>
      <c r="B29" s="24" t="s">
        <v>25</v>
      </c>
      <c r="C29" s="24"/>
      <c r="D29" s="131">
        <v>0</v>
      </c>
      <c r="E29" s="131">
        <v>0</v>
      </c>
      <c r="F29" s="131">
        <v>0</v>
      </c>
      <c r="G29" s="131">
        <v>0</v>
      </c>
      <c r="H29" s="131">
        <v>0</v>
      </c>
      <c r="I29" s="131">
        <v>0</v>
      </c>
      <c r="J29" s="131">
        <v>0</v>
      </c>
      <c r="K29" s="131">
        <v>0</v>
      </c>
      <c r="L29" s="131">
        <v>0</v>
      </c>
      <c r="M29" s="131">
        <v>0</v>
      </c>
      <c r="N29" s="131">
        <v>0</v>
      </c>
      <c r="O29" s="131">
        <v>0</v>
      </c>
      <c r="P29" s="131">
        <v>0</v>
      </c>
      <c r="Q29" s="131">
        <v>0</v>
      </c>
      <c r="R29" s="131">
        <v>0</v>
      </c>
      <c r="S29" s="131">
        <v>0</v>
      </c>
      <c r="T29" s="131">
        <v>0</v>
      </c>
      <c r="U29" s="131">
        <v>0</v>
      </c>
      <c r="V29" s="60"/>
      <c r="W29" s="89"/>
      <c r="X29" s="89"/>
    </row>
    <row r="30" spans="1:24" x14ac:dyDescent="0.35">
      <c r="A30" s="23"/>
      <c r="B30" s="24" t="s">
        <v>26</v>
      </c>
      <c r="C30" s="24"/>
      <c r="D30" s="131">
        <v>79.8</v>
      </c>
      <c r="E30" s="131">
        <v>81</v>
      </c>
      <c r="F30" s="131">
        <v>67.400000000000006</v>
      </c>
      <c r="G30" s="131">
        <v>57.8</v>
      </c>
      <c r="H30" s="131">
        <v>71</v>
      </c>
      <c r="I30" s="131">
        <v>68.400000000000006</v>
      </c>
      <c r="J30" s="131">
        <v>56.4</v>
      </c>
      <c r="K30" s="131">
        <v>73</v>
      </c>
      <c r="L30" s="131">
        <v>83.7</v>
      </c>
      <c r="M30" s="131">
        <v>51.7</v>
      </c>
      <c r="N30" s="131">
        <v>46.6</v>
      </c>
      <c r="O30" s="131">
        <v>49.3</v>
      </c>
      <c r="P30" s="131">
        <v>58.9</v>
      </c>
      <c r="Q30" s="131">
        <v>80.2</v>
      </c>
      <c r="R30" s="131">
        <v>49.8</v>
      </c>
      <c r="S30" s="131">
        <v>47.9</v>
      </c>
      <c r="T30" s="131">
        <v>49.7</v>
      </c>
      <c r="U30" s="131">
        <v>45.5</v>
      </c>
      <c r="V30" s="60"/>
      <c r="W30" s="89"/>
      <c r="X30" s="89"/>
    </row>
    <row r="31" spans="1:24" x14ac:dyDescent="0.35">
      <c r="A31" s="23"/>
      <c r="B31" s="24" t="s">
        <v>19</v>
      </c>
      <c r="C31" s="24"/>
      <c r="D31" s="131">
        <v>0</v>
      </c>
      <c r="E31" s="131">
        <v>0</v>
      </c>
      <c r="F31" s="131">
        <v>0</v>
      </c>
      <c r="G31" s="131">
        <v>0</v>
      </c>
      <c r="H31" s="131">
        <v>0</v>
      </c>
      <c r="I31" s="131">
        <v>0</v>
      </c>
      <c r="J31" s="131">
        <v>0</v>
      </c>
      <c r="K31" s="131">
        <v>0</v>
      </c>
      <c r="L31" s="131">
        <v>0</v>
      </c>
      <c r="M31" s="131">
        <v>0</v>
      </c>
      <c r="N31" s="131">
        <v>0</v>
      </c>
      <c r="O31" s="131">
        <v>0</v>
      </c>
      <c r="P31" s="131">
        <v>0</v>
      </c>
      <c r="Q31" s="131">
        <v>0</v>
      </c>
      <c r="R31" s="131">
        <v>0</v>
      </c>
      <c r="S31" s="131">
        <v>0</v>
      </c>
      <c r="T31" s="131">
        <v>0</v>
      </c>
      <c r="U31" s="131">
        <v>0</v>
      </c>
      <c r="V31" s="60"/>
      <c r="W31" s="89"/>
      <c r="X31" s="89"/>
    </row>
    <row r="32" spans="1:24" ht="13.15" x14ac:dyDescent="0.4">
      <c r="A32" s="23"/>
      <c r="B32" s="28" t="s">
        <v>20</v>
      </c>
      <c r="C32" s="28"/>
      <c r="D32" s="132">
        <f t="shared" ref="D32:J32" si="8">SUM(D26:D31)</f>
        <v>463.68200000000002</v>
      </c>
      <c r="E32" s="132">
        <f t="shared" si="8"/>
        <v>450.70000000000005</v>
      </c>
      <c r="F32" s="132">
        <f t="shared" si="8"/>
        <v>556.601</v>
      </c>
      <c r="G32" s="132">
        <f t="shared" si="8"/>
        <v>515.00099999999998</v>
      </c>
      <c r="H32" s="132">
        <f t="shared" si="8"/>
        <v>493.29999999999995</v>
      </c>
      <c r="I32" s="132">
        <f t="shared" si="8"/>
        <v>461.4</v>
      </c>
      <c r="J32" s="132">
        <f t="shared" si="8"/>
        <v>471.5</v>
      </c>
      <c r="K32" s="132">
        <f t="shared" ref="K32:O32" si="9">SUM(K26:K31)</f>
        <v>434</v>
      </c>
      <c r="L32" s="132">
        <f t="shared" si="9"/>
        <v>501.9</v>
      </c>
      <c r="M32" s="132">
        <f t="shared" si="9"/>
        <v>503.1</v>
      </c>
      <c r="N32" s="132">
        <f t="shared" si="9"/>
        <v>488.40000000000009</v>
      </c>
      <c r="O32" s="132">
        <f t="shared" si="9"/>
        <v>476.40000000000003</v>
      </c>
      <c r="P32" s="132">
        <f t="shared" ref="P32:U32" si="10">SUM(P26:P31)</f>
        <v>469.9</v>
      </c>
      <c r="Q32" s="132">
        <f t="shared" si="10"/>
        <v>479.59999999999997</v>
      </c>
      <c r="R32" s="132">
        <f t="shared" si="10"/>
        <v>483.20000000000005</v>
      </c>
      <c r="S32" s="132">
        <f t="shared" si="10"/>
        <v>533.79999999999995</v>
      </c>
      <c r="T32" s="132">
        <f t="shared" si="10"/>
        <v>510.5</v>
      </c>
      <c r="U32" s="132">
        <f t="shared" si="10"/>
        <v>423</v>
      </c>
      <c r="V32" s="29"/>
      <c r="W32" s="89"/>
      <c r="X32" s="89"/>
    </row>
    <row r="33" spans="1:22" x14ac:dyDescent="0.3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1"/>
      <c r="Q33" s="9"/>
    </row>
    <row r="34" spans="1:22" x14ac:dyDescent="0.35">
      <c r="A34" t="s">
        <v>27</v>
      </c>
      <c r="B34" s="30" t="s">
        <v>28</v>
      </c>
      <c r="C34" s="30"/>
      <c r="D34" s="93">
        <v>56.6</v>
      </c>
      <c r="E34" s="93">
        <v>11</v>
      </c>
      <c r="F34" s="93">
        <v>58.1</v>
      </c>
      <c r="G34" s="93">
        <v>46.8</v>
      </c>
      <c r="H34" s="93">
        <v>49.6</v>
      </c>
      <c r="I34" s="93">
        <v>42.2</v>
      </c>
      <c r="J34" s="93">
        <v>42</v>
      </c>
      <c r="K34" s="36">
        <v>42.200000000000102</v>
      </c>
      <c r="L34" s="22">
        <v>55.799999999999955</v>
      </c>
      <c r="M34" s="22">
        <v>40</v>
      </c>
      <c r="N34" s="22">
        <v>43</v>
      </c>
      <c r="O34" s="22">
        <v>38.200000000000003</v>
      </c>
      <c r="P34" s="74">
        <v>53.500000000000014</v>
      </c>
      <c r="Q34" s="9">
        <v>43.600000000000065</v>
      </c>
      <c r="R34">
        <v>40.000000000000043</v>
      </c>
      <c r="S34" s="83">
        <v>41.600000000000023</v>
      </c>
      <c r="T34">
        <v>40.69999999999996</v>
      </c>
      <c r="U34">
        <v>40.499999999999943</v>
      </c>
      <c r="V34" s="9"/>
    </row>
    <row r="35" spans="1:22" x14ac:dyDescent="0.35">
      <c r="B35" s="32" t="s">
        <v>29</v>
      </c>
      <c r="C35" s="32"/>
      <c r="D35" s="93">
        <v>79.8</v>
      </c>
      <c r="E35" s="127">
        <v>81</v>
      </c>
      <c r="F35" s="93">
        <v>67.400000000000006</v>
      </c>
      <c r="G35" s="93">
        <v>57.8</v>
      </c>
      <c r="H35" s="140">
        <v>71</v>
      </c>
      <c r="I35" s="93">
        <v>68.400000000000006</v>
      </c>
      <c r="J35" s="93">
        <v>56.4</v>
      </c>
      <c r="K35" s="36">
        <v>72.999999999999886</v>
      </c>
      <c r="L35" s="22">
        <v>83.700000000000045</v>
      </c>
      <c r="M35" s="22">
        <v>51.7</v>
      </c>
      <c r="N35" s="22">
        <v>46.6</v>
      </c>
      <c r="O35" s="22">
        <v>49.3</v>
      </c>
      <c r="P35" s="74">
        <v>58.899999999999977</v>
      </c>
      <c r="Q35" s="9">
        <v>80.199999999999932</v>
      </c>
      <c r="R35">
        <v>49.799999999999955</v>
      </c>
      <c r="S35" s="83">
        <v>47.899999999999977</v>
      </c>
      <c r="T35">
        <v>49.700000000000045</v>
      </c>
      <c r="U35">
        <v>45.500000000000057</v>
      </c>
      <c r="V35" s="9"/>
    </row>
    <row r="36" spans="1:22" x14ac:dyDescent="0.35">
      <c r="B36" s="30" t="s">
        <v>30</v>
      </c>
      <c r="C36" s="30"/>
      <c r="D36" s="93">
        <v>0</v>
      </c>
      <c r="E36" s="93">
        <v>0</v>
      </c>
      <c r="F36" s="93">
        <v>0</v>
      </c>
      <c r="G36" s="93">
        <v>0</v>
      </c>
      <c r="H36" s="93">
        <v>0</v>
      </c>
      <c r="I36" s="93">
        <v>9.8000000000000007</v>
      </c>
      <c r="J36" s="93">
        <v>0</v>
      </c>
      <c r="K36" s="36">
        <v>0</v>
      </c>
      <c r="L36" s="22">
        <v>0</v>
      </c>
      <c r="M36" s="22">
        <v>0</v>
      </c>
      <c r="N36" s="22">
        <v>0</v>
      </c>
      <c r="O36" s="22">
        <v>0</v>
      </c>
      <c r="P36" s="74">
        <v>0</v>
      </c>
      <c r="Q36" s="9">
        <v>0</v>
      </c>
      <c r="R36">
        <v>0</v>
      </c>
      <c r="S36" s="83">
        <v>0</v>
      </c>
      <c r="T36">
        <v>0</v>
      </c>
      <c r="U36">
        <v>0</v>
      </c>
      <c r="V36" s="9"/>
    </row>
    <row r="37" spans="1:22" x14ac:dyDescent="0.35">
      <c r="B37" s="33" t="s">
        <v>31</v>
      </c>
      <c r="C37" s="33"/>
      <c r="D37" s="93">
        <v>0</v>
      </c>
      <c r="E37" s="93">
        <v>0</v>
      </c>
      <c r="F37" s="93">
        <v>0</v>
      </c>
      <c r="G37" s="93">
        <v>0</v>
      </c>
      <c r="H37" s="93">
        <v>0</v>
      </c>
      <c r="I37" s="93">
        <v>0</v>
      </c>
      <c r="J37" s="93">
        <v>0</v>
      </c>
      <c r="K37" s="36">
        <v>0</v>
      </c>
      <c r="L37" s="22">
        <v>0</v>
      </c>
      <c r="M37" s="22">
        <v>0</v>
      </c>
      <c r="N37" s="22">
        <v>0</v>
      </c>
      <c r="O37" s="22">
        <v>0</v>
      </c>
      <c r="P37" s="74">
        <v>0</v>
      </c>
      <c r="Q37" s="9">
        <v>0</v>
      </c>
      <c r="R37">
        <v>0</v>
      </c>
      <c r="S37" s="83">
        <v>0</v>
      </c>
      <c r="T37">
        <v>0</v>
      </c>
      <c r="U37">
        <v>0</v>
      </c>
      <c r="V37" s="9"/>
    </row>
    <row r="38" spans="1:22" x14ac:dyDescent="0.35">
      <c r="B38" s="33" t="s">
        <v>32</v>
      </c>
      <c r="C38" s="33"/>
      <c r="D38" s="93">
        <v>0</v>
      </c>
      <c r="E38" s="93">
        <v>0</v>
      </c>
      <c r="F38" s="93">
        <v>0</v>
      </c>
      <c r="G38" s="93">
        <v>0</v>
      </c>
      <c r="H38" s="93">
        <v>0</v>
      </c>
      <c r="I38" s="93">
        <v>0</v>
      </c>
      <c r="J38" s="93">
        <v>0</v>
      </c>
      <c r="K38" s="36">
        <v>0</v>
      </c>
      <c r="L38" s="22">
        <v>0</v>
      </c>
      <c r="M38" s="22">
        <v>0</v>
      </c>
      <c r="N38" s="22">
        <v>0</v>
      </c>
      <c r="O38" s="22">
        <v>0</v>
      </c>
      <c r="P38" s="74">
        <v>0</v>
      </c>
      <c r="Q38" s="9">
        <v>0</v>
      </c>
      <c r="R38">
        <v>0</v>
      </c>
      <c r="S38" s="83">
        <v>0</v>
      </c>
      <c r="T38">
        <v>0</v>
      </c>
      <c r="U38">
        <v>0</v>
      </c>
      <c r="V38" s="9"/>
    </row>
    <row r="39" spans="1:22" x14ac:dyDescent="0.35">
      <c r="B39" s="34" t="s">
        <v>33</v>
      </c>
      <c r="C39" s="34"/>
      <c r="D39" s="93"/>
      <c r="E39" s="93"/>
      <c r="F39" s="93"/>
      <c r="G39" s="93"/>
      <c r="H39" s="93"/>
      <c r="I39" s="93"/>
      <c r="J39" s="93"/>
      <c r="K39" s="36">
        <v>0</v>
      </c>
      <c r="L39" s="22">
        <v>0</v>
      </c>
      <c r="M39" s="22">
        <v>0</v>
      </c>
      <c r="N39" s="22">
        <v>0</v>
      </c>
      <c r="O39" s="22">
        <v>0</v>
      </c>
      <c r="P39" s="74">
        <v>0</v>
      </c>
      <c r="Q39" s="9">
        <v>0</v>
      </c>
      <c r="R39">
        <v>0</v>
      </c>
      <c r="S39" s="83">
        <v>0</v>
      </c>
      <c r="T39">
        <v>0</v>
      </c>
      <c r="U39">
        <v>0</v>
      </c>
      <c r="V39" s="9"/>
    </row>
    <row r="40" spans="1:22" x14ac:dyDescent="0.35">
      <c r="B40" s="33" t="s">
        <v>34</v>
      </c>
      <c r="C40" s="33"/>
      <c r="D40" s="93">
        <v>0</v>
      </c>
      <c r="E40" s="93">
        <v>0</v>
      </c>
      <c r="F40" s="93">
        <v>0</v>
      </c>
      <c r="G40" s="93">
        <v>0</v>
      </c>
      <c r="H40" s="93">
        <v>0</v>
      </c>
      <c r="I40" s="93">
        <v>0</v>
      </c>
      <c r="J40" s="93">
        <v>0</v>
      </c>
      <c r="K40" s="36">
        <v>0</v>
      </c>
      <c r="L40" s="22">
        <v>0</v>
      </c>
      <c r="M40" s="22">
        <v>0</v>
      </c>
      <c r="N40" s="22">
        <v>0</v>
      </c>
      <c r="O40" s="22">
        <v>0</v>
      </c>
      <c r="P40" s="74">
        <v>0</v>
      </c>
      <c r="Q40" s="9">
        <v>0</v>
      </c>
      <c r="R40">
        <v>0</v>
      </c>
      <c r="S40" s="83">
        <v>0</v>
      </c>
      <c r="T40">
        <v>0</v>
      </c>
      <c r="U40">
        <v>0</v>
      </c>
      <c r="V40" s="9"/>
    </row>
    <row r="41" spans="1:22" x14ac:dyDescent="0.35">
      <c r="B41" s="30" t="s">
        <v>35</v>
      </c>
      <c r="C41" s="30"/>
      <c r="D41" s="93">
        <v>73.099999999999994</v>
      </c>
      <c r="E41" s="93">
        <v>57.2</v>
      </c>
      <c r="F41" s="93">
        <v>108</v>
      </c>
      <c r="G41" s="93">
        <v>81.900000000000006</v>
      </c>
      <c r="H41" s="93">
        <v>84.9</v>
      </c>
      <c r="I41" s="93">
        <v>92.4</v>
      </c>
      <c r="J41" s="93">
        <v>89.9</v>
      </c>
      <c r="K41" s="36">
        <v>100.89999999999999</v>
      </c>
      <c r="L41" s="22">
        <v>126.60000000000001</v>
      </c>
      <c r="M41" s="22">
        <v>131.80000000000001</v>
      </c>
      <c r="N41" s="22">
        <v>74.8</v>
      </c>
      <c r="O41" s="22">
        <v>74</v>
      </c>
      <c r="P41" s="74">
        <v>105.59999999999998</v>
      </c>
      <c r="Q41" s="9">
        <v>84.800000000000011</v>
      </c>
      <c r="R41">
        <v>107.89999999999998</v>
      </c>
      <c r="S41" s="83">
        <v>70.899999999999991</v>
      </c>
      <c r="T41">
        <v>36.9</v>
      </c>
      <c r="U41">
        <v>31.800000000000004</v>
      </c>
      <c r="V41" s="9"/>
    </row>
    <row r="42" spans="1:22" x14ac:dyDescent="0.35">
      <c r="B42" s="30" t="s">
        <v>87</v>
      </c>
      <c r="C42" s="30"/>
      <c r="D42" s="93"/>
      <c r="E42" s="93"/>
      <c r="F42" s="93"/>
      <c r="G42" s="93"/>
      <c r="H42" s="93"/>
      <c r="I42" s="93"/>
      <c r="J42" s="93"/>
      <c r="K42" s="36"/>
      <c r="L42" s="22">
        <v>0</v>
      </c>
      <c r="M42" s="22">
        <v>0</v>
      </c>
      <c r="N42" s="22">
        <v>0</v>
      </c>
      <c r="O42" s="22">
        <v>0</v>
      </c>
      <c r="P42" s="74">
        <v>0</v>
      </c>
      <c r="Q42" s="9">
        <v>0</v>
      </c>
      <c r="R42">
        <v>0</v>
      </c>
      <c r="S42" s="83">
        <v>0</v>
      </c>
      <c r="T42">
        <v>0</v>
      </c>
      <c r="U42">
        <v>0</v>
      </c>
      <c r="V42" s="9"/>
    </row>
    <row r="43" spans="1:22" x14ac:dyDescent="0.35">
      <c r="K43" s="52"/>
      <c r="L43" s="22"/>
      <c r="M43" s="22"/>
      <c r="N43" s="22"/>
      <c r="O43" s="22"/>
      <c r="P43" s="74"/>
      <c r="Q43" s="9"/>
      <c r="S43" s="83"/>
      <c r="V43" s="9"/>
    </row>
    <row r="44" spans="1:22" x14ac:dyDescent="0.35">
      <c r="A44" t="s">
        <v>36</v>
      </c>
      <c r="B44" s="5" t="s">
        <v>37</v>
      </c>
      <c r="C44" s="5"/>
      <c r="D44" s="93">
        <v>226.19</v>
      </c>
      <c r="E44" s="93">
        <v>301.5</v>
      </c>
      <c r="F44" s="93">
        <v>294.10000000000002</v>
      </c>
      <c r="G44" s="93">
        <v>298.99</v>
      </c>
      <c r="H44" s="93">
        <v>287.8</v>
      </c>
      <c r="I44" s="93">
        <v>248.6</v>
      </c>
      <c r="J44" s="93">
        <v>282.2</v>
      </c>
      <c r="K44" s="36">
        <v>217.89999999999995</v>
      </c>
      <c r="L44" s="22">
        <v>235.80000000000004</v>
      </c>
      <c r="M44" s="22">
        <v>279.60000000000002</v>
      </c>
      <c r="N44" s="22">
        <v>324</v>
      </c>
      <c r="O44" s="22">
        <v>314.90000000000003</v>
      </c>
      <c r="P44" s="74">
        <v>251.89999999999998</v>
      </c>
      <c r="Q44" s="9">
        <v>270.99999999999994</v>
      </c>
      <c r="R44">
        <v>285.50000000000006</v>
      </c>
      <c r="S44" s="83">
        <v>373.40000000000003</v>
      </c>
      <c r="T44">
        <v>383.20000000000005</v>
      </c>
      <c r="U44">
        <v>305.20000000000005</v>
      </c>
      <c r="V44" s="9"/>
    </row>
    <row r="45" spans="1:22" x14ac:dyDescent="0.35">
      <c r="B45" s="5" t="s">
        <v>38</v>
      </c>
      <c r="C45" s="5"/>
      <c r="D45" s="93">
        <v>107.91</v>
      </c>
      <c r="E45" s="93">
        <v>114.8</v>
      </c>
      <c r="F45" s="93">
        <v>140.6</v>
      </c>
      <c r="G45" s="93">
        <v>123.31</v>
      </c>
      <c r="H45" s="93">
        <v>136.5</v>
      </c>
      <c r="I45" s="93">
        <v>158.6</v>
      </c>
      <c r="J45" s="93">
        <v>165.8</v>
      </c>
      <c r="K45" s="36">
        <v>165.70000000000002</v>
      </c>
      <c r="L45" s="22">
        <v>175.29999999999998</v>
      </c>
      <c r="M45" s="22">
        <v>197.1</v>
      </c>
      <c r="N45" s="22">
        <v>166.70000000000002</v>
      </c>
      <c r="O45" s="22">
        <v>155</v>
      </c>
      <c r="P45" s="74">
        <v>161.5</v>
      </c>
      <c r="Q45" s="9">
        <v>102.60000000000001</v>
      </c>
      <c r="R45">
        <v>113.49999999999999</v>
      </c>
      <c r="S45" s="83">
        <v>122.60000000000001</v>
      </c>
      <c r="T45">
        <v>135.70000000000002</v>
      </c>
      <c r="U45">
        <v>90.3</v>
      </c>
      <c r="V45" s="9"/>
    </row>
    <row r="46" spans="1:22" x14ac:dyDescent="0.35">
      <c r="B46" s="35" t="s">
        <v>66</v>
      </c>
      <c r="C46" s="35"/>
      <c r="D46" s="93">
        <v>0</v>
      </c>
      <c r="E46" s="93">
        <v>0</v>
      </c>
      <c r="F46" s="93">
        <v>0</v>
      </c>
      <c r="G46" s="93">
        <v>0</v>
      </c>
      <c r="H46" s="93">
        <v>0</v>
      </c>
      <c r="I46" s="93">
        <v>0</v>
      </c>
      <c r="J46" s="93">
        <v>0</v>
      </c>
      <c r="K46" s="36">
        <v>0</v>
      </c>
      <c r="L46" s="22">
        <v>0</v>
      </c>
      <c r="M46" s="22">
        <v>0</v>
      </c>
      <c r="N46" s="22">
        <v>0</v>
      </c>
      <c r="O46" s="22">
        <v>0</v>
      </c>
      <c r="P46" s="74">
        <v>0</v>
      </c>
      <c r="Q46" s="9">
        <v>0</v>
      </c>
      <c r="R46">
        <v>0</v>
      </c>
      <c r="S46" s="83">
        <v>0</v>
      </c>
      <c r="T46">
        <v>0</v>
      </c>
      <c r="U46">
        <v>0</v>
      </c>
      <c r="V46" s="9"/>
    </row>
    <row r="47" spans="1:22" x14ac:dyDescent="0.35">
      <c r="A47" t="s">
        <v>39</v>
      </c>
      <c r="B47" s="5" t="s">
        <v>40</v>
      </c>
      <c r="C47" s="5"/>
      <c r="D47" s="93">
        <v>18.600000000000001</v>
      </c>
      <c r="E47" s="127">
        <v>101</v>
      </c>
      <c r="F47" s="93">
        <v>21.41</v>
      </c>
      <c r="G47" s="93">
        <v>20.61</v>
      </c>
      <c r="H47" s="140">
        <v>104</v>
      </c>
      <c r="I47" s="93">
        <v>91.7</v>
      </c>
      <c r="J47" s="93">
        <v>97.2</v>
      </c>
      <c r="K47" s="36">
        <v>82.300000000000011</v>
      </c>
      <c r="L47" s="22">
        <v>113.39999999999999</v>
      </c>
      <c r="M47" s="22">
        <v>117.10000000000001</v>
      </c>
      <c r="N47" s="22">
        <v>114.2</v>
      </c>
      <c r="O47" s="22">
        <v>115.10000000000001</v>
      </c>
      <c r="P47" s="74">
        <v>154.4</v>
      </c>
      <c r="Q47" s="9">
        <v>71</v>
      </c>
      <c r="R47">
        <v>67.7</v>
      </c>
      <c r="S47" s="83">
        <v>98.1</v>
      </c>
      <c r="T47">
        <v>90.6</v>
      </c>
      <c r="U47">
        <v>59.7</v>
      </c>
      <c r="V47" s="9"/>
    </row>
    <row r="48" spans="1:22" x14ac:dyDescent="0.35">
      <c r="B48" s="5" t="s">
        <v>41</v>
      </c>
      <c r="C48" s="5"/>
      <c r="D48" s="93">
        <v>28</v>
      </c>
      <c r="E48" s="93">
        <v>0</v>
      </c>
      <c r="F48" s="93">
        <v>29</v>
      </c>
      <c r="G48" s="93">
        <v>29.5</v>
      </c>
      <c r="H48" s="93">
        <v>10.199999999999999</v>
      </c>
      <c r="I48" s="93">
        <v>7</v>
      </c>
      <c r="J48" s="93">
        <v>6</v>
      </c>
      <c r="K48" s="53">
        <v>0.4</v>
      </c>
      <c r="L48" s="22">
        <v>0.6</v>
      </c>
      <c r="M48" s="22">
        <v>0.4</v>
      </c>
      <c r="N48" s="22">
        <v>0.5</v>
      </c>
      <c r="O48" s="22">
        <v>0.5</v>
      </c>
      <c r="P48" s="74">
        <v>0.5</v>
      </c>
      <c r="Q48" s="9">
        <v>0.4</v>
      </c>
      <c r="R48">
        <v>0.89999999999999991</v>
      </c>
      <c r="S48" s="83">
        <v>0.8</v>
      </c>
      <c r="T48">
        <v>0.8</v>
      </c>
      <c r="U48">
        <v>0.89999999999999991</v>
      </c>
      <c r="V48" s="9"/>
    </row>
    <row r="49" spans="1:22" x14ac:dyDescent="0.35">
      <c r="B49" s="35" t="s">
        <v>42</v>
      </c>
      <c r="C49" s="35"/>
      <c r="D49" s="93">
        <v>0</v>
      </c>
      <c r="E49" s="93">
        <v>0</v>
      </c>
      <c r="F49" s="93">
        <v>0</v>
      </c>
      <c r="G49" s="93">
        <v>0</v>
      </c>
      <c r="H49" s="93">
        <v>0</v>
      </c>
      <c r="I49" s="93">
        <v>0</v>
      </c>
      <c r="J49" s="93">
        <v>1</v>
      </c>
      <c r="K49" s="53">
        <v>0</v>
      </c>
      <c r="L49" s="22">
        <v>0</v>
      </c>
      <c r="M49" s="22">
        <v>0</v>
      </c>
      <c r="N49" s="22">
        <v>0</v>
      </c>
      <c r="O49" s="22">
        <v>0</v>
      </c>
      <c r="P49" s="74">
        <v>0</v>
      </c>
      <c r="Q49" s="9">
        <v>0</v>
      </c>
      <c r="R49">
        <v>0</v>
      </c>
      <c r="S49" s="83">
        <v>0</v>
      </c>
      <c r="T49">
        <v>0</v>
      </c>
      <c r="U49">
        <v>0</v>
      </c>
      <c r="V49" s="9"/>
    </row>
    <row r="50" spans="1:22" x14ac:dyDescent="0.35">
      <c r="B50" s="36" t="s">
        <v>43</v>
      </c>
      <c r="C50" s="36"/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s="9">
        <v>0</v>
      </c>
      <c r="L50" s="22">
        <v>0</v>
      </c>
      <c r="M50" s="22">
        <v>0</v>
      </c>
      <c r="N50" s="22">
        <v>0</v>
      </c>
      <c r="O50" s="22">
        <v>0</v>
      </c>
      <c r="P50" s="74">
        <v>0</v>
      </c>
      <c r="Q50" s="9">
        <v>0</v>
      </c>
      <c r="R50">
        <v>0</v>
      </c>
      <c r="S50" s="83">
        <v>0</v>
      </c>
      <c r="T50">
        <v>0</v>
      </c>
      <c r="U50">
        <v>0</v>
      </c>
      <c r="V50" s="9"/>
    </row>
    <row r="51" spans="1:22" ht="13.15" x14ac:dyDescent="0.4">
      <c r="A51" s="37" t="s">
        <v>44</v>
      </c>
      <c r="B51" s="38"/>
      <c r="C51" s="38"/>
      <c r="D51" s="102">
        <v>1998</v>
      </c>
      <c r="E51" s="102">
        <v>1999</v>
      </c>
      <c r="F51" s="102">
        <v>2000</v>
      </c>
      <c r="G51" s="102">
        <v>2001</v>
      </c>
      <c r="H51" s="102">
        <v>2002</v>
      </c>
      <c r="I51" s="102">
        <f>I3</f>
        <v>2003</v>
      </c>
      <c r="J51" s="102">
        <v>2004</v>
      </c>
      <c r="K51" s="38"/>
      <c r="L51" s="38"/>
      <c r="M51" s="38"/>
      <c r="N51" s="38"/>
      <c r="O51" s="38"/>
      <c r="P51" s="39">
        <v>2010</v>
      </c>
      <c r="Q51" s="39">
        <v>2011</v>
      </c>
      <c r="R51" s="39">
        <v>2012</v>
      </c>
      <c r="S51" s="39">
        <v>2013</v>
      </c>
      <c r="T51" s="39">
        <v>2014</v>
      </c>
      <c r="U51" s="39">
        <v>2015</v>
      </c>
      <c r="V51" s="39"/>
    </row>
    <row r="52" spans="1:22" x14ac:dyDescent="0.35">
      <c r="A52" s="40"/>
      <c r="B52" s="38" t="s">
        <v>68</v>
      </c>
      <c r="C52" s="38"/>
      <c r="D52" s="107">
        <f t="shared" ref="D52:J52" si="11">D35+D39</f>
        <v>79.8</v>
      </c>
      <c r="E52" s="107">
        <f t="shared" si="11"/>
        <v>81</v>
      </c>
      <c r="F52" s="107">
        <f t="shared" si="11"/>
        <v>67.400000000000006</v>
      </c>
      <c r="G52" s="107">
        <f t="shared" si="11"/>
        <v>57.8</v>
      </c>
      <c r="H52" s="107">
        <f t="shared" si="11"/>
        <v>71</v>
      </c>
      <c r="I52" s="107">
        <f t="shared" si="11"/>
        <v>68.400000000000006</v>
      </c>
      <c r="J52" s="107">
        <f t="shared" si="11"/>
        <v>56.4</v>
      </c>
      <c r="K52" s="42">
        <f t="shared" ref="K52:U52" si="12">K35+K39</f>
        <v>72.999999999999886</v>
      </c>
      <c r="L52" s="42">
        <f t="shared" si="12"/>
        <v>83.700000000000045</v>
      </c>
      <c r="M52" s="42">
        <f t="shared" si="12"/>
        <v>51.7</v>
      </c>
      <c r="N52" s="42">
        <f t="shared" si="12"/>
        <v>46.6</v>
      </c>
      <c r="O52" s="42">
        <f t="shared" si="12"/>
        <v>49.3</v>
      </c>
      <c r="P52" s="41">
        <f t="shared" si="12"/>
        <v>58.899999999999977</v>
      </c>
      <c r="Q52" s="41">
        <f t="shared" si="12"/>
        <v>80.199999999999932</v>
      </c>
      <c r="R52" s="41">
        <f t="shared" si="12"/>
        <v>49.799999999999955</v>
      </c>
      <c r="S52" s="41">
        <f t="shared" si="12"/>
        <v>47.899999999999977</v>
      </c>
      <c r="T52" s="41">
        <f t="shared" si="12"/>
        <v>49.700000000000045</v>
      </c>
      <c r="U52" s="41">
        <f t="shared" si="12"/>
        <v>45.500000000000057</v>
      </c>
      <c r="V52" s="41"/>
    </row>
    <row r="53" spans="1:22" x14ac:dyDescent="0.35">
      <c r="A53" s="40"/>
      <c r="B53" s="38" t="s">
        <v>45</v>
      </c>
      <c r="C53" s="38"/>
      <c r="D53" s="98">
        <f>D34</f>
        <v>56.6</v>
      </c>
      <c r="E53" s="98">
        <f t="shared" ref="E53:J53" si="13">E34</f>
        <v>11</v>
      </c>
      <c r="F53" s="98">
        <f t="shared" si="13"/>
        <v>58.1</v>
      </c>
      <c r="G53" s="98">
        <f t="shared" si="13"/>
        <v>46.8</v>
      </c>
      <c r="H53" s="98">
        <f t="shared" si="13"/>
        <v>49.6</v>
      </c>
      <c r="I53" s="98">
        <f t="shared" si="13"/>
        <v>42.2</v>
      </c>
      <c r="J53" s="98">
        <f t="shared" si="13"/>
        <v>42</v>
      </c>
      <c r="K53" s="42">
        <f t="shared" ref="K53:O53" si="14">K34</f>
        <v>42.200000000000102</v>
      </c>
      <c r="L53" s="42">
        <f t="shared" si="14"/>
        <v>55.799999999999955</v>
      </c>
      <c r="M53" s="42">
        <f t="shared" si="14"/>
        <v>40</v>
      </c>
      <c r="N53" s="42">
        <f t="shared" si="14"/>
        <v>43</v>
      </c>
      <c r="O53" s="42">
        <f t="shared" si="14"/>
        <v>38.200000000000003</v>
      </c>
      <c r="P53" s="42">
        <f>P34</f>
        <v>53.500000000000014</v>
      </c>
      <c r="Q53" s="42">
        <f t="shared" ref="Q53:U53" si="15">Q34</f>
        <v>43.600000000000065</v>
      </c>
      <c r="R53" s="42">
        <f t="shared" si="15"/>
        <v>40.000000000000043</v>
      </c>
      <c r="S53" s="42">
        <f t="shared" si="15"/>
        <v>41.600000000000023</v>
      </c>
      <c r="T53" s="42">
        <f t="shared" si="15"/>
        <v>40.69999999999996</v>
      </c>
      <c r="U53" s="42">
        <f t="shared" si="15"/>
        <v>40.499999999999943</v>
      </c>
      <c r="V53" s="42"/>
    </row>
    <row r="54" spans="1:22" x14ac:dyDescent="0.35">
      <c r="A54" s="40"/>
      <c r="B54" s="43" t="s">
        <v>46</v>
      </c>
      <c r="C54" s="43"/>
      <c r="D54" s="98">
        <f>D36</f>
        <v>0</v>
      </c>
      <c r="E54" s="98">
        <f t="shared" ref="E54:J54" si="16">E36</f>
        <v>0</v>
      </c>
      <c r="F54" s="98">
        <f t="shared" si="16"/>
        <v>0</v>
      </c>
      <c r="G54" s="98">
        <f t="shared" si="16"/>
        <v>0</v>
      </c>
      <c r="H54" s="98">
        <f t="shared" si="16"/>
        <v>0</v>
      </c>
      <c r="I54" s="98">
        <f t="shared" si="16"/>
        <v>9.8000000000000007</v>
      </c>
      <c r="J54" s="98">
        <f t="shared" si="16"/>
        <v>0</v>
      </c>
      <c r="K54" s="42">
        <f t="shared" ref="K54:P55" si="17">K36</f>
        <v>0</v>
      </c>
      <c r="L54" s="42">
        <f t="shared" si="17"/>
        <v>0</v>
      </c>
      <c r="M54" s="42">
        <f t="shared" si="17"/>
        <v>0</v>
      </c>
      <c r="N54" s="42">
        <f t="shared" si="17"/>
        <v>0</v>
      </c>
      <c r="O54" s="42">
        <f t="shared" si="17"/>
        <v>0</v>
      </c>
      <c r="P54" s="42">
        <f t="shared" si="17"/>
        <v>0</v>
      </c>
      <c r="Q54" s="42">
        <f t="shared" ref="Q54:U55" si="18">Q36</f>
        <v>0</v>
      </c>
      <c r="R54" s="42">
        <f t="shared" si="18"/>
        <v>0</v>
      </c>
      <c r="S54" s="42">
        <f t="shared" si="18"/>
        <v>0</v>
      </c>
      <c r="T54" s="42">
        <f t="shared" si="18"/>
        <v>0</v>
      </c>
      <c r="U54" s="42">
        <f t="shared" si="18"/>
        <v>0</v>
      </c>
      <c r="V54" s="42"/>
    </row>
    <row r="55" spans="1:22" x14ac:dyDescent="0.35">
      <c r="A55" s="40"/>
      <c r="B55" s="44" t="s">
        <v>47</v>
      </c>
      <c r="C55" s="44"/>
      <c r="D55" s="98">
        <f t="shared" ref="D55:J55" si="19">D37</f>
        <v>0</v>
      </c>
      <c r="E55" s="98">
        <f t="shared" si="19"/>
        <v>0</v>
      </c>
      <c r="F55" s="98">
        <f t="shared" si="19"/>
        <v>0</v>
      </c>
      <c r="G55" s="98">
        <f t="shared" si="19"/>
        <v>0</v>
      </c>
      <c r="H55" s="98">
        <f t="shared" si="19"/>
        <v>0</v>
      </c>
      <c r="I55" s="98">
        <f t="shared" si="19"/>
        <v>0</v>
      </c>
      <c r="J55" s="98">
        <f t="shared" si="19"/>
        <v>0</v>
      </c>
      <c r="K55" s="42">
        <f t="shared" si="17"/>
        <v>0</v>
      </c>
      <c r="L55" s="42">
        <f t="shared" si="17"/>
        <v>0</v>
      </c>
      <c r="M55" s="42">
        <f t="shared" si="17"/>
        <v>0</v>
      </c>
      <c r="N55" s="42">
        <f t="shared" si="17"/>
        <v>0</v>
      </c>
      <c r="O55" s="42">
        <f t="shared" si="17"/>
        <v>0</v>
      </c>
      <c r="P55" s="42">
        <f t="shared" si="17"/>
        <v>0</v>
      </c>
      <c r="Q55" s="42">
        <f t="shared" si="18"/>
        <v>0</v>
      </c>
      <c r="R55" s="42">
        <f t="shared" si="18"/>
        <v>0</v>
      </c>
      <c r="S55" s="42">
        <f t="shared" si="18"/>
        <v>0</v>
      </c>
      <c r="T55" s="42">
        <f t="shared" si="18"/>
        <v>0</v>
      </c>
      <c r="U55" s="42">
        <f t="shared" si="18"/>
        <v>0</v>
      </c>
      <c r="V55" s="42"/>
    </row>
    <row r="56" spans="1:22" x14ac:dyDescent="0.35">
      <c r="A56" s="40"/>
      <c r="B56" s="38" t="s">
        <v>48</v>
      </c>
      <c r="C56" s="38"/>
      <c r="D56" s="98">
        <f t="shared" ref="D56:J56" si="20">D38+D40</f>
        <v>0</v>
      </c>
      <c r="E56" s="98">
        <f t="shared" si="20"/>
        <v>0</v>
      </c>
      <c r="F56" s="98">
        <f t="shared" si="20"/>
        <v>0</v>
      </c>
      <c r="G56" s="98">
        <f t="shared" si="20"/>
        <v>0</v>
      </c>
      <c r="H56" s="98">
        <f t="shared" si="20"/>
        <v>0</v>
      </c>
      <c r="I56" s="98">
        <f t="shared" si="20"/>
        <v>0</v>
      </c>
      <c r="J56" s="98">
        <f t="shared" si="20"/>
        <v>0</v>
      </c>
      <c r="K56" s="42">
        <f t="shared" ref="K56:U56" si="21">K38+K40</f>
        <v>0</v>
      </c>
      <c r="L56" s="42">
        <f t="shared" si="21"/>
        <v>0</v>
      </c>
      <c r="M56" s="42">
        <f t="shared" si="21"/>
        <v>0</v>
      </c>
      <c r="N56" s="42">
        <f t="shared" si="21"/>
        <v>0</v>
      </c>
      <c r="O56" s="42">
        <f t="shared" si="21"/>
        <v>0</v>
      </c>
      <c r="P56" s="42">
        <f t="shared" si="21"/>
        <v>0</v>
      </c>
      <c r="Q56" s="42">
        <f t="shared" si="21"/>
        <v>0</v>
      </c>
      <c r="R56" s="42">
        <f t="shared" si="21"/>
        <v>0</v>
      </c>
      <c r="S56" s="42">
        <f t="shared" si="21"/>
        <v>0</v>
      </c>
      <c r="T56" s="42">
        <f t="shared" si="21"/>
        <v>0</v>
      </c>
      <c r="U56" s="42">
        <f t="shared" si="21"/>
        <v>0</v>
      </c>
      <c r="V56" s="42"/>
    </row>
    <row r="57" spans="1:22" x14ac:dyDescent="0.35">
      <c r="A57" s="40"/>
      <c r="B57" s="38" t="s">
        <v>49</v>
      </c>
      <c r="C57" s="38"/>
      <c r="D57" s="98">
        <f t="shared" ref="D57:J57" si="22">D41</f>
        <v>73.099999999999994</v>
      </c>
      <c r="E57" s="98">
        <f t="shared" si="22"/>
        <v>57.2</v>
      </c>
      <c r="F57" s="98">
        <f t="shared" si="22"/>
        <v>108</v>
      </c>
      <c r="G57" s="98">
        <f t="shared" si="22"/>
        <v>81.900000000000006</v>
      </c>
      <c r="H57" s="98">
        <f t="shared" si="22"/>
        <v>84.9</v>
      </c>
      <c r="I57" s="98">
        <f t="shared" si="22"/>
        <v>92.4</v>
      </c>
      <c r="J57" s="98">
        <f t="shared" si="22"/>
        <v>89.9</v>
      </c>
      <c r="K57" s="42">
        <f t="shared" ref="K57:U58" si="23">K41</f>
        <v>100.89999999999999</v>
      </c>
      <c r="L57" s="42">
        <f t="shared" si="23"/>
        <v>126.60000000000001</v>
      </c>
      <c r="M57" s="42">
        <f t="shared" si="23"/>
        <v>131.80000000000001</v>
      </c>
      <c r="N57" s="42">
        <f t="shared" si="23"/>
        <v>74.8</v>
      </c>
      <c r="O57" s="42">
        <f t="shared" si="23"/>
        <v>74</v>
      </c>
      <c r="P57" s="42">
        <f t="shared" si="23"/>
        <v>105.59999999999998</v>
      </c>
      <c r="Q57" s="42">
        <f t="shared" si="23"/>
        <v>84.800000000000011</v>
      </c>
      <c r="R57" s="42">
        <f t="shared" si="23"/>
        <v>107.89999999999998</v>
      </c>
      <c r="S57" s="42">
        <f t="shared" si="23"/>
        <v>70.899999999999991</v>
      </c>
      <c r="T57" s="42">
        <f t="shared" si="23"/>
        <v>36.9</v>
      </c>
      <c r="U57" s="42">
        <f t="shared" si="23"/>
        <v>31.800000000000004</v>
      </c>
      <c r="V57" s="42"/>
    </row>
    <row r="58" spans="1:22" x14ac:dyDescent="0.35">
      <c r="A58" s="40"/>
      <c r="B58" s="38" t="s">
        <v>74</v>
      </c>
      <c r="C58" s="38"/>
      <c r="D58" s="98"/>
      <c r="E58" s="98"/>
      <c r="F58" s="98"/>
      <c r="G58" s="98"/>
      <c r="H58" s="98"/>
      <c r="I58" s="98"/>
      <c r="J58" s="98"/>
      <c r="K58" s="42">
        <f t="shared" si="23"/>
        <v>0</v>
      </c>
      <c r="L58" s="42">
        <f t="shared" si="23"/>
        <v>0</v>
      </c>
      <c r="M58" s="42">
        <f t="shared" si="23"/>
        <v>0</v>
      </c>
      <c r="N58" s="42">
        <f t="shared" si="23"/>
        <v>0</v>
      </c>
      <c r="O58" s="42">
        <f t="shared" si="23"/>
        <v>0</v>
      </c>
      <c r="P58" s="42">
        <f t="shared" si="23"/>
        <v>0</v>
      </c>
      <c r="Q58" s="42">
        <f t="shared" ref="Q58:R58" si="24">Q42</f>
        <v>0</v>
      </c>
      <c r="R58" s="42">
        <f t="shared" si="24"/>
        <v>0</v>
      </c>
      <c r="S58" s="42">
        <f>S42</f>
        <v>0</v>
      </c>
      <c r="T58" s="42">
        <f t="shared" ref="T58:U58" si="25">T42</f>
        <v>0</v>
      </c>
      <c r="U58" s="42">
        <f t="shared" si="25"/>
        <v>0</v>
      </c>
      <c r="V58" s="42"/>
    </row>
    <row r="59" spans="1:22" x14ac:dyDescent="0.35">
      <c r="A59" s="40"/>
      <c r="B59" s="44" t="s">
        <v>50</v>
      </c>
      <c r="C59" s="44"/>
      <c r="D59" s="98">
        <f t="shared" ref="D59:J59" si="26">SUM(D44:D45)</f>
        <v>334.1</v>
      </c>
      <c r="E59" s="98">
        <f t="shared" si="26"/>
        <v>416.3</v>
      </c>
      <c r="F59" s="98">
        <f t="shared" si="26"/>
        <v>434.70000000000005</v>
      </c>
      <c r="G59" s="98">
        <f t="shared" si="26"/>
        <v>422.3</v>
      </c>
      <c r="H59" s="98">
        <f t="shared" si="26"/>
        <v>424.3</v>
      </c>
      <c r="I59" s="98">
        <f t="shared" si="26"/>
        <v>407.2</v>
      </c>
      <c r="J59" s="98">
        <f t="shared" si="26"/>
        <v>448</v>
      </c>
      <c r="K59" s="42">
        <f t="shared" ref="K59:U59" si="27">SUM(K44:K45)</f>
        <v>383.59999999999997</v>
      </c>
      <c r="L59" s="42">
        <f t="shared" si="27"/>
        <v>411.1</v>
      </c>
      <c r="M59" s="42">
        <f t="shared" si="27"/>
        <v>476.70000000000005</v>
      </c>
      <c r="N59" s="42">
        <f t="shared" si="27"/>
        <v>490.70000000000005</v>
      </c>
      <c r="O59" s="42">
        <f t="shared" si="27"/>
        <v>469.90000000000003</v>
      </c>
      <c r="P59" s="42">
        <f t="shared" si="27"/>
        <v>413.4</v>
      </c>
      <c r="Q59" s="42">
        <f t="shared" si="27"/>
        <v>373.59999999999997</v>
      </c>
      <c r="R59" s="42">
        <f t="shared" si="27"/>
        <v>399.00000000000006</v>
      </c>
      <c r="S59" s="42">
        <f t="shared" si="27"/>
        <v>496.00000000000006</v>
      </c>
      <c r="T59" s="42">
        <f t="shared" si="27"/>
        <v>518.90000000000009</v>
      </c>
      <c r="U59" s="42">
        <f t="shared" si="27"/>
        <v>395.50000000000006</v>
      </c>
      <c r="V59" s="42"/>
    </row>
    <row r="60" spans="1:22" x14ac:dyDescent="0.35">
      <c r="A60" s="40"/>
      <c r="B60" s="38" t="s">
        <v>67</v>
      </c>
      <c r="C60" s="38"/>
      <c r="D60" s="98">
        <f t="shared" ref="D60:J60" si="28">D49+D46</f>
        <v>0</v>
      </c>
      <c r="E60" s="98">
        <f t="shared" si="28"/>
        <v>0</v>
      </c>
      <c r="F60" s="98">
        <f t="shared" si="28"/>
        <v>0</v>
      </c>
      <c r="G60" s="98">
        <f t="shared" si="28"/>
        <v>0</v>
      </c>
      <c r="H60" s="98">
        <f t="shared" si="28"/>
        <v>0</v>
      </c>
      <c r="I60" s="98">
        <f t="shared" si="28"/>
        <v>0</v>
      </c>
      <c r="J60" s="98">
        <f t="shared" si="28"/>
        <v>1</v>
      </c>
      <c r="K60" s="42">
        <f t="shared" ref="K60:U60" si="29">K49+K46</f>
        <v>0</v>
      </c>
      <c r="L60" s="42">
        <f t="shared" si="29"/>
        <v>0</v>
      </c>
      <c r="M60" s="42">
        <f t="shared" si="29"/>
        <v>0</v>
      </c>
      <c r="N60" s="42">
        <f t="shared" si="29"/>
        <v>0</v>
      </c>
      <c r="O60" s="42">
        <f t="shared" si="29"/>
        <v>0</v>
      </c>
      <c r="P60" s="42">
        <f t="shared" si="29"/>
        <v>0</v>
      </c>
      <c r="Q60" s="42">
        <f t="shared" si="29"/>
        <v>0</v>
      </c>
      <c r="R60" s="42">
        <f t="shared" si="29"/>
        <v>0</v>
      </c>
      <c r="S60" s="42">
        <f t="shared" si="29"/>
        <v>0</v>
      </c>
      <c r="T60" s="42">
        <f t="shared" si="29"/>
        <v>0</v>
      </c>
      <c r="U60" s="42">
        <f t="shared" si="29"/>
        <v>0</v>
      </c>
      <c r="V60" s="42"/>
    </row>
    <row r="61" spans="1:22" x14ac:dyDescent="0.35">
      <c r="A61" s="40"/>
      <c r="B61" s="44" t="s">
        <v>51</v>
      </c>
      <c r="C61" s="44"/>
      <c r="D61" s="98">
        <f t="shared" ref="D61:J61" si="30">D47</f>
        <v>18.600000000000001</v>
      </c>
      <c r="E61" s="98">
        <f t="shared" si="30"/>
        <v>101</v>
      </c>
      <c r="F61" s="98">
        <f t="shared" si="30"/>
        <v>21.41</v>
      </c>
      <c r="G61" s="98">
        <f t="shared" si="30"/>
        <v>20.61</v>
      </c>
      <c r="H61" s="98">
        <f t="shared" si="30"/>
        <v>104</v>
      </c>
      <c r="I61" s="98">
        <f t="shared" si="30"/>
        <v>91.7</v>
      </c>
      <c r="J61" s="98">
        <f t="shared" si="30"/>
        <v>97.2</v>
      </c>
      <c r="K61" s="42">
        <f t="shared" ref="K61:U61" si="31">K47</f>
        <v>82.300000000000011</v>
      </c>
      <c r="L61" s="42">
        <f t="shared" si="31"/>
        <v>113.39999999999999</v>
      </c>
      <c r="M61" s="42">
        <f t="shared" si="31"/>
        <v>117.10000000000001</v>
      </c>
      <c r="N61" s="42">
        <f t="shared" si="31"/>
        <v>114.2</v>
      </c>
      <c r="O61" s="42">
        <f t="shared" si="31"/>
        <v>115.10000000000001</v>
      </c>
      <c r="P61" s="42">
        <f t="shared" si="31"/>
        <v>154.4</v>
      </c>
      <c r="Q61" s="42">
        <f t="shared" si="31"/>
        <v>71</v>
      </c>
      <c r="R61" s="42">
        <f t="shared" si="31"/>
        <v>67.7</v>
      </c>
      <c r="S61" s="42">
        <f t="shared" si="31"/>
        <v>98.1</v>
      </c>
      <c r="T61" s="42">
        <f t="shared" si="31"/>
        <v>90.6</v>
      </c>
      <c r="U61" s="42">
        <f t="shared" si="31"/>
        <v>59.7</v>
      </c>
      <c r="V61" s="42"/>
    </row>
    <row r="62" spans="1:22" x14ac:dyDescent="0.35">
      <c r="A62" s="40"/>
      <c r="B62" s="38" t="s">
        <v>52</v>
      </c>
      <c r="C62" s="38"/>
      <c r="D62" s="98">
        <f t="shared" ref="D62:J62" si="32">D48+D50</f>
        <v>28</v>
      </c>
      <c r="E62" s="98">
        <f t="shared" si="32"/>
        <v>0</v>
      </c>
      <c r="F62" s="98">
        <f t="shared" si="32"/>
        <v>29</v>
      </c>
      <c r="G62" s="98">
        <f t="shared" si="32"/>
        <v>29.5</v>
      </c>
      <c r="H62" s="98">
        <f t="shared" si="32"/>
        <v>10.199999999999999</v>
      </c>
      <c r="I62" s="98">
        <f t="shared" si="32"/>
        <v>7</v>
      </c>
      <c r="J62" s="98">
        <f t="shared" si="32"/>
        <v>6</v>
      </c>
      <c r="K62" s="42">
        <f t="shared" ref="K62:U62" si="33">K48+K50</f>
        <v>0.4</v>
      </c>
      <c r="L62" s="42">
        <f t="shared" si="33"/>
        <v>0.6</v>
      </c>
      <c r="M62" s="42">
        <f t="shared" si="33"/>
        <v>0.4</v>
      </c>
      <c r="N62" s="42">
        <f t="shared" si="33"/>
        <v>0.5</v>
      </c>
      <c r="O62" s="42">
        <f t="shared" si="33"/>
        <v>0.5</v>
      </c>
      <c r="P62" s="42">
        <f t="shared" si="33"/>
        <v>0.5</v>
      </c>
      <c r="Q62" s="42">
        <f t="shared" si="33"/>
        <v>0.4</v>
      </c>
      <c r="R62" s="42">
        <f t="shared" si="33"/>
        <v>0.89999999999999991</v>
      </c>
      <c r="S62" s="42">
        <f t="shared" si="33"/>
        <v>0.8</v>
      </c>
      <c r="T62" s="42">
        <f t="shared" si="33"/>
        <v>0.8</v>
      </c>
      <c r="U62" s="42">
        <f t="shared" si="33"/>
        <v>0.89999999999999991</v>
      </c>
      <c r="V62" s="42"/>
    </row>
    <row r="63" spans="1:22" x14ac:dyDescent="0.35">
      <c r="A63" s="40"/>
      <c r="B63" s="38" t="s">
        <v>90</v>
      </c>
      <c r="C63" s="38"/>
      <c r="D63" s="98">
        <f t="shared" ref="D63:J63" si="34">D61+D62</f>
        <v>46.6</v>
      </c>
      <c r="E63" s="98">
        <f t="shared" si="34"/>
        <v>101</v>
      </c>
      <c r="F63" s="98">
        <f t="shared" si="34"/>
        <v>50.41</v>
      </c>
      <c r="G63" s="98">
        <f t="shared" si="34"/>
        <v>50.11</v>
      </c>
      <c r="H63" s="98">
        <f t="shared" si="34"/>
        <v>114.2</v>
      </c>
      <c r="I63" s="98">
        <f t="shared" si="34"/>
        <v>98.7</v>
      </c>
      <c r="J63" s="98">
        <f t="shared" si="34"/>
        <v>103.2</v>
      </c>
      <c r="K63" s="42"/>
      <c r="L63" s="42"/>
      <c r="M63" s="42"/>
      <c r="N63" s="42"/>
      <c r="O63" s="42"/>
      <c r="P63" s="42"/>
      <c r="Q63" s="42">
        <f>Q61+Q62</f>
        <v>71.400000000000006</v>
      </c>
      <c r="R63" s="42">
        <f t="shared" ref="R63:U63" si="35">R61+R62</f>
        <v>68.600000000000009</v>
      </c>
      <c r="S63" s="42">
        <f t="shared" si="35"/>
        <v>98.899999999999991</v>
      </c>
      <c r="T63" s="42">
        <f t="shared" si="35"/>
        <v>91.399999999999991</v>
      </c>
      <c r="U63" s="42">
        <f t="shared" si="35"/>
        <v>60.6</v>
      </c>
      <c r="V63" s="42"/>
    </row>
    <row r="64" spans="1:22" ht="13.15" x14ac:dyDescent="0.4">
      <c r="A64" s="40"/>
      <c r="B64" s="45" t="s">
        <v>53</v>
      </c>
      <c r="C64" s="45"/>
      <c r="D64" s="99">
        <f>SUM(D52:D62)</f>
        <v>590.20000000000005</v>
      </c>
      <c r="E64" s="99">
        <f t="shared" ref="E64:J64" si="36">SUM(E52:E62)</f>
        <v>666.5</v>
      </c>
      <c r="F64" s="99">
        <f t="shared" si="36"/>
        <v>718.61</v>
      </c>
      <c r="G64" s="99">
        <f t="shared" si="36"/>
        <v>658.91</v>
      </c>
      <c r="H64" s="99">
        <f t="shared" si="36"/>
        <v>744</v>
      </c>
      <c r="I64" s="99">
        <f t="shared" si="36"/>
        <v>718.7</v>
      </c>
      <c r="J64" s="99">
        <f t="shared" si="36"/>
        <v>740.5</v>
      </c>
      <c r="K64" s="46">
        <f t="shared" ref="K64:U64" si="37">SUM(K52:K62)</f>
        <v>682.4</v>
      </c>
      <c r="L64" s="46">
        <f t="shared" si="37"/>
        <v>791.2</v>
      </c>
      <c r="M64" s="46">
        <f t="shared" si="37"/>
        <v>817.7</v>
      </c>
      <c r="N64" s="46">
        <f t="shared" si="37"/>
        <v>769.80000000000007</v>
      </c>
      <c r="O64" s="46">
        <f t="shared" si="37"/>
        <v>747.00000000000011</v>
      </c>
      <c r="P64" s="46">
        <f t="shared" si="37"/>
        <v>786.3</v>
      </c>
      <c r="Q64" s="46">
        <f t="shared" si="37"/>
        <v>653.6</v>
      </c>
      <c r="R64" s="46">
        <f t="shared" si="37"/>
        <v>665.30000000000007</v>
      </c>
      <c r="S64" s="46">
        <f t="shared" si="37"/>
        <v>755.30000000000007</v>
      </c>
      <c r="T64" s="46">
        <f t="shared" si="37"/>
        <v>737.6</v>
      </c>
      <c r="U64" s="46">
        <f t="shared" si="37"/>
        <v>573.90000000000009</v>
      </c>
      <c r="V64" s="46"/>
    </row>
    <row r="65" spans="2:23" x14ac:dyDescent="0.35">
      <c r="B65" s="5"/>
      <c r="C65" s="5"/>
      <c r="D65" s="69"/>
      <c r="F65" s="69"/>
      <c r="G65" s="69"/>
      <c r="I65" s="5"/>
      <c r="K65" s="5"/>
      <c r="L65" s="5"/>
      <c r="M65" s="5"/>
      <c r="N65" s="5"/>
      <c r="O65" s="5"/>
      <c r="P65" s="22"/>
      <c r="Q65" s="9"/>
    </row>
    <row r="66" spans="2:23" x14ac:dyDescent="0.35">
      <c r="B66" s="5" t="s">
        <v>54</v>
      </c>
      <c r="C66" s="5"/>
      <c r="D66" s="93"/>
      <c r="F66" s="93">
        <f>SUM(F53:F57)</f>
        <v>166.1</v>
      </c>
      <c r="G66" s="93"/>
      <c r="K66" s="80">
        <f t="shared" ref="K66:P66" si="38">SUM(K52:K58,K60)</f>
        <v>216.09999999999997</v>
      </c>
      <c r="L66" s="80">
        <f t="shared" si="38"/>
        <v>266.10000000000002</v>
      </c>
      <c r="M66" s="80">
        <f t="shared" si="38"/>
        <v>223.5</v>
      </c>
      <c r="N66" s="80">
        <f t="shared" si="38"/>
        <v>164.39999999999998</v>
      </c>
      <c r="O66" s="80">
        <f t="shared" si="38"/>
        <v>161.5</v>
      </c>
      <c r="P66" s="80">
        <f t="shared" si="38"/>
        <v>217.99999999999997</v>
      </c>
      <c r="Q66" s="80">
        <f>SUM(Q52:Q58,Q60)</f>
        <v>208.60000000000002</v>
      </c>
      <c r="R66" s="80">
        <f>SUM(R52:R58,R60)</f>
        <v>197.7</v>
      </c>
      <c r="S66" s="80">
        <f>SUM(S52:S58,S60)</f>
        <v>160.39999999999998</v>
      </c>
      <c r="T66" s="80">
        <f>SUM(T52:T58,T60)</f>
        <v>127.30000000000001</v>
      </c>
      <c r="U66" s="80">
        <f>SUM(U52:U58,U60)</f>
        <v>117.80000000000001</v>
      </c>
    </row>
    <row r="67" spans="2:23" x14ac:dyDescent="0.35">
      <c r="B67" s="5"/>
      <c r="C67" s="5"/>
      <c r="D67" s="5"/>
      <c r="F67" s="5"/>
      <c r="G67" s="5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</row>
    <row r="68" spans="2:23" x14ac:dyDescent="0.35">
      <c r="B68" s="5" t="s">
        <v>55</v>
      </c>
      <c r="C68" s="5"/>
      <c r="D68" s="5"/>
      <c r="F68" s="94">
        <f>F66+F59</f>
        <v>600.80000000000007</v>
      </c>
      <c r="G68" s="5"/>
      <c r="K68" s="80">
        <f t="shared" ref="K68:P68" si="39">K66+K59</f>
        <v>599.69999999999993</v>
      </c>
      <c r="L68" s="80">
        <f t="shared" si="39"/>
        <v>677.2</v>
      </c>
      <c r="M68" s="80">
        <f t="shared" si="39"/>
        <v>700.2</v>
      </c>
      <c r="N68" s="80">
        <f t="shared" si="39"/>
        <v>655.1</v>
      </c>
      <c r="O68" s="80">
        <f t="shared" si="39"/>
        <v>631.40000000000009</v>
      </c>
      <c r="P68" s="80">
        <f t="shared" si="39"/>
        <v>631.4</v>
      </c>
      <c r="Q68" s="80">
        <f>Q66+Q59</f>
        <v>582.20000000000005</v>
      </c>
      <c r="R68" s="80">
        <f>R66+R59</f>
        <v>596.70000000000005</v>
      </c>
      <c r="S68" s="80">
        <f>S66+S59</f>
        <v>656.40000000000009</v>
      </c>
      <c r="T68" s="80">
        <f>T66+T59</f>
        <v>646.20000000000005</v>
      </c>
      <c r="U68" s="80">
        <f>U66+U59</f>
        <v>513.30000000000007</v>
      </c>
    </row>
    <row r="69" spans="2:23" x14ac:dyDescent="0.35">
      <c r="P69" s="1"/>
      <c r="Q69" s="9"/>
    </row>
    <row r="70" spans="2:23" ht="15" x14ac:dyDescent="0.4">
      <c r="B70" t="s">
        <v>99</v>
      </c>
      <c r="D70" s="103">
        <v>1.88</v>
      </c>
      <c r="E70" s="103">
        <v>0.61</v>
      </c>
      <c r="F70" s="103">
        <v>0.66</v>
      </c>
      <c r="G70" s="103">
        <v>0.91</v>
      </c>
      <c r="H70" s="103">
        <v>0.46</v>
      </c>
      <c r="I70" s="103">
        <v>0.96</v>
      </c>
      <c r="J70" s="103">
        <v>1.32</v>
      </c>
      <c r="K70" s="110">
        <f>K72/$C73</f>
        <v>1.58273711245643</v>
      </c>
      <c r="L70" s="110">
        <f>L72/$C74</f>
        <v>0.98759170365003168</v>
      </c>
      <c r="M70" s="110">
        <f t="shared" ref="M70:P70" si="40">M72/$C74</f>
        <v>0.48030069740059778</v>
      </c>
      <c r="N70" s="110">
        <f t="shared" si="40"/>
        <v>0.74350149442985236</v>
      </c>
      <c r="O70" s="110">
        <f t="shared" si="40"/>
        <v>0.69069830631283402</v>
      </c>
      <c r="P70" s="110">
        <f t="shared" si="40"/>
        <v>1.0620414817498416</v>
      </c>
      <c r="Q70" s="110">
        <f>Q72/$C75</f>
        <v>1.3712841253791708</v>
      </c>
      <c r="R70" s="110">
        <f t="shared" ref="R70:U70" si="41">R72/$C75</f>
        <v>0.52436804853387264</v>
      </c>
      <c r="S70" s="110">
        <f t="shared" si="41"/>
        <v>0.40970677451971688</v>
      </c>
      <c r="T70" s="110">
        <f t="shared" si="41"/>
        <v>0.53195146612740141</v>
      </c>
      <c r="U70" s="110">
        <f t="shared" si="41"/>
        <v>0.72527805864509609</v>
      </c>
      <c r="V70" s="76"/>
      <c r="W70" s="67"/>
    </row>
    <row r="71" spans="2:23" x14ac:dyDescent="0.35">
      <c r="B71" s="58"/>
      <c r="C71" s="58"/>
      <c r="D71" s="104"/>
      <c r="E71" s="104"/>
      <c r="F71" s="104"/>
      <c r="G71" s="104"/>
      <c r="H71" s="104"/>
      <c r="I71" s="104"/>
      <c r="J71" s="104"/>
      <c r="K71" s="112"/>
      <c r="L71" s="112"/>
      <c r="M71" s="112"/>
      <c r="N71" s="112"/>
      <c r="O71" s="112"/>
      <c r="P71" s="112"/>
      <c r="Q71" s="113"/>
      <c r="R71" s="112"/>
      <c r="S71" s="112"/>
      <c r="T71" s="112"/>
      <c r="U71" s="112"/>
      <c r="V71" s="67"/>
      <c r="W71" s="67"/>
    </row>
    <row r="72" spans="2:23" x14ac:dyDescent="0.35">
      <c r="B72" t="s">
        <v>100</v>
      </c>
      <c r="D72" s="105">
        <v>20409</v>
      </c>
      <c r="E72" s="105">
        <v>6622.6</v>
      </c>
      <c r="F72" s="105">
        <v>7476</v>
      </c>
      <c r="G72" s="105">
        <v>9741</v>
      </c>
      <c r="H72" s="105">
        <v>4963.6000000000004</v>
      </c>
      <c r="I72" s="105">
        <v>10416</v>
      </c>
      <c r="J72" s="105">
        <v>14370.9</v>
      </c>
      <c r="K72" s="114">
        <v>17255</v>
      </c>
      <c r="L72" s="114">
        <v>10904</v>
      </c>
      <c r="M72" s="114">
        <v>5303</v>
      </c>
      <c r="N72" s="114">
        <v>8209</v>
      </c>
      <c r="O72" s="114">
        <v>7626</v>
      </c>
      <c r="P72" s="121">
        <v>11726</v>
      </c>
      <c r="Q72" s="114">
        <v>13562</v>
      </c>
      <c r="R72" s="114">
        <v>5186</v>
      </c>
      <c r="S72" s="114">
        <v>4052</v>
      </c>
      <c r="T72" s="114">
        <v>5261</v>
      </c>
      <c r="U72" s="114">
        <v>7173</v>
      </c>
      <c r="V72" s="67"/>
      <c r="W72" s="67"/>
    </row>
    <row r="73" spans="2:23" ht="15" x14ac:dyDescent="0.4">
      <c r="B73" s="67" t="s">
        <v>84</v>
      </c>
      <c r="C73" s="136">
        <v>10902</v>
      </c>
      <c r="K73" s="54"/>
      <c r="L73" s="1"/>
      <c r="M73" s="1"/>
      <c r="N73" s="1"/>
      <c r="O73" s="1"/>
      <c r="P73" s="1"/>
      <c r="Q73" s="9"/>
    </row>
    <row r="74" spans="2:23" ht="15" x14ac:dyDescent="0.4">
      <c r="B74" s="67" t="s">
        <v>85</v>
      </c>
      <c r="C74" s="136">
        <v>11041</v>
      </c>
      <c r="D74" s="95">
        <v>1998</v>
      </c>
      <c r="E74" s="95">
        <v>1999</v>
      </c>
      <c r="F74" s="95">
        <v>2000</v>
      </c>
      <c r="G74" s="95">
        <v>2001</v>
      </c>
      <c r="H74" s="95">
        <v>2002</v>
      </c>
      <c r="I74" s="95">
        <v>2003</v>
      </c>
      <c r="J74" s="95">
        <v>2004</v>
      </c>
      <c r="K74" s="54"/>
      <c r="L74" s="1"/>
      <c r="M74" s="1"/>
      <c r="N74" s="1"/>
      <c r="O74" s="1"/>
      <c r="P74" s="1"/>
      <c r="Q74" s="9"/>
    </row>
    <row r="75" spans="2:23" ht="13.15" x14ac:dyDescent="0.4">
      <c r="B75" s="70" t="s">
        <v>86</v>
      </c>
      <c r="C75" s="118">
        <v>9890</v>
      </c>
      <c r="D75" s="9">
        <f t="shared" ref="D75:J75" si="42">D79-SUM(D76:D78)</f>
        <v>226.19</v>
      </c>
      <c r="E75" s="9">
        <v>301.5</v>
      </c>
      <c r="F75" s="9">
        <f t="shared" si="42"/>
        <v>294.10000000000002</v>
      </c>
      <c r="G75" s="9">
        <f t="shared" si="42"/>
        <v>298.99</v>
      </c>
      <c r="H75" s="9">
        <v>287.8</v>
      </c>
      <c r="I75" s="9">
        <f t="shared" si="42"/>
        <v>248.6</v>
      </c>
      <c r="J75" s="9">
        <v>282.2</v>
      </c>
      <c r="K75" s="55">
        <v>2005</v>
      </c>
      <c r="L75" s="56">
        <v>2006</v>
      </c>
      <c r="M75" s="47">
        <v>2007</v>
      </c>
      <c r="N75" s="47">
        <v>2008</v>
      </c>
      <c r="O75" s="47">
        <v>2009</v>
      </c>
      <c r="P75" s="47">
        <v>2010</v>
      </c>
      <c r="Q75" s="47">
        <v>2011</v>
      </c>
      <c r="R75" s="47">
        <v>2012</v>
      </c>
      <c r="S75" s="47">
        <v>2013</v>
      </c>
      <c r="T75" s="47">
        <v>2014</v>
      </c>
      <c r="U75" s="47">
        <v>2015</v>
      </c>
      <c r="V75" s="47"/>
    </row>
    <row r="76" spans="2:23" x14ac:dyDescent="0.35">
      <c r="B76" t="s">
        <v>58</v>
      </c>
      <c r="D76" s="9">
        <v>101.51</v>
      </c>
      <c r="E76" s="9">
        <v>114.8</v>
      </c>
      <c r="F76" s="9">
        <v>127.7</v>
      </c>
      <c r="G76" s="9">
        <v>117.71</v>
      </c>
      <c r="H76" s="9">
        <v>136.5</v>
      </c>
      <c r="I76" s="9">
        <v>142</v>
      </c>
      <c r="J76" s="9">
        <v>150</v>
      </c>
      <c r="K76" s="9">
        <v>4.8650000000000002</v>
      </c>
      <c r="L76" s="48">
        <v>235.8</v>
      </c>
      <c r="M76" s="48">
        <v>279.60000000000002</v>
      </c>
      <c r="N76" s="48">
        <v>324</v>
      </c>
      <c r="O76" s="48">
        <v>314.89999999999998</v>
      </c>
      <c r="P76" s="48">
        <v>251.9</v>
      </c>
      <c r="Q76" s="9">
        <v>271</v>
      </c>
      <c r="R76">
        <v>12760.699999999997</v>
      </c>
      <c r="S76">
        <v>373.4</v>
      </c>
      <c r="T76">
        <v>383.2</v>
      </c>
      <c r="U76">
        <v>305.2</v>
      </c>
      <c r="V76" s="9"/>
    </row>
    <row r="77" spans="2:23" x14ac:dyDescent="0.35">
      <c r="B77" t="s">
        <v>59</v>
      </c>
      <c r="D77" s="9">
        <v>6.4</v>
      </c>
      <c r="E77" s="9">
        <v>0</v>
      </c>
      <c r="F77" s="9">
        <v>12.9</v>
      </c>
      <c r="G77" s="9">
        <v>5.6</v>
      </c>
      <c r="H77" s="9">
        <v>0</v>
      </c>
      <c r="I77" s="9">
        <v>16.600000000000001</v>
      </c>
      <c r="J77" s="9">
        <v>15.8</v>
      </c>
      <c r="K77" s="9">
        <v>5.1854000000000005</v>
      </c>
      <c r="L77" s="48">
        <v>145.89999999999998</v>
      </c>
      <c r="M77" s="48">
        <v>170.6</v>
      </c>
      <c r="N77" s="48">
        <v>144.70000000000002</v>
      </c>
      <c r="O77" s="48">
        <v>134.69999999999999</v>
      </c>
      <c r="P77" s="48">
        <v>129.30000000000001</v>
      </c>
      <c r="Q77" s="9">
        <v>100.2</v>
      </c>
      <c r="R77">
        <v>3687.9</v>
      </c>
      <c r="S77">
        <v>117.9</v>
      </c>
      <c r="T77">
        <v>131.1</v>
      </c>
      <c r="U77">
        <v>84</v>
      </c>
      <c r="V77" s="9"/>
    </row>
    <row r="78" spans="2:23" x14ac:dyDescent="0.35">
      <c r="B78" t="s">
        <v>60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1.0643000000000002</v>
      </c>
      <c r="L78" s="48">
        <v>29.4</v>
      </c>
      <c r="M78" s="48">
        <v>26.5</v>
      </c>
      <c r="N78" s="48">
        <v>22</v>
      </c>
      <c r="O78" s="48">
        <v>20.3</v>
      </c>
      <c r="P78" s="48">
        <v>32.200000000000003</v>
      </c>
      <c r="Q78" s="9">
        <v>2.4000000000000004</v>
      </c>
      <c r="R78">
        <v>769.39999999999986</v>
      </c>
      <c r="S78">
        <v>4.7</v>
      </c>
      <c r="T78">
        <v>4.5999999999999996</v>
      </c>
      <c r="U78">
        <v>6.3</v>
      </c>
      <c r="V78" s="9"/>
    </row>
    <row r="79" spans="2:23" x14ac:dyDescent="0.35">
      <c r="B79" t="s">
        <v>61</v>
      </c>
      <c r="D79" s="9">
        <v>334.1</v>
      </c>
      <c r="E79" s="9">
        <v>416.3</v>
      </c>
      <c r="F79" s="9">
        <v>434.7</v>
      </c>
      <c r="G79" s="9">
        <v>422.3</v>
      </c>
      <c r="H79" s="9">
        <v>424.3</v>
      </c>
      <c r="I79" s="9">
        <v>407.2</v>
      </c>
      <c r="J79" s="9">
        <v>448</v>
      </c>
      <c r="K79" s="9">
        <v>0.89800000000000002</v>
      </c>
      <c r="L79" s="48">
        <v>0</v>
      </c>
      <c r="M79" s="48">
        <v>0</v>
      </c>
      <c r="N79" s="48">
        <v>0</v>
      </c>
      <c r="O79" s="48">
        <v>0</v>
      </c>
      <c r="P79" s="48">
        <v>0</v>
      </c>
      <c r="Q79" s="9">
        <v>0</v>
      </c>
      <c r="R79">
        <v>898.1</v>
      </c>
      <c r="S79">
        <v>0</v>
      </c>
      <c r="T79">
        <v>0</v>
      </c>
      <c r="U79">
        <v>0</v>
      </c>
      <c r="V79" s="9"/>
    </row>
    <row r="80" spans="2:23" x14ac:dyDescent="0.35">
      <c r="B80" t="s">
        <v>62</v>
      </c>
      <c r="D80" s="9"/>
      <c r="E80" s="9"/>
      <c r="F80" s="9"/>
      <c r="G80" s="9"/>
      <c r="H80" s="9"/>
      <c r="I80" s="9"/>
      <c r="J80" s="9"/>
      <c r="K80" s="9">
        <v>12.012699999999999</v>
      </c>
      <c r="L80" s="48">
        <f t="shared" ref="L80:Q80" si="43">SUM(L76:L79)</f>
        <v>411.09999999999997</v>
      </c>
      <c r="M80" s="48">
        <f t="shared" si="43"/>
        <v>476.70000000000005</v>
      </c>
      <c r="N80" s="48">
        <f t="shared" si="43"/>
        <v>490.70000000000005</v>
      </c>
      <c r="O80" s="48">
        <f t="shared" si="43"/>
        <v>469.9</v>
      </c>
      <c r="P80" s="48">
        <f t="shared" si="43"/>
        <v>413.40000000000003</v>
      </c>
      <c r="Q80" s="48">
        <f t="shared" si="43"/>
        <v>373.59999999999997</v>
      </c>
      <c r="R80" s="48">
        <f t="shared" ref="R80:U80" si="44">SUM(R76:R79)</f>
        <v>18116.099999999999</v>
      </c>
      <c r="S80" s="48">
        <f t="shared" si="44"/>
        <v>495.99999999999994</v>
      </c>
      <c r="T80" s="48">
        <f t="shared" si="44"/>
        <v>518.9</v>
      </c>
      <c r="U80" s="48">
        <f t="shared" si="44"/>
        <v>395.5</v>
      </c>
      <c r="V80" s="48"/>
    </row>
    <row r="81" spans="1:22" ht="15" x14ac:dyDescent="0.4">
      <c r="D81" s="50"/>
      <c r="E81" s="50"/>
      <c r="F81" s="50"/>
      <c r="G81" s="50"/>
      <c r="I81" s="50"/>
      <c r="J81" s="50"/>
      <c r="L81" s="1"/>
      <c r="M81" s="1"/>
      <c r="N81" s="1"/>
      <c r="O81" s="1"/>
      <c r="P81" s="1"/>
      <c r="Q81" s="9"/>
    </row>
    <row r="82" spans="1:22" ht="13.15" x14ac:dyDescent="0.4">
      <c r="K82" s="4">
        <v>2005</v>
      </c>
      <c r="L82" s="57">
        <v>2006</v>
      </c>
      <c r="M82" s="4">
        <v>2007</v>
      </c>
      <c r="N82" s="4">
        <v>2008</v>
      </c>
      <c r="O82" s="4">
        <v>2009</v>
      </c>
      <c r="P82" s="4">
        <v>2010</v>
      </c>
      <c r="Q82" s="4">
        <v>2011</v>
      </c>
      <c r="R82" s="4">
        <v>2012</v>
      </c>
      <c r="S82" s="4">
        <v>2013</v>
      </c>
      <c r="T82" s="4">
        <v>2014</v>
      </c>
      <c r="U82" s="4">
        <v>2015</v>
      </c>
      <c r="V82" s="4"/>
    </row>
    <row r="83" spans="1:22" x14ac:dyDescent="0.35">
      <c r="B83" s="1" t="s">
        <v>63</v>
      </c>
      <c r="C83" s="1"/>
      <c r="K83" s="49">
        <f t="shared" ref="K83:P83" si="45">K5/(K$5+K$15+K$20)</f>
        <v>0.45544887990567617</v>
      </c>
      <c r="L83" s="49">
        <f t="shared" si="45"/>
        <v>0.43894293596631334</v>
      </c>
      <c r="M83" s="49">
        <f t="shared" si="45"/>
        <v>0.43120985010706636</v>
      </c>
      <c r="N83" s="49">
        <f t="shared" si="45"/>
        <v>0.43256672345258368</v>
      </c>
      <c r="O83" s="49">
        <f t="shared" si="45"/>
        <v>0.40933863602887022</v>
      </c>
      <c r="P83" s="49">
        <f t="shared" si="45"/>
        <v>0.42144038490452562</v>
      </c>
      <c r="Q83" s="49">
        <f>Q5/(Q$5+Q$15+Q$20)</f>
        <v>0.39578411775395245</v>
      </c>
      <c r="R83" s="49">
        <f>R5/(R$5+R$15+R$20)</f>
        <v>0.40298757972473986</v>
      </c>
      <c r="S83" s="49">
        <f>S5/(S$5+S$15+S$20)</f>
        <v>0.33441033925686592</v>
      </c>
      <c r="T83" s="49">
        <f>T5/(T$5+T$15+T$20)</f>
        <v>0.33582535885167464</v>
      </c>
      <c r="U83" s="49">
        <f>U5/(U$5+U$15+U$20)</f>
        <v>0.35250245338567221</v>
      </c>
      <c r="V83" s="49"/>
    </row>
    <row r="84" spans="1:22" ht="15" x14ac:dyDescent="0.4">
      <c r="A84" s="50"/>
      <c r="B84" s="1" t="s">
        <v>64</v>
      </c>
      <c r="C84" s="1"/>
      <c r="K84" s="49">
        <f t="shared" ref="K84:P84" si="46">K15/(K$5+K$15+K$20)</f>
        <v>0.54455112009432372</v>
      </c>
      <c r="L84" s="49">
        <f t="shared" si="46"/>
        <v>0.56105706403368671</v>
      </c>
      <c r="M84" s="49">
        <f t="shared" si="46"/>
        <v>0.56879014989293364</v>
      </c>
      <c r="N84" s="49">
        <f t="shared" si="46"/>
        <v>0.56743327654741627</v>
      </c>
      <c r="O84" s="49">
        <f t="shared" si="46"/>
        <v>0.59066136397112967</v>
      </c>
      <c r="P84" s="49">
        <f t="shared" si="46"/>
        <v>0.57855961509547438</v>
      </c>
      <c r="Q84" s="49">
        <f>Q15/(Q$5+Q$15+Q$20)</f>
        <v>0.60421588224604761</v>
      </c>
      <c r="R84" s="49">
        <f>R15/(R$5+R$15+R$20)</f>
        <v>0.59701242027526003</v>
      </c>
      <c r="S84" s="49">
        <f>S15/(S$5+S$15+S$20)</f>
        <v>0.66558966074313408</v>
      </c>
      <c r="T84" s="49">
        <f>T15/(T$5+T$15+T$20)</f>
        <v>0.66417464114832536</v>
      </c>
      <c r="U84" s="49">
        <f>U15/(U$5+U$15+U$20)</f>
        <v>0.64749754661432768</v>
      </c>
      <c r="V84" s="49"/>
    </row>
    <row r="85" spans="1:22" x14ac:dyDescent="0.35">
      <c r="B85" s="67" t="s">
        <v>77</v>
      </c>
      <c r="C85" s="67"/>
      <c r="K85" s="49">
        <f t="shared" ref="K85:P85" si="47">K20/(K$5+K$15+K$20)</f>
        <v>0</v>
      </c>
      <c r="L85" s="49">
        <f t="shared" si="47"/>
        <v>0</v>
      </c>
      <c r="M85" s="49">
        <f t="shared" si="47"/>
        <v>0</v>
      </c>
      <c r="N85" s="49">
        <f t="shared" si="47"/>
        <v>0</v>
      </c>
      <c r="O85" s="49">
        <f t="shared" si="47"/>
        <v>0</v>
      </c>
      <c r="P85" s="49">
        <f t="shared" si="47"/>
        <v>0</v>
      </c>
      <c r="Q85" s="49">
        <f>Q20/(Q$5+Q$15+Q$20)</f>
        <v>0</v>
      </c>
      <c r="R85" s="49">
        <f>R20/(R$5+R$15+R$20)</f>
        <v>0</v>
      </c>
      <c r="S85" s="49">
        <f>S20/(S$5+S$15+S$20)</f>
        <v>0</v>
      </c>
      <c r="T85" s="49">
        <f>T20/(T$5+T$15+T$20)</f>
        <v>0</v>
      </c>
      <c r="U85" s="49">
        <f>U20/(U$5+U$15+U$20)</f>
        <v>0</v>
      </c>
    </row>
    <row r="86" spans="1:22" x14ac:dyDescent="0.35">
      <c r="B86" s="67" t="s">
        <v>76</v>
      </c>
      <c r="C86" s="67"/>
    </row>
    <row r="87" spans="1:22" x14ac:dyDescent="0.35"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2" x14ac:dyDescent="0.35">
      <c r="B88" t="s">
        <v>70</v>
      </c>
      <c r="K88" s="66">
        <f t="shared" ref="K88:P88" si="48">K52</f>
        <v>72.999999999999886</v>
      </c>
      <c r="L88" s="66">
        <f t="shared" si="48"/>
        <v>83.700000000000045</v>
      </c>
      <c r="M88" s="66">
        <f t="shared" si="48"/>
        <v>51.7</v>
      </c>
      <c r="N88" s="66">
        <f t="shared" si="48"/>
        <v>46.6</v>
      </c>
      <c r="O88" s="66">
        <f t="shared" si="48"/>
        <v>49.3</v>
      </c>
      <c r="P88" s="66">
        <f t="shared" si="48"/>
        <v>58.899999999999977</v>
      </c>
      <c r="Q88" s="66">
        <f t="shared" ref="Q88:U88" si="49">Q52</f>
        <v>80.199999999999932</v>
      </c>
      <c r="R88" s="66">
        <f t="shared" si="49"/>
        <v>49.799999999999955</v>
      </c>
      <c r="S88" s="66">
        <f t="shared" si="49"/>
        <v>47.899999999999977</v>
      </c>
      <c r="T88" s="66">
        <f t="shared" si="49"/>
        <v>49.700000000000045</v>
      </c>
      <c r="U88" s="66">
        <f t="shared" si="49"/>
        <v>45.500000000000057</v>
      </c>
      <c r="V88" s="60"/>
    </row>
    <row r="89" spans="1:22" x14ac:dyDescent="0.35">
      <c r="B89" t="s">
        <v>71</v>
      </c>
      <c r="K89" s="81">
        <f t="shared" ref="K89:P89" si="50">K90-K88</f>
        <v>143.10000000000008</v>
      </c>
      <c r="L89" s="81">
        <f t="shared" si="50"/>
        <v>182.39999999999998</v>
      </c>
      <c r="M89" s="81">
        <f t="shared" si="50"/>
        <v>171.8</v>
      </c>
      <c r="N89" s="81">
        <f t="shared" si="50"/>
        <v>117.79999999999998</v>
      </c>
      <c r="O89" s="81">
        <f t="shared" si="50"/>
        <v>112.2</v>
      </c>
      <c r="P89" s="81">
        <f t="shared" si="50"/>
        <v>159.1</v>
      </c>
      <c r="Q89" s="81">
        <f t="shared" ref="Q89:U89" si="51">Q90-Q88</f>
        <v>128.40000000000009</v>
      </c>
      <c r="R89" s="81">
        <f t="shared" si="51"/>
        <v>147.90000000000003</v>
      </c>
      <c r="S89" s="81">
        <f t="shared" si="51"/>
        <v>112.5</v>
      </c>
      <c r="T89" s="81">
        <f t="shared" si="51"/>
        <v>77.599999999999966</v>
      </c>
      <c r="U89" s="81">
        <f t="shared" si="51"/>
        <v>72.299999999999955</v>
      </c>
      <c r="V89" s="60"/>
    </row>
    <row r="90" spans="1:22" x14ac:dyDescent="0.35">
      <c r="B90" t="s">
        <v>72</v>
      </c>
      <c r="K90" s="9">
        <f t="shared" ref="K90:P90" si="52">SUM(K34:K41,K49)</f>
        <v>216.09999999999997</v>
      </c>
      <c r="L90" s="9">
        <f t="shared" si="52"/>
        <v>266.10000000000002</v>
      </c>
      <c r="M90" s="9">
        <f t="shared" si="52"/>
        <v>223.5</v>
      </c>
      <c r="N90" s="9">
        <f t="shared" si="52"/>
        <v>164.39999999999998</v>
      </c>
      <c r="O90" s="9">
        <f t="shared" si="52"/>
        <v>161.5</v>
      </c>
      <c r="P90" s="9">
        <f t="shared" si="52"/>
        <v>217.99999999999997</v>
      </c>
      <c r="Q90" s="9">
        <f t="shared" ref="Q90:U90" si="53">SUM(Q34:Q41,Q49)</f>
        <v>208.60000000000002</v>
      </c>
      <c r="R90" s="9">
        <f t="shared" si="53"/>
        <v>197.7</v>
      </c>
      <c r="S90" s="9">
        <f t="shared" si="53"/>
        <v>160.39999999999998</v>
      </c>
      <c r="T90" s="9">
        <f t="shared" si="53"/>
        <v>127.30000000000001</v>
      </c>
      <c r="U90" s="9">
        <f t="shared" si="53"/>
        <v>117.80000000000001</v>
      </c>
      <c r="V90" s="60"/>
    </row>
    <row r="107" spans="1:15" ht="15" x14ac:dyDescent="0.4">
      <c r="D107" s="50"/>
      <c r="E107" s="50"/>
      <c r="F107" s="50"/>
      <c r="I107" s="50"/>
      <c r="J107" s="50"/>
    </row>
    <row r="110" spans="1:15" ht="15" x14ac:dyDescent="0.4">
      <c r="A110" s="50"/>
      <c r="B110" s="50"/>
      <c r="C110" s="50"/>
      <c r="K110" s="50"/>
      <c r="L110" s="50"/>
      <c r="M110" s="50"/>
      <c r="N110" s="50"/>
      <c r="O110" s="50"/>
    </row>
  </sheetData>
  <pageMargins left="0.5" right="0.5" top="1" bottom="0.75" header="0.5" footer="0.5"/>
  <pageSetup orientation="landscape" r:id="rId1"/>
  <headerFooter alignWithMargins="0">
    <oddFooter>&amp;L&amp;D&amp;RDraft, Subject to Revision</oddFooter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Y110"/>
  <sheetViews>
    <sheetView tabSelected="1" workbookViewId="0">
      <pane xSplit="2" ySplit="3" topLeftCell="C4" activePane="bottomRight" state="frozen"/>
      <selection activeCell="I40" sqref="D40:I40"/>
      <selection pane="topRight" activeCell="I40" sqref="D40:I40"/>
      <selection pane="bottomLeft" activeCell="I40" sqref="D40:I40"/>
      <selection pane="bottomRight" activeCell="C73" sqref="C73:C75"/>
    </sheetView>
  </sheetViews>
  <sheetFormatPr defaultRowHeight="12.75" x14ac:dyDescent="0.35"/>
  <cols>
    <col min="1" max="1" width="14.59765625" customWidth="1"/>
    <col min="2" max="2" width="30.73046875" customWidth="1"/>
    <col min="3" max="3" width="7.796875" customWidth="1"/>
    <col min="4" max="21" width="11.59765625" customWidth="1"/>
  </cols>
  <sheetData>
    <row r="2" spans="1:22" ht="13.15" thickBot="1" x14ac:dyDescent="0.4">
      <c r="B2" s="62"/>
      <c r="C2" s="62"/>
      <c r="K2" s="2" t="s">
        <v>73</v>
      </c>
      <c r="L2" s="2" t="s">
        <v>73</v>
      </c>
      <c r="M2" s="2" t="s">
        <v>73</v>
      </c>
      <c r="N2" s="2" t="s">
        <v>73</v>
      </c>
      <c r="O2" s="2" t="s">
        <v>73</v>
      </c>
      <c r="P2" s="2" t="s">
        <v>73</v>
      </c>
      <c r="Q2" s="2" t="s">
        <v>73</v>
      </c>
      <c r="R2" s="2" t="s">
        <v>73</v>
      </c>
      <c r="S2" s="2" t="s">
        <v>73</v>
      </c>
      <c r="T2" s="2" t="s">
        <v>73</v>
      </c>
      <c r="U2" s="2" t="s">
        <v>73</v>
      </c>
      <c r="V2" s="2"/>
    </row>
    <row r="3" spans="1:22" ht="13.15" x14ac:dyDescent="0.4">
      <c r="B3" s="3"/>
      <c r="C3" s="5"/>
      <c r="D3" s="90">
        <v>1998</v>
      </c>
      <c r="E3" s="90">
        <v>1999</v>
      </c>
      <c r="F3" s="90">
        <v>2000</v>
      </c>
      <c r="G3" s="57">
        <v>2001</v>
      </c>
      <c r="H3" s="4">
        <v>2002</v>
      </c>
      <c r="I3" s="4">
        <v>2003</v>
      </c>
      <c r="J3" s="4">
        <v>2004</v>
      </c>
      <c r="K3" s="4">
        <v>2005</v>
      </c>
      <c r="L3" s="4">
        <v>2006</v>
      </c>
      <c r="M3" s="4">
        <v>2007</v>
      </c>
      <c r="N3" s="4">
        <v>2008</v>
      </c>
      <c r="O3" s="4">
        <v>2009</v>
      </c>
      <c r="P3" s="4">
        <v>2010</v>
      </c>
      <c r="Q3" s="4">
        <v>2011</v>
      </c>
      <c r="R3" s="4">
        <v>2012</v>
      </c>
      <c r="S3" s="4">
        <v>2013</v>
      </c>
      <c r="T3" s="4">
        <v>2014</v>
      </c>
      <c r="U3" s="4">
        <v>2015</v>
      </c>
      <c r="V3" s="4"/>
    </row>
    <row r="4" spans="1:22" x14ac:dyDescent="0.35">
      <c r="A4" s="1" t="s">
        <v>1</v>
      </c>
      <c r="B4" s="5"/>
      <c r="C4" s="5"/>
      <c r="D4" s="91" t="s">
        <v>91</v>
      </c>
      <c r="F4" s="91" t="s">
        <v>91</v>
      </c>
      <c r="G4" s="91" t="s">
        <v>91</v>
      </c>
      <c r="H4" s="91" t="s">
        <v>91</v>
      </c>
      <c r="I4" s="5"/>
      <c r="K4" s="5"/>
      <c r="L4" s="5"/>
      <c r="M4" s="5"/>
      <c r="N4" s="5"/>
      <c r="O4" s="5"/>
      <c r="R4" s="1"/>
    </row>
    <row r="5" spans="1:22" ht="13.15" x14ac:dyDescent="0.4">
      <c r="A5" s="6" t="s">
        <v>2</v>
      </c>
      <c r="B5" s="7" t="s">
        <v>3</v>
      </c>
      <c r="C5" s="7"/>
      <c r="D5" s="7">
        <f t="shared" ref="D5:J5" si="0">SUM(D6:D13)</f>
        <v>700.03</v>
      </c>
      <c r="E5" s="7">
        <f t="shared" si="0"/>
        <v>668.9</v>
      </c>
      <c r="F5" s="7">
        <f t="shared" si="0"/>
        <v>683.5</v>
      </c>
      <c r="G5" s="7">
        <f t="shared" si="0"/>
        <v>606.83000000000004</v>
      </c>
      <c r="H5" s="7">
        <f t="shared" si="0"/>
        <v>600.5</v>
      </c>
      <c r="I5" s="7">
        <f t="shared" si="0"/>
        <v>612.09999999999991</v>
      </c>
      <c r="J5" s="7">
        <f t="shared" si="0"/>
        <v>660.9</v>
      </c>
      <c r="K5" s="7">
        <f t="shared" ref="K5:P5" si="1">SUM(K6:K13)</f>
        <v>720.90000000000009</v>
      </c>
      <c r="L5" s="7">
        <f t="shared" si="1"/>
        <v>667.59999999999991</v>
      </c>
      <c r="M5" s="7">
        <f t="shared" si="1"/>
        <v>604.19999999999993</v>
      </c>
      <c r="N5" s="7">
        <f t="shared" si="1"/>
        <v>551.4</v>
      </c>
      <c r="O5" s="7">
        <f t="shared" si="1"/>
        <v>553.29999999999995</v>
      </c>
      <c r="P5" s="7">
        <f t="shared" si="1"/>
        <v>696.2</v>
      </c>
      <c r="Q5" s="7">
        <f>SUM(Q6:Q13)</f>
        <v>476.5</v>
      </c>
      <c r="R5" s="7">
        <f>SUM(R6:R13)</f>
        <v>590.90000000000009</v>
      </c>
      <c r="S5" s="7">
        <f>SUM(S6:S13)</f>
        <v>338.2</v>
      </c>
      <c r="T5" s="7">
        <f>SUM(T6:T13)</f>
        <v>302.3</v>
      </c>
      <c r="U5" s="7">
        <f>SUM(U6:U13)</f>
        <v>269.10000000000002</v>
      </c>
      <c r="V5" s="60"/>
    </row>
    <row r="6" spans="1:22" x14ac:dyDescent="0.35">
      <c r="A6" s="10"/>
      <c r="B6" s="11" t="s">
        <v>4</v>
      </c>
      <c r="C6" s="18"/>
      <c r="D6" s="11">
        <v>246.4</v>
      </c>
      <c r="E6" s="11">
        <v>247.8</v>
      </c>
      <c r="F6" s="11">
        <v>271.7</v>
      </c>
      <c r="G6" s="11">
        <v>239.29999999999998</v>
      </c>
      <c r="H6" s="11">
        <v>249.4</v>
      </c>
      <c r="I6" s="11">
        <v>291.10000000000002</v>
      </c>
      <c r="J6" s="11">
        <v>301</v>
      </c>
      <c r="K6" s="11">
        <v>212.10000000000002</v>
      </c>
      <c r="L6" s="11">
        <v>231.79999999999998</v>
      </c>
      <c r="M6" s="11">
        <v>230.59999999999997</v>
      </c>
      <c r="N6" s="11">
        <v>240.4</v>
      </c>
      <c r="O6" s="11">
        <v>248.5</v>
      </c>
      <c r="P6" s="11">
        <v>167.8</v>
      </c>
      <c r="Q6" s="11">
        <v>31.3</v>
      </c>
      <c r="R6" s="11">
        <v>61.099999999999994</v>
      </c>
      <c r="S6" s="11">
        <v>23.799999999999997</v>
      </c>
      <c r="T6" s="11">
        <v>62.199999999999996</v>
      </c>
      <c r="U6" s="11">
        <v>60.900000000000006</v>
      </c>
      <c r="V6" s="60"/>
    </row>
    <row r="7" spans="1:22" x14ac:dyDescent="0.35">
      <c r="A7" s="10"/>
      <c r="B7" s="13" t="s">
        <v>5</v>
      </c>
      <c r="C7" s="17"/>
      <c r="D7" s="13">
        <v>26.400000000000002</v>
      </c>
      <c r="E7" s="13">
        <v>37</v>
      </c>
      <c r="F7" s="13">
        <v>32.6</v>
      </c>
      <c r="G7" s="13">
        <v>34.43</v>
      </c>
      <c r="H7" s="13">
        <v>37.799999999999997</v>
      </c>
      <c r="I7" s="13">
        <v>33.4</v>
      </c>
      <c r="J7" s="13">
        <v>37.200000000000003</v>
      </c>
      <c r="K7" s="13">
        <v>34.300000000000004</v>
      </c>
      <c r="L7" s="13">
        <v>46</v>
      </c>
      <c r="M7" s="13">
        <v>41.000000000000007</v>
      </c>
      <c r="N7" s="13">
        <v>39.1</v>
      </c>
      <c r="O7" s="13">
        <v>41</v>
      </c>
      <c r="P7" s="13">
        <v>43.6</v>
      </c>
      <c r="Q7" s="13">
        <v>24.6</v>
      </c>
      <c r="R7" s="13">
        <v>32.900000000000006</v>
      </c>
      <c r="S7" s="13">
        <v>107.89999999999999</v>
      </c>
      <c r="T7" s="13">
        <v>54.20000000000001</v>
      </c>
      <c r="U7" s="13">
        <v>27.400000000000002</v>
      </c>
      <c r="V7" s="60"/>
    </row>
    <row r="8" spans="1:22" ht="13.15" x14ac:dyDescent="0.4">
      <c r="A8" s="10"/>
      <c r="B8" s="13" t="s">
        <v>6</v>
      </c>
      <c r="C8" s="7"/>
      <c r="D8" s="13">
        <v>0.89999999999999991</v>
      </c>
      <c r="E8" s="13">
        <v>0.8</v>
      </c>
      <c r="F8" s="13">
        <v>0.89999999999999991</v>
      </c>
      <c r="G8" s="13">
        <v>0.95000000000000007</v>
      </c>
      <c r="H8" s="13">
        <v>0.9</v>
      </c>
      <c r="I8" s="13">
        <v>1.1000000000000001</v>
      </c>
      <c r="J8" s="13">
        <v>1.3</v>
      </c>
      <c r="K8" s="13">
        <v>1</v>
      </c>
      <c r="L8" s="13">
        <v>2.2000000000000002</v>
      </c>
      <c r="M8" s="13">
        <v>0.9</v>
      </c>
      <c r="N8" s="13">
        <v>1.8</v>
      </c>
      <c r="O8" s="13">
        <v>2.1999999999999997</v>
      </c>
      <c r="P8" s="13">
        <v>1.5</v>
      </c>
      <c r="Q8" s="13">
        <v>0.7</v>
      </c>
      <c r="R8" s="13">
        <v>1.8</v>
      </c>
      <c r="S8" s="13">
        <v>0.7</v>
      </c>
      <c r="T8" s="13">
        <v>0</v>
      </c>
      <c r="U8" s="13">
        <v>0.4</v>
      </c>
      <c r="V8" s="60"/>
    </row>
    <row r="9" spans="1:22" x14ac:dyDescent="0.35">
      <c r="A9" s="10"/>
      <c r="B9" s="11" t="s">
        <v>7</v>
      </c>
      <c r="C9" s="18"/>
      <c r="D9" s="11">
        <v>76.7</v>
      </c>
      <c r="E9" s="11">
        <v>76.7</v>
      </c>
      <c r="F9" s="11">
        <v>76.7</v>
      </c>
      <c r="G9" s="11">
        <v>76.7</v>
      </c>
      <c r="H9" s="11">
        <v>76.7</v>
      </c>
      <c r="I9" s="11">
        <v>76.7</v>
      </c>
      <c r="J9" s="11">
        <v>76.7</v>
      </c>
      <c r="K9" s="11">
        <v>76.7</v>
      </c>
      <c r="L9" s="11">
        <v>44.599999999999994</v>
      </c>
      <c r="M9" s="11">
        <v>45.8</v>
      </c>
      <c r="N9" s="11">
        <v>46.8</v>
      </c>
      <c r="O9" s="11">
        <v>47.9</v>
      </c>
      <c r="P9" s="11">
        <v>46.5</v>
      </c>
      <c r="Q9" s="11">
        <v>25.2</v>
      </c>
      <c r="R9" s="11">
        <v>25.4</v>
      </c>
      <c r="S9" s="11">
        <v>26.3</v>
      </c>
      <c r="T9" s="11">
        <v>27.5</v>
      </c>
      <c r="U9" s="11">
        <v>26.6</v>
      </c>
      <c r="V9" s="60"/>
    </row>
    <row r="10" spans="1:22" x14ac:dyDescent="0.35">
      <c r="A10" s="10"/>
      <c r="B10" s="13" t="s">
        <v>8</v>
      </c>
      <c r="C10" s="17"/>
      <c r="D10" s="13">
        <v>50.600000000000009</v>
      </c>
      <c r="E10" s="13">
        <v>42.3</v>
      </c>
      <c r="F10" s="13">
        <v>44.6</v>
      </c>
      <c r="G10" s="13">
        <v>47.05</v>
      </c>
      <c r="H10" s="13">
        <v>45.3</v>
      </c>
      <c r="I10" s="13">
        <v>49.5</v>
      </c>
      <c r="J10" s="13">
        <v>50.8</v>
      </c>
      <c r="K10" s="13">
        <v>44.800000000000004</v>
      </c>
      <c r="L10" s="13">
        <v>41.5</v>
      </c>
      <c r="M10" s="13">
        <v>43.9</v>
      </c>
      <c r="N10" s="13">
        <v>43.9</v>
      </c>
      <c r="O10" s="13">
        <v>44</v>
      </c>
      <c r="P10" s="13">
        <v>36.000000000000007</v>
      </c>
      <c r="Q10" s="13">
        <v>24.4</v>
      </c>
      <c r="R10" s="13">
        <v>32.300000000000004</v>
      </c>
      <c r="S10" s="13">
        <v>17.099999999999998</v>
      </c>
      <c r="T10" s="13">
        <v>27.5</v>
      </c>
      <c r="U10" s="13">
        <v>26.499999999999996</v>
      </c>
      <c r="V10" s="60"/>
    </row>
    <row r="11" spans="1:22" x14ac:dyDescent="0.35">
      <c r="A11" s="10"/>
      <c r="B11" s="13" t="s">
        <v>9</v>
      </c>
      <c r="C11" s="17"/>
      <c r="D11" s="13">
        <v>142.63</v>
      </c>
      <c r="E11" s="13">
        <v>131.4</v>
      </c>
      <c r="F11" s="13">
        <v>156.4</v>
      </c>
      <c r="G11" s="13">
        <v>184.3</v>
      </c>
      <c r="H11" s="13">
        <v>161.69999999999999</v>
      </c>
      <c r="I11" s="13">
        <v>108.5</v>
      </c>
      <c r="J11" s="13">
        <v>167.9</v>
      </c>
      <c r="K11" s="13">
        <v>184.60000000000002</v>
      </c>
      <c r="L11" s="13">
        <v>116.60000000000001</v>
      </c>
      <c r="M11" s="13">
        <v>124.39999999999998</v>
      </c>
      <c r="N11" s="13">
        <v>106.4</v>
      </c>
      <c r="O11" s="13">
        <v>103</v>
      </c>
      <c r="P11" s="13">
        <v>115</v>
      </c>
      <c r="Q11" s="13">
        <v>108</v>
      </c>
      <c r="R11" s="13">
        <v>149.6</v>
      </c>
      <c r="S11" s="13">
        <v>127.2</v>
      </c>
      <c r="T11" s="13">
        <v>121.50000000000001</v>
      </c>
      <c r="U11" s="13">
        <v>119.10000000000001</v>
      </c>
      <c r="V11" s="60"/>
    </row>
    <row r="12" spans="1:22" x14ac:dyDescent="0.35">
      <c r="A12" s="10"/>
      <c r="B12" s="13" t="s">
        <v>10</v>
      </c>
      <c r="C12" s="13"/>
      <c r="D12" s="13">
        <v>0</v>
      </c>
      <c r="E12" s="13">
        <v>24.3</v>
      </c>
      <c r="F12" s="13">
        <v>0</v>
      </c>
      <c r="G12" s="13">
        <v>0</v>
      </c>
      <c r="H12" s="13">
        <v>4.5999999999999996</v>
      </c>
      <c r="I12" s="13">
        <v>7.4</v>
      </c>
      <c r="J12" s="13">
        <v>12.8</v>
      </c>
      <c r="K12" s="13">
        <v>13.1</v>
      </c>
      <c r="L12" s="13">
        <v>9.1999999999999993</v>
      </c>
      <c r="M12" s="13">
        <v>9.3000000000000007</v>
      </c>
      <c r="N12" s="13">
        <v>8.6999999999999993</v>
      </c>
      <c r="O12" s="13">
        <v>6.8</v>
      </c>
      <c r="P12" s="13">
        <v>19.600000000000001</v>
      </c>
      <c r="Q12" s="13">
        <v>0.1</v>
      </c>
      <c r="R12" s="13">
        <v>0.1</v>
      </c>
      <c r="S12" s="13">
        <v>0</v>
      </c>
      <c r="T12" s="13">
        <v>0</v>
      </c>
      <c r="U12" s="13">
        <v>3.7</v>
      </c>
      <c r="V12" s="60"/>
    </row>
    <row r="13" spans="1:22" x14ac:dyDescent="0.35">
      <c r="A13" s="10"/>
      <c r="B13" s="13" t="s">
        <v>11</v>
      </c>
      <c r="C13" s="13"/>
      <c r="D13" s="13">
        <v>156.4</v>
      </c>
      <c r="E13" s="13">
        <v>108.6</v>
      </c>
      <c r="F13" s="13">
        <v>100.6</v>
      </c>
      <c r="G13" s="13">
        <v>24.1</v>
      </c>
      <c r="H13" s="13">
        <v>24.1</v>
      </c>
      <c r="I13" s="13">
        <v>44.4</v>
      </c>
      <c r="J13" s="13">
        <v>13.2</v>
      </c>
      <c r="K13" s="13">
        <v>154.30000000000001</v>
      </c>
      <c r="L13" s="13">
        <v>175.7</v>
      </c>
      <c r="M13" s="13">
        <v>108.3</v>
      </c>
      <c r="N13" s="13">
        <v>64.3</v>
      </c>
      <c r="O13" s="13">
        <v>59.9</v>
      </c>
      <c r="P13" s="13">
        <v>266.2</v>
      </c>
      <c r="Q13" s="13">
        <v>262.2</v>
      </c>
      <c r="R13" s="13">
        <v>287.7</v>
      </c>
      <c r="S13" s="13">
        <v>35.200000000000003</v>
      </c>
      <c r="T13" s="13">
        <v>9.4</v>
      </c>
      <c r="U13" s="13">
        <v>4.5</v>
      </c>
      <c r="V13" s="60"/>
    </row>
    <row r="14" spans="1:22" x14ac:dyDescent="0.35">
      <c r="A14" s="10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60"/>
    </row>
    <row r="15" spans="1:22" ht="13.15" x14ac:dyDescent="0.4">
      <c r="A15" s="6" t="s">
        <v>2</v>
      </c>
      <c r="B15" s="7" t="s">
        <v>12</v>
      </c>
      <c r="C15" s="7"/>
      <c r="D15" s="7">
        <f t="shared" ref="D15:J15" si="2">SUM(D16:D18)</f>
        <v>3870.3999999999996</v>
      </c>
      <c r="E15" s="7">
        <f t="shared" si="2"/>
        <v>3588</v>
      </c>
      <c r="F15" s="7">
        <f t="shared" si="2"/>
        <v>4013.2</v>
      </c>
      <c r="G15" s="7">
        <f t="shared" si="2"/>
        <v>3900.2999999999997</v>
      </c>
      <c r="H15" s="7">
        <f t="shared" si="2"/>
        <v>4186.5</v>
      </c>
      <c r="I15" s="7">
        <f t="shared" si="2"/>
        <v>3949.1</v>
      </c>
      <c r="J15" s="7">
        <f t="shared" si="2"/>
        <v>4109.5</v>
      </c>
      <c r="K15" s="7">
        <f t="shared" ref="K15:P15" si="3">SUM(K16:K18)</f>
        <v>3789</v>
      </c>
      <c r="L15" s="7">
        <f t="shared" si="3"/>
        <v>4226.2</v>
      </c>
      <c r="M15" s="7">
        <f t="shared" si="3"/>
        <v>4035.4</v>
      </c>
      <c r="N15" s="7">
        <f t="shared" si="3"/>
        <v>4157.3</v>
      </c>
      <c r="O15" s="7">
        <f t="shared" si="3"/>
        <v>3816.5</v>
      </c>
      <c r="P15" s="7">
        <f t="shared" si="3"/>
        <v>3836.4</v>
      </c>
      <c r="Q15" s="7">
        <f>SUM(Q16:Q18)</f>
        <v>3637.4</v>
      </c>
      <c r="R15" s="7">
        <f>SUM(R16:R18)</f>
        <v>4217.0999999999995</v>
      </c>
      <c r="S15" s="7">
        <f>SUM(S16:S18)</f>
        <v>4616.2</v>
      </c>
      <c r="T15" s="7">
        <f>SUM(T16:T18)</f>
        <v>4750</v>
      </c>
      <c r="U15" s="7">
        <f>SUM(U16:U18)</f>
        <v>3816.5</v>
      </c>
      <c r="V15" s="60"/>
    </row>
    <row r="16" spans="1:22" ht="13.15" x14ac:dyDescent="0.4">
      <c r="A16" s="6"/>
      <c r="B16" s="17" t="s">
        <v>13</v>
      </c>
      <c r="C16" s="17"/>
      <c r="D16" s="17">
        <v>3531.7999999999997</v>
      </c>
      <c r="E16" s="17">
        <v>3247.3</v>
      </c>
      <c r="F16" s="17">
        <v>3674.6</v>
      </c>
      <c r="G16" s="17">
        <v>3561.7</v>
      </c>
      <c r="H16" s="17">
        <v>3850.6</v>
      </c>
      <c r="I16" s="17">
        <v>3538.5</v>
      </c>
      <c r="J16" s="17">
        <v>3402</v>
      </c>
      <c r="K16" s="17">
        <v>3096.7</v>
      </c>
      <c r="L16" s="17">
        <v>3490.2</v>
      </c>
      <c r="M16" s="17">
        <v>3325.7</v>
      </c>
      <c r="N16" s="17">
        <v>3437.5</v>
      </c>
      <c r="O16" s="17">
        <v>3108.6</v>
      </c>
      <c r="P16" s="17">
        <v>3108.7</v>
      </c>
      <c r="Q16" s="17">
        <v>2915.3</v>
      </c>
      <c r="R16" s="17">
        <v>3428.5</v>
      </c>
      <c r="S16" s="17">
        <v>3826.6</v>
      </c>
      <c r="T16" s="17">
        <v>3953.4</v>
      </c>
      <c r="U16" s="17">
        <v>3071.5</v>
      </c>
      <c r="V16" s="60"/>
    </row>
    <row r="17" spans="1:24" ht="13.15" x14ac:dyDescent="0.4">
      <c r="A17" s="6"/>
      <c r="B17" s="17" t="s">
        <v>10</v>
      </c>
      <c r="C17" s="17"/>
      <c r="D17" s="17">
        <v>338.6</v>
      </c>
      <c r="E17" s="17">
        <v>340.7</v>
      </c>
      <c r="F17" s="17">
        <v>338.6</v>
      </c>
      <c r="G17" s="17">
        <v>338.6</v>
      </c>
      <c r="H17" s="17">
        <v>335.9</v>
      </c>
      <c r="I17" s="17">
        <v>410.6</v>
      </c>
      <c r="J17" s="17">
        <v>707.5</v>
      </c>
      <c r="K17" s="17">
        <v>692.3</v>
      </c>
      <c r="L17" s="17">
        <v>733.4</v>
      </c>
      <c r="M17" s="17">
        <v>703.9</v>
      </c>
      <c r="N17" s="17">
        <v>712.3</v>
      </c>
      <c r="O17" s="17">
        <v>686.2</v>
      </c>
      <c r="P17" s="17">
        <v>690.3</v>
      </c>
      <c r="Q17" s="17">
        <v>689.7</v>
      </c>
      <c r="R17" s="17">
        <v>755.4</v>
      </c>
      <c r="S17" s="17">
        <v>754.4</v>
      </c>
      <c r="T17" s="17">
        <v>760.6</v>
      </c>
      <c r="U17" s="17">
        <v>707.6</v>
      </c>
      <c r="V17" s="60"/>
    </row>
    <row r="18" spans="1:24" ht="13.15" x14ac:dyDescent="0.4">
      <c r="A18" s="6"/>
      <c r="B18" s="17" t="s">
        <v>11</v>
      </c>
      <c r="C18" s="17"/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2.6</v>
      </c>
      <c r="M18" s="17">
        <v>5.8</v>
      </c>
      <c r="N18" s="17">
        <v>7.5</v>
      </c>
      <c r="O18" s="17">
        <v>21.7</v>
      </c>
      <c r="P18" s="17">
        <v>37.4</v>
      </c>
      <c r="Q18" s="17">
        <v>32.4</v>
      </c>
      <c r="R18" s="17">
        <v>33.200000000000003</v>
      </c>
      <c r="S18" s="17">
        <v>35.200000000000003</v>
      </c>
      <c r="T18" s="17">
        <v>36</v>
      </c>
      <c r="U18" s="17">
        <v>37.4</v>
      </c>
      <c r="V18" s="60"/>
    </row>
    <row r="19" spans="1:24" ht="13.15" x14ac:dyDescent="0.4">
      <c r="A19" s="6" t="s">
        <v>14</v>
      </c>
      <c r="B19" s="7" t="s">
        <v>15</v>
      </c>
      <c r="C19" s="7"/>
      <c r="D19" s="7">
        <f t="shared" ref="D19:J19" si="4">SUM(D20:D23)</f>
        <v>31.6</v>
      </c>
      <c r="E19" s="7">
        <f t="shared" si="4"/>
        <v>28</v>
      </c>
      <c r="F19" s="7">
        <f t="shared" si="4"/>
        <v>30.2</v>
      </c>
      <c r="G19" s="7">
        <f t="shared" si="4"/>
        <v>29.6</v>
      </c>
      <c r="H19" s="7">
        <f t="shared" si="4"/>
        <v>29.6</v>
      </c>
      <c r="I19" s="7">
        <f t="shared" si="4"/>
        <v>33.299999999999997</v>
      </c>
      <c r="J19" s="7">
        <f t="shared" si="4"/>
        <v>30.3</v>
      </c>
      <c r="K19" s="7">
        <f t="shared" ref="K19:P19" si="5">SUM(K20:K23)</f>
        <v>30.3</v>
      </c>
      <c r="L19" s="7">
        <f t="shared" si="5"/>
        <v>30.3</v>
      </c>
      <c r="M19" s="7">
        <f t="shared" si="5"/>
        <v>30.3</v>
      </c>
      <c r="N19" s="7">
        <f t="shared" si="5"/>
        <v>30.3</v>
      </c>
      <c r="O19" s="7">
        <f t="shared" si="5"/>
        <v>30.3</v>
      </c>
      <c r="P19" s="7">
        <f t="shared" si="5"/>
        <v>30.3</v>
      </c>
      <c r="Q19" s="7">
        <f>SUM(Q20:Q23)</f>
        <v>44.4</v>
      </c>
      <c r="R19" s="7">
        <f>SUM(R20:R23)</f>
        <v>44.4</v>
      </c>
      <c r="S19" s="7">
        <f>SUM(S20:S23)</f>
        <v>30.3</v>
      </c>
      <c r="T19" s="7">
        <f>SUM(T20:T23)</f>
        <v>45.2</v>
      </c>
      <c r="U19" s="7">
        <f>SUM(U20:U23)</f>
        <v>44.5</v>
      </c>
      <c r="V19" s="9"/>
    </row>
    <row r="20" spans="1:24" ht="13.15" x14ac:dyDescent="0.4">
      <c r="A20" s="6"/>
      <c r="B20" s="18" t="s">
        <v>16</v>
      </c>
      <c r="C20" s="18"/>
      <c r="D20" s="18">
        <v>31.6</v>
      </c>
      <c r="E20" s="18">
        <v>28</v>
      </c>
      <c r="F20" s="18">
        <v>30.2</v>
      </c>
      <c r="G20" s="18">
        <v>29.6</v>
      </c>
      <c r="H20" s="18">
        <v>29.6</v>
      </c>
      <c r="I20" s="18">
        <v>33.299999999999997</v>
      </c>
      <c r="J20" s="18">
        <v>30.3</v>
      </c>
      <c r="K20" s="18">
        <v>30.3</v>
      </c>
      <c r="L20" s="18">
        <v>30.3</v>
      </c>
      <c r="M20" s="18">
        <v>30.3</v>
      </c>
      <c r="N20" s="18">
        <v>30.3</v>
      </c>
      <c r="O20" s="18">
        <v>30.3</v>
      </c>
      <c r="P20" s="18">
        <v>30.3</v>
      </c>
      <c r="Q20" s="18">
        <v>44.4</v>
      </c>
      <c r="R20" s="18">
        <v>44.4</v>
      </c>
      <c r="S20" s="18">
        <v>30.3</v>
      </c>
      <c r="T20" s="18">
        <v>45.2</v>
      </c>
      <c r="U20" s="18">
        <v>44.5</v>
      </c>
      <c r="V20" s="9"/>
    </row>
    <row r="21" spans="1:24" x14ac:dyDescent="0.35">
      <c r="A21" s="10"/>
      <c r="B21" s="17" t="s">
        <v>17</v>
      </c>
      <c r="C21" s="17"/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9"/>
    </row>
    <row r="22" spans="1:24" x14ac:dyDescent="0.35">
      <c r="A22" s="10"/>
      <c r="B22" s="17" t="s">
        <v>18</v>
      </c>
      <c r="C22" s="17"/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9"/>
    </row>
    <row r="23" spans="1:24" x14ac:dyDescent="0.35">
      <c r="A23" s="10"/>
      <c r="B23" s="17" t="s">
        <v>19</v>
      </c>
      <c r="C23" s="17"/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9"/>
    </row>
    <row r="24" spans="1:24" ht="13.15" x14ac:dyDescent="0.4">
      <c r="A24" s="10"/>
      <c r="B24" s="19" t="s">
        <v>20</v>
      </c>
      <c r="C24" s="19"/>
      <c r="D24" s="144">
        <f t="shared" ref="D24:J24" si="6">D5+D15+D19</f>
        <v>4602.03</v>
      </c>
      <c r="E24" s="144">
        <f t="shared" si="6"/>
        <v>4284.8999999999996</v>
      </c>
      <c r="F24" s="144">
        <f t="shared" si="6"/>
        <v>4726.8999999999996</v>
      </c>
      <c r="G24" s="144">
        <f t="shared" si="6"/>
        <v>4536.7300000000005</v>
      </c>
      <c r="H24" s="144">
        <f t="shared" si="6"/>
        <v>4816.6000000000004</v>
      </c>
      <c r="I24" s="144">
        <f t="shared" si="6"/>
        <v>4594.5</v>
      </c>
      <c r="J24" s="144">
        <f t="shared" si="6"/>
        <v>4800.7</v>
      </c>
      <c r="K24" s="144">
        <f t="shared" ref="K24:P24" si="7">K5+K15+K19</f>
        <v>4540.2</v>
      </c>
      <c r="L24" s="19">
        <f t="shared" si="7"/>
        <v>4924.0999999999995</v>
      </c>
      <c r="M24" s="19">
        <f t="shared" si="7"/>
        <v>4669.9000000000005</v>
      </c>
      <c r="N24" s="19">
        <f t="shared" si="7"/>
        <v>4739</v>
      </c>
      <c r="O24" s="19">
        <f t="shared" si="7"/>
        <v>4400.1000000000004</v>
      </c>
      <c r="P24" s="19">
        <f t="shared" si="7"/>
        <v>4562.9000000000005</v>
      </c>
      <c r="Q24" s="19">
        <f>Q5+Q15+Q19</f>
        <v>4158.2999999999993</v>
      </c>
      <c r="R24" s="19">
        <f>R5+R15+R19</f>
        <v>4852.3999999999996</v>
      </c>
      <c r="S24" s="19">
        <f>S5+S15+S19</f>
        <v>4984.7</v>
      </c>
      <c r="T24" s="19">
        <f>T5+T15+T19</f>
        <v>5097.5</v>
      </c>
      <c r="U24" s="19">
        <f>U5+U15+U19</f>
        <v>4130.1000000000004</v>
      </c>
      <c r="V24" s="20"/>
    </row>
    <row r="25" spans="1:24" x14ac:dyDescent="0.35"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2"/>
    </row>
    <row r="26" spans="1:24" x14ac:dyDescent="0.35">
      <c r="A26" s="23" t="s">
        <v>22</v>
      </c>
      <c r="B26" s="24" t="s">
        <v>23</v>
      </c>
      <c r="C26" s="24"/>
      <c r="D26" s="24">
        <v>424.1</v>
      </c>
      <c r="E26" s="24">
        <v>504.6</v>
      </c>
      <c r="F26" s="24">
        <v>420.6</v>
      </c>
      <c r="G26" s="24">
        <v>415.1</v>
      </c>
      <c r="H26" s="24">
        <v>421.3</v>
      </c>
      <c r="I26" s="24">
        <v>446.7</v>
      </c>
      <c r="J26" s="24">
        <v>464.7</v>
      </c>
      <c r="K26" s="24">
        <v>559.30000000000007</v>
      </c>
      <c r="L26" s="24">
        <v>509.59999999999997</v>
      </c>
      <c r="M26" s="24">
        <v>340.5</v>
      </c>
      <c r="N26" s="24">
        <v>344.29999999999995</v>
      </c>
      <c r="O26" s="24">
        <v>349.7</v>
      </c>
      <c r="P26" s="24">
        <v>360.2</v>
      </c>
      <c r="Q26" s="24">
        <v>145.70000000000002</v>
      </c>
      <c r="R26" s="24">
        <v>204.29999999999998</v>
      </c>
      <c r="S26" s="24">
        <v>203.1</v>
      </c>
      <c r="T26" s="24">
        <v>195.10000000000002</v>
      </c>
      <c r="U26" s="24">
        <v>177.6</v>
      </c>
      <c r="V26" s="60"/>
      <c r="W26" s="88"/>
      <c r="X26" s="89"/>
    </row>
    <row r="27" spans="1:24" ht="13.15" x14ac:dyDescent="0.4">
      <c r="A27" s="26" t="s">
        <v>24</v>
      </c>
      <c r="B27" s="24" t="s">
        <v>12</v>
      </c>
      <c r="C27" s="24"/>
      <c r="D27" s="24">
        <v>3701.9</v>
      </c>
      <c r="E27" s="24">
        <v>3276.3</v>
      </c>
      <c r="F27" s="24">
        <v>3831.6</v>
      </c>
      <c r="G27" s="24">
        <v>3719</v>
      </c>
      <c r="H27" s="24">
        <v>3538</v>
      </c>
      <c r="I27" s="24">
        <v>3644.2</v>
      </c>
      <c r="J27" s="24">
        <v>3482.3</v>
      </c>
      <c r="K27" s="24">
        <v>3237.7</v>
      </c>
      <c r="L27" s="24">
        <v>3560.9</v>
      </c>
      <c r="M27" s="24">
        <v>3389.7999999999997</v>
      </c>
      <c r="N27" s="24">
        <v>3473.2999999999997</v>
      </c>
      <c r="O27" s="24">
        <v>3178.5000000000005</v>
      </c>
      <c r="P27" s="24">
        <v>3251.3</v>
      </c>
      <c r="Q27" s="24">
        <v>3150.1000000000004</v>
      </c>
      <c r="R27" s="24">
        <v>3664.6000000000004</v>
      </c>
      <c r="S27" s="24">
        <v>3856.5</v>
      </c>
      <c r="T27" s="24">
        <v>3963</v>
      </c>
      <c r="U27" s="24">
        <v>3308.9</v>
      </c>
      <c r="V27" s="60"/>
      <c r="W27" s="89"/>
      <c r="X27" s="89"/>
    </row>
    <row r="28" spans="1:24" x14ac:dyDescent="0.35">
      <c r="A28" s="27"/>
      <c r="B28" s="24" t="s">
        <v>16</v>
      </c>
      <c r="C28" s="24"/>
      <c r="D28" s="24">
        <v>31.6</v>
      </c>
      <c r="E28" s="24">
        <v>28</v>
      </c>
      <c r="F28" s="24">
        <v>30.2</v>
      </c>
      <c r="G28" s="24">
        <v>29.6</v>
      </c>
      <c r="H28" s="24">
        <v>29.6</v>
      </c>
      <c r="I28" s="24">
        <v>33.299999999999997</v>
      </c>
      <c r="J28" s="24">
        <v>30.3</v>
      </c>
      <c r="K28" s="24">
        <v>30.3</v>
      </c>
      <c r="L28" s="24">
        <v>30.3</v>
      </c>
      <c r="M28" s="24">
        <v>30.3</v>
      </c>
      <c r="N28" s="24">
        <v>30.3</v>
      </c>
      <c r="O28" s="24">
        <v>30.3</v>
      </c>
      <c r="P28" s="24">
        <v>30.3</v>
      </c>
      <c r="Q28" s="24">
        <v>44.4</v>
      </c>
      <c r="R28" s="24">
        <v>44.4</v>
      </c>
      <c r="S28" s="24">
        <v>30.3</v>
      </c>
      <c r="T28" s="24">
        <v>45.2</v>
      </c>
      <c r="U28" s="24">
        <v>44.5</v>
      </c>
      <c r="V28" s="60"/>
      <c r="W28" s="89"/>
      <c r="X28" s="89"/>
    </row>
    <row r="29" spans="1:24" x14ac:dyDescent="0.35">
      <c r="A29" s="23"/>
      <c r="B29" s="24" t="s">
        <v>25</v>
      </c>
      <c r="C29" s="24"/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24">
        <v>0</v>
      </c>
      <c r="O29" s="24">
        <v>0</v>
      </c>
      <c r="P29" s="24">
        <v>0</v>
      </c>
      <c r="Q29" s="24">
        <v>0</v>
      </c>
      <c r="R29" s="24">
        <v>0</v>
      </c>
      <c r="S29" s="24">
        <v>0</v>
      </c>
      <c r="T29" s="24">
        <v>0</v>
      </c>
      <c r="U29" s="24">
        <v>0</v>
      </c>
      <c r="V29" s="60"/>
      <c r="W29" s="89"/>
      <c r="X29" s="89"/>
    </row>
    <row r="30" spans="1:24" x14ac:dyDescent="0.35">
      <c r="A30" s="23"/>
      <c r="B30" s="24" t="s">
        <v>26</v>
      </c>
      <c r="C30" s="24"/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60"/>
      <c r="W30" s="89"/>
      <c r="X30" s="89"/>
    </row>
    <row r="31" spans="1:24" x14ac:dyDescent="0.35">
      <c r="A31" s="23"/>
      <c r="B31" s="24" t="s">
        <v>19</v>
      </c>
      <c r="C31" s="24"/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0</v>
      </c>
      <c r="R31" s="24">
        <v>0</v>
      </c>
      <c r="S31" s="24">
        <v>0</v>
      </c>
      <c r="T31" s="24">
        <v>0</v>
      </c>
      <c r="U31" s="24">
        <v>0</v>
      </c>
      <c r="V31" s="60"/>
      <c r="W31" s="89"/>
      <c r="X31" s="89"/>
    </row>
    <row r="32" spans="1:24" ht="13.15" x14ac:dyDescent="0.4">
      <c r="A32" s="23"/>
      <c r="B32" s="28" t="s">
        <v>20</v>
      </c>
      <c r="C32" s="28"/>
      <c r="D32" s="28">
        <f t="shared" ref="D32:J32" si="8">SUM(D26:D31)</f>
        <v>4157.6000000000004</v>
      </c>
      <c r="E32" s="28">
        <f t="shared" si="8"/>
        <v>3808.9</v>
      </c>
      <c r="F32" s="28">
        <f t="shared" si="8"/>
        <v>4282.3999999999996</v>
      </c>
      <c r="G32" s="28">
        <f t="shared" si="8"/>
        <v>4163.7000000000007</v>
      </c>
      <c r="H32" s="28">
        <f t="shared" si="8"/>
        <v>3988.9</v>
      </c>
      <c r="I32" s="28">
        <f t="shared" si="8"/>
        <v>4124.2</v>
      </c>
      <c r="J32" s="28">
        <f t="shared" si="8"/>
        <v>3977.3</v>
      </c>
      <c r="K32" s="28">
        <f t="shared" ref="K32:O32" si="9">SUM(K26:K31)</f>
        <v>3827.3</v>
      </c>
      <c r="L32" s="28">
        <f t="shared" si="9"/>
        <v>4100.8</v>
      </c>
      <c r="M32" s="28">
        <f t="shared" si="9"/>
        <v>3760.6</v>
      </c>
      <c r="N32" s="28">
        <f t="shared" si="9"/>
        <v>3847.8999999999996</v>
      </c>
      <c r="O32" s="28">
        <f t="shared" si="9"/>
        <v>3558.5000000000005</v>
      </c>
      <c r="P32" s="28">
        <f t="shared" ref="P32:U32" si="10">SUM(P26:P31)</f>
        <v>3641.8</v>
      </c>
      <c r="Q32" s="28">
        <f t="shared" si="10"/>
        <v>3340.2000000000003</v>
      </c>
      <c r="R32" s="28">
        <f t="shared" si="10"/>
        <v>3913.3000000000006</v>
      </c>
      <c r="S32" s="28">
        <f t="shared" si="10"/>
        <v>4089.9</v>
      </c>
      <c r="T32" s="28">
        <f t="shared" si="10"/>
        <v>4203.3</v>
      </c>
      <c r="U32" s="28">
        <f t="shared" si="10"/>
        <v>3531</v>
      </c>
      <c r="V32" s="29"/>
      <c r="W32" s="89"/>
      <c r="X32" s="89"/>
    </row>
    <row r="33" spans="1:22" x14ac:dyDescent="0.3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1"/>
      <c r="Q33" s="9"/>
    </row>
    <row r="34" spans="1:22" x14ac:dyDescent="0.35">
      <c r="A34" t="s">
        <v>27</v>
      </c>
      <c r="B34" s="30" t="s">
        <v>28</v>
      </c>
      <c r="C34" s="30"/>
      <c r="D34" s="93">
        <v>6.6</v>
      </c>
      <c r="E34" s="93">
        <v>0</v>
      </c>
      <c r="F34" s="93">
        <v>6.3</v>
      </c>
      <c r="G34" s="93">
        <v>4</v>
      </c>
      <c r="H34" s="93">
        <v>0</v>
      </c>
      <c r="I34" s="93">
        <v>0</v>
      </c>
      <c r="J34" s="93">
        <v>6</v>
      </c>
      <c r="K34" s="36">
        <v>6</v>
      </c>
      <c r="L34" s="22">
        <v>4</v>
      </c>
      <c r="M34" s="22">
        <v>3.5</v>
      </c>
      <c r="N34" s="22">
        <v>3.6</v>
      </c>
      <c r="O34" s="22">
        <v>1.4</v>
      </c>
      <c r="P34" s="74">
        <v>1.6</v>
      </c>
      <c r="Q34" s="9">
        <v>1.7</v>
      </c>
      <c r="R34">
        <v>2.2000000000000002</v>
      </c>
      <c r="S34">
        <v>1.8</v>
      </c>
      <c r="T34">
        <v>1.8</v>
      </c>
      <c r="U34">
        <v>1.5</v>
      </c>
      <c r="V34" s="9"/>
    </row>
    <row r="35" spans="1:22" x14ac:dyDescent="0.35">
      <c r="B35" s="32" t="s">
        <v>29</v>
      </c>
      <c r="C35" s="32"/>
      <c r="D35" s="93">
        <v>0</v>
      </c>
      <c r="E35" s="93">
        <v>0</v>
      </c>
      <c r="F35" s="93">
        <v>0</v>
      </c>
      <c r="G35" s="93">
        <v>0</v>
      </c>
      <c r="H35" s="93">
        <v>0</v>
      </c>
      <c r="I35" s="93">
        <v>0</v>
      </c>
      <c r="J35" s="93">
        <v>0</v>
      </c>
      <c r="K35" s="36">
        <v>0</v>
      </c>
      <c r="L35" s="22">
        <v>0</v>
      </c>
      <c r="M35" s="22">
        <v>0</v>
      </c>
      <c r="N35" s="22">
        <v>0</v>
      </c>
      <c r="O35" s="22">
        <v>0</v>
      </c>
      <c r="P35" s="74">
        <v>0</v>
      </c>
      <c r="Q35" s="9">
        <v>0</v>
      </c>
      <c r="R35">
        <v>0</v>
      </c>
      <c r="S35">
        <v>0</v>
      </c>
      <c r="T35">
        <v>0</v>
      </c>
      <c r="U35">
        <v>0</v>
      </c>
      <c r="V35" s="9"/>
    </row>
    <row r="36" spans="1:22" x14ac:dyDescent="0.35">
      <c r="B36" s="30" t="s">
        <v>30</v>
      </c>
      <c r="C36" s="30"/>
      <c r="D36" s="93">
        <v>0</v>
      </c>
      <c r="E36" s="93">
        <v>0</v>
      </c>
      <c r="F36" s="93">
        <v>0</v>
      </c>
      <c r="G36" s="93">
        <v>0</v>
      </c>
      <c r="H36" s="93">
        <v>0</v>
      </c>
      <c r="I36" s="93">
        <v>0</v>
      </c>
      <c r="J36" s="93">
        <v>0</v>
      </c>
      <c r="K36" s="36">
        <v>0</v>
      </c>
      <c r="L36" s="22">
        <v>0</v>
      </c>
      <c r="M36" s="22">
        <v>0</v>
      </c>
      <c r="N36" s="22">
        <v>0</v>
      </c>
      <c r="O36" s="22">
        <v>0</v>
      </c>
      <c r="P36" s="74">
        <v>0</v>
      </c>
      <c r="Q36" s="9">
        <v>0</v>
      </c>
      <c r="R36">
        <v>0</v>
      </c>
      <c r="S36">
        <v>0</v>
      </c>
      <c r="T36">
        <v>0</v>
      </c>
      <c r="U36">
        <v>0</v>
      </c>
      <c r="V36" s="9"/>
    </row>
    <row r="37" spans="1:22" x14ac:dyDescent="0.35">
      <c r="B37" s="33" t="s">
        <v>31</v>
      </c>
      <c r="C37" s="33"/>
      <c r="D37" s="93">
        <v>3905.1</v>
      </c>
      <c r="E37" s="93">
        <v>3476.1</v>
      </c>
      <c r="F37" s="93">
        <v>4053</v>
      </c>
      <c r="G37" s="93">
        <v>3946.6</v>
      </c>
      <c r="H37" s="93">
        <v>3722.3</v>
      </c>
      <c r="I37" s="93">
        <v>3784.6</v>
      </c>
      <c r="J37" s="93">
        <v>3689.1</v>
      </c>
      <c r="K37" s="36">
        <v>3419.7000000000003</v>
      </c>
      <c r="L37" s="22">
        <v>3751.4</v>
      </c>
      <c r="M37" s="22">
        <v>3588.9</v>
      </c>
      <c r="N37" s="22">
        <v>3663.1</v>
      </c>
      <c r="O37" s="22">
        <v>3370.2</v>
      </c>
      <c r="P37" s="74">
        <v>3660.4</v>
      </c>
      <c r="Q37" s="9">
        <v>3260.2000000000003</v>
      </c>
      <c r="R37">
        <v>3782.0000000000005</v>
      </c>
      <c r="S37">
        <v>3997.9</v>
      </c>
      <c r="T37">
        <v>4114.7</v>
      </c>
      <c r="U37">
        <v>3447.5</v>
      </c>
      <c r="V37" s="9"/>
    </row>
    <row r="38" spans="1:22" x14ac:dyDescent="0.35">
      <c r="B38" s="33" t="s">
        <v>32</v>
      </c>
      <c r="C38" s="33"/>
      <c r="D38" s="93">
        <v>0</v>
      </c>
      <c r="E38" s="93">
        <v>0</v>
      </c>
      <c r="F38" s="93">
        <v>0</v>
      </c>
      <c r="G38" s="93">
        <v>0</v>
      </c>
      <c r="H38" s="93">
        <v>0</v>
      </c>
      <c r="I38" s="93">
        <v>0</v>
      </c>
      <c r="J38" s="93">
        <v>0</v>
      </c>
      <c r="K38" s="36">
        <v>0</v>
      </c>
      <c r="L38" s="22">
        <v>0</v>
      </c>
      <c r="M38" s="22">
        <v>0</v>
      </c>
      <c r="N38" s="22">
        <v>0</v>
      </c>
      <c r="O38" s="22">
        <v>0</v>
      </c>
      <c r="P38" s="74">
        <v>0</v>
      </c>
      <c r="Q38" s="9">
        <v>0</v>
      </c>
      <c r="R38">
        <v>0</v>
      </c>
      <c r="S38">
        <v>0</v>
      </c>
      <c r="T38">
        <v>0</v>
      </c>
      <c r="U38">
        <v>0</v>
      </c>
      <c r="V38" s="9"/>
    </row>
    <row r="39" spans="1:22" x14ac:dyDescent="0.35">
      <c r="B39" s="34" t="s">
        <v>33</v>
      </c>
      <c r="C39" s="34"/>
      <c r="D39" s="93"/>
      <c r="E39" s="93"/>
      <c r="F39" s="93"/>
      <c r="G39" s="93"/>
      <c r="H39" s="93"/>
      <c r="I39" s="93"/>
      <c r="J39" s="93"/>
      <c r="K39" s="36">
        <v>0</v>
      </c>
      <c r="L39" s="22">
        <v>0</v>
      </c>
      <c r="M39" s="22">
        <v>0</v>
      </c>
      <c r="N39" s="22">
        <v>0</v>
      </c>
      <c r="O39" s="22">
        <v>0</v>
      </c>
      <c r="P39" s="74">
        <v>0</v>
      </c>
      <c r="Q39" s="9">
        <v>0</v>
      </c>
      <c r="R39">
        <v>0</v>
      </c>
      <c r="S39">
        <v>0</v>
      </c>
      <c r="T39">
        <v>0</v>
      </c>
      <c r="U39">
        <v>0</v>
      </c>
      <c r="V39" s="9"/>
    </row>
    <row r="40" spans="1:22" x14ac:dyDescent="0.35">
      <c r="B40" s="33" t="s">
        <v>34</v>
      </c>
      <c r="C40" s="33"/>
      <c r="D40" s="93">
        <v>0</v>
      </c>
      <c r="E40" s="93">
        <v>0</v>
      </c>
      <c r="F40" s="93">
        <v>0</v>
      </c>
      <c r="G40" s="93">
        <v>0</v>
      </c>
      <c r="H40" s="93">
        <v>0</v>
      </c>
      <c r="I40" s="93">
        <v>0</v>
      </c>
      <c r="J40" s="93">
        <v>0</v>
      </c>
      <c r="K40" s="36">
        <v>0</v>
      </c>
      <c r="L40" s="22">
        <v>0</v>
      </c>
      <c r="M40" s="22">
        <v>0</v>
      </c>
      <c r="N40" s="22">
        <v>0</v>
      </c>
      <c r="O40" s="22">
        <v>0</v>
      </c>
      <c r="P40" s="74">
        <v>0</v>
      </c>
      <c r="Q40" s="9">
        <v>0</v>
      </c>
      <c r="R40">
        <v>0</v>
      </c>
      <c r="S40">
        <v>0</v>
      </c>
      <c r="T40">
        <v>0</v>
      </c>
      <c r="U40">
        <v>0</v>
      </c>
      <c r="V40" s="9"/>
    </row>
    <row r="41" spans="1:22" x14ac:dyDescent="0.35">
      <c r="B41" s="30" t="s">
        <v>35</v>
      </c>
      <c r="C41" s="30"/>
      <c r="D41" s="93">
        <v>156.4</v>
      </c>
      <c r="E41" s="93">
        <v>108.6</v>
      </c>
      <c r="F41" s="93">
        <v>100.6</v>
      </c>
      <c r="G41" s="93">
        <v>24.1</v>
      </c>
      <c r="H41" s="93">
        <v>24.1</v>
      </c>
      <c r="I41" s="93">
        <v>44.4</v>
      </c>
      <c r="J41" s="93">
        <v>13.2</v>
      </c>
      <c r="K41" s="36">
        <v>133.6</v>
      </c>
      <c r="L41" s="22">
        <v>176.5</v>
      </c>
      <c r="M41" s="22">
        <v>108.5</v>
      </c>
      <c r="N41" s="22">
        <v>64.5</v>
      </c>
      <c r="O41" s="22">
        <v>59.9</v>
      </c>
      <c r="P41" s="74">
        <v>4.7</v>
      </c>
      <c r="Q41" s="9">
        <v>133.1</v>
      </c>
      <c r="R41">
        <v>168.9</v>
      </c>
      <c r="S41">
        <v>93.5</v>
      </c>
      <c r="T41">
        <v>18.5</v>
      </c>
      <c r="U41">
        <v>52.8</v>
      </c>
      <c r="V41" s="9"/>
    </row>
    <row r="42" spans="1:22" x14ac:dyDescent="0.35">
      <c r="B42" s="30" t="s">
        <v>87</v>
      </c>
      <c r="C42" s="30"/>
      <c r="D42" s="93"/>
      <c r="E42" s="93"/>
      <c r="F42" s="93"/>
      <c r="G42" s="93"/>
      <c r="H42" s="93"/>
      <c r="I42" s="93"/>
      <c r="J42" s="93"/>
      <c r="K42" s="36"/>
      <c r="L42" s="22">
        <v>0</v>
      </c>
      <c r="M42" s="22">
        <v>0</v>
      </c>
      <c r="N42" s="22">
        <v>0</v>
      </c>
      <c r="O42" s="22">
        <v>0</v>
      </c>
      <c r="P42" s="74">
        <v>0</v>
      </c>
      <c r="Q42" s="9">
        <v>0</v>
      </c>
      <c r="R42">
        <v>0</v>
      </c>
      <c r="S42">
        <v>0</v>
      </c>
      <c r="T42">
        <v>0</v>
      </c>
      <c r="U42">
        <v>0</v>
      </c>
      <c r="V42" s="9"/>
    </row>
    <row r="43" spans="1:22" x14ac:dyDescent="0.35">
      <c r="K43" s="52"/>
      <c r="L43" s="22"/>
      <c r="M43" s="22"/>
      <c r="N43" s="22"/>
      <c r="O43" s="22"/>
      <c r="P43" s="74"/>
      <c r="Q43" s="9"/>
      <c r="V43" s="9"/>
    </row>
    <row r="44" spans="1:22" x14ac:dyDescent="0.35">
      <c r="A44" t="s">
        <v>36</v>
      </c>
      <c r="B44" s="5" t="s">
        <v>37</v>
      </c>
      <c r="C44" s="5"/>
      <c r="D44" s="93">
        <v>73.39999999999992</v>
      </c>
      <c r="E44" s="93">
        <v>224.2</v>
      </c>
      <c r="F44" s="93">
        <v>105.3</v>
      </c>
      <c r="G44" s="142">
        <v>171.1</v>
      </c>
      <c r="H44" s="93">
        <v>242.5</v>
      </c>
      <c r="I44" s="93">
        <v>274.89999999999998</v>
      </c>
      <c r="J44" s="93">
        <v>269</v>
      </c>
      <c r="K44" s="36">
        <v>268</v>
      </c>
      <c r="L44" s="22">
        <v>168.90000000000003</v>
      </c>
      <c r="M44" s="22">
        <v>59.700000000000102</v>
      </c>
      <c r="N44" s="22">
        <v>116.70000000000005</v>
      </c>
      <c r="O44" s="22">
        <v>127.00000000000006</v>
      </c>
      <c r="P44" s="74">
        <v>-24.89999999999992</v>
      </c>
      <c r="Q44" s="9">
        <v>-54.799999999999841</v>
      </c>
      <c r="R44">
        <v>-39.799999999999955</v>
      </c>
      <c r="S44">
        <v>-3.2999999999999829</v>
      </c>
      <c r="T44">
        <v>68.299999999999955</v>
      </c>
      <c r="U44">
        <v>29.19999999999996</v>
      </c>
      <c r="V44" s="9"/>
    </row>
    <row r="45" spans="1:22" x14ac:dyDescent="0.35">
      <c r="B45" s="5" t="s">
        <v>38</v>
      </c>
      <c r="C45" s="5"/>
      <c r="D45" s="93">
        <v>313.60000000000002</v>
      </c>
      <c r="E45" s="93">
        <v>239.6</v>
      </c>
      <c r="F45" s="93">
        <v>311</v>
      </c>
      <c r="G45" s="142">
        <v>237.7</v>
      </c>
      <c r="H45" s="93">
        <v>258.8</v>
      </c>
      <c r="I45" s="93">
        <v>200.9</v>
      </c>
      <c r="J45" s="93">
        <v>192</v>
      </c>
      <c r="K45" s="36">
        <v>161.29999999999998</v>
      </c>
      <c r="L45" s="22">
        <v>194.89999999999998</v>
      </c>
      <c r="M45" s="22">
        <v>316.09999999999997</v>
      </c>
      <c r="N45" s="22">
        <v>257.5</v>
      </c>
      <c r="O45" s="22">
        <v>270</v>
      </c>
      <c r="P45" s="74">
        <v>363.2</v>
      </c>
      <c r="Q45" s="9">
        <v>371.99999999999994</v>
      </c>
      <c r="R45">
        <v>429.29999999999995</v>
      </c>
      <c r="S45">
        <v>225.4</v>
      </c>
      <c r="T45">
        <v>197.5</v>
      </c>
      <c r="U45">
        <v>133.9</v>
      </c>
      <c r="V45" s="9"/>
    </row>
    <row r="46" spans="1:22" x14ac:dyDescent="0.35">
      <c r="B46" s="35" t="s">
        <v>66</v>
      </c>
      <c r="C46" s="35"/>
      <c r="D46" s="93">
        <v>0</v>
      </c>
      <c r="E46" s="93">
        <v>0</v>
      </c>
      <c r="F46" s="93">
        <v>0</v>
      </c>
      <c r="G46" s="93">
        <v>0</v>
      </c>
      <c r="H46" s="93">
        <v>0</v>
      </c>
      <c r="I46" s="93">
        <v>0</v>
      </c>
      <c r="J46" s="93">
        <v>0</v>
      </c>
      <c r="K46" s="36">
        <v>0</v>
      </c>
      <c r="L46" s="22">
        <v>0</v>
      </c>
      <c r="M46" s="22">
        <v>0</v>
      </c>
      <c r="N46" s="22">
        <v>0</v>
      </c>
      <c r="O46" s="22">
        <v>0</v>
      </c>
      <c r="P46" s="74">
        <v>0</v>
      </c>
      <c r="Q46" s="9">
        <v>0</v>
      </c>
      <c r="R46">
        <v>0</v>
      </c>
      <c r="S46">
        <v>0</v>
      </c>
      <c r="T46">
        <v>0</v>
      </c>
      <c r="U46">
        <v>0</v>
      </c>
      <c r="V46" s="9"/>
    </row>
    <row r="47" spans="1:22" x14ac:dyDescent="0.35">
      <c r="A47" t="s">
        <v>39</v>
      </c>
      <c r="B47" s="5" t="s">
        <v>40</v>
      </c>
      <c r="C47" s="5"/>
      <c r="D47" s="93">
        <v>130.80000000000001</v>
      </c>
      <c r="E47" s="93">
        <v>236.4</v>
      </c>
      <c r="F47" s="93">
        <v>133.5</v>
      </c>
      <c r="G47" s="93">
        <v>135.30000000000001</v>
      </c>
      <c r="H47" s="93">
        <v>552.29999999999995</v>
      </c>
      <c r="I47" s="93">
        <v>263.39999999999998</v>
      </c>
      <c r="J47" s="93">
        <v>619.20000000000005</v>
      </c>
      <c r="K47" s="36">
        <v>544.70000000000005</v>
      </c>
      <c r="L47" s="22">
        <v>616.4</v>
      </c>
      <c r="M47" s="22">
        <v>580</v>
      </c>
      <c r="N47" s="22">
        <v>619.1</v>
      </c>
      <c r="O47" s="22">
        <v>555.9</v>
      </c>
      <c r="P47" s="74">
        <v>542.4</v>
      </c>
      <c r="Q47" s="9">
        <v>431.9</v>
      </c>
      <c r="R47">
        <v>495.6</v>
      </c>
      <c r="S47">
        <v>655</v>
      </c>
      <c r="T47">
        <v>682.5</v>
      </c>
      <c r="U47">
        <v>451</v>
      </c>
      <c r="V47" s="9"/>
    </row>
    <row r="48" spans="1:22" x14ac:dyDescent="0.35">
      <c r="B48" s="5" t="s">
        <v>41</v>
      </c>
      <c r="C48" s="5"/>
      <c r="D48" s="93">
        <v>16.13</v>
      </c>
      <c r="E48" s="93">
        <v>0</v>
      </c>
      <c r="F48" s="93">
        <v>17.2</v>
      </c>
      <c r="G48" s="93">
        <v>17.93</v>
      </c>
      <c r="H48" s="93">
        <v>16.600000000000001</v>
      </c>
      <c r="I48" s="93">
        <v>6</v>
      </c>
      <c r="J48" s="93">
        <v>12.2</v>
      </c>
      <c r="K48" s="53">
        <v>6.9</v>
      </c>
      <c r="L48" s="22">
        <v>12</v>
      </c>
      <c r="M48" s="22">
        <v>13.2</v>
      </c>
      <c r="N48" s="22">
        <v>14.5</v>
      </c>
      <c r="O48" s="22">
        <v>15.7</v>
      </c>
      <c r="P48" s="74">
        <v>15.5</v>
      </c>
      <c r="Q48" s="9">
        <v>14.2</v>
      </c>
      <c r="R48">
        <v>14.2</v>
      </c>
      <c r="S48">
        <v>14.399999999999999</v>
      </c>
      <c r="T48">
        <v>14.2</v>
      </c>
      <c r="U48">
        <v>14.2</v>
      </c>
      <c r="V48" s="9"/>
    </row>
    <row r="49" spans="1:22" x14ac:dyDescent="0.35">
      <c r="B49" s="35" t="s">
        <v>42</v>
      </c>
      <c r="C49" s="35"/>
      <c r="D49" s="93">
        <v>0</v>
      </c>
      <c r="E49" s="93">
        <v>0</v>
      </c>
      <c r="F49" s="93">
        <v>0</v>
      </c>
      <c r="G49" s="93">
        <v>0</v>
      </c>
      <c r="H49" s="93">
        <v>0</v>
      </c>
      <c r="I49" s="93">
        <v>20.3</v>
      </c>
      <c r="J49" s="93">
        <v>0</v>
      </c>
      <c r="K49" s="53">
        <v>0</v>
      </c>
      <c r="L49" s="22">
        <v>0</v>
      </c>
      <c r="M49" s="22">
        <v>0</v>
      </c>
      <c r="N49" s="22">
        <v>0</v>
      </c>
      <c r="O49" s="22">
        <v>0</v>
      </c>
      <c r="P49" s="74">
        <v>0</v>
      </c>
      <c r="Q49" s="9">
        <v>0</v>
      </c>
      <c r="R49">
        <v>0</v>
      </c>
      <c r="S49">
        <v>0</v>
      </c>
      <c r="T49">
        <v>0</v>
      </c>
      <c r="U49">
        <v>0</v>
      </c>
      <c r="V49" s="9"/>
    </row>
    <row r="50" spans="1:22" x14ac:dyDescent="0.35">
      <c r="B50" s="36" t="s">
        <v>43</v>
      </c>
      <c r="C50" s="36"/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s="9">
        <v>0</v>
      </c>
      <c r="L50" s="22">
        <v>0</v>
      </c>
      <c r="M50" s="22">
        <v>0</v>
      </c>
      <c r="N50" s="22">
        <v>0</v>
      </c>
      <c r="O50" s="22">
        <v>0</v>
      </c>
      <c r="P50" s="74">
        <v>0</v>
      </c>
      <c r="Q50" s="9">
        <v>0</v>
      </c>
      <c r="R50">
        <v>0</v>
      </c>
      <c r="S50">
        <v>0</v>
      </c>
      <c r="T50">
        <v>0</v>
      </c>
      <c r="U50">
        <v>0</v>
      </c>
      <c r="V50" s="9"/>
    </row>
    <row r="51" spans="1:22" ht="13.15" x14ac:dyDescent="0.4">
      <c r="A51" s="37" t="s">
        <v>44</v>
      </c>
      <c r="B51" s="38"/>
      <c r="C51" s="38"/>
      <c r="D51" s="102">
        <v>1998</v>
      </c>
      <c r="E51" s="102">
        <v>1999</v>
      </c>
      <c r="F51" s="102">
        <v>2000</v>
      </c>
      <c r="G51" s="102">
        <v>2001</v>
      </c>
      <c r="H51" s="102">
        <v>2002</v>
      </c>
      <c r="I51" s="102">
        <f>I3</f>
        <v>2003</v>
      </c>
      <c r="J51" s="102">
        <v>2004</v>
      </c>
      <c r="K51" s="38"/>
      <c r="L51" s="38"/>
      <c r="M51" s="38"/>
      <c r="N51" s="38"/>
      <c r="O51" s="38"/>
      <c r="P51" s="39">
        <v>2010</v>
      </c>
      <c r="Q51" s="39">
        <v>2011</v>
      </c>
      <c r="R51" s="39">
        <v>2012</v>
      </c>
      <c r="S51" s="39">
        <v>2013</v>
      </c>
      <c r="T51" s="39">
        <v>2014</v>
      </c>
      <c r="U51" s="39">
        <v>2015</v>
      </c>
      <c r="V51" s="39"/>
    </row>
    <row r="52" spans="1:22" x14ac:dyDescent="0.35">
      <c r="A52" s="40"/>
      <c r="B52" s="38" t="s">
        <v>68</v>
      </c>
      <c r="C52" s="38"/>
      <c r="D52" s="107">
        <f t="shared" ref="D52:J52" si="11">D35+D39</f>
        <v>0</v>
      </c>
      <c r="E52" s="107">
        <f t="shared" si="11"/>
        <v>0</v>
      </c>
      <c r="F52" s="107">
        <f t="shared" si="11"/>
        <v>0</v>
      </c>
      <c r="G52" s="107">
        <f t="shared" si="11"/>
        <v>0</v>
      </c>
      <c r="H52" s="107">
        <f t="shared" si="11"/>
        <v>0</v>
      </c>
      <c r="I52" s="107">
        <f t="shared" si="11"/>
        <v>0</v>
      </c>
      <c r="J52" s="107">
        <f t="shared" si="11"/>
        <v>0</v>
      </c>
      <c r="K52" s="42">
        <f t="shared" ref="K52:U52" si="12">K35+K39</f>
        <v>0</v>
      </c>
      <c r="L52" s="42">
        <f t="shared" si="12"/>
        <v>0</v>
      </c>
      <c r="M52" s="42">
        <f t="shared" si="12"/>
        <v>0</v>
      </c>
      <c r="N52" s="42">
        <f t="shared" si="12"/>
        <v>0</v>
      </c>
      <c r="O52" s="42">
        <f t="shared" si="12"/>
        <v>0</v>
      </c>
      <c r="P52" s="41">
        <f t="shared" si="12"/>
        <v>0</v>
      </c>
      <c r="Q52" s="41">
        <f t="shared" si="12"/>
        <v>0</v>
      </c>
      <c r="R52" s="41">
        <f t="shared" si="12"/>
        <v>0</v>
      </c>
      <c r="S52" s="41">
        <f t="shared" si="12"/>
        <v>0</v>
      </c>
      <c r="T52" s="41">
        <f t="shared" si="12"/>
        <v>0</v>
      </c>
      <c r="U52" s="41">
        <f t="shared" si="12"/>
        <v>0</v>
      </c>
      <c r="V52" s="41"/>
    </row>
    <row r="53" spans="1:22" x14ac:dyDescent="0.35">
      <c r="A53" s="40"/>
      <c r="B53" s="38" t="s">
        <v>45</v>
      </c>
      <c r="C53" s="38"/>
      <c r="D53" s="98">
        <f>D34</f>
        <v>6.6</v>
      </c>
      <c r="E53" s="98">
        <f t="shared" ref="E53:J53" si="13">E34</f>
        <v>0</v>
      </c>
      <c r="F53" s="98">
        <f t="shared" si="13"/>
        <v>6.3</v>
      </c>
      <c r="G53" s="98">
        <f t="shared" si="13"/>
        <v>4</v>
      </c>
      <c r="H53" s="98">
        <f t="shared" si="13"/>
        <v>0</v>
      </c>
      <c r="I53" s="98">
        <f t="shared" si="13"/>
        <v>0</v>
      </c>
      <c r="J53" s="98">
        <f t="shared" si="13"/>
        <v>6</v>
      </c>
      <c r="K53" s="42">
        <f t="shared" ref="K53:O53" si="14">K34</f>
        <v>6</v>
      </c>
      <c r="L53" s="42">
        <f t="shared" si="14"/>
        <v>4</v>
      </c>
      <c r="M53" s="42">
        <f t="shared" si="14"/>
        <v>3.5</v>
      </c>
      <c r="N53" s="42">
        <f t="shared" si="14"/>
        <v>3.6</v>
      </c>
      <c r="O53" s="42">
        <f t="shared" si="14"/>
        <v>1.4</v>
      </c>
      <c r="P53" s="42">
        <f>P34</f>
        <v>1.6</v>
      </c>
      <c r="Q53" s="42">
        <f t="shared" ref="Q53:U53" si="15">Q34</f>
        <v>1.7</v>
      </c>
      <c r="R53" s="42">
        <f t="shared" si="15"/>
        <v>2.2000000000000002</v>
      </c>
      <c r="S53" s="42">
        <f t="shared" si="15"/>
        <v>1.8</v>
      </c>
      <c r="T53" s="42">
        <f t="shared" si="15"/>
        <v>1.8</v>
      </c>
      <c r="U53" s="42">
        <f t="shared" si="15"/>
        <v>1.5</v>
      </c>
      <c r="V53" s="42"/>
    </row>
    <row r="54" spans="1:22" x14ac:dyDescent="0.35">
      <c r="A54" s="40"/>
      <c r="B54" s="43" t="s">
        <v>46</v>
      </c>
      <c r="C54" s="43"/>
      <c r="D54" s="98">
        <f>D36</f>
        <v>0</v>
      </c>
      <c r="E54" s="98">
        <f t="shared" ref="E54:J54" si="16">E36</f>
        <v>0</v>
      </c>
      <c r="F54" s="98">
        <f t="shared" si="16"/>
        <v>0</v>
      </c>
      <c r="G54" s="98">
        <f t="shared" si="16"/>
        <v>0</v>
      </c>
      <c r="H54" s="98">
        <f t="shared" si="16"/>
        <v>0</v>
      </c>
      <c r="I54" s="98">
        <f t="shared" si="16"/>
        <v>0</v>
      </c>
      <c r="J54" s="98">
        <f t="shared" si="16"/>
        <v>0</v>
      </c>
      <c r="K54" s="42">
        <f t="shared" ref="K54:P55" si="17">K36</f>
        <v>0</v>
      </c>
      <c r="L54" s="42">
        <f t="shared" si="17"/>
        <v>0</v>
      </c>
      <c r="M54" s="42">
        <f t="shared" si="17"/>
        <v>0</v>
      </c>
      <c r="N54" s="42">
        <f t="shared" si="17"/>
        <v>0</v>
      </c>
      <c r="O54" s="42">
        <f t="shared" si="17"/>
        <v>0</v>
      </c>
      <c r="P54" s="42">
        <f t="shared" si="17"/>
        <v>0</v>
      </c>
      <c r="Q54" s="42">
        <f t="shared" ref="Q54:U55" si="18">Q36</f>
        <v>0</v>
      </c>
      <c r="R54" s="42">
        <f t="shared" si="18"/>
        <v>0</v>
      </c>
      <c r="S54" s="42">
        <f t="shared" si="18"/>
        <v>0</v>
      </c>
      <c r="T54" s="42">
        <f t="shared" si="18"/>
        <v>0</v>
      </c>
      <c r="U54" s="42">
        <f t="shared" si="18"/>
        <v>0</v>
      </c>
      <c r="V54" s="42"/>
    </row>
    <row r="55" spans="1:22" x14ac:dyDescent="0.35">
      <c r="A55" s="40"/>
      <c r="B55" s="44" t="s">
        <v>47</v>
      </c>
      <c r="C55" s="44"/>
      <c r="D55" s="98">
        <f t="shared" ref="D55:J55" si="19">D37</f>
        <v>3905.1</v>
      </c>
      <c r="E55" s="98">
        <f t="shared" si="19"/>
        <v>3476.1</v>
      </c>
      <c r="F55" s="98">
        <f t="shared" si="19"/>
        <v>4053</v>
      </c>
      <c r="G55" s="98">
        <f t="shared" si="19"/>
        <v>3946.6</v>
      </c>
      <c r="H55" s="98">
        <f t="shared" si="19"/>
        <v>3722.3</v>
      </c>
      <c r="I55" s="98">
        <f t="shared" si="19"/>
        <v>3784.6</v>
      </c>
      <c r="J55" s="98">
        <f t="shared" si="19"/>
        <v>3689.1</v>
      </c>
      <c r="K55" s="42">
        <f t="shared" si="17"/>
        <v>3419.7000000000003</v>
      </c>
      <c r="L55" s="42">
        <f t="shared" si="17"/>
        <v>3751.4</v>
      </c>
      <c r="M55" s="42">
        <f t="shared" si="17"/>
        <v>3588.9</v>
      </c>
      <c r="N55" s="42">
        <f t="shared" si="17"/>
        <v>3663.1</v>
      </c>
      <c r="O55" s="42">
        <f t="shared" si="17"/>
        <v>3370.2</v>
      </c>
      <c r="P55" s="42">
        <f t="shared" si="17"/>
        <v>3660.4</v>
      </c>
      <c r="Q55" s="42">
        <f t="shared" si="18"/>
        <v>3260.2000000000003</v>
      </c>
      <c r="R55" s="42">
        <f t="shared" si="18"/>
        <v>3782.0000000000005</v>
      </c>
      <c r="S55" s="42">
        <f t="shared" si="18"/>
        <v>3997.9</v>
      </c>
      <c r="T55" s="42">
        <f t="shared" si="18"/>
        <v>4114.7</v>
      </c>
      <c r="U55" s="42">
        <f t="shared" si="18"/>
        <v>3447.5</v>
      </c>
      <c r="V55" s="42"/>
    </row>
    <row r="56" spans="1:22" x14ac:dyDescent="0.35">
      <c r="A56" s="40"/>
      <c r="B56" s="38" t="s">
        <v>48</v>
      </c>
      <c r="C56" s="38"/>
      <c r="D56" s="98">
        <f t="shared" ref="D56:J56" si="20">D38+D40</f>
        <v>0</v>
      </c>
      <c r="E56" s="98">
        <f t="shared" si="20"/>
        <v>0</v>
      </c>
      <c r="F56" s="98">
        <f t="shared" si="20"/>
        <v>0</v>
      </c>
      <c r="G56" s="98">
        <f t="shared" si="20"/>
        <v>0</v>
      </c>
      <c r="H56" s="98">
        <f t="shared" si="20"/>
        <v>0</v>
      </c>
      <c r="I56" s="98">
        <f t="shared" si="20"/>
        <v>0</v>
      </c>
      <c r="J56" s="98">
        <f t="shared" si="20"/>
        <v>0</v>
      </c>
      <c r="K56" s="42">
        <f t="shared" ref="K56:U56" si="21">K38+K40</f>
        <v>0</v>
      </c>
      <c r="L56" s="42">
        <f t="shared" si="21"/>
        <v>0</v>
      </c>
      <c r="M56" s="42">
        <f t="shared" si="21"/>
        <v>0</v>
      </c>
      <c r="N56" s="42">
        <f t="shared" si="21"/>
        <v>0</v>
      </c>
      <c r="O56" s="42">
        <f t="shared" si="21"/>
        <v>0</v>
      </c>
      <c r="P56" s="42">
        <f t="shared" si="21"/>
        <v>0</v>
      </c>
      <c r="Q56" s="42">
        <f t="shared" si="21"/>
        <v>0</v>
      </c>
      <c r="R56" s="42">
        <f t="shared" si="21"/>
        <v>0</v>
      </c>
      <c r="S56" s="42">
        <f t="shared" si="21"/>
        <v>0</v>
      </c>
      <c r="T56" s="42">
        <f t="shared" si="21"/>
        <v>0</v>
      </c>
      <c r="U56" s="42">
        <f t="shared" si="21"/>
        <v>0</v>
      </c>
      <c r="V56" s="42"/>
    </row>
    <row r="57" spans="1:22" x14ac:dyDescent="0.35">
      <c r="A57" s="40"/>
      <c r="B57" s="38" t="s">
        <v>49</v>
      </c>
      <c r="C57" s="38"/>
      <c r="D57" s="98">
        <f t="shared" ref="D57:J57" si="22">D41</f>
        <v>156.4</v>
      </c>
      <c r="E57" s="98">
        <f t="shared" si="22"/>
        <v>108.6</v>
      </c>
      <c r="F57" s="98">
        <f t="shared" si="22"/>
        <v>100.6</v>
      </c>
      <c r="G57" s="98">
        <f t="shared" si="22"/>
        <v>24.1</v>
      </c>
      <c r="H57" s="98">
        <f t="shared" si="22"/>
        <v>24.1</v>
      </c>
      <c r="I57" s="98">
        <f t="shared" si="22"/>
        <v>44.4</v>
      </c>
      <c r="J57" s="98">
        <f t="shared" si="22"/>
        <v>13.2</v>
      </c>
      <c r="K57" s="42">
        <f t="shared" ref="K57:U57" si="23">K41</f>
        <v>133.6</v>
      </c>
      <c r="L57" s="42">
        <f t="shared" si="23"/>
        <v>176.5</v>
      </c>
      <c r="M57" s="42">
        <f t="shared" si="23"/>
        <v>108.5</v>
      </c>
      <c r="N57" s="42">
        <f t="shared" si="23"/>
        <v>64.5</v>
      </c>
      <c r="O57" s="42">
        <f t="shared" si="23"/>
        <v>59.9</v>
      </c>
      <c r="P57" s="42">
        <f t="shared" si="23"/>
        <v>4.7</v>
      </c>
      <c r="Q57" s="42">
        <f t="shared" si="23"/>
        <v>133.1</v>
      </c>
      <c r="R57" s="42">
        <f t="shared" si="23"/>
        <v>168.9</v>
      </c>
      <c r="S57" s="42">
        <f t="shared" si="23"/>
        <v>93.5</v>
      </c>
      <c r="T57" s="42">
        <f t="shared" si="23"/>
        <v>18.5</v>
      </c>
      <c r="U57" s="42">
        <f t="shared" si="23"/>
        <v>52.8</v>
      </c>
      <c r="V57" s="42"/>
    </row>
    <row r="58" spans="1:22" x14ac:dyDescent="0.35">
      <c r="A58" s="40"/>
      <c r="B58" s="38" t="s">
        <v>74</v>
      </c>
      <c r="C58" s="38"/>
      <c r="D58" s="98"/>
      <c r="E58" s="98"/>
      <c r="F58" s="98"/>
      <c r="G58" s="98"/>
      <c r="H58" s="98"/>
      <c r="I58" s="98"/>
      <c r="J58" s="98"/>
      <c r="K58" s="42">
        <f t="shared" ref="K58:P58" si="24">K42</f>
        <v>0</v>
      </c>
      <c r="L58" s="42">
        <f t="shared" si="24"/>
        <v>0</v>
      </c>
      <c r="M58" s="42">
        <f t="shared" si="24"/>
        <v>0</v>
      </c>
      <c r="N58" s="42">
        <f t="shared" si="24"/>
        <v>0</v>
      </c>
      <c r="O58" s="42">
        <f t="shared" si="24"/>
        <v>0</v>
      </c>
      <c r="P58" s="42">
        <f t="shared" si="24"/>
        <v>0</v>
      </c>
      <c r="Q58" s="42">
        <f>Q42</f>
        <v>0</v>
      </c>
      <c r="R58" s="42">
        <f>R42</f>
        <v>0</v>
      </c>
      <c r="S58" s="42">
        <f>S42</f>
        <v>0</v>
      </c>
      <c r="T58" s="42">
        <f t="shared" ref="T58:U58" si="25">T42</f>
        <v>0</v>
      </c>
      <c r="U58" s="42">
        <f t="shared" si="25"/>
        <v>0</v>
      </c>
      <c r="V58" s="42"/>
    </row>
    <row r="59" spans="1:22" x14ac:dyDescent="0.35">
      <c r="A59" s="40"/>
      <c r="B59" s="44" t="s">
        <v>50</v>
      </c>
      <c r="C59" s="44"/>
      <c r="D59" s="98">
        <f t="shared" ref="D59:J59" si="26">SUM(D44:D45)</f>
        <v>386.99999999999994</v>
      </c>
      <c r="E59" s="98">
        <f t="shared" si="26"/>
        <v>463.79999999999995</v>
      </c>
      <c r="F59" s="98">
        <f t="shared" si="26"/>
        <v>416.3</v>
      </c>
      <c r="G59" s="98">
        <f t="shared" si="26"/>
        <v>408.79999999999995</v>
      </c>
      <c r="H59" s="98">
        <f t="shared" si="26"/>
        <v>501.3</v>
      </c>
      <c r="I59" s="98">
        <f t="shared" si="26"/>
        <v>475.79999999999995</v>
      </c>
      <c r="J59" s="98">
        <f t="shared" si="26"/>
        <v>461</v>
      </c>
      <c r="K59" s="42">
        <f t="shared" ref="K59:U59" si="27">SUM(K44:K45)</f>
        <v>429.29999999999995</v>
      </c>
      <c r="L59" s="42">
        <f t="shared" si="27"/>
        <v>363.8</v>
      </c>
      <c r="M59" s="42">
        <f t="shared" si="27"/>
        <v>375.80000000000007</v>
      </c>
      <c r="N59" s="42">
        <f t="shared" si="27"/>
        <v>374.20000000000005</v>
      </c>
      <c r="O59" s="42">
        <f t="shared" si="27"/>
        <v>397.00000000000006</v>
      </c>
      <c r="P59" s="42">
        <f t="shared" si="27"/>
        <v>338.30000000000007</v>
      </c>
      <c r="Q59" s="42">
        <f t="shared" si="27"/>
        <v>317.2000000000001</v>
      </c>
      <c r="R59" s="42">
        <f t="shared" si="27"/>
        <v>389.5</v>
      </c>
      <c r="S59" s="42">
        <f t="shared" si="27"/>
        <v>222.10000000000002</v>
      </c>
      <c r="T59" s="42">
        <f t="shared" si="27"/>
        <v>265.79999999999995</v>
      </c>
      <c r="U59" s="42">
        <f t="shared" si="27"/>
        <v>163.09999999999997</v>
      </c>
      <c r="V59" s="42"/>
    </row>
    <row r="60" spans="1:22" x14ac:dyDescent="0.35">
      <c r="A60" s="40"/>
      <c r="B60" s="38" t="s">
        <v>67</v>
      </c>
      <c r="C60" s="38"/>
      <c r="D60" s="98">
        <f t="shared" ref="D60:J60" si="28">D49+D46</f>
        <v>0</v>
      </c>
      <c r="E60" s="98">
        <f t="shared" si="28"/>
        <v>0</v>
      </c>
      <c r="F60" s="98">
        <f t="shared" si="28"/>
        <v>0</v>
      </c>
      <c r="G60" s="98">
        <f t="shared" si="28"/>
        <v>0</v>
      </c>
      <c r="H60" s="98">
        <f t="shared" si="28"/>
        <v>0</v>
      </c>
      <c r="I60" s="98">
        <f t="shared" si="28"/>
        <v>20.3</v>
      </c>
      <c r="J60" s="98">
        <f t="shared" si="28"/>
        <v>0</v>
      </c>
      <c r="K60" s="42">
        <f t="shared" ref="K60:U60" si="29">K49+K46</f>
        <v>0</v>
      </c>
      <c r="L60" s="42">
        <f t="shared" si="29"/>
        <v>0</v>
      </c>
      <c r="M60" s="42">
        <f t="shared" si="29"/>
        <v>0</v>
      </c>
      <c r="N60" s="42">
        <f t="shared" si="29"/>
        <v>0</v>
      </c>
      <c r="O60" s="42">
        <f t="shared" si="29"/>
        <v>0</v>
      </c>
      <c r="P60" s="42">
        <f t="shared" si="29"/>
        <v>0</v>
      </c>
      <c r="Q60" s="42">
        <f t="shared" si="29"/>
        <v>0</v>
      </c>
      <c r="R60" s="42">
        <f t="shared" si="29"/>
        <v>0</v>
      </c>
      <c r="S60" s="42">
        <f t="shared" si="29"/>
        <v>0</v>
      </c>
      <c r="T60" s="42">
        <f t="shared" si="29"/>
        <v>0</v>
      </c>
      <c r="U60" s="42">
        <f t="shared" si="29"/>
        <v>0</v>
      </c>
      <c r="V60" s="42"/>
    </row>
    <row r="61" spans="1:22" x14ac:dyDescent="0.35">
      <c r="A61" s="40"/>
      <c r="B61" s="44" t="s">
        <v>51</v>
      </c>
      <c r="C61" s="44"/>
      <c r="D61" s="98">
        <f t="shared" ref="D61:J61" si="30">D47</f>
        <v>130.80000000000001</v>
      </c>
      <c r="E61" s="98">
        <f t="shared" si="30"/>
        <v>236.4</v>
      </c>
      <c r="F61" s="98">
        <f t="shared" si="30"/>
        <v>133.5</v>
      </c>
      <c r="G61" s="98">
        <f t="shared" si="30"/>
        <v>135.30000000000001</v>
      </c>
      <c r="H61" s="98">
        <f t="shared" si="30"/>
        <v>552.29999999999995</v>
      </c>
      <c r="I61" s="98">
        <f t="shared" si="30"/>
        <v>263.39999999999998</v>
      </c>
      <c r="J61" s="98">
        <f t="shared" si="30"/>
        <v>619.20000000000005</v>
      </c>
      <c r="K61" s="42">
        <f t="shared" ref="K61:U61" si="31">K47</f>
        <v>544.70000000000005</v>
      </c>
      <c r="L61" s="42">
        <f t="shared" si="31"/>
        <v>616.4</v>
      </c>
      <c r="M61" s="42">
        <f t="shared" si="31"/>
        <v>580</v>
      </c>
      <c r="N61" s="42">
        <f t="shared" si="31"/>
        <v>619.1</v>
      </c>
      <c r="O61" s="42">
        <f t="shared" si="31"/>
        <v>555.9</v>
      </c>
      <c r="P61" s="42">
        <f t="shared" si="31"/>
        <v>542.4</v>
      </c>
      <c r="Q61" s="42">
        <f t="shared" si="31"/>
        <v>431.9</v>
      </c>
      <c r="R61" s="42">
        <f t="shared" si="31"/>
        <v>495.6</v>
      </c>
      <c r="S61" s="42">
        <f t="shared" si="31"/>
        <v>655</v>
      </c>
      <c r="T61" s="42">
        <f t="shared" si="31"/>
        <v>682.5</v>
      </c>
      <c r="U61" s="42">
        <f t="shared" si="31"/>
        <v>451</v>
      </c>
      <c r="V61" s="42"/>
    </row>
    <row r="62" spans="1:22" x14ac:dyDescent="0.35">
      <c r="A62" s="40"/>
      <c r="B62" s="38" t="s">
        <v>52</v>
      </c>
      <c r="C62" s="38"/>
      <c r="D62" s="98">
        <f t="shared" ref="D62:J62" si="32">D48+D50</f>
        <v>16.13</v>
      </c>
      <c r="E62" s="98">
        <f t="shared" si="32"/>
        <v>0</v>
      </c>
      <c r="F62" s="98">
        <f t="shared" si="32"/>
        <v>17.2</v>
      </c>
      <c r="G62" s="98">
        <f t="shared" si="32"/>
        <v>17.93</v>
      </c>
      <c r="H62" s="98">
        <f t="shared" si="32"/>
        <v>16.600000000000001</v>
      </c>
      <c r="I62" s="98">
        <f t="shared" si="32"/>
        <v>6</v>
      </c>
      <c r="J62" s="98">
        <f t="shared" si="32"/>
        <v>12.2</v>
      </c>
      <c r="K62" s="42">
        <f t="shared" ref="K62:U62" si="33">K48+K50</f>
        <v>6.9</v>
      </c>
      <c r="L62" s="42">
        <f t="shared" si="33"/>
        <v>12</v>
      </c>
      <c r="M62" s="42">
        <f t="shared" si="33"/>
        <v>13.2</v>
      </c>
      <c r="N62" s="42">
        <f t="shared" si="33"/>
        <v>14.5</v>
      </c>
      <c r="O62" s="42">
        <f t="shared" si="33"/>
        <v>15.7</v>
      </c>
      <c r="P62" s="42">
        <f t="shared" si="33"/>
        <v>15.5</v>
      </c>
      <c r="Q62" s="42">
        <f t="shared" si="33"/>
        <v>14.2</v>
      </c>
      <c r="R62" s="42">
        <f t="shared" si="33"/>
        <v>14.2</v>
      </c>
      <c r="S62" s="42">
        <f t="shared" si="33"/>
        <v>14.399999999999999</v>
      </c>
      <c r="T62" s="42">
        <f t="shared" si="33"/>
        <v>14.2</v>
      </c>
      <c r="U62" s="42">
        <f t="shared" si="33"/>
        <v>14.2</v>
      </c>
      <c r="V62" s="42"/>
    </row>
    <row r="63" spans="1:22" x14ac:dyDescent="0.35">
      <c r="A63" s="40"/>
      <c r="B63" s="38" t="s">
        <v>90</v>
      </c>
      <c r="C63" s="38"/>
      <c r="D63" s="98">
        <f t="shared" ref="D63:J63" si="34">D62+D61</f>
        <v>146.93</v>
      </c>
      <c r="E63" s="98">
        <f t="shared" si="34"/>
        <v>236.4</v>
      </c>
      <c r="F63" s="98">
        <f t="shared" si="34"/>
        <v>150.69999999999999</v>
      </c>
      <c r="G63" s="98">
        <f t="shared" si="34"/>
        <v>153.23000000000002</v>
      </c>
      <c r="H63" s="98">
        <f t="shared" si="34"/>
        <v>568.9</v>
      </c>
      <c r="I63" s="98">
        <f t="shared" si="34"/>
        <v>269.39999999999998</v>
      </c>
      <c r="J63" s="98">
        <f t="shared" si="34"/>
        <v>631.40000000000009</v>
      </c>
      <c r="K63" s="42"/>
      <c r="L63" s="42"/>
      <c r="M63" s="42"/>
      <c r="N63" s="42"/>
      <c r="O63" s="42"/>
      <c r="P63" s="42"/>
      <c r="Q63" s="42">
        <f>Q61+Q62</f>
        <v>446.09999999999997</v>
      </c>
      <c r="R63" s="42">
        <f t="shared" ref="R63:U63" si="35">R61+R62</f>
        <v>509.8</v>
      </c>
      <c r="S63" s="42">
        <f t="shared" si="35"/>
        <v>669.4</v>
      </c>
      <c r="T63" s="42">
        <f t="shared" si="35"/>
        <v>696.7</v>
      </c>
      <c r="U63" s="42">
        <f t="shared" si="35"/>
        <v>465.2</v>
      </c>
      <c r="V63" s="42"/>
    </row>
    <row r="64" spans="1:22" ht="13.15" x14ac:dyDescent="0.4">
      <c r="A64" s="40"/>
      <c r="B64" s="45" t="s">
        <v>53</v>
      </c>
      <c r="C64" s="45"/>
      <c r="D64" s="99">
        <f>SUM(D52:D62)</f>
        <v>4602.03</v>
      </c>
      <c r="E64" s="99">
        <f t="shared" ref="E64:J64" si="36">SUM(E52:E62)</f>
        <v>4284.8999999999996</v>
      </c>
      <c r="F64" s="99">
        <f t="shared" si="36"/>
        <v>4726.9000000000005</v>
      </c>
      <c r="G64" s="99">
        <f t="shared" si="36"/>
        <v>4536.7300000000005</v>
      </c>
      <c r="H64" s="99">
        <f t="shared" si="36"/>
        <v>4816.6000000000004</v>
      </c>
      <c r="I64" s="99">
        <f t="shared" si="36"/>
        <v>4594.5</v>
      </c>
      <c r="J64" s="99">
        <f t="shared" si="36"/>
        <v>4800.6999999999989</v>
      </c>
      <c r="K64" s="46">
        <f t="shared" ref="K64:U64" si="37">SUM(K52:K62)</f>
        <v>4540.2</v>
      </c>
      <c r="L64" s="46">
        <f t="shared" si="37"/>
        <v>4924.0999999999995</v>
      </c>
      <c r="M64" s="46">
        <f t="shared" si="37"/>
        <v>4669.9000000000005</v>
      </c>
      <c r="N64" s="46">
        <f t="shared" si="37"/>
        <v>4739</v>
      </c>
      <c r="O64" s="46">
        <f t="shared" si="37"/>
        <v>4400.0999999999995</v>
      </c>
      <c r="P64" s="46">
        <f t="shared" si="37"/>
        <v>4562.8999999999996</v>
      </c>
      <c r="Q64" s="46">
        <f t="shared" si="37"/>
        <v>4158.3</v>
      </c>
      <c r="R64" s="46">
        <f t="shared" si="37"/>
        <v>4852.4000000000005</v>
      </c>
      <c r="S64" s="46">
        <f t="shared" si="37"/>
        <v>4984.7</v>
      </c>
      <c r="T64" s="46">
        <f t="shared" si="37"/>
        <v>5097.5</v>
      </c>
      <c r="U64" s="46">
        <f t="shared" si="37"/>
        <v>4130.0999999999995</v>
      </c>
      <c r="V64" s="46"/>
    </row>
    <row r="65" spans="2:25" x14ac:dyDescent="0.35">
      <c r="B65" s="5"/>
      <c r="C65" s="5"/>
      <c r="D65" s="128"/>
      <c r="E65" s="40"/>
      <c r="F65" s="128"/>
      <c r="G65" s="128"/>
      <c r="H65" s="40"/>
      <c r="I65" s="38"/>
      <c r="J65" s="40"/>
      <c r="K65" s="5"/>
      <c r="L65" s="5"/>
      <c r="M65" s="5"/>
      <c r="N65" s="5"/>
      <c r="O65" s="5"/>
      <c r="P65" s="22"/>
      <c r="Q65" s="9"/>
    </row>
    <row r="66" spans="2:25" x14ac:dyDescent="0.35">
      <c r="B66" s="5" t="s">
        <v>54</v>
      </c>
      <c r="C66" s="5"/>
      <c r="D66" s="93"/>
      <c r="F66" s="93">
        <f>SUM(F53:F57)</f>
        <v>4159.9000000000005</v>
      </c>
      <c r="G66" s="93"/>
      <c r="K66" s="80">
        <f t="shared" ref="K66:P66" si="38">SUM(K52:K58,K60)</f>
        <v>3559.3</v>
      </c>
      <c r="L66" s="80">
        <f t="shared" si="38"/>
        <v>3931.9</v>
      </c>
      <c r="M66" s="80">
        <f t="shared" si="38"/>
        <v>3700.9</v>
      </c>
      <c r="N66" s="80">
        <f t="shared" si="38"/>
        <v>3731.2</v>
      </c>
      <c r="O66" s="80">
        <f t="shared" si="38"/>
        <v>3431.5</v>
      </c>
      <c r="P66" s="80">
        <f t="shared" si="38"/>
        <v>3666.7</v>
      </c>
      <c r="Q66" s="80">
        <f>SUM(Q52:Q58,Q60)</f>
        <v>3395</v>
      </c>
      <c r="R66" s="80">
        <f>SUM(R52:R58,R60)</f>
        <v>3953.1000000000004</v>
      </c>
      <c r="S66" s="80">
        <f>SUM(S52:S58,S60)</f>
        <v>4093.2000000000003</v>
      </c>
      <c r="T66" s="80">
        <f>SUM(T52:T58,T60)</f>
        <v>4135</v>
      </c>
      <c r="U66" s="80">
        <f>SUM(U52:U58,U60)</f>
        <v>3501.8</v>
      </c>
    </row>
    <row r="67" spans="2:25" x14ac:dyDescent="0.35">
      <c r="B67" s="5"/>
      <c r="C67" s="5"/>
      <c r="D67" s="5"/>
      <c r="F67" s="5"/>
      <c r="G67" s="5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</row>
    <row r="68" spans="2:25" x14ac:dyDescent="0.35">
      <c r="B68" s="5" t="s">
        <v>55</v>
      </c>
      <c r="C68" s="5"/>
      <c r="D68" s="5"/>
      <c r="F68" s="94">
        <f>F66+F59</f>
        <v>4576.2000000000007</v>
      </c>
      <c r="G68" s="5"/>
      <c r="K68" s="80">
        <f t="shared" ref="K68:P68" si="39">K66+K59</f>
        <v>3988.6000000000004</v>
      </c>
      <c r="L68" s="80">
        <f t="shared" si="39"/>
        <v>4295.7</v>
      </c>
      <c r="M68" s="80">
        <f t="shared" si="39"/>
        <v>4076.7000000000003</v>
      </c>
      <c r="N68" s="80">
        <f t="shared" si="39"/>
        <v>4105.3999999999996</v>
      </c>
      <c r="O68" s="80">
        <f t="shared" si="39"/>
        <v>3828.5</v>
      </c>
      <c r="P68" s="80">
        <f t="shared" si="39"/>
        <v>4005</v>
      </c>
      <c r="Q68" s="80">
        <f>Q66+Q59</f>
        <v>3712.2000000000003</v>
      </c>
      <c r="R68" s="80">
        <f>R66+R59</f>
        <v>4342.6000000000004</v>
      </c>
      <c r="S68" s="80">
        <f>S66+S59</f>
        <v>4315.3</v>
      </c>
      <c r="T68" s="80">
        <f>T66+T59</f>
        <v>4400.8</v>
      </c>
      <c r="U68" s="80">
        <f>U66+U59</f>
        <v>3664.9</v>
      </c>
    </row>
    <row r="69" spans="2:25" x14ac:dyDescent="0.35">
      <c r="P69" s="1"/>
      <c r="Q69" s="9"/>
    </row>
    <row r="70" spans="2:25" ht="15" x14ac:dyDescent="0.4">
      <c r="B70" t="s">
        <v>110</v>
      </c>
      <c r="D70" s="103">
        <v>1.54</v>
      </c>
      <c r="E70" s="103">
        <v>0.46</v>
      </c>
      <c r="F70" s="103">
        <v>0.5</v>
      </c>
      <c r="G70" s="103">
        <v>0.8</v>
      </c>
      <c r="H70" s="103">
        <v>0.23</v>
      </c>
      <c r="I70" s="103">
        <v>0.89</v>
      </c>
      <c r="J70" s="103">
        <v>1.4</v>
      </c>
      <c r="K70" s="110">
        <f>K72/$C73</f>
        <v>1.5784789644012944</v>
      </c>
      <c r="L70" s="110">
        <f>L72/$C74</f>
        <v>0.59996588195155243</v>
      </c>
      <c r="M70" s="110">
        <f t="shared" ref="M70:P70" si="40">M72/$C74</f>
        <v>0.39849880586830433</v>
      </c>
      <c r="N70" s="110">
        <f t="shared" si="40"/>
        <v>0.95803480040941658</v>
      </c>
      <c r="O70" s="110">
        <f t="shared" si="40"/>
        <v>0.71767314909587177</v>
      </c>
      <c r="P70" s="110">
        <f t="shared" si="40"/>
        <v>1.2181849198225863</v>
      </c>
      <c r="Q70" s="110">
        <f t="shared" ref="Q70:U70" si="41">Q72/$C75</f>
        <v>1.1041431261770245</v>
      </c>
      <c r="R70" s="110">
        <f t="shared" si="41"/>
        <v>0.67024482109227868</v>
      </c>
      <c r="S70" s="110">
        <f t="shared" si="41"/>
        <v>0.6508474576271186</v>
      </c>
      <c r="T70" s="110">
        <f t="shared" si="41"/>
        <v>0.50169491525423726</v>
      </c>
      <c r="U70" s="110">
        <f t="shared" si="41"/>
        <v>0.80640301318267416</v>
      </c>
      <c r="V70" s="76"/>
      <c r="W70" s="67"/>
      <c r="X70" s="67"/>
      <c r="Y70" s="67"/>
    </row>
    <row r="71" spans="2:25" x14ac:dyDescent="0.35">
      <c r="B71" s="58"/>
      <c r="C71" s="58"/>
      <c r="D71" s="104"/>
      <c r="E71" s="104"/>
      <c r="F71" s="104"/>
      <c r="G71" s="104"/>
      <c r="H71" s="104"/>
      <c r="I71" s="104"/>
      <c r="J71" s="104"/>
      <c r="K71" s="112"/>
      <c r="L71" s="112"/>
      <c r="M71" s="112"/>
      <c r="N71" s="112"/>
      <c r="O71" s="112"/>
      <c r="P71" s="112"/>
      <c r="Q71" s="113"/>
      <c r="R71" s="112"/>
      <c r="S71" s="112"/>
      <c r="T71" s="112"/>
      <c r="U71" s="112"/>
      <c r="V71" s="67"/>
      <c r="W71" s="67"/>
      <c r="X71" s="67"/>
      <c r="Y71" s="67"/>
    </row>
    <row r="72" spans="2:25" x14ac:dyDescent="0.35">
      <c r="B72" t="s">
        <v>111</v>
      </c>
      <c r="D72" s="105">
        <v>9455</v>
      </c>
      <c r="E72" s="105">
        <v>2815.4</v>
      </c>
      <c r="F72" s="105">
        <v>3034</v>
      </c>
      <c r="G72" s="105">
        <v>4770</v>
      </c>
      <c r="H72" s="105">
        <v>1450.7</v>
      </c>
      <c r="I72" s="105">
        <v>5516.7</v>
      </c>
      <c r="J72" s="105">
        <v>8650</v>
      </c>
      <c r="K72" s="114">
        <v>9755</v>
      </c>
      <c r="L72" s="114">
        <v>3517</v>
      </c>
      <c r="M72" s="114">
        <v>2336</v>
      </c>
      <c r="N72" s="114">
        <v>5616</v>
      </c>
      <c r="O72" s="114">
        <v>4207</v>
      </c>
      <c r="P72" s="115">
        <v>7141</v>
      </c>
      <c r="Q72" s="113">
        <v>5863</v>
      </c>
      <c r="R72" s="114">
        <v>3559</v>
      </c>
      <c r="S72" s="114">
        <v>3456</v>
      </c>
      <c r="T72" s="114">
        <v>2664</v>
      </c>
      <c r="U72" s="114">
        <v>4282</v>
      </c>
      <c r="V72" s="67"/>
      <c r="W72" s="67"/>
      <c r="X72" s="67"/>
      <c r="Y72" s="67"/>
    </row>
    <row r="73" spans="2:25" ht="15" x14ac:dyDescent="0.4">
      <c r="B73" s="67" t="s">
        <v>84</v>
      </c>
      <c r="C73" s="117">
        <v>6180</v>
      </c>
      <c r="K73" s="54"/>
      <c r="L73" s="1"/>
      <c r="M73" s="1"/>
      <c r="N73" s="1"/>
      <c r="O73" s="1"/>
      <c r="P73" s="1"/>
      <c r="Q73" s="9"/>
    </row>
    <row r="74" spans="2:25" ht="15" x14ac:dyDescent="0.4">
      <c r="B74" s="67" t="s">
        <v>85</v>
      </c>
      <c r="C74" s="117">
        <v>5862</v>
      </c>
      <c r="D74" s="95">
        <v>1998</v>
      </c>
      <c r="E74" s="95">
        <v>1999</v>
      </c>
      <c r="F74" s="95">
        <v>2000</v>
      </c>
      <c r="G74" s="95">
        <v>2001</v>
      </c>
      <c r="H74" s="95">
        <v>2002</v>
      </c>
      <c r="I74" s="95">
        <v>2003</v>
      </c>
      <c r="J74" s="95">
        <v>2004</v>
      </c>
      <c r="K74" s="54"/>
      <c r="L74" s="1"/>
      <c r="M74" s="1"/>
      <c r="N74" s="1"/>
      <c r="O74" s="1"/>
      <c r="P74" s="1"/>
      <c r="Q74" s="9"/>
    </row>
    <row r="75" spans="2:25" ht="13.15" x14ac:dyDescent="0.4">
      <c r="B75" s="70" t="s">
        <v>86</v>
      </c>
      <c r="C75" s="118">
        <v>5310</v>
      </c>
      <c r="D75" s="9">
        <f t="shared" ref="D75:I75" si="42">D79-SUM(D76:D78)</f>
        <v>73.399999999999977</v>
      </c>
      <c r="E75" s="9">
        <v>224.2</v>
      </c>
      <c r="F75" s="9">
        <f t="shared" si="42"/>
        <v>105.30000000000001</v>
      </c>
      <c r="G75" s="143">
        <f t="shared" si="42"/>
        <v>171.10000000000002</v>
      </c>
      <c r="H75" s="9">
        <v>242.5</v>
      </c>
      <c r="I75" s="9">
        <f t="shared" si="42"/>
        <v>274.89999999999998</v>
      </c>
      <c r="J75" s="9">
        <v>269</v>
      </c>
      <c r="K75" s="55">
        <v>2005</v>
      </c>
      <c r="L75" s="56">
        <v>2006</v>
      </c>
      <c r="M75" s="47">
        <v>2007</v>
      </c>
      <c r="N75" s="47">
        <v>2008</v>
      </c>
      <c r="O75" s="47">
        <v>2009</v>
      </c>
      <c r="P75" s="47">
        <v>2010</v>
      </c>
      <c r="Q75" s="47">
        <v>2011</v>
      </c>
      <c r="R75" s="47">
        <v>2012</v>
      </c>
      <c r="S75" s="47">
        <v>2013</v>
      </c>
      <c r="T75" s="47">
        <v>2014</v>
      </c>
      <c r="U75" s="47">
        <v>2015</v>
      </c>
      <c r="V75" s="47"/>
    </row>
    <row r="76" spans="2:25" x14ac:dyDescent="0.35">
      <c r="B76" t="s">
        <v>58</v>
      </c>
      <c r="D76" s="9">
        <v>157.19999999999999</v>
      </c>
      <c r="E76" s="9">
        <v>239.6</v>
      </c>
      <c r="F76" s="9">
        <v>210.4</v>
      </c>
      <c r="G76" s="143">
        <v>213.6</v>
      </c>
      <c r="H76" s="9">
        <v>258.8</v>
      </c>
      <c r="I76" s="9">
        <v>200.9</v>
      </c>
      <c r="J76" s="9">
        <v>192</v>
      </c>
      <c r="K76" s="9">
        <v>268</v>
      </c>
      <c r="L76" s="48">
        <v>168.9</v>
      </c>
      <c r="M76" s="48">
        <v>59.7</v>
      </c>
      <c r="N76" s="48">
        <v>116.7</v>
      </c>
      <c r="O76" s="48">
        <v>13.1</v>
      </c>
      <c r="P76" s="48">
        <v>-24.9</v>
      </c>
      <c r="Q76" s="9">
        <v>-54.8</v>
      </c>
      <c r="R76">
        <v>-39.799999999999997</v>
      </c>
      <c r="S76">
        <v>-3.3</v>
      </c>
      <c r="T76">
        <v>68.3</v>
      </c>
      <c r="U76">
        <v>29.2</v>
      </c>
      <c r="V76" s="9"/>
    </row>
    <row r="77" spans="2:25" x14ac:dyDescent="0.35">
      <c r="B77" t="s">
        <v>59</v>
      </c>
      <c r="D77" s="9">
        <v>156.4</v>
      </c>
      <c r="E77" s="9">
        <v>0</v>
      </c>
      <c r="F77" s="9">
        <v>100.6</v>
      </c>
      <c r="G77" s="9">
        <v>24.1</v>
      </c>
      <c r="H77" s="9">
        <v>0</v>
      </c>
      <c r="I77" s="9">
        <v>0</v>
      </c>
      <c r="J77" s="9">
        <v>0</v>
      </c>
      <c r="K77" s="9">
        <v>161.29999999999998</v>
      </c>
      <c r="L77" s="48">
        <v>190.2</v>
      </c>
      <c r="M77" s="48">
        <v>207.79999999999998</v>
      </c>
      <c r="N77" s="48">
        <v>185.7</v>
      </c>
      <c r="O77" s="48">
        <v>5.9</v>
      </c>
      <c r="P77" s="48">
        <v>59.6</v>
      </c>
      <c r="Q77" s="9">
        <v>77.399999999999991</v>
      </c>
      <c r="R77">
        <v>108.4</v>
      </c>
      <c r="S77">
        <v>155</v>
      </c>
      <c r="T77">
        <v>152.1</v>
      </c>
      <c r="U77">
        <v>92</v>
      </c>
      <c r="V77" s="9"/>
    </row>
    <row r="78" spans="2:25" x14ac:dyDescent="0.35">
      <c r="B78" t="s">
        <v>60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48">
        <v>4.7</v>
      </c>
      <c r="M78" s="48">
        <v>108.3</v>
      </c>
      <c r="N78" s="48">
        <v>71.8</v>
      </c>
      <c r="O78" s="48">
        <v>0.4</v>
      </c>
      <c r="P78" s="48">
        <v>303.60000000000002</v>
      </c>
      <c r="Q78" s="9">
        <v>294.59999999999997</v>
      </c>
      <c r="R78">
        <v>320.89999999999998</v>
      </c>
      <c r="S78">
        <v>70.400000000000006</v>
      </c>
      <c r="T78">
        <v>45.4</v>
      </c>
      <c r="U78">
        <v>41.9</v>
      </c>
      <c r="V78" s="9"/>
    </row>
    <row r="79" spans="2:25" x14ac:dyDescent="0.35">
      <c r="B79" t="s">
        <v>61</v>
      </c>
      <c r="D79" s="9">
        <v>387</v>
      </c>
      <c r="E79" s="9">
        <v>463.8</v>
      </c>
      <c r="F79" s="9">
        <v>416.3</v>
      </c>
      <c r="G79" s="9">
        <v>408.8</v>
      </c>
      <c r="H79" s="9">
        <v>501.3</v>
      </c>
      <c r="I79" s="9">
        <v>475.8</v>
      </c>
      <c r="J79" s="9">
        <v>461</v>
      </c>
      <c r="K79" s="9">
        <v>0</v>
      </c>
      <c r="L79" s="48">
        <v>0</v>
      </c>
      <c r="M79" s="48">
        <v>0</v>
      </c>
      <c r="N79" s="48">
        <v>0</v>
      </c>
      <c r="O79" s="48">
        <v>0.7</v>
      </c>
      <c r="P79" s="48">
        <v>0</v>
      </c>
      <c r="Q79" s="9">
        <v>0</v>
      </c>
      <c r="R79">
        <v>0</v>
      </c>
      <c r="S79">
        <v>0</v>
      </c>
      <c r="T79">
        <v>0</v>
      </c>
      <c r="U79">
        <v>0</v>
      </c>
      <c r="V79" s="9"/>
    </row>
    <row r="80" spans="2:25" x14ac:dyDescent="0.35">
      <c r="B80" t="s">
        <v>62</v>
      </c>
      <c r="D80" s="9"/>
      <c r="E80" s="9"/>
      <c r="F80" s="9"/>
      <c r="G80" s="9"/>
      <c r="H80" s="9"/>
      <c r="I80" s="9"/>
      <c r="J80" s="9"/>
      <c r="K80" s="9">
        <f>SUM(K76:K79)</f>
        <v>429.29999999999995</v>
      </c>
      <c r="L80" s="9">
        <f t="shared" ref="L80:U80" si="43">SUM(L76:L79)</f>
        <v>363.8</v>
      </c>
      <c r="M80" s="9">
        <f t="shared" si="43"/>
        <v>375.8</v>
      </c>
      <c r="N80" s="9">
        <f t="shared" si="43"/>
        <v>374.2</v>
      </c>
      <c r="O80" s="9">
        <f t="shared" si="43"/>
        <v>20.099999999999998</v>
      </c>
      <c r="P80" s="9">
        <f t="shared" si="43"/>
        <v>338.3</v>
      </c>
      <c r="Q80" s="9">
        <f t="shared" si="43"/>
        <v>317.19999999999993</v>
      </c>
      <c r="R80" s="9">
        <f t="shared" si="43"/>
        <v>389.5</v>
      </c>
      <c r="S80" s="9">
        <f t="shared" si="43"/>
        <v>222.1</v>
      </c>
      <c r="T80" s="9">
        <f t="shared" si="43"/>
        <v>265.79999999999995</v>
      </c>
      <c r="U80" s="9">
        <f t="shared" si="43"/>
        <v>163.1</v>
      </c>
      <c r="V80" s="48"/>
    </row>
    <row r="81" spans="1:22" ht="15" x14ac:dyDescent="0.4">
      <c r="D81" s="50"/>
      <c r="E81" s="50"/>
      <c r="F81" s="50"/>
      <c r="G81" s="50"/>
      <c r="I81" s="50"/>
      <c r="J81" s="50"/>
      <c r="L81" s="1"/>
      <c r="M81" s="1"/>
      <c r="N81" s="1"/>
      <c r="O81" s="1"/>
      <c r="P81" s="1"/>
      <c r="Q81" s="9"/>
    </row>
    <row r="82" spans="1:22" ht="13.15" x14ac:dyDescent="0.4">
      <c r="K82" s="4">
        <v>2005</v>
      </c>
      <c r="L82" s="57">
        <v>2006</v>
      </c>
      <c r="M82" s="4">
        <v>2007</v>
      </c>
      <c r="N82" s="4">
        <v>2008</v>
      </c>
      <c r="O82" s="4">
        <v>2009</v>
      </c>
      <c r="P82" s="4">
        <v>2010</v>
      </c>
      <c r="Q82" s="4">
        <v>2011</v>
      </c>
      <c r="R82" s="4">
        <v>2012</v>
      </c>
      <c r="S82" s="4">
        <v>2013</v>
      </c>
      <c r="T82" s="4">
        <v>2014</v>
      </c>
      <c r="U82" s="4">
        <v>2015</v>
      </c>
      <c r="V82" s="4"/>
    </row>
    <row r="83" spans="1:22" x14ac:dyDescent="0.35">
      <c r="B83" s="1" t="s">
        <v>63</v>
      </c>
      <c r="C83" s="1"/>
      <c r="K83" s="49">
        <f t="shared" ref="K83:P83" si="44">K5/(K$5+K$15+K$20)</f>
        <v>0.1587815514735034</v>
      </c>
      <c r="L83" s="49">
        <f t="shared" si="44"/>
        <v>0.1355780751812514</v>
      </c>
      <c r="M83" s="49">
        <f t="shared" si="44"/>
        <v>0.12938178547720505</v>
      </c>
      <c r="N83" s="49">
        <f t="shared" si="44"/>
        <v>0.11635366110993881</v>
      </c>
      <c r="O83" s="49">
        <f t="shared" si="44"/>
        <v>0.12574714211040655</v>
      </c>
      <c r="P83" s="49">
        <f t="shared" si="44"/>
        <v>0.1525784040851213</v>
      </c>
      <c r="Q83" s="49">
        <f>Q5/(Q$5+Q$15+Q$20)</f>
        <v>0.11459009691460455</v>
      </c>
      <c r="R83" s="49">
        <f>R5/(R$5+R$15+R$20)</f>
        <v>0.12177479185557664</v>
      </c>
      <c r="S83" s="49">
        <f>S5/(S$5+S$15+S$20)</f>
        <v>6.7847613697915615E-2</v>
      </c>
      <c r="T83" s="49">
        <f>T5/(T$5+T$15+T$20)</f>
        <v>5.9303580186365869E-2</v>
      </c>
      <c r="U83" s="49">
        <f>U5/(U$5+U$15+U$20)</f>
        <v>6.5155807365439092E-2</v>
      </c>
      <c r="V83" s="49"/>
    </row>
    <row r="84" spans="1:22" ht="15" x14ac:dyDescent="0.4">
      <c r="A84" s="50"/>
      <c r="B84" s="1" t="s">
        <v>64</v>
      </c>
      <c r="C84" s="1"/>
      <c r="K84" s="49">
        <f t="shared" ref="K84:P84" si="45">K15/(K$5+K$15+K$20)</f>
        <v>0.8345447337121713</v>
      </c>
      <c r="L84" s="49">
        <f t="shared" si="45"/>
        <v>0.85826851607400345</v>
      </c>
      <c r="M84" s="49">
        <f t="shared" si="45"/>
        <v>0.8641298528876421</v>
      </c>
      <c r="N84" s="49">
        <f t="shared" si="45"/>
        <v>0.87725258493353031</v>
      </c>
      <c r="O84" s="49">
        <f t="shared" si="45"/>
        <v>0.86736665075793729</v>
      </c>
      <c r="P84" s="49">
        <f t="shared" si="45"/>
        <v>0.84078108220649139</v>
      </c>
      <c r="Q84" s="49">
        <f>Q15/(Q$5+Q$15+Q$20)</f>
        <v>0.87473246278527306</v>
      </c>
      <c r="R84" s="49">
        <f>R15/(R$5+R$15+R$20)</f>
        <v>0.86907509685928608</v>
      </c>
      <c r="S84" s="49">
        <f>S15/(S$5+S$15+S$20)</f>
        <v>0.92607378578450061</v>
      </c>
      <c r="T84" s="49">
        <f>T15/(T$5+T$15+T$20)</f>
        <v>0.9318293281020108</v>
      </c>
      <c r="U84" s="49">
        <f>U15/(U$5+U$15+U$20)</f>
        <v>0.92406963511779372</v>
      </c>
      <c r="V84" s="49"/>
    </row>
    <row r="85" spans="1:22" x14ac:dyDescent="0.35">
      <c r="B85" s="67" t="s">
        <v>77</v>
      </c>
      <c r="C85" s="67"/>
      <c r="K85" s="49">
        <f t="shared" ref="K85:P85" si="46">K20/(K$5+K$15+K$20)</f>
        <v>6.6737148143253605E-3</v>
      </c>
      <c r="L85" s="49">
        <f t="shared" si="46"/>
        <v>6.1534087447452333E-3</v>
      </c>
      <c r="M85" s="49">
        <f t="shared" si="46"/>
        <v>6.488361635152786E-3</v>
      </c>
      <c r="N85" s="49">
        <f t="shared" si="46"/>
        <v>6.3937539565309138E-3</v>
      </c>
      <c r="O85" s="49">
        <f t="shared" si="46"/>
        <v>6.8862071316560984E-3</v>
      </c>
      <c r="P85" s="49">
        <f t="shared" si="46"/>
        <v>6.6405137083872089E-3</v>
      </c>
      <c r="Q85" s="49">
        <f>Q20/(Q$5+Q$15+Q$20)</f>
        <v>1.0677440300122647E-2</v>
      </c>
      <c r="R85" s="49">
        <f>R20/(R$5+R$15+R$20)</f>
        <v>9.1501112851372513E-3</v>
      </c>
      <c r="S85" s="49">
        <f>S20/(S$5+S$15+S$20)</f>
        <v>6.0786005175838065E-3</v>
      </c>
      <c r="T85" s="49">
        <f>T20/(T$5+T$15+T$20)</f>
        <v>8.8670917116233459E-3</v>
      </c>
      <c r="U85" s="49">
        <f>U20/(U$5+U$15+U$20)</f>
        <v>1.0774557516767147E-2</v>
      </c>
    </row>
    <row r="86" spans="1:22" x14ac:dyDescent="0.35">
      <c r="B86" s="67" t="s">
        <v>76</v>
      </c>
      <c r="C86" s="67"/>
    </row>
    <row r="87" spans="1:22" x14ac:dyDescent="0.35"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2" x14ac:dyDescent="0.35">
      <c r="B88" t="s">
        <v>70</v>
      </c>
      <c r="K88" s="66">
        <f t="shared" ref="K88:P88" si="47">K52</f>
        <v>0</v>
      </c>
      <c r="L88" s="66">
        <f t="shared" si="47"/>
        <v>0</v>
      </c>
      <c r="M88" s="66">
        <f t="shared" si="47"/>
        <v>0</v>
      </c>
      <c r="N88" s="66">
        <f t="shared" si="47"/>
        <v>0</v>
      </c>
      <c r="O88" s="66">
        <f t="shared" si="47"/>
        <v>0</v>
      </c>
      <c r="P88" s="66">
        <f t="shared" si="47"/>
        <v>0</v>
      </c>
      <c r="Q88" s="66">
        <f t="shared" ref="Q88:U88" si="48">Q52</f>
        <v>0</v>
      </c>
      <c r="R88" s="66">
        <f t="shared" si="48"/>
        <v>0</v>
      </c>
      <c r="S88" s="66">
        <f t="shared" si="48"/>
        <v>0</v>
      </c>
      <c r="T88" s="66">
        <f t="shared" si="48"/>
        <v>0</v>
      </c>
      <c r="U88" s="66">
        <f t="shared" si="48"/>
        <v>0</v>
      </c>
      <c r="V88" s="60"/>
    </row>
    <row r="89" spans="1:22" x14ac:dyDescent="0.35">
      <c r="B89" t="s">
        <v>71</v>
      </c>
      <c r="C89" s="68"/>
      <c r="K89" s="81">
        <f t="shared" ref="K89:P89" si="49">K90-K88</f>
        <v>3559.3</v>
      </c>
      <c r="L89" s="81">
        <f t="shared" si="49"/>
        <v>3931.9</v>
      </c>
      <c r="M89" s="81">
        <f t="shared" si="49"/>
        <v>3700.9</v>
      </c>
      <c r="N89" s="81">
        <f t="shared" si="49"/>
        <v>3731.2</v>
      </c>
      <c r="O89" s="81">
        <f t="shared" si="49"/>
        <v>3431.5</v>
      </c>
      <c r="P89" s="81">
        <f t="shared" si="49"/>
        <v>3666.7</v>
      </c>
      <c r="Q89" s="81">
        <f t="shared" ref="Q89:U89" si="50">Q90-Q88</f>
        <v>3395</v>
      </c>
      <c r="R89" s="81">
        <f t="shared" si="50"/>
        <v>3953.1000000000004</v>
      </c>
      <c r="S89" s="81">
        <f t="shared" si="50"/>
        <v>4093.2000000000003</v>
      </c>
      <c r="T89" s="81">
        <f t="shared" si="50"/>
        <v>4135</v>
      </c>
      <c r="U89" s="81">
        <f t="shared" si="50"/>
        <v>3501.8</v>
      </c>
      <c r="V89" s="60"/>
    </row>
    <row r="90" spans="1:22" x14ac:dyDescent="0.35">
      <c r="B90" t="s">
        <v>72</v>
      </c>
      <c r="K90" s="9">
        <f t="shared" ref="K90:P90" si="51">SUM(K34:K41,K49)</f>
        <v>3559.3</v>
      </c>
      <c r="L90" s="9">
        <f t="shared" si="51"/>
        <v>3931.9</v>
      </c>
      <c r="M90" s="9">
        <f t="shared" si="51"/>
        <v>3700.9</v>
      </c>
      <c r="N90" s="9">
        <f t="shared" si="51"/>
        <v>3731.2</v>
      </c>
      <c r="O90" s="9">
        <f t="shared" si="51"/>
        <v>3431.5</v>
      </c>
      <c r="P90" s="9">
        <f t="shared" si="51"/>
        <v>3666.7</v>
      </c>
      <c r="Q90" s="9">
        <f t="shared" ref="Q90:U90" si="52">SUM(Q34:Q41,Q49)</f>
        <v>3395</v>
      </c>
      <c r="R90" s="9">
        <f t="shared" si="52"/>
        <v>3953.1000000000004</v>
      </c>
      <c r="S90" s="9">
        <f t="shared" si="52"/>
        <v>4093.2000000000003</v>
      </c>
      <c r="T90" s="9">
        <f t="shared" si="52"/>
        <v>4135</v>
      </c>
      <c r="U90" s="9">
        <f t="shared" si="52"/>
        <v>3501.8</v>
      </c>
      <c r="V90" s="60"/>
    </row>
    <row r="107" spans="1:15" ht="15" x14ac:dyDescent="0.4">
      <c r="I107" s="50"/>
      <c r="J107" s="50"/>
    </row>
    <row r="109" spans="1:15" ht="15" x14ac:dyDescent="0.4">
      <c r="D109" s="50"/>
      <c r="E109" s="50"/>
      <c r="F109" s="50"/>
      <c r="G109" s="50"/>
    </row>
    <row r="110" spans="1:15" ht="15" x14ac:dyDescent="0.4">
      <c r="A110" s="50"/>
      <c r="B110" s="50"/>
      <c r="C110" s="50"/>
      <c r="K110" s="50"/>
      <c r="L110" s="50"/>
      <c r="M110" s="50"/>
      <c r="N110" s="50"/>
      <c r="O110" s="50"/>
    </row>
  </sheetData>
  <pageMargins left="0.5" right="0.5" top="1" bottom="0.75" header="0.5" footer="0.5"/>
  <pageSetup orientation="landscape" r:id="rId1"/>
  <headerFooter alignWithMargins="0">
    <oddFooter>&amp;L&amp;D&amp;RDraft, Subject to Revision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10"/>
  <sheetViews>
    <sheetView workbookViewId="0">
      <pane xSplit="2" ySplit="3" topLeftCell="C4" activePane="bottomRight" state="frozen"/>
      <selection activeCell="E29" sqref="E29"/>
      <selection pane="topRight" activeCell="E29" sqref="E29"/>
      <selection pane="bottomLeft" activeCell="E29" sqref="E29"/>
      <selection pane="bottomRight" activeCell="I15" sqref="I15"/>
    </sheetView>
  </sheetViews>
  <sheetFormatPr defaultRowHeight="12.75" x14ac:dyDescent="0.35"/>
  <cols>
    <col min="1" max="1" width="14.59765625" customWidth="1"/>
    <col min="2" max="2" width="31.73046875" customWidth="1"/>
    <col min="3" max="3" width="9.6640625" customWidth="1"/>
    <col min="4" max="21" width="11.59765625" customWidth="1"/>
  </cols>
  <sheetData>
    <row r="1" spans="1:22" x14ac:dyDescent="0.35">
      <c r="Q1" t="s">
        <v>75</v>
      </c>
    </row>
    <row r="2" spans="1:22" ht="13.15" thickBot="1" x14ac:dyDescent="0.4">
      <c r="B2" s="62"/>
      <c r="C2" s="62"/>
      <c r="F2" s="2" t="s">
        <v>73</v>
      </c>
      <c r="K2" s="2" t="s">
        <v>73</v>
      </c>
      <c r="L2" s="2" t="s">
        <v>73</v>
      </c>
      <c r="M2" s="2" t="s">
        <v>73</v>
      </c>
      <c r="N2" s="2" t="s">
        <v>73</v>
      </c>
      <c r="O2" s="2" t="s">
        <v>73</v>
      </c>
      <c r="P2" s="2" t="s">
        <v>73</v>
      </c>
      <c r="Q2" s="2" t="s">
        <v>73</v>
      </c>
      <c r="R2" s="2" t="s">
        <v>73</v>
      </c>
      <c r="S2" s="2" t="s">
        <v>73</v>
      </c>
      <c r="T2" s="2" t="s">
        <v>73</v>
      </c>
      <c r="U2" s="2" t="s">
        <v>73</v>
      </c>
      <c r="V2" s="2"/>
    </row>
    <row r="3" spans="1:22" ht="13.15" x14ac:dyDescent="0.4">
      <c r="B3" s="3"/>
      <c r="C3" s="3"/>
      <c r="D3" s="90">
        <v>1998</v>
      </c>
      <c r="E3" s="90">
        <v>1999</v>
      </c>
      <c r="F3" s="90">
        <v>2000</v>
      </c>
      <c r="G3" s="57">
        <v>2001</v>
      </c>
      <c r="H3" s="4">
        <v>2002</v>
      </c>
      <c r="I3" s="4">
        <v>2003</v>
      </c>
      <c r="J3" s="4">
        <v>2004</v>
      </c>
      <c r="K3" s="4">
        <v>2005</v>
      </c>
      <c r="L3" s="4">
        <v>2006</v>
      </c>
      <c r="M3" s="4">
        <v>2007</v>
      </c>
      <c r="N3" s="4">
        <v>2008</v>
      </c>
      <c r="O3" s="4">
        <v>2009</v>
      </c>
      <c r="P3" s="4">
        <v>2010</v>
      </c>
      <c r="Q3" s="4">
        <v>2011</v>
      </c>
      <c r="R3" s="4">
        <v>2012</v>
      </c>
      <c r="S3" s="4">
        <v>2013</v>
      </c>
      <c r="T3" s="4">
        <v>2014</v>
      </c>
      <c r="U3" s="4">
        <v>2015</v>
      </c>
      <c r="V3" s="4"/>
    </row>
    <row r="4" spans="1:22" x14ac:dyDescent="0.35">
      <c r="A4" s="1" t="s">
        <v>1</v>
      </c>
      <c r="B4" s="5"/>
      <c r="C4" s="5"/>
      <c r="D4" s="91" t="s">
        <v>91</v>
      </c>
      <c r="F4" s="91" t="s">
        <v>91</v>
      </c>
      <c r="G4" s="91" t="s">
        <v>91</v>
      </c>
      <c r="H4" s="91" t="s">
        <v>91</v>
      </c>
      <c r="I4" s="5"/>
      <c r="K4" s="5"/>
      <c r="L4" s="5"/>
      <c r="M4" s="5"/>
      <c r="N4" s="5"/>
      <c r="O4" s="5"/>
      <c r="R4" s="1"/>
    </row>
    <row r="5" spans="1:22" ht="13.15" x14ac:dyDescent="0.4">
      <c r="A5" s="6" t="s">
        <v>2</v>
      </c>
      <c r="B5" s="7" t="s">
        <v>3</v>
      </c>
      <c r="C5" s="7"/>
      <c r="D5" s="7">
        <v>139.9</v>
      </c>
      <c r="E5" s="7">
        <v>151</v>
      </c>
      <c r="F5" s="7">
        <v>150</v>
      </c>
      <c r="G5" s="7">
        <v>149.4</v>
      </c>
      <c r="H5" s="7">
        <v>152.30000000000001</v>
      </c>
      <c r="I5" s="7">
        <v>155.30000000000001</v>
      </c>
      <c r="J5" s="7">
        <v>156.5</v>
      </c>
      <c r="K5" s="7">
        <f>SUM(K6:K13)</f>
        <v>155</v>
      </c>
      <c r="L5" s="7">
        <f t="shared" ref="L5:P5" si="0">SUM(L6:L13)</f>
        <v>153.39999999999998</v>
      </c>
      <c r="M5" s="7">
        <f t="shared" si="0"/>
        <v>158.79999999999998</v>
      </c>
      <c r="N5" s="7">
        <f t="shared" si="0"/>
        <v>158.09999999999997</v>
      </c>
      <c r="O5" s="7">
        <f t="shared" si="0"/>
        <v>160.80000000000001</v>
      </c>
      <c r="P5" s="8">
        <f t="shared" si="0"/>
        <v>154.6</v>
      </c>
      <c r="Q5" s="7">
        <f t="shared" ref="Q5:U5" si="1">SUM(Q6:Q13)</f>
        <v>139.1</v>
      </c>
      <c r="R5" s="7">
        <f t="shared" si="1"/>
        <v>140.4</v>
      </c>
      <c r="S5" s="7">
        <f t="shared" si="1"/>
        <v>148.80000000000001</v>
      </c>
      <c r="T5" s="7">
        <f t="shared" si="1"/>
        <v>136.69999999999999</v>
      </c>
      <c r="U5" s="7">
        <f t="shared" si="1"/>
        <v>125</v>
      </c>
      <c r="V5" s="60"/>
    </row>
    <row r="6" spans="1:22" x14ac:dyDescent="0.35">
      <c r="A6" s="10"/>
      <c r="B6" s="11" t="s">
        <v>4</v>
      </c>
      <c r="C6" s="11"/>
      <c r="D6" s="11">
        <v>11</v>
      </c>
      <c r="E6" s="11">
        <v>5.8</v>
      </c>
      <c r="F6" s="11">
        <v>12.4</v>
      </c>
      <c r="G6" s="11">
        <v>12.7</v>
      </c>
      <c r="H6" s="11">
        <v>12.3</v>
      </c>
      <c r="I6" s="11">
        <v>11.3</v>
      </c>
      <c r="J6" s="11">
        <v>11.3</v>
      </c>
      <c r="K6" s="11">
        <v>10.600000000000001</v>
      </c>
      <c r="L6" s="11">
        <v>11</v>
      </c>
      <c r="M6" s="11">
        <v>11.6</v>
      </c>
      <c r="N6" s="11">
        <v>9.5</v>
      </c>
      <c r="O6" s="11">
        <v>10.5</v>
      </c>
      <c r="P6" s="12">
        <v>8.8000000000000007</v>
      </c>
      <c r="Q6" s="13">
        <v>8.6999999999999993</v>
      </c>
      <c r="R6" s="13">
        <v>9.7999999999999989</v>
      </c>
      <c r="S6" s="13">
        <v>12</v>
      </c>
      <c r="T6" s="13">
        <v>10.1</v>
      </c>
      <c r="U6" s="13">
        <v>9.1999999999999993</v>
      </c>
      <c r="V6" s="60"/>
    </row>
    <row r="7" spans="1:22" x14ac:dyDescent="0.35">
      <c r="A7" s="10"/>
      <c r="B7" s="13" t="s">
        <v>5</v>
      </c>
      <c r="C7" s="13"/>
      <c r="D7" s="13">
        <v>17.100000000000001</v>
      </c>
      <c r="E7" s="13">
        <v>10.7</v>
      </c>
      <c r="F7" s="13">
        <v>17.2</v>
      </c>
      <c r="G7" s="13">
        <v>17.5</v>
      </c>
      <c r="H7" s="13">
        <v>18.7</v>
      </c>
      <c r="I7" s="13">
        <v>17.100000000000001</v>
      </c>
      <c r="J7" s="13">
        <v>17.3</v>
      </c>
      <c r="K7" s="13">
        <v>19</v>
      </c>
      <c r="L7" s="13">
        <v>18.5</v>
      </c>
      <c r="M7" s="13">
        <v>17.920000000000002</v>
      </c>
      <c r="N7" s="13">
        <v>17</v>
      </c>
      <c r="O7" s="13">
        <v>16.899999999999999</v>
      </c>
      <c r="P7" s="12">
        <v>17.999999999999996</v>
      </c>
      <c r="Q7" s="13">
        <v>17.399999999999999</v>
      </c>
      <c r="R7" s="13">
        <v>16.599999999999998</v>
      </c>
      <c r="S7" s="13">
        <v>18.299999999999997</v>
      </c>
      <c r="T7" s="13">
        <v>17</v>
      </c>
      <c r="U7" s="13">
        <v>15.100000000000001</v>
      </c>
      <c r="V7" s="60"/>
    </row>
    <row r="8" spans="1:22" x14ac:dyDescent="0.35">
      <c r="A8" s="10"/>
      <c r="B8" s="13" t="s">
        <v>6</v>
      </c>
      <c r="C8" s="13"/>
      <c r="D8" s="13">
        <v>30.2</v>
      </c>
      <c r="E8" s="13">
        <v>27.9</v>
      </c>
      <c r="F8" s="13">
        <v>31.7</v>
      </c>
      <c r="G8" s="13">
        <v>31.1</v>
      </c>
      <c r="H8" s="13">
        <v>29.2</v>
      </c>
      <c r="I8" s="13">
        <v>28.8</v>
      </c>
      <c r="J8" s="13">
        <v>28.8</v>
      </c>
      <c r="K8" s="13">
        <v>28.900000000000002</v>
      </c>
      <c r="L8" s="13">
        <v>25.8</v>
      </c>
      <c r="M8" s="13">
        <v>25.5</v>
      </c>
      <c r="N8" s="13">
        <v>25.4</v>
      </c>
      <c r="O8" s="13">
        <v>25.499999999999996</v>
      </c>
      <c r="P8" s="12">
        <v>24.8</v>
      </c>
      <c r="Q8" s="13">
        <v>3.2</v>
      </c>
      <c r="R8" s="13">
        <v>2.2999999999999998</v>
      </c>
      <c r="S8" s="13">
        <v>2.6</v>
      </c>
      <c r="T8" s="13">
        <v>2.4</v>
      </c>
      <c r="U8" s="13">
        <v>2.2000000000000002</v>
      </c>
      <c r="V8" s="60"/>
    </row>
    <row r="9" spans="1:22" x14ac:dyDescent="0.35">
      <c r="A9" s="10"/>
      <c r="B9" s="11" t="s">
        <v>7</v>
      </c>
      <c r="C9" s="11"/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13.1</v>
      </c>
      <c r="M9" s="11">
        <v>15.2</v>
      </c>
      <c r="N9" s="11">
        <v>13.200000000000001</v>
      </c>
      <c r="O9" s="11">
        <v>13.5</v>
      </c>
      <c r="P9" s="12">
        <v>11.6</v>
      </c>
      <c r="Q9" s="13">
        <v>25.7</v>
      </c>
      <c r="R9" s="13">
        <v>25.499999999999996</v>
      </c>
      <c r="S9" s="13">
        <v>28.1</v>
      </c>
      <c r="T9" s="13">
        <v>25.1</v>
      </c>
      <c r="U9" s="13">
        <v>27.2</v>
      </c>
      <c r="V9" s="60"/>
    </row>
    <row r="10" spans="1:22" x14ac:dyDescent="0.35">
      <c r="A10" s="10"/>
      <c r="B10" s="13" t="s">
        <v>8</v>
      </c>
      <c r="C10" s="13"/>
      <c r="D10" s="13">
        <v>42.7</v>
      </c>
      <c r="E10" s="13">
        <v>43.7</v>
      </c>
      <c r="F10" s="13">
        <v>44.1</v>
      </c>
      <c r="G10" s="13">
        <v>43.3</v>
      </c>
      <c r="H10" s="13">
        <v>45.3</v>
      </c>
      <c r="I10" s="13">
        <v>47.5</v>
      </c>
      <c r="J10" s="13">
        <v>50.1</v>
      </c>
      <c r="K10" s="13">
        <v>48.400000000000006</v>
      </c>
      <c r="L10" s="13">
        <v>45.099999999999994</v>
      </c>
      <c r="M10" s="13">
        <v>44.179999999999993</v>
      </c>
      <c r="N10" s="13">
        <v>42</v>
      </c>
      <c r="O10" s="13">
        <v>42.8</v>
      </c>
      <c r="P10" s="12">
        <v>43</v>
      </c>
      <c r="Q10" s="13">
        <v>50.1</v>
      </c>
      <c r="R10" s="13">
        <v>49.599999999999994</v>
      </c>
      <c r="S10" s="13">
        <v>49.8</v>
      </c>
      <c r="T10" s="13">
        <v>47.79999999999999</v>
      </c>
      <c r="U10" s="13">
        <v>42.7</v>
      </c>
      <c r="V10" s="60"/>
    </row>
    <row r="11" spans="1:22" x14ac:dyDescent="0.35">
      <c r="A11" s="10"/>
      <c r="B11" s="13" t="s">
        <v>9</v>
      </c>
      <c r="C11" s="13"/>
      <c r="D11" s="13">
        <v>38.9</v>
      </c>
      <c r="E11" s="13">
        <v>62.9</v>
      </c>
      <c r="F11" s="13">
        <v>44.6</v>
      </c>
      <c r="G11" s="13">
        <v>44.8</v>
      </c>
      <c r="H11" s="13">
        <v>42</v>
      </c>
      <c r="I11" s="13">
        <v>43.8</v>
      </c>
      <c r="J11" s="13">
        <v>44.2</v>
      </c>
      <c r="K11" s="13">
        <v>43.3</v>
      </c>
      <c r="L11" s="13">
        <v>39.799999999999997</v>
      </c>
      <c r="M11" s="13">
        <v>42.999999999999993</v>
      </c>
      <c r="N11" s="13">
        <v>40.799999999999997</v>
      </c>
      <c r="O11" s="13">
        <v>40.799999999999997</v>
      </c>
      <c r="P11" s="12">
        <v>38.5</v>
      </c>
      <c r="Q11" s="13">
        <v>26.2</v>
      </c>
      <c r="R11" s="13">
        <v>26.3</v>
      </c>
      <c r="S11" s="13">
        <v>28.700000000000003</v>
      </c>
      <c r="T11" s="13">
        <v>25.3</v>
      </c>
      <c r="U11" s="13">
        <v>23.299999999999997</v>
      </c>
      <c r="V11" s="60"/>
    </row>
    <row r="12" spans="1:22" x14ac:dyDescent="0.35">
      <c r="A12" s="10"/>
      <c r="B12" s="13" t="s">
        <v>10</v>
      </c>
      <c r="C12" s="13"/>
      <c r="D12" s="13">
        <v>0</v>
      </c>
      <c r="E12" s="13">
        <v>0</v>
      </c>
      <c r="F12" s="13">
        <v>0</v>
      </c>
      <c r="G12" s="13">
        <v>0</v>
      </c>
      <c r="H12" s="13">
        <v>4.8</v>
      </c>
      <c r="I12" s="13">
        <v>4.8</v>
      </c>
      <c r="J12" s="13">
        <v>4.8</v>
      </c>
      <c r="K12" s="13">
        <v>4.8</v>
      </c>
      <c r="L12" s="13">
        <v>0.1</v>
      </c>
      <c r="M12" s="13">
        <v>1.4</v>
      </c>
      <c r="N12" s="13">
        <v>10.199999999999999</v>
      </c>
      <c r="O12" s="13">
        <v>10.8</v>
      </c>
      <c r="P12" s="63">
        <v>9.9</v>
      </c>
      <c r="Q12" s="13">
        <v>7.8</v>
      </c>
      <c r="R12" s="13">
        <v>10.3</v>
      </c>
      <c r="S12" s="13">
        <v>9.3000000000000007</v>
      </c>
      <c r="T12" s="13">
        <v>9</v>
      </c>
      <c r="U12" s="13">
        <v>5.3</v>
      </c>
      <c r="V12" s="60"/>
    </row>
    <row r="13" spans="1:22" x14ac:dyDescent="0.35">
      <c r="A13" s="10"/>
      <c r="B13" s="13" t="s">
        <v>11</v>
      </c>
      <c r="C13" s="13"/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2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6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60"/>
    </row>
    <row r="14" spans="1:22" ht="13.15" x14ac:dyDescent="0.4">
      <c r="A14" s="10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6"/>
      <c r="Q14" s="7"/>
      <c r="R14" s="7"/>
      <c r="S14" s="7"/>
      <c r="T14" s="7"/>
      <c r="U14" s="7"/>
      <c r="V14" s="60"/>
    </row>
    <row r="15" spans="1:22" ht="13.15" x14ac:dyDescent="0.4">
      <c r="A15" s="6" t="s">
        <v>2</v>
      </c>
      <c r="B15" s="7" t="s">
        <v>12</v>
      </c>
      <c r="C15" s="7"/>
      <c r="D15" s="7">
        <v>658.6</v>
      </c>
      <c r="E15" s="7">
        <v>875.7</v>
      </c>
      <c r="F15" s="7">
        <v>806.4</v>
      </c>
      <c r="G15" s="7">
        <v>632.5</v>
      </c>
      <c r="H15" s="7">
        <v>941.7</v>
      </c>
      <c r="I15" s="7">
        <v>810.6</v>
      </c>
      <c r="J15" s="7">
        <v>890.6</v>
      </c>
      <c r="K15" s="8">
        <f>SUM(K16:K18)</f>
        <v>662.80000000000007</v>
      </c>
      <c r="L15" s="8">
        <f t="shared" ref="L15:U15" si="2">SUM(L16:L18)</f>
        <v>884.2</v>
      </c>
      <c r="M15" s="8">
        <f t="shared" si="2"/>
        <v>931.30000000000007</v>
      </c>
      <c r="N15" s="8">
        <f t="shared" si="2"/>
        <v>903</v>
      </c>
      <c r="O15" s="8">
        <f t="shared" si="2"/>
        <v>850.69999999999993</v>
      </c>
      <c r="P15" s="8">
        <f t="shared" si="2"/>
        <v>823.9</v>
      </c>
      <c r="Q15" s="7">
        <f t="shared" si="2"/>
        <v>737.80000000000007</v>
      </c>
      <c r="R15" s="7">
        <f t="shared" si="2"/>
        <v>794.6</v>
      </c>
      <c r="S15" s="7">
        <f t="shared" si="2"/>
        <v>782.3</v>
      </c>
      <c r="T15" s="7">
        <f t="shared" si="2"/>
        <v>771.3</v>
      </c>
      <c r="U15" s="7">
        <f t="shared" si="2"/>
        <v>729.2</v>
      </c>
      <c r="V15" s="60"/>
    </row>
    <row r="16" spans="1:22" ht="13.15" x14ac:dyDescent="0.4">
      <c r="A16" s="6"/>
      <c r="B16" s="17" t="s">
        <v>13</v>
      </c>
      <c r="C16" s="17"/>
      <c r="D16" s="17">
        <v>634.6</v>
      </c>
      <c r="E16" s="17">
        <v>843.5</v>
      </c>
      <c r="F16" s="17">
        <v>778.9</v>
      </c>
      <c r="G16" s="17">
        <v>614.6</v>
      </c>
      <c r="H16" s="17">
        <v>908.6</v>
      </c>
      <c r="I16" s="17">
        <v>770.3</v>
      </c>
      <c r="J16" s="17">
        <v>826</v>
      </c>
      <c r="K16" s="17">
        <v>609.20000000000005</v>
      </c>
      <c r="L16" s="17">
        <v>823</v>
      </c>
      <c r="M16" s="17">
        <v>865.7</v>
      </c>
      <c r="N16" s="17">
        <v>834.7</v>
      </c>
      <c r="O16" s="17">
        <v>780.9</v>
      </c>
      <c r="P16" s="12">
        <v>776.4</v>
      </c>
      <c r="Q16" s="17">
        <v>578.20000000000005</v>
      </c>
      <c r="R16" s="17">
        <v>705.9</v>
      </c>
      <c r="S16" s="17">
        <v>702.8</v>
      </c>
      <c r="T16" s="17">
        <v>700.4</v>
      </c>
      <c r="U16" s="17">
        <v>659.5</v>
      </c>
      <c r="V16" s="60"/>
    </row>
    <row r="17" spans="1:24" ht="13.15" x14ac:dyDescent="0.4">
      <c r="A17" s="6"/>
      <c r="B17" s="17" t="s">
        <v>10</v>
      </c>
      <c r="C17" s="17"/>
      <c r="D17" s="17">
        <v>24</v>
      </c>
      <c r="E17" s="17">
        <v>32.200000000000003</v>
      </c>
      <c r="F17" s="17">
        <v>27.5</v>
      </c>
      <c r="G17" s="17">
        <v>17.899999999999999</v>
      </c>
      <c r="H17" s="17">
        <v>33.1</v>
      </c>
      <c r="I17" s="17">
        <v>40.299999999999997</v>
      </c>
      <c r="J17" s="17">
        <v>64.599999999999994</v>
      </c>
      <c r="K17" s="17">
        <v>53.6</v>
      </c>
      <c r="L17" s="17">
        <v>61.2</v>
      </c>
      <c r="M17" s="17">
        <v>65.599999999999994</v>
      </c>
      <c r="N17" s="17">
        <v>68.3</v>
      </c>
      <c r="O17" s="17">
        <v>69.8</v>
      </c>
      <c r="P17" s="12">
        <v>47.5</v>
      </c>
      <c r="Q17" s="17">
        <v>159.6</v>
      </c>
      <c r="R17" s="17">
        <v>88.7</v>
      </c>
      <c r="S17" s="17">
        <v>79.5</v>
      </c>
      <c r="T17" s="17">
        <v>70.900000000000006</v>
      </c>
      <c r="U17" s="17">
        <v>69.7</v>
      </c>
      <c r="V17" s="60"/>
    </row>
    <row r="18" spans="1:24" ht="13.15" x14ac:dyDescent="0.4">
      <c r="A18" s="6"/>
      <c r="B18" s="17" t="s">
        <v>11</v>
      </c>
      <c r="C18" s="17"/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2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60"/>
    </row>
    <row r="19" spans="1:24" ht="13.15" x14ac:dyDescent="0.4">
      <c r="A19" s="6" t="s">
        <v>14</v>
      </c>
      <c r="B19" s="7" t="s">
        <v>15</v>
      </c>
      <c r="C19" s="7"/>
      <c r="D19" s="7">
        <f>SUM(D20:D23)</f>
        <v>32759.7</v>
      </c>
      <c r="E19" s="7">
        <f t="shared" ref="E19:J19" si="3">SUM(E20:E23)</f>
        <v>27661.800000000003</v>
      </c>
      <c r="F19" s="7">
        <f t="shared" si="3"/>
        <v>19190</v>
      </c>
      <c r="G19" s="7">
        <f t="shared" si="3"/>
        <v>8275.4</v>
      </c>
      <c r="H19" s="7">
        <f t="shared" si="3"/>
        <v>18462.899999999998</v>
      </c>
      <c r="I19" s="7">
        <f t="shared" si="3"/>
        <v>24703.3</v>
      </c>
      <c r="J19" s="7">
        <f t="shared" si="3"/>
        <v>19763.7</v>
      </c>
      <c r="K19" s="51">
        <f>SUM(K20:K23)</f>
        <v>17769.5</v>
      </c>
      <c r="L19" s="51">
        <f t="shared" ref="L19:P19" si="4">SUM(L20:L23)</f>
        <v>33949.300000000003</v>
      </c>
      <c r="M19" s="51">
        <f t="shared" si="4"/>
        <v>16038.9</v>
      </c>
      <c r="N19" s="51">
        <f t="shared" si="4"/>
        <v>16475.900000000001</v>
      </c>
      <c r="O19" s="51">
        <f t="shared" si="4"/>
        <v>13914.300000000001</v>
      </c>
      <c r="P19" s="51">
        <f t="shared" si="4"/>
        <v>19299.5</v>
      </c>
      <c r="Q19" s="7">
        <f t="shared" ref="Q19:U19" si="5">SUM(Q20:Q23)</f>
        <v>25254.1</v>
      </c>
      <c r="R19" s="7">
        <f t="shared" si="5"/>
        <v>17509.2</v>
      </c>
      <c r="S19" s="7">
        <f t="shared" si="5"/>
        <v>14515.6</v>
      </c>
      <c r="T19" s="7">
        <f t="shared" si="5"/>
        <v>9212.4</v>
      </c>
      <c r="U19" s="7">
        <f t="shared" si="5"/>
        <v>13030.900000000001</v>
      </c>
      <c r="V19" s="9"/>
    </row>
    <row r="20" spans="1:24" ht="13.15" x14ac:dyDescent="0.4">
      <c r="A20" s="6"/>
      <c r="B20" s="18" t="s">
        <v>16</v>
      </c>
      <c r="C20" s="18"/>
      <c r="D20" s="18">
        <v>391.4</v>
      </c>
      <c r="E20" s="18">
        <v>504.9</v>
      </c>
      <c r="F20" s="18">
        <v>424.4</v>
      </c>
      <c r="G20" s="18">
        <v>254.3</v>
      </c>
      <c r="H20" s="18">
        <v>344.7</v>
      </c>
      <c r="I20" s="18">
        <v>303.60000000000002</v>
      </c>
      <c r="J20" s="18">
        <v>301.10000000000002</v>
      </c>
      <c r="K20" s="12">
        <v>290.5</v>
      </c>
      <c r="L20" s="12">
        <v>399</v>
      </c>
      <c r="M20" s="12">
        <v>310.89999999999998</v>
      </c>
      <c r="N20" s="12">
        <v>310.60000000000002</v>
      </c>
      <c r="O20" s="12">
        <v>281.3</v>
      </c>
      <c r="P20" s="12">
        <v>224.8</v>
      </c>
      <c r="Q20" s="17">
        <v>186.9</v>
      </c>
      <c r="R20" s="17">
        <v>203.9</v>
      </c>
      <c r="S20" s="17">
        <v>192</v>
      </c>
      <c r="T20" s="17">
        <v>131</v>
      </c>
      <c r="U20" s="17">
        <v>121.4</v>
      </c>
      <c r="V20" s="9"/>
    </row>
    <row r="21" spans="1:24" x14ac:dyDescent="0.35">
      <c r="A21" s="10"/>
      <c r="B21" s="17" t="s">
        <v>17</v>
      </c>
      <c r="C21" s="17"/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9"/>
    </row>
    <row r="22" spans="1:24" x14ac:dyDescent="0.35">
      <c r="A22" s="10"/>
      <c r="B22" s="17" t="s">
        <v>18</v>
      </c>
      <c r="C22" s="17"/>
      <c r="D22" s="17">
        <v>1445.3</v>
      </c>
      <c r="E22" s="17">
        <v>1555</v>
      </c>
      <c r="F22" s="17">
        <v>1444.5</v>
      </c>
      <c r="G22" s="17">
        <v>1473.5</v>
      </c>
      <c r="H22" s="17">
        <v>1421.6</v>
      </c>
      <c r="I22" s="17">
        <v>1617.1</v>
      </c>
      <c r="J22" s="17">
        <v>1710.7</v>
      </c>
      <c r="K22" s="12">
        <v>1613.2</v>
      </c>
      <c r="L22" s="12">
        <v>1967.8</v>
      </c>
      <c r="M22" s="12">
        <v>1595.7</v>
      </c>
      <c r="N22" s="12">
        <v>1533.4</v>
      </c>
      <c r="O22" s="12">
        <v>1557.8</v>
      </c>
      <c r="P22" s="12">
        <v>1800.6</v>
      </c>
      <c r="Q22" s="17">
        <v>1816.6</v>
      </c>
      <c r="R22" s="17">
        <v>1612.5</v>
      </c>
      <c r="S22" s="17">
        <v>1450.4</v>
      </c>
      <c r="T22" s="17">
        <v>1256.8</v>
      </c>
      <c r="U22" s="17">
        <v>1258.9000000000001</v>
      </c>
      <c r="V22" s="9"/>
    </row>
    <row r="23" spans="1:24" x14ac:dyDescent="0.35">
      <c r="A23" s="10"/>
      <c r="B23" s="17" t="s">
        <v>19</v>
      </c>
      <c r="C23" s="17"/>
      <c r="D23" s="17">
        <v>30923</v>
      </c>
      <c r="E23" s="17">
        <v>25601.9</v>
      </c>
      <c r="F23" s="17">
        <v>17321.099999999999</v>
      </c>
      <c r="G23" s="17">
        <v>6547.6</v>
      </c>
      <c r="H23" s="17">
        <v>16696.599999999999</v>
      </c>
      <c r="I23" s="17">
        <v>22782.6</v>
      </c>
      <c r="J23" s="17">
        <v>17751.900000000001</v>
      </c>
      <c r="K23" s="12">
        <v>15865.8</v>
      </c>
      <c r="L23" s="12">
        <v>31582.5</v>
      </c>
      <c r="M23" s="12">
        <v>14132.3</v>
      </c>
      <c r="N23" s="12">
        <v>14631.9</v>
      </c>
      <c r="O23" s="12">
        <v>12075.2</v>
      </c>
      <c r="P23" s="12">
        <v>17274.099999999999</v>
      </c>
      <c r="Q23" s="17">
        <v>23250.6</v>
      </c>
      <c r="R23" s="17">
        <v>15692.8</v>
      </c>
      <c r="S23" s="17">
        <v>12873.2</v>
      </c>
      <c r="T23" s="17">
        <v>7824.6</v>
      </c>
      <c r="U23" s="17">
        <v>11650.6</v>
      </c>
      <c r="V23" s="9"/>
    </row>
    <row r="24" spans="1:24" ht="13.15" x14ac:dyDescent="0.4">
      <c r="A24" s="10"/>
      <c r="B24" s="19" t="s">
        <v>20</v>
      </c>
      <c r="C24" s="19"/>
      <c r="D24" s="19">
        <f t="shared" ref="D24:J24" si="6">D5+D15+D19</f>
        <v>33558.199999999997</v>
      </c>
      <c r="E24" s="19">
        <f t="shared" si="6"/>
        <v>28688.500000000004</v>
      </c>
      <c r="F24" s="19">
        <f t="shared" si="6"/>
        <v>20146.400000000001</v>
      </c>
      <c r="G24" s="19">
        <f t="shared" si="6"/>
        <v>9057.2999999999993</v>
      </c>
      <c r="H24" s="19">
        <f t="shared" si="6"/>
        <v>19556.899999999998</v>
      </c>
      <c r="I24" s="19">
        <f t="shared" si="6"/>
        <v>25669.200000000001</v>
      </c>
      <c r="J24" s="19">
        <f t="shared" si="6"/>
        <v>20810.8</v>
      </c>
      <c r="K24" s="20">
        <f t="shared" ref="K24:P24" si="7">K5+K15+K19</f>
        <v>18587.3</v>
      </c>
      <c r="L24" s="20">
        <f t="shared" si="7"/>
        <v>34986.9</v>
      </c>
      <c r="M24" s="20">
        <f t="shared" si="7"/>
        <v>17129</v>
      </c>
      <c r="N24" s="20">
        <f t="shared" si="7"/>
        <v>17537</v>
      </c>
      <c r="O24" s="20">
        <f t="shared" si="7"/>
        <v>14925.800000000001</v>
      </c>
      <c r="P24" s="20">
        <f t="shared" si="7"/>
        <v>20278</v>
      </c>
      <c r="Q24" s="20">
        <f>Q5+Q15+Q19</f>
        <v>26131</v>
      </c>
      <c r="R24" s="20">
        <f>R5+R15+R19</f>
        <v>18444.2</v>
      </c>
      <c r="S24" s="20">
        <f>S5+S15+S19</f>
        <v>15446.7</v>
      </c>
      <c r="T24" s="20">
        <f>T5+T15+T19</f>
        <v>10120.4</v>
      </c>
      <c r="U24" s="20">
        <f>U5+U15+U19</f>
        <v>13885.100000000002</v>
      </c>
      <c r="V24" s="20"/>
    </row>
    <row r="25" spans="1:24" ht="13.15" x14ac:dyDescent="0.4">
      <c r="B25" s="21"/>
      <c r="C25" s="21"/>
      <c r="D25" s="92"/>
      <c r="E25" s="92"/>
      <c r="F25" s="92"/>
      <c r="G25" s="92"/>
      <c r="H25" s="92"/>
      <c r="I25" s="92"/>
      <c r="J25" s="92"/>
      <c r="K25" s="21"/>
      <c r="L25" s="21"/>
      <c r="M25" s="21"/>
      <c r="N25" s="21"/>
      <c r="O25" s="21"/>
      <c r="P25" s="22"/>
      <c r="Q25" s="22"/>
      <c r="R25" s="22"/>
      <c r="S25" s="22"/>
      <c r="T25" s="22"/>
      <c r="U25" s="22"/>
      <c r="V25" s="22"/>
    </row>
    <row r="26" spans="1:24" x14ac:dyDescent="0.35">
      <c r="A26" s="23" t="s">
        <v>22</v>
      </c>
      <c r="B26" s="24" t="s">
        <v>23</v>
      </c>
      <c r="C26" s="24"/>
      <c r="D26" s="100">
        <v>117.7</v>
      </c>
      <c r="E26" s="100">
        <v>126.32</v>
      </c>
      <c r="F26" s="100">
        <v>126.9</v>
      </c>
      <c r="G26" s="100">
        <v>127.4</v>
      </c>
      <c r="H26" s="100">
        <v>96.8</v>
      </c>
      <c r="I26" s="100">
        <v>95.9</v>
      </c>
      <c r="J26" s="100">
        <v>98.6</v>
      </c>
      <c r="K26" s="25">
        <v>101.1</v>
      </c>
      <c r="L26" s="25">
        <v>74</v>
      </c>
      <c r="M26" s="25">
        <v>90.6</v>
      </c>
      <c r="N26" s="25">
        <v>81</v>
      </c>
      <c r="O26" s="25">
        <v>92.999999999999986</v>
      </c>
      <c r="P26" s="25">
        <v>77.099999999999994</v>
      </c>
      <c r="Q26">
        <v>64.900000000000006</v>
      </c>
      <c r="R26">
        <v>65</v>
      </c>
      <c r="S26">
        <v>73.199999999999989</v>
      </c>
      <c r="T26">
        <v>71.199999999999989</v>
      </c>
      <c r="U26">
        <v>65.7</v>
      </c>
      <c r="V26" s="60"/>
      <c r="W26" s="88"/>
      <c r="X26" s="89"/>
    </row>
    <row r="27" spans="1:24" ht="13.15" x14ac:dyDescent="0.4">
      <c r="A27" s="26" t="s">
        <v>24</v>
      </c>
      <c r="B27" s="24" t="s">
        <v>12</v>
      </c>
      <c r="C27" s="24"/>
      <c r="D27" s="100">
        <v>523.1</v>
      </c>
      <c r="E27" s="100">
        <v>691.1</v>
      </c>
      <c r="F27" s="100">
        <v>633.79999999999995</v>
      </c>
      <c r="G27" s="100">
        <v>516</v>
      </c>
      <c r="H27" s="100">
        <v>708.1</v>
      </c>
      <c r="I27" s="100">
        <v>612.29999999999995</v>
      </c>
      <c r="J27" s="100">
        <v>656.3</v>
      </c>
      <c r="K27" s="25">
        <v>485</v>
      </c>
      <c r="L27" s="25">
        <v>666.89999999999986</v>
      </c>
      <c r="M27" s="25">
        <v>694.30000000000018</v>
      </c>
      <c r="N27" s="25">
        <v>664.9</v>
      </c>
      <c r="O27" s="25">
        <v>621.30000000000007</v>
      </c>
      <c r="P27" s="25">
        <v>610.70000000000005</v>
      </c>
      <c r="Q27">
        <v>525.4</v>
      </c>
      <c r="R27">
        <v>657.8</v>
      </c>
      <c r="S27">
        <v>661.80000000000007</v>
      </c>
      <c r="T27">
        <v>651.5</v>
      </c>
      <c r="U27">
        <v>614.30000000000007</v>
      </c>
      <c r="V27" s="60"/>
      <c r="W27" s="89"/>
      <c r="X27" s="89"/>
    </row>
    <row r="28" spans="1:24" x14ac:dyDescent="0.35">
      <c r="A28" s="27"/>
      <c r="B28" s="24" t="s">
        <v>16</v>
      </c>
      <c r="C28" s="24"/>
      <c r="D28" s="100">
        <v>267.10000000000002</v>
      </c>
      <c r="E28" s="100">
        <v>380.9</v>
      </c>
      <c r="F28" s="100">
        <v>310.2</v>
      </c>
      <c r="G28" s="100">
        <v>223.3</v>
      </c>
      <c r="H28" s="100">
        <v>248.5</v>
      </c>
      <c r="I28" s="100">
        <v>214.6</v>
      </c>
      <c r="J28" s="100">
        <v>209.2</v>
      </c>
      <c r="K28" s="25">
        <v>183.7</v>
      </c>
      <c r="L28" s="25">
        <v>299.39999999999998</v>
      </c>
      <c r="M28" s="25">
        <v>238.5</v>
      </c>
      <c r="N28" s="25">
        <v>216.70000000000002</v>
      </c>
      <c r="O28" s="25">
        <v>198.70000000000002</v>
      </c>
      <c r="P28" s="25">
        <v>163.40000000000003</v>
      </c>
      <c r="Q28">
        <v>138.9</v>
      </c>
      <c r="R28">
        <v>145.99999999999997</v>
      </c>
      <c r="S28">
        <v>124.6</v>
      </c>
      <c r="T28">
        <v>83.699999999999989</v>
      </c>
      <c r="U28">
        <v>76.399999999999991</v>
      </c>
      <c r="V28" s="60"/>
      <c r="W28" s="89"/>
      <c r="X28" s="89"/>
    </row>
    <row r="29" spans="1:24" x14ac:dyDescent="0.35">
      <c r="A29" s="23"/>
      <c r="B29" s="24" t="s">
        <v>25</v>
      </c>
      <c r="C29" s="24"/>
      <c r="D29" s="100">
        <v>0</v>
      </c>
      <c r="E29" s="100">
        <v>0</v>
      </c>
      <c r="F29" s="100">
        <v>0</v>
      </c>
      <c r="G29" s="100">
        <v>0</v>
      </c>
      <c r="H29" s="100">
        <v>0</v>
      </c>
      <c r="I29" s="100">
        <v>0</v>
      </c>
      <c r="J29" s="100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>
        <v>0</v>
      </c>
      <c r="R29">
        <v>0</v>
      </c>
      <c r="S29">
        <v>0</v>
      </c>
      <c r="T29">
        <v>0</v>
      </c>
      <c r="U29">
        <v>0</v>
      </c>
      <c r="V29" s="60"/>
      <c r="W29" s="89"/>
      <c r="X29" s="89"/>
    </row>
    <row r="30" spans="1:24" x14ac:dyDescent="0.35">
      <c r="A30" s="23"/>
      <c r="B30" s="24" t="s">
        <v>26</v>
      </c>
      <c r="C30" s="24"/>
      <c r="D30" s="100">
        <v>1425.1</v>
      </c>
      <c r="E30" s="100">
        <v>1547</v>
      </c>
      <c r="F30" s="100">
        <v>1441.9</v>
      </c>
      <c r="G30" s="100">
        <v>1473.5</v>
      </c>
      <c r="H30" s="100">
        <v>1397.9</v>
      </c>
      <c r="I30" s="100">
        <v>1592.5</v>
      </c>
      <c r="J30" s="100">
        <v>1508.6</v>
      </c>
      <c r="K30" s="25">
        <v>1428</v>
      </c>
      <c r="L30" s="25">
        <v>1879.3000000000002</v>
      </c>
      <c r="M30" s="25">
        <v>1556.7</v>
      </c>
      <c r="N30" s="25">
        <v>1483.7</v>
      </c>
      <c r="O30" s="25">
        <v>1508.2</v>
      </c>
      <c r="P30" s="25">
        <v>1688.5</v>
      </c>
      <c r="Q30" s="79">
        <v>1729.6</v>
      </c>
      <c r="R30">
        <v>1506.3999999999999</v>
      </c>
      <c r="S30">
        <v>1379.1</v>
      </c>
      <c r="T30">
        <v>1225.3000000000002</v>
      </c>
      <c r="U30">
        <v>1222.6000000000001</v>
      </c>
      <c r="V30" s="60"/>
      <c r="W30" s="89"/>
      <c r="X30" s="89"/>
    </row>
    <row r="31" spans="1:24" x14ac:dyDescent="0.35">
      <c r="A31" s="23"/>
      <c r="B31" s="24" t="s">
        <v>19</v>
      </c>
      <c r="C31" s="24"/>
      <c r="D31" s="100">
        <v>30923</v>
      </c>
      <c r="E31" s="100">
        <v>25601.9</v>
      </c>
      <c r="F31" s="100">
        <v>17321.099999999999</v>
      </c>
      <c r="G31" s="100">
        <v>6547.6</v>
      </c>
      <c r="H31" s="100">
        <v>16696.599999999999</v>
      </c>
      <c r="I31" s="100">
        <v>22782.6</v>
      </c>
      <c r="J31" s="100">
        <v>17751.900000000001</v>
      </c>
      <c r="K31" s="25">
        <v>15865.8</v>
      </c>
      <c r="L31" s="25">
        <v>31582.5</v>
      </c>
      <c r="M31" s="25">
        <v>14132.3</v>
      </c>
      <c r="N31" s="25">
        <v>14631.9</v>
      </c>
      <c r="O31" s="25">
        <v>12075.2</v>
      </c>
      <c r="P31" s="25">
        <v>17274.099999999999</v>
      </c>
      <c r="Q31" s="79">
        <v>23250.6</v>
      </c>
      <c r="R31">
        <v>15692.800000000001</v>
      </c>
      <c r="S31">
        <v>12873.199999999999</v>
      </c>
      <c r="T31">
        <v>7824.6</v>
      </c>
      <c r="U31">
        <v>11650.6</v>
      </c>
      <c r="V31" s="60"/>
      <c r="W31" s="89"/>
      <c r="X31" s="89"/>
    </row>
    <row r="32" spans="1:24" ht="13.15" x14ac:dyDescent="0.4">
      <c r="A32" s="23"/>
      <c r="B32" s="28" t="s">
        <v>20</v>
      </c>
      <c r="C32" s="28"/>
      <c r="D32" s="101">
        <f t="shared" ref="D32:J32" si="8">SUM(D26:D31)</f>
        <v>33256</v>
      </c>
      <c r="E32" s="101">
        <f t="shared" si="8"/>
        <v>28347.22</v>
      </c>
      <c r="F32" s="101">
        <f t="shared" si="8"/>
        <v>19833.899999999998</v>
      </c>
      <c r="G32" s="101">
        <f t="shared" si="8"/>
        <v>8887.7999999999993</v>
      </c>
      <c r="H32" s="101">
        <f t="shared" si="8"/>
        <v>19147.899999999998</v>
      </c>
      <c r="I32" s="101">
        <f t="shared" si="8"/>
        <v>25297.899999999998</v>
      </c>
      <c r="J32" s="101">
        <f t="shared" si="8"/>
        <v>20224.600000000002</v>
      </c>
      <c r="K32" s="29">
        <f t="shared" ref="K32:O32" si="9">SUM(K26:K31)</f>
        <v>18063.599999999999</v>
      </c>
      <c r="L32" s="29">
        <f t="shared" si="9"/>
        <v>34502.1</v>
      </c>
      <c r="M32" s="29">
        <f t="shared" si="9"/>
        <v>16712.400000000001</v>
      </c>
      <c r="N32" s="29">
        <f t="shared" si="9"/>
        <v>17078.2</v>
      </c>
      <c r="O32" s="29">
        <f t="shared" si="9"/>
        <v>14496.400000000001</v>
      </c>
      <c r="P32" s="29">
        <f t="shared" ref="P32:U32" si="10">SUM(P26:P31)</f>
        <v>19813.8</v>
      </c>
      <c r="Q32" s="29">
        <f t="shared" si="10"/>
        <v>25709.399999999998</v>
      </c>
      <c r="R32" s="29">
        <f t="shared" si="10"/>
        <v>18068</v>
      </c>
      <c r="S32" s="29">
        <f t="shared" si="10"/>
        <v>15111.899999999998</v>
      </c>
      <c r="T32" s="29">
        <f t="shared" si="10"/>
        <v>9856.3000000000011</v>
      </c>
      <c r="U32" s="29">
        <f t="shared" si="10"/>
        <v>13629.6</v>
      </c>
      <c r="V32" s="29"/>
      <c r="W32" s="89"/>
      <c r="X32" s="89"/>
    </row>
    <row r="33" spans="1:22" x14ac:dyDescent="0.3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1"/>
      <c r="Q33" s="9"/>
    </row>
    <row r="34" spans="1:22" x14ac:dyDescent="0.35">
      <c r="A34" t="s">
        <v>27</v>
      </c>
      <c r="B34" s="30" t="s">
        <v>28</v>
      </c>
      <c r="C34" s="30"/>
      <c r="D34" s="93">
        <v>537.9</v>
      </c>
      <c r="E34" s="93">
        <v>449.4</v>
      </c>
      <c r="F34" s="93">
        <v>592.70000000000005</v>
      </c>
      <c r="G34" s="93">
        <v>340.6</v>
      </c>
      <c r="H34" s="93">
        <v>369.7</v>
      </c>
      <c r="I34" s="93">
        <v>344.8</v>
      </c>
      <c r="J34" s="93">
        <v>382.20000000000073</v>
      </c>
      <c r="K34" s="36">
        <f>17621.2-17293.8</f>
        <v>327.40000000000146</v>
      </c>
      <c r="L34" s="22">
        <v>367.00000000001455</v>
      </c>
      <c r="M34" s="22">
        <v>368.5</v>
      </c>
      <c r="N34" s="22">
        <v>376.3</v>
      </c>
      <c r="O34" s="22">
        <v>370.39999999999964</v>
      </c>
      <c r="P34" s="73">
        <v>393.3</v>
      </c>
      <c r="Q34">
        <v>297.89999999999782</v>
      </c>
      <c r="R34">
        <v>338.5</v>
      </c>
      <c r="S34">
        <v>351.4</v>
      </c>
      <c r="T34">
        <v>326.89999999999964</v>
      </c>
      <c r="U34">
        <v>323.8</v>
      </c>
      <c r="V34" s="9"/>
    </row>
    <row r="35" spans="1:22" x14ac:dyDescent="0.35">
      <c r="B35" s="32" t="s">
        <v>29</v>
      </c>
      <c r="C35" s="32"/>
      <c r="D35" s="93">
        <v>32187.9</v>
      </c>
      <c r="E35" s="93">
        <v>27148.9</v>
      </c>
      <c r="F35" s="93">
        <v>18583.599999999999</v>
      </c>
      <c r="G35" s="93">
        <v>7933.7</v>
      </c>
      <c r="H35" s="93">
        <v>18094.5</v>
      </c>
      <c r="I35" s="93">
        <v>24375.1</v>
      </c>
      <c r="J35" s="93">
        <v>19260.5</v>
      </c>
      <c r="K35" s="36">
        <v>17293.8</v>
      </c>
      <c r="L35" s="36">
        <v>33442.599999999984</v>
      </c>
      <c r="M35" s="36">
        <v>15689.000000000002</v>
      </c>
      <c r="N35" s="36">
        <v>16109.799999999994</v>
      </c>
      <c r="O35" s="36">
        <v>13583.400000000001</v>
      </c>
      <c r="P35" s="36">
        <v>18950.599999999999</v>
      </c>
      <c r="Q35">
        <v>24890.1</v>
      </c>
      <c r="R35">
        <v>17111.5</v>
      </c>
      <c r="S35">
        <v>14167.7</v>
      </c>
      <c r="T35">
        <v>8988.7000000000007</v>
      </c>
      <c r="U35">
        <v>12813.800000000003</v>
      </c>
      <c r="V35" s="9"/>
    </row>
    <row r="36" spans="1:22" x14ac:dyDescent="0.35">
      <c r="B36" s="30" t="s">
        <v>30</v>
      </c>
      <c r="C36" s="30"/>
      <c r="D36" s="93">
        <v>2</v>
      </c>
      <c r="E36" s="93">
        <v>16.2</v>
      </c>
      <c r="F36" s="93">
        <v>3.1</v>
      </c>
      <c r="G36" s="93">
        <v>17.8</v>
      </c>
      <c r="H36" s="93">
        <v>46.8</v>
      </c>
      <c r="I36" s="93">
        <v>46.4</v>
      </c>
      <c r="J36" s="93">
        <v>2</v>
      </c>
      <c r="K36" s="36">
        <v>2</v>
      </c>
      <c r="L36" s="22">
        <v>37.6</v>
      </c>
      <c r="M36" s="22">
        <v>41.4</v>
      </c>
      <c r="N36" s="22">
        <v>2.5</v>
      </c>
      <c r="O36" s="22">
        <v>2</v>
      </c>
      <c r="P36" s="77">
        <v>1.3</v>
      </c>
      <c r="Q36">
        <v>1.3</v>
      </c>
      <c r="R36">
        <v>1.4</v>
      </c>
      <c r="S36">
        <v>1.6</v>
      </c>
      <c r="T36">
        <v>1.7000000000000002</v>
      </c>
      <c r="U36">
        <v>2.2000000000000002</v>
      </c>
      <c r="V36" s="9"/>
    </row>
    <row r="37" spans="1:22" x14ac:dyDescent="0.35">
      <c r="B37" s="33" t="s">
        <v>31</v>
      </c>
      <c r="C37" s="33"/>
      <c r="D37" s="93">
        <v>0</v>
      </c>
      <c r="E37" s="93">
        <v>0</v>
      </c>
      <c r="F37" s="93">
        <v>0</v>
      </c>
      <c r="G37" s="93">
        <v>0</v>
      </c>
      <c r="H37" s="93">
        <v>0</v>
      </c>
      <c r="I37" s="93">
        <v>0</v>
      </c>
      <c r="J37" s="93">
        <v>0</v>
      </c>
      <c r="K37" s="36">
        <v>0</v>
      </c>
      <c r="L37" s="22">
        <v>0</v>
      </c>
      <c r="M37" s="22">
        <v>0</v>
      </c>
      <c r="N37" s="22">
        <v>0</v>
      </c>
      <c r="O37" s="22">
        <v>0</v>
      </c>
      <c r="P37" s="77">
        <v>0</v>
      </c>
      <c r="Q37">
        <v>0</v>
      </c>
      <c r="R37">
        <v>0</v>
      </c>
      <c r="S37">
        <v>0</v>
      </c>
      <c r="T37">
        <v>0</v>
      </c>
      <c r="U37">
        <v>0</v>
      </c>
      <c r="V37" s="9"/>
    </row>
    <row r="38" spans="1:22" x14ac:dyDescent="0.35">
      <c r="B38" s="33" t="s">
        <v>32</v>
      </c>
      <c r="C38" s="33"/>
      <c r="D38" s="93">
        <v>0</v>
      </c>
      <c r="E38" s="93">
        <v>0</v>
      </c>
      <c r="F38" s="93">
        <v>0</v>
      </c>
      <c r="G38" s="93">
        <v>0</v>
      </c>
      <c r="H38" s="93">
        <v>0</v>
      </c>
      <c r="I38" s="93">
        <v>0</v>
      </c>
      <c r="J38" s="93">
        <v>0</v>
      </c>
      <c r="K38" s="36">
        <v>0</v>
      </c>
      <c r="L38" s="22">
        <v>0</v>
      </c>
      <c r="M38" s="22">
        <v>0</v>
      </c>
      <c r="N38" s="22">
        <v>0</v>
      </c>
      <c r="O38" s="22">
        <v>0</v>
      </c>
      <c r="P38" s="73">
        <v>0</v>
      </c>
      <c r="Q38">
        <v>0</v>
      </c>
      <c r="R38">
        <v>0</v>
      </c>
      <c r="S38">
        <v>0</v>
      </c>
      <c r="T38">
        <v>0</v>
      </c>
      <c r="U38">
        <v>0</v>
      </c>
      <c r="V38" s="9"/>
    </row>
    <row r="39" spans="1:22" x14ac:dyDescent="0.35">
      <c r="B39" s="34" t="s">
        <v>33</v>
      </c>
      <c r="C39" s="34"/>
      <c r="D39" s="93">
        <v>0</v>
      </c>
      <c r="E39" s="93">
        <v>0</v>
      </c>
      <c r="F39" s="93">
        <v>0</v>
      </c>
      <c r="G39" s="93">
        <v>0</v>
      </c>
      <c r="H39" s="93">
        <v>0</v>
      </c>
      <c r="I39" s="93">
        <v>0</v>
      </c>
      <c r="J39" s="93">
        <v>0</v>
      </c>
      <c r="K39" s="36">
        <v>0</v>
      </c>
      <c r="L39" s="22">
        <v>0</v>
      </c>
      <c r="M39" s="22">
        <v>0</v>
      </c>
      <c r="N39" s="22">
        <v>0</v>
      </c>
      <c r="O39" s="22">
        <v>0</v>
      </c>
      <c r="P39" s="77">
        <v>0</v>
      </c>
      <c r="Q39">
        <v>0</v>
      </c>
      <c r="R39">
        <v>0</v>
      </c>
      <c r="S39">
        <v>0</v>
      </c>
      <c r="T39">
        <v>0</v>
      </c>
      <c r="U39">
        <v>0</v>
      </c>
      <c r="V39" s="9"/>
    </row>
    <row r="40" spans="1:22" x14ac:dyDescent="0.35">
      <c r="B40" s="33" t="s">
        <v>34</v>
      </c>
      <c r="C40" s="33"/>
      <c r="D40" s="93">
        <v>334.5</v>
      </c>
      <c r="E40" s="93">
        <v>473.6</v>
      </c>
      <c r="F40" s="93">
        <v>408.7</v>
      </c>
      <c r="G40" s="93">
        <v>238.2</v>
      </c>
      <c r="H40" s="93">
        <v>335.6</v>
      </c>
      <c r="I40" s="93">
        <v>273.5</v>
      </c>
      <c r="J40" s="93">
        <v>304.2</v>
      </c>
      <c r="K40" s="36">
        <v>241</v>
      </c>
      <c r="L40" s="22">
        <v>337.7</v>
      </c>
      <c r="M40" s="22">
        <v>335.70000000000005</v>
      </c>
      <c r="N40" s="22">
        <v>316.39999999999998</v>
      </c>
      <c r="O40" s="22">
        <v>297.10000000000002</v>
      </c>
      <c r="P40" s="77">
        <v>173.3</v>
      </c>
      <c r="Q40">
        <v>298.79999999999995</v>
      </c>
      <c r="R40">
        <v>299.10000000000002</v>
      </c>
      <c r="S40">
        <v>231.5</v>
      </c>
      <c r="T40">
        <v>173.5</v>
      </c>
      <c r="U40">
        <v>166.2</v>
      </c>
      <c r="V40" s="9"/>
    </row>
    <row r="41" spans="1:22" x14ac:dyDescent="0.35">
      <c r="B41" s="30" t="s">
        <v>35</v>
      </c>
      <c r="C41" s="30"/>
      <c r="D41" s="93">
        <v>0</v>
      </c>
      <c r="E41" s="93">
        <v>0</v>
      </c>
      <c r="F41" s="93">
        <v>0</v>
      </c>
      <c r="G41" s="93">
        <v>0</v>
      </c>
      <c r="H41" s="93">
        <v>0</v>
      </c>
      <c r="I41" s="93">
        <v>0</v>
      </c>
      <c r="J41" s="93">
        <v>0</v>
      </c>
      <c r="K41" s="36">
        <v>0</v>
      </c>
      <c r="L41" s="22">
        <v>0</v>
      </c>
      <c r="M41" s="22">
        <v>0</v>
      </c>
      <c r="N41" s="22">
        <v>0</v>
      </c>
      <c r="O41" s="22">
        <v>0</v>
      </c>
      <c r="P41" s="77">
        <v>0</v>
      </c>
      <c r="Q41">
        <v>0</v>
      </c>
      <c r="R41">
        <v>0</v>
      </c>
      <c r="S41">
        <v>0</v>
      </c>
      <c r="T41">
        <v>0</v>
      </c>
      <c r="U41">
        <v>0</v>
      </c>
      <c r="V41" s="9"/>
    </row>
    <row r="42" spans="1:22" x14ac:dyDescent="0.35">
      <c r="B42" s="34" t="s">
        <v>87</v>
      </c>
      <c r="C42" s="34"/>
      <c r="D42" s="93"/>
      <c r="E42" s="93"/>
      <c r="F42" s="93"/>
      <c r="G42" s="93"/>
      <c r="H42" s="93"/>
      <c r="I42" s="93"/>
      <c r="J42" s="93"/>
      <c r="K42" s="52">
        <v>0</v>
      </c>
      <c r="L42" s="22">
        <v>0</v>
      </c>
      <c r="M42" s="22">
        <v>0</v>
      </c>
      <c r="N42" s="22">
        <v>0</v>
      </c>
      <c r="O42" s="22">
        <v>0</v>
      </c>
      <c r="P42" s="77">
        <v>0</v>
      </c>
      <c r="Q42">
        <v>0</v>
      </c>
      <c r="R42">
        <v>0</v>
      </c>
      <c r="S42">
        <v>0</v>
      </c>
      <c r="T42">
        <v>0</v>
      </c>
      <c r="U42">
        <v>0</v>
      </c>
      <c r="V42" s="9"/>
    </row>
    <row r="43" spans="1:22" x14ac:dyDescent="0.35">
      <c r="B43" s="34"/>
      <c r="C43" s="34"/>
      <c r="K43" s="52"/>
      <c r="L43" s="22"/>
      <c r="M43" s="22"/>
      <c r="N43" s="22"/>
      <c r="O43" s="22"/>
      <c r="P43" s="77"/>
      <c r="Q43" s="9"/>
      <c r="V43" s="9"/>
    </row>
    <row r="44" spans="1:22" x14ac:dyDescent="0.35">
      <c r="A44" t="s">
        <v>36</v>
      </c>
      <c r="B44" s="5" t="s">
        <v>37</v>
      </c>
      <c r="C44" s="5"/>
      <c r="D44" s="93">
        <v>187.7</v>
      </c>
      <c r="E44" s="93">
        <v>242</v>
      </c>
      <c r="F44" s="93">
        <v>240.7</v>
      </c>
      <c r="G44" s="93">
        <v>352.5</v>
      </c>
      <c r="H44" s="93">
        <v>260.39999999999998</v>
      </c>
      <c r="I44" s="93">
        <v>248.4</v>
      </c>
      <c r="J44" s="93">
        <v>258.5</v>
      </c>
      <c r="K44" s="36">
        <v>193</v>
      </c>
      <c r="L44" s="22">
        <v>255.59999999999994</v>
      </c>
      <c r="M44" s="22">
        <v>263.14999999999992</v>
      </c>
      <c r="N44" s="22">
        <v>259.50000000000006</v>
      </c>
      <c r="O44" s="22">
        <v>235.29999999999995</v>
      </c>
      <c r="P44" s="77">
        <v>225.4</v>
      </c>
      <c r="Q44" s="9">
        <v>263.20000000000005</v>
      </c>
      <c r="R44">
        <v>309.2</v>
      </c>
      <c r="S44">
        <v>332.20000000000005</v>
      </c>
      <c r="T44">
        <v>343.20000000000005</v>
      </c>
      <c r="U44">
        <v>311.70000000000005</v>
      </c>
      <c r="V44" s="9"/>
    </row>
    <row r="45" spans="1:22" x14ac:dyDescent="0.35">
      <c r="B45" s="5" t="s">
        <v>38</v>
      </c>
      <c r="C45" s="5"/>
      <c r="D45" s="93">
        <v>76.599999999999994</v>
      </c>
      <c r="E45" s="93">
        <v>99.4</v>
      </c>
      <c r="F45" s="93">
        <v>94.2</v>
      </c>
      <c r="G45" s="93">
        <v>100.2</v>
      </c>
      <c r="H45" s="93">
        <v>125.7</v>
      </c>
      <c r="I45" s="93">
        <v>115.7</v>
      </c>
      <c r="J45" s="93">
        <v>132.19999999999999</v>
      </c>
      <c r="K45" s="36">
        <v>105</v>
      </c>
      <c r="L45" s="22">
        <v>132.30000000000001</v>
      </c>
      <c r="M45" s="22">
        <v>134.4</v>
      </c>
      <c r="N45" s="22">
        <v>134.39999999999998</v>
      </c>
      <c r="O45" s="22">
        <v>128.1</v>
      </c>
      <c r="P45" s="77">
        <v>117.9</v>
      </c>
      <c r="Q45" s="9">
        <v>96.9</v>
      </c>
      <c r="R45">
        <v>99.5</v>
      </c>
      <c r="S45">
        <v>92.799999999999983</v>
      </c>
      <c r="T45">
        <v>85.5</v>
      </c>
      <c r="U45">
        <v>80.2</v>
      </c>
      <c r="V45" s="9"/>
    </row>
    <row r="46" spans="1:22" x14ac:dyDescent="0.35">
      <c r="B46" s="35" t="s">
        <v>66</v>
      </c>
      <c r="C46" s="35"/>
      <c r="D46" s="93">
        <v>0</v>
      </c>
      <c r="E46" s="93">
        <v>0</v>
      </c>
      <c r="F46" s="93">
        <v>0</v>
      </c>
      <c r="G46" s="93">
        <v>0</v>
      </c>
      <c r="H46" s="93">
        <v>0.5</v>
      </c>
      <c r="I46" s="93">
        <v>0.5</v>
      </c>
      <c r="J46" s="93">
        <v>36.700000000000003</v>
      </c>
      <c r="K46" s="36">
        <v>19.899999999999999</v>
      </c>
      <c r="L46" s="22">
        <v>22.2</v>
      </c>
      <c r="M46" s="22">
        <v>22.3</v>
      </c>
      <c r="N46" s="22">
        <v>22.9</v>
      </c>
      <c r="O46" s="22">
        <v>25.5</v>
      </c>
      <c r="P46" s="77">
        <v>26.6</v>
      </c>
      <c r="Q46" s="9">
        <v>21.4</v>
      </c>
      <c r="R46">
        <v>0.5</v>
      </c>
      <c r="S46">
        <v>2.2000000000000002</v>
      </c>
      <c r="T46">
        <v>0.7</v>
      </c>
      <c r="U46">
        <v>2.7</v>
      </c>
      <c r="V46" s="9"/>
    </row>
    <row r="47" spans="1:22" x14ac:dyDescent="0.35">
      <c r="A47" t="s">
        <v>39</v>
      </c>
      <c r="B47" s="5" t="s">
        <v>40</v>
      </c>
      <c r="C47" s="5"/>
      <c r="D47" s="93">
        <v>219.6</v>
      </c>
      <c r="E47" s="93">
        <v>241.9</v>
      </c>
      <c r="F47" s="93">
        <v>211.4</v>
      </c>
      <c r="G47" s="93">
        <v>62.2</v>
      </c>
      <c r="H47" s="93">
        <v>282.8</v>
      </c>
      <c r="I47" s="93">
        <v>254.8</v>
      </c>
      <c r="J47" s="93">
        <v>425.9</v>
      </c>
      <c r="K47" s="36">
        <v>390.2</v>
      </c>
      <c r="L47" s="22">
        <v>306.89999999999998</v>
      </c>
      <c r="M47" s="22">
        <v>211.5</v>
      </c>
      <c r="N47" s="22">
        <v>252.2</v>
      </c>
      <c r="O47" s="22">
        <v>242.89999999999998</v>
      </c>
      <c r="P47" s="73">
        <v>303.5</v>
      </c>
      <c r="Q47" s="9">
        <v>186.70000000000002</v>
      </c>
      <c r="R47">
        <v>207.7</v>
      </c>
      <c r="S47">
        <v>201</v>
      </c>
      <c r="T47">
        <v>142.5</v>
      </c>
      <c r="U47">
        <v>132.69999999999999</v>
      </c>
      <c r="V47" s="9"/>
    </row>
    <row r="48" spans="1:22" x14ac:dyDescent="0.35">
      <c r="B48" s="5" t="s">
        <v>41</v>
      </c>
      <c r="C48" s="5"/>
      <c r="D48" s="93">
        <v>12</v>
      </c>
      <c r="E48" s="93">
        <v>17.100000000000001</v>
      </c>
      <c r="F48" s="93">
        <v>12</v>
      </c>
      <c r="G48" s="93">
        <v>12.1</v>
      </c>
      <c r="H48" s="93">
        <v>0</v>
      </c>
      <c r="I48" s="93">
        <v>0</v>
      </c>
      <c r="J48" s="93">
        <v>0</v>
      </c>
      <c r="K48" s="53">
        <v>0</v>
      </c>
      <c r="L48" s="22">
        <v>0</v>
      </c>
      <c r="M48" s="22">
        <v>0</v>
      </c>
      <c r="N48" s="22">
        <v>0</v>
      </c>
      <c r="O48" s="22">
        <v>1.1000000000000001</v>
      </c>
      <c r="P48" s="77">
        <v>1.1000000000000001</v>
      </c>
      <c r="Q48" s="9">
        <v>0</v>
      </c>
      <c r="R48">
        <v>0</v>
      </c>
      <c r="S48">
        <v>0</v>
      </c>
      <c r="T48">
        <v>0</v>
      </c>
      <c r="U48">
        <v>0</v>
      </c>
      <c r="V48" s="9"/>
    </row>
    <row r="49" spans="1:22" x14ac:dyDescent="0.35">
      <c r="B49" s="35" t="s">
        <v>42</v>
      </c>
      <c r="C49" s="35"/>
      <c r="D49" s="93">
        <v>0</v>
      </c>
      <c r="E49" s="93">
        <v>0</v>
      </c>
      <c r="F49" s="93">
        <v>0</v>
      </c>
      <c r="G49" s="93">
        <v>0</v>
      </c>
      <c r="H49" s="93">
        <v>40.9</v>
      </c>
      <c r="I49" s="93">
        <v>10</v>
      </c>
      <c r="J49" s="93">
        <v>8.6</v>
      </c>
      <c r="K49" s="53">
        <v>15</v>
      </c>
      <c r="L49" s="22">
        <v>85</v>
      </c>
      <c r="M49" s="22">
        <v>63</v>
      </c>
      <c r="N49" s="22">
        <v>63</v>
      </c>
      <c r="O49" s="22">
        <v>40</v>
      </c>
      <c r="P49" s="77">
        <v>85</v>
      </c>
      <c r="Q49" s="9">
        <v>74.699999999999989</v>
      </c>
      <c r="R49">
        <v>76.8</v>
      </c>
      <c r="S49">
        <v>66.300000000000011</v>
      </c>
      <c r="T49">
        <v>57.70000000000001</v>
      </c>
      <c r="U49">
        <v>51.800000000000004</v>
      </c>
      <c r="V49" s="9"/>
    </row>
    <row r="50" spans="1:22" x14ac:dyDescent="0.35">
      <c r="B50" s="36" t="s">
        <v>43</v>
      </c>
      <c r="C50" s="36"/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s="9">
        <v>0</v>
      </c>
      <c r="L50" s="22">
        <v>0</v>
      </c>
      <c r="M50" s="22">
        <v>0</v>
      </c>
      <c r="N50" s="22">
        <v>0</v>
      </c>
      <c r="O50" s="22">
        <v>0</v>
      </c>
      <c r="P50" s="73">
        <v>0</v>
      </c>
      <c r="Q50" s="9">
        <v>0</v>
      </c>
      <c r="R50">
        <v>0</v>
      </c>
      <c r="S50">
        <v>0</v>
      </c>
      <c r="T50">
        <v>0</v>
      </c>
      <c r="U50">
        <v>0</v>
      </c>
      <c r="V50" s="9"/>
    </row>
    <row r="51" spans="1:22" ht="13.15" x14ac:dyDescent="0.4">
      <c r="A51" s="37" t="s">
        <v>44</v>
      </c>
      <c r="B51" s="38"/>
      <c r="C51" s="38"/>
      <c r="D51" s="102">
        <v>1998</v>
      </c>
      <c r="E51" s="102">
        <v>1999</v>
      </c>
      <c r="F51" s="102">
        <v>2000</v>
      </c>
      <c r="G51" s="102">
        <v>2001</v>
      </c>
      <c r="H51" s="102">
        <v>2002</v>
      </c>
      <c r="I51" s="102">
        <f>I3</f>
        <v>2003</v>
      </c>
      <c r="J51" s="102">
        <v>2004</v>
      </c>
      <c r="K51" s="38"/>
      <c r="L51" s="38"/>
      <c r="M51" s="38"/>
      <c r="N51" s="38"/>
      <c r="O51" s="38"/>
      <c r="P51" s="39">
        <v>2010</v>
      </c>
      <c r="Q51" s="39">
        <v>2011</v>
      </c>
      <c r="R51" s="39">
        <v>2012</v>
      </c>
      <c r="S51" s="39">
        <v>2013</v>
      </c>
      <c r="T51" s="39">
        <v>2014</v>
      </c>
      <c r="U51" s="39">
        <v>2015</v>
      </c>
      <c r="V51" s="39"/>
    </row>
    <row r="52" spans="1:22" x14ac:dyDescent="0.35">
      <c r="A52" s="40"/>
      <c r="B52" s="38" t="s">
        <v>68</v>
      </c>
      <c r="C52" s="38"/>
      <c r="D52" s="98">
        <f t="shared" ref="D52:J52" si="11">D35+D39</f>
        <v>32187.9</v>
      </c>
      <c r="E52" s="98">
        <f t="shared" si="11"/>
        <v>27148.9</v>
      </c>
      <c r="F52" s="98">
        <f t="shared" si="11"/>
        <v>18583.599999999999</v>
      </c>
      <c r="G52" s="98">
        <f t="shared" si="11"/>
        <v>7933.7</v>
      </c>
      <c r="H52" s="98">
        <f t="shared" si="11"/>
        <v>18094.5</v>
      </c>
      <c r="I52" s="98">
        <f t="shared" si="11"/>
        <v>24375.1</v>
      </c>
      <c r="J52" s="98">
        <f t="shared" si="11"/>
        <v>19260.5</v>
      </c>
      <c r="K52" s="42">
        <f t="shared" ref="K52:U52" si="12">K35+K39</f>
        <v>17293.8</v>
      </c>
      <c r="L52" s="42">
        <f t="shared" si="12"/>
        <v>33442.599999999984</v>
      </c>
      <c r="M52" s="42">
        <f t="shared" si="12"/>
        <v>15689.000000000002</v>
      </c>
      <c r="N52" s="42">
        <f t="shared" si="12"/>
        <v>16109.799999999994</v>
      </c>
      <c r="O52" s="42">
        <f t="shared" si="12"/>
        <v>13583.400000000001</v>
      </c>
      <c r="P52" s="41">
        <f t="shared" si="12"/>
        <v>18950.599999999999</v>
      </c>
      <c r="Q52" s="41">
        <f t="shared" si="12"/>
        <v>24890.1</v>
      </c>
      <c r="R52" s="41">
        <f t="shared" si="12"/>
        <v>17111.5</v>
      </c>
      <c r="S52" s="41">
        <f t="shared" si="12"/>
        <v>14167.7</v>
      </c>
      <c r="T52" s="41">
        <f t="shared" si="12"/>
        <v>8988.7000000000007</v>
      </c>
      <c r="U52" s="41">
        <f t="shared" si="12"/>
        <v>12813.800000000003</v>
      </c>
      <c r="V52" s="41"/>
    </row>
    <row r="53" spans="1:22" x14ac:dyDescent="0.35">
      <c r="A53" s="40"/>
      <c r="B53" s="38" t="s">
        <v>45</v>
      </c>
      <c r="C53" s="38"/>
      <c r="D53" s="98">
        <f>D34</f>
        <v>537.9</v>
      </c>
      <c r="E53" s="98">
        <f t="shared" ref="E53:J53" si="13">E34</f>
        <v>449.4</v>
      </c>
      <c r="F53" s="98">
        <f t="shared" si="13"/>
        <v>592.70000000000005</v>
      </c>
      <c r="G53" s="98">
        <f t="shared" si="13"/>
        <v>340.6</v>
      </c>
      <c r="H53" s="98">
        <f t="shared" si="13"/>
        <v>369.7</v>
      </c>
      <c r="I53" s="98">
        <f t="shared" si="13"/>
        <v>344.8</v>
      </c>
      <c r="J53" s="98">
        <f t="shared" si="13"/>
        <v>382.20000000000073</v>
      </c>
      <c r="K53" s="42">
        <f t="shared" ref="K53:O53" si="14">K34</f>
        <v>327.40000000000146</v>
      </c>
      <c r="L53" s="42">
        <f t="shared" si="14"/>
        <v>367.00000000001455</v>
      </c>
      <c r="M53" s="42">
        <f t="shared" si="14"/>
        <v>368.5</v>
      </c>
      <c r="N53" s="42">
        <f t="shared" si="14"/>
        <v>376.3</v>
      </c>
      <c r="O53" s="42">
        <f t="shared" si="14"/>
        <v>370.39999999999964</v>
      </c>
      <c r="P53" s="42">
        <f>P34</f>
        <v>393.3</v>
      </c>
      <c r="Q53" s="42">
        <f t="shared" ref="Q53:U53" si="15">Q34</f>
        <v>297.89999999999782</v>
      </c>
      <c r="R53" s="42">
        <f t="shared" si="15"/>
        <v>338.5</v>
      </c>
      <c r="S53" s="42">
        <f t="shared" si="15"/>
        <v>351.4</v>
      </c>
      <c r="T53" s="42">
        <f t="shared" si="15"/>
        <v>326.89999999999964</v>
      </c>
      <c r="U53" s="42">
        <f t="shared" si="15"/>
        <v>323.8</v>
      </c>
      <c r="V53" s="42"/>
    </row>
    <row r="54" spans="1:22" x14ac:dyDescent="0.35">
      <c r="A54" s="40"/>
      <c r="B54" s="43" t="s">
        <v>46</v>
      </c>
      <c r="C54" s="43"/>
      <c r="D54" s="98">
        <f>D36</f>
        <v>2</v>
      </c>
      <c r="E54" s="98">
        <f t="shared" ref="E54:J55" si="16">E36</f>
        <v>16.2</v>
      </c>
      <c r="F54" s="98">
        <f t="shared" si="16"/>
        <v>3.1</v>
      </c>
      <c r="G54" s="98">
        <f t="shared" si="16"/>
        <v>17.8</v>
      </c>
      <c r="H54" s="98">
        <f t="shared" si="16"/>
        <v>46.8</v>
      </c>
      <c r="I54" s="98">
        <f t="shared" si="16"/>
        <v>46.4</v>
      </c>
      <c r="J54" s="98">
        <f t="shared" si="16"/>
        <v>2</v>
      </c>
      <c r="K54" s="42">
        <f t="shared" ref="K54:P55" si="17">K36</f>
        <v>2</v>
      </c>
      <c r="L54" s="42">
        <f t="shared" si="17"/>
        <v>37.6</v>
      </c>
      <c r="M54" s="42">
        <f t="shared" si="17"/>
        <v>41.4</v>
      </c>
      <c r="N54" s="42">
        <f t="shared" si="17"/>
        <v>2.5</v>
      </c>
      <c r="O54" s="42">
        <f t="shared" si="17"/>
        <v>2</v>
      </c>
      <c r="P54" s="42">
        <f t="shared" si="17"/>
        <v>1.3</v>
      </c>
      <c r="Q54" s="42">
        <f t="shared" ref="Q54:U55" si="18">Q36</f>
        <v>1.3</v>
      </c>
      <c r="R54" s="42">
        <f t="shared" si="18"/>
        <v>1.4</v>
      </c>
      <c r="S54" s="42">
        <f t="shared" si="18"/>
        <v>1.6</v>
      </c>
      <c r="T54" s="42">
        <f t="shared" si="18"/>
        <v>1.7000000000000002</v>
      </c>
      <c r="U54" s="42">
        <f t="shared" si="18"/>
        <v>2.2000000000000002</v>
      </c>
      <c r="V54" s="42"/>
    </row>
    <row r="55" spans="1:22" x14ac:dyDescent="0.35">
      <c r="A55" s="40"/>
      <c r="B55" s="44" t="s">
        <v>47</v>
      </c>
      <c r="C55" s="44"/>
      <c r="D55" s="98">
        <f t="shared" ref="D55" si="19">D37</f>
        <v>0</v>
      </c>
      <c r="E55" s="98">
        <f t="shared" si="16"/>
        <v>0</v>
      </c>
      <c r="F55" s="98">
        <f t="shared" si="16"/>
        <v>0</v>
      </c>
      <c r="G55" s="98">
        <f t="shared" si="16"/>
        <v>0</v>
      </c>
      <c r="H55" s="98">
        <f t="shared" si="16"/>
        <v>0</v>
      </c>
      <c r="I55" s="98">
        <f t="shared" si="16"/>
        <v>0</v>
      </c>
      <c r="J55" s="98">
        <f t="shared" si="16"/>
        <v>0</v>
      </c>
      <c r="K55" s="42">
        <f t="shared" si="17"/>
        <v>0</v>
      </c>
      <c r="L55" s="42">
        <f t="shared" si="17"/>
        <v>0</v>
      </c>
      <c r="M55" s="42">
        <f t="shared" si="17"/>
        <v>0</v>
      </c>
      <c r="N55" s="42">
        <f t="shared" si="17"/>
        <v>0</v>
      </c>
      <c r="O55" s="42">
        <f t="shared" si="17"/>
        <v>0</v>
      </c>
      <c r="P55" s="42">
        <f t="shared" si="17"/>
        <v>0</v>
      </c>
      <c r="Q55" s="42">
        <f t="shared" si="18"/>
        <v>0</v>
      </c>
      <c r="R55" s="42">
        <f t="shared" si="18"/>
        <v>0</v>
      </c>
      <c r="S55" s="42">
        <f t="shared" si="18"/>
        <v>0</v>
      </c>
      <c r="T55" s="42">
        <f t="shared" si="18"/>
        <v>0</v>
      </c>
      <c r="U55" s="42">
        <f t="shared" si="18"/>
        <v>0</v>
      </c>
      <c r="V55" s="42"/>
    </row>
    <row r="56" spans="1:22" x14ac:dyDescent="0.35">
      <c r="A56" s="40"/>
      <c r="B56" s="38" t="s">
        <v>48</v>
      </c>
      <c r="C56" s="38"/>
      <c r="D56" s="98">
        <f t="shared" ref="D56:J56" si="20">D38+D40</f>
        <v>334.5</v>
      </c>
      <c r="E56" s="98">
        <f t="shared" si="20"/>
        <v>473.6</v>
      </c>
      <c r="F56" s="98">
        <f t="shared" si="20"/>
        <v>408.7</v>
      </c>
      <c r="G56" s="98">
        <f t="shared" si="20"/>
        <v>238.2</v>
      </c>
      <c r="H56" s="98">
        <f t="shared" si="20"/>
        <v>335.6</v>
      </c>
      <c r="I56" s="98">
        <f t="shared" si="20"/>
        <v>273.5</v>
      </c>
      <c r="J56" s="98">
        <f t="shared" si="20"/>
        <v>304.2</v>
      </c>
      <c r="K56" s="42">
        <f t="shared" ref="K56:U56" si="21">K38+K40</f>
        <v>241</v>
      </c>
      <c r="L56" s="42">
        <f t="shared" si="21"/>
        <v>337.7</v>
      </c>
      <c r="M56" s="42">
        <f t="shared" si="21"/>
        <v>335.70000000000005</v>
      </c>
      <c r="N56" s="42">
        <f t="shared" si="21"/>
        <v>316.39999999999998</v>
      </c>
      <c r="O56" s="42">
        <f t="shared" si="21"/>
        <v>297.10000000000002</v>
      </c>
      <c r="P56" s="42">
        <f t="shared" si="21"/>
        <v>173.3</v>
      </c>
      <c r="Q56" s="42">
        <f t="shared" si="21"/>
        <v>298.79999999999995</v>
      </c>
      <c r="R56" s="42">
        <f t="shared" si="21"/>
        <v>299.10000000000002</v>
      </c>
      <c r="S56" s="42">
        <f t="shared" si="21"/>
        <v>231.5</v>
      </c>
      <c r="T56" s="42">
        <f t="shared" si="21"/>
        <v>173.5</v>
      </c>
      <c r="U56" s="42">
        <f t="shared" si="21"/>
        <v>166.2</v>
      </c>
      <c r="V56" s="42"/>
    </row>
    <row r="57" spans="1:22" x14ac:dyDescent="0.35">
      <c r="A57" s="40"/>
      <c r="B57" s="38" t="s">
        <v>49</v>
      </c>
      <c r="C57" s="38"/>
      <c r="D57" s="98">
        <f t="shared" ref="D57:J57" si="22">D41</f>
        <v>0</v>
      </c>
      <c r="E57" s="98">
        <f t="shared" si="22"/>
        <v>0</v>
      </c>
      <c r="F57" s="98">
        <f t="shared" si="22"/>
        <v>0</v>
      </c>
      <c r="G57" s="98">
        <f t="shared" si="22"/>
        <v>0</v>
      </c>
      <c r="H57" s="98">
        <f t="shared" si="22"/>
        <v>0</v>
      </c>
      <c r="I57" s="98">
        <f t="shared" si="22"/>
        <v>0</v>
      </c>
      <c r="J57" s="98">
        <f t="shared" si="22"/>
        <v>0</v>
      </c>
      <c r="K57" s="42">
        <f t="shared" ref="K57:U57" si="23">K41</f>
        <v>0</v>
      </c>
      <c r="L57" s="42">
        <f t="shared" si="23"/>
        <v>0</v>
      </c>
      <c r="M57" s="42">
        <f t="shared" si="23"/>
        <v>0</v>
      </c>
      <c r="N57" s="42">
        <f t="shared" si="23"/>
        <v>0</v>
      </c>
      <c r="O57" s="42">
        <f t="shared" si="23"/>
        <v>0</v>
      </c>
      <c r="P57" s="42">
        <f t="shared" si="23"/>
        <v>0</v>
      </c>
      <c r="Q57" s="42">
        <f t="shared" si="23"/>
        <v>0</v>
      </c>
      <c r="R57" s="42">
        <f t="shared" si="23"/>
        <v>0</v>
      </c>
      <c r="S57" s="42">
        <f t="shared" si="23"/>
        <v>0</v>
      </c>
      <c r="T57" s="42">
        <f t="shared" si="23"/>
        <v>0</v>
      </c>
      <c r="U57" s="42">
        <f t="shared" si="23"/>
        <v>0</v>
      </c>
      <c r="V57" s="42"/>
    </row>
    <row r="58" spans="1:22" x14ac:dyDescent="0.35">
      <c r="A58" s="40"/>
      <c r="B58" s="38" t="s">
        <v>74</v>
      </c>
      <c r="C58" s="38"/>
      <c r="D58" s="98"/>
      <c r="E58" s="98"/>
      <c r="F58" s="98"/>
      <c r="G58" s="98"/>
      <c r="H58" s="98"/>
      <c r="I58" s="98"/>
      <c r="J58" s="98"/>
      <c r="K58" s="42">
        <f t="shared" ref="K58:R58" si="24">K42</f>
        <v>0</v>
      </c>
      <c r="L58" s="42">
        <f t="shared" si="24"/>
        <v>0</v>
      </c>
      <c r="M58" s="42">
        <f t="shared" si="24"/>
        <v>0</v>
      </c>
      <c r="N58" s="42">
        <f t="shared" si="24"/>
        <v>0</v>
      </c>
      <c r="O58" s="42">
        <f t="shared" si="24"/>
        <v>0</v>
      </c>
      <c r="P58" s="42">
        <f t="shared" si="24"/>
        <v>0</v>
      </c>
      <c r="Q58" s="42">
        <f t="shared" si="24"/>
        <v>0</v>
      </c>
      <c r="R58" s="42">
        <f t="shared" si="24"/>
        <v>0</v>
      </c>
      <c r="S58" s="42">
        <f>S42</f>
        <v>0</v>
      </c>
      <c r="T58" s="42">
        <f t="shared" ref="T58:U58" si="25">T42</f>
        <v>0</v>
      </c>
      <c r="U58" s="42">
        <f t="shared" si="25"/>
        <v>0</v>
      </c>
      <c r="V58" s="42"/>
    </row>
    <row r="59" spans="1:22" x14ac:dyDescent="0.35">
      <c r="A59" s="40"/>
      <c r="B59" s="44" t="s">
        <v>50</v>
      </c>
      <c r="C59" s="44"/>
      <c r="D59" s="98">
        <f t="shared" ref="D59:J59" si="26">SUM(D44:D45)</f>
        <v>264.29999999999995</v>
      </c>
      <c r="E59" s="98">
        <f t="shared" si="26"/>
        <v>341.4</v>
      </c>
      <c r="F59" s="98">
        <f t="shared" si="26"/>
        <v>334.9</v>
      </c>
      <c r="G59" s="98">
        <f t="shared" si="26"/>
        <v>452.7</v>
      </c>
      <c r="H59" s="98">
        <f t="shared" si="26"/>
        <v>386.09999999999997</v>
      </c>
      <c r="I59" s="98">
        <f t="shared" si="26"/>
        <v>364.1</v>
      </c>
      <c r="J59" s="98">
        <f t="shared" si="26"/>
        <v>390.7</v>
      </c>
      <c r="K59" s="42">
        <f t="shared" ref="K59:U59" si="27">SUM(K44:K45)</f>
        <v>298</v>
      </c>
      <c r="L59" s="42">
        <f t="shared" si="27"/>
        <v>387.9</v>
      </c>
      <c r="M59" s="42">
        <f t="shared" si="27"/>
        <v>397.54999999999995</v>
      </c>
      <c r="N59" s="42">
        <f t="shared" si="27"/>
        <v>393.90000000000003</v>
      </c>
      <c r="O59" s="42">
        <f t="shared" si="27"/>
        <v>363.4</v>
      </c>
      <c r="P59" s="42">
        <f t="shared" si="27"/>
        <v>343.3</v>
      </c>
      <c r="Q59" s="42">
        <f t="shared" si="27"/>
        <v>360.1</v>
      </c>
      <c r="R59" s="42">
        <f t="shared" si="27"/>
        <v>408.7</v>
      </c>
      <c r="S59" s="42">
        <f t="shared" si="27"/>
        <v>425</v>
      </c>
      <c r="T59" s="42">
        <f t="shared" si="27"/>
        <v>428.70000000000005</v>
      </c>
      <c r="U59" s="42">
        <f t="shared" si="27"/>
        <v>391.90000000000003</v>
      </c>
      <c r="V59" s="42"/>
    </row>
    <row r="60" spans="1:22" x14ac:dyDescent="0.35">
      <c r="A60" s="40"/>
      <c r="B60" s="38" t="s">
        <v>67</v>
      </c>
      <c r="C60" s="38"/>
      <c r="D60" s="98">
        <f t="shared" ref="D60:J60" si="28">D49+D46</f>
        <v>0</v>
      </c>
      <c r="E60" s="98">
        <f t="shared" si="28"/>
        <v>0</v>
      </c>
      <c r="F60" s="98">
        <f t="shared" si="28"/>
        <v>0</v>
      </c>
      <c r="G60" s="98">
        <f t="shared" si="28"/>
        <v>0</v>
      </c>
      <c r="H60" s="98">
        <f t="shared" si="28"/>
        <v>41.4</v>
      </c>
      <c r="I60" s="98">
        <f t="shared" si="28"/>
        <v>10.5</v>
      </c>
      <c r="J60" s="98">
        <f t="shared" si="28"/>
        <v>45.300000000000004</v>
      </c>
      <c r="K60" s="42">
        <f t="shared" ref="K60:U60" si="29">K49+K46</f>
        <v>34.9</v>
      </c>
      <c r="L60" s="42">
        <f t="shared" si="29"/>
        <v>107.2</v>
      </c>
      <c r="M60" s="42">
        <f t="shared" si="29"/>
        <v>85.3</v>
      </c>
      <c r="N60" s="42">
        <f t="shared" si="29"/>
        <v>85.9</v>
      </c>
      <c r="O60" s="42">
        <f t="shared" si="29"/>
        <v>65.5</v>
      </c>
      <c r="P60" s="42">
        <f t="shared" si="29"/>
        <v>111.6</v>
      </c>
      <c r="Q60" s="42">
        <f t="shared" si="29"/>
        <v>96.1</v>
      </c>
      <c r="R60" s="42">
        <f t="shared" si="29"/>
        <v>77.3</v>
      </c>
      <c r="S60" s="42">
        <f t="shared" si="29"/>
        <v>68.500000000000014</v>
      </c>
      <c r="T60" s="42">
        <f t="shared" si="29"/>
        <v>58.400000000000013</v>
      </c>
      <c r="U60" s="42">
        <f t="shared" si="29"/>
        <v>54.500000000000007</v>
      </c>
      <c r="V60" s="42"/>
    </row>
    <row r="61" spans="1:22" x14ac:dyDescent="0.35">
      <c r="A61" s="40"/>
      <c r="B61" s="44" t="s">
        <v>51</v>
      </c>
      <c r="C61" s="44"/>
      <c r="D61" s="98">
        <f t="shared" ref="D61:J61" si="30">D47</f>
        <v>219.6</v>
      </c>
      <c r="E61" s="98">
        <f t="shared" si="30"/>
        <v>241.9</v>
      </c>
      <c r="F61" s="98">
        <f t="shared" si="30"/>
        <v>211.4</v>
      </c>
      <c r="G61" s="98">
        <f t="shared" si="30"/>
        <v>62.2</v>
      </c>
      <c r="H61" s="98">
        <f t="shared" si="30"/>
        <v>282.8</v>
      </c>
      <c r="I61" s="98">
        <f t="shared" si="30"/>
        <v>254.8</v>
      </c>
      <c r="J61" s="98">
        <f t="shared" si="30"/>
        <v>425.9</v>
      </c>
      <c r="K61" s="42">
        <f t="shared" ref="K61:U61" si="31">K47</f>
        <v>390.2</v>
      </c>
      <c r="L61" s="42">
        <f t="shared" si="31"/>
        <v>306.89999999999998</v>
      </c>
      <c r="M61" s="42">
        <f t="shared" si="31"/>
        <v>211.5</v>
      </c>
      <c r="N61" s="42">
        <f t="shared" si="31"/>
        <v>252.2</v>
      </c>
      <c r="O61" s="42">
        <f t="shared" si="31"/>
        <v>242.89999999999998</v>
      </c>
      <c r="P61" s="42">
        <f t="shared" si="31"/>
        <v>303.5</v>
      </c>
      <c r="Q61" s="42">
        <f t="shared" si="31"/>
        <v>186.70000000000002</v>
      </c>
      <c r="R61" s="42">
        <f t="shared" si="31"/>
        <v>207.7</v>
      </c>
      <c r="S61" s="42">
        <f t="shared" si="31"/>
        <v>201</v>
      </c>
      <c r="T61" s="42">
        <f t="shared" si="31"/>
        <v>142.5</v>
      </c>
      <c r="U61" s="42">
        <f t="shared" si="31"/>
        <v>132.69999999999999</v>
      </c>
      <c r="V61" s="42"/>
    </row>
    <row r="62" spans="1:22" x14ac:dyDescent="0.35">
      <c r="A62" s="40"/>
      <c r="B62" s="38" t="s">
        <v>52</v>
      </c>
      <c r="C62" s="38"/>
      <c r="D62" s="98">
        <f t="shared" ref="D62:J62" si="32">D48+D50</f>
        <v>12</v>
      </c>
      <c r="E62" s="98">
        <f t="shared" si="32"/>
        <v>17.100000000000001</v>
      </c>
      <c r="F62" s="98">
        <f t="shared" si="32"/>
        <v>12</v>
      </c>
      <c r="G62" s="98">
        <f t="shared" si="32"/>
        <v>12.1</v>
      </c>
      <c r="H62" s="98">
        <f t="shared" si="32"/>
        <v>0</v>
      </c>
      <c r="I62" s="98">
        <f t="shared" si="32"/>
        <v>0</v>
      </c>
      <c r="J62" s="98">
        <f t="shared" si="32"/>
        <v>0</v>
      </c>
      <c r="K62" s="42">
        <f t="shared" ref="K62:U62" si="33">K48+K50</f>
        <v>0</v>
      </c>
      <c r="L62" s="42">
        <f t="shared" si="33"/>
        <v>0</v>
      </c>
      <c r="M62" s="42">
        <f t="shared" si="33"/>
        <v>0</v>
      </c>
      <c r="N62" s="42">
        <f t="shared" si="33"/>
        <v>0</v>
      </c>
      <c r="O62" s="42">
        <f t="shared" si="33"/>
        <v>1.1000000000000001</v>
      </c>
      <c r="P62" s="42">
        <f t="shared" si="33"/>
        <v>1.1000000000000001</v>
      </c>
      <c r="Q62" s="42">
        <f t="shared" si="33"/>
        <v>0</v>
      </c>
      <c r="R62" s="42">
        <f t="shared" si="33"/>
        <v>0</v>
      </c>
      <c r="S62" s="42">
        <f t="shared" si="33"/>
        <v>0</v>
      </c>
      <c r="T62" s="42">
        <f t="shared" si="33"/>
        <v>0</v>
      </c>
      <c r="U62" s="42">
        <f t="shared" si="33"/>
        <v>0</v>
      </c>
      <c r="V62" s="42"/>
    </row>
    <row r="63" spans="1:22" x14ac:dyDescent="0.35">
      <c r="A63" s="40"/>
      <c r="B63" s="38" t="s">
        <v>90</v>
      </c>
      <c r="C63" s="38"/>
      <c r="D63" s="98">
        <f t="shared" ref="D63:J63" si="34">D61+D62</f>
        <v>231.6</v>
      </c>
      <c r="E63" s="98">
        <f t="shared" si="34"/>
        <v>259</v>
      </c>
      <c r="F63" s="98">
        <f t="shared" si="34"/>
        <v>223.4</v>
      </c>
      <c r="G63" s="98">
        <f t="shared" si="34"/>
        <v>74.3</v>
      </c>
      <c r="H63" s="98">
        <f t="shared" si="34"/>
        <v>282.8</v>
      </c>
      <c r="I63" s="98">
        <f t="shared" si="34"/>
        <v>254.8</v>
      </c>
      <c r="J63" s="98">
        <f t="shared" si="34"/>
        <v>425.9</v>
      </c>
      <c r="K63" s="42"/>
      <c r="L63" s="42"/>
      <c r="M63" s="42"/>
      <c r="N63" s="42"/>
      <c r="O63" s="42"/>
      <c r="P63" s="42"/>
      <c r="Q63" s="42">
        <f>Q61+Q62</f>
        <v>186.70000000000002</v>
      </c>
      <c r="R63" s="42">
        <f t="shared" ref="R63:U63" si="35">R61+R62</f>
        <v>207.7</v>
      </c>
      <c r="S63" s="42">
        <f t="shared" si="35"/>
        <v>201</v>
      </c>
      <c r="T63" s="42">
        <f t="shared" si="35"/>
        <v>142.5</v>
      </c>
      <c r="U63" s="42">
        <f t="shared" si="35"/>
        <v>132.69999999999999</v>
      </c>
      <c r="V63" s="42"/>
    </row>
    <row r="64" spans="1:22" ht="13.15" x14ac:dyDescent="0.4">
      <c r="A64" s="40"/>
      <c r="B64" s="45" t="s">
        <v>53</v>
      </c>
      <c r="C64" s="45"/>
      <c r="D64" s="99">
        <f t="shared" ref="D64:J64" si="36">SUM(D52:D62)</f>
        <v>33558.200000000004</v>
      </c>
      <c r="E64" s="99">
        <f t="shared" si="36"/>
        <v>28688.500000000004</v>
      </c>
      <c r="F64" s="99">
        <f t="shared" si="36"/>
        <v>20146.400000000001</v>
      </c>
      <c r="G64" s="99">
        <f t="shared" si="36"/>
        <v>9057.3000000000011</v>
      </c>
      <c r="H64" s="99">
        <f t="shared" si="36"/>
        <v>19556.899999999998</v>
      </c>
      <c r="I64" s="99">
        <f t="shared" si="36"/>
        <v>25669.199999999997</v>
      </c>
      <c r="J64" s="99">
        <f t="shared" si="36"/>
        <v>20810.800000000003</v>
      </c>
      <c r="K64" s="46">
        <f t="shared" ref="K64:U64" si="37">SUM(K52:K62)</f>
        <v>18587.300000000003</v>
      </c>
      <c r="L64" s="46">
        <f t="shared" si="37"/>
        <v>34986.899999999994</v>
      </c>
      <c r="M64" s="46">
        <f t="shared" si="37"/>
        <v>17128.95</v>
      </c>
      <c r="N64" s="46">
        <f t="shared" si="37"/>
        <v>17537</v>
      </c>
      <c r="O64" s="46">
        <f t="shared" si="37"/>
        <v>14925.800000000001</v>
      </c>
      <c r="P64" s="46">
        <f t="shared" si="37"/>
        <v>20277.999999999993</v>
      </c>
      <c r="Q64" s="46">
        <f t="shared" si="37"/>
        <v>26130.999999999993</v>
      </c>
      <c r="R64" s="46">
        <f t="shared" si="37"/>
        <v>18444.2</v>
      </c>
      <c r="S64" s="46">
        <f t="shared" si="37"/>
        <v>15446.7</v>
      </c>
      <c r="T64" s="46">
        <f t="shared" si="37"/>
        <v>10120.400000000001</v>
      </c>
      <c r="U64" s="46">
        <f t="shared" si="37"/>
        <v>13885.100000000004</v>
      </c>
      <c r="V64" s="46"/>
    </row>
    <row r="65" spans="2:24" x14ac:dyDescent="0.35">
      <c r="B65" s="5"/>
      <c r="C65" s="5"/>
      <c r="D65" s="69"/>
      <c r="F65" s="69"/>
      <c r="G65" s="69"/>
      <c r="I65" s="5"/>
      <c r="K65" s="5"/>
      <c r="L65" s="5"/>
      <c r="M65" s="5"/>
      <c r="N65" s="5"/>
      <c r="O65" s="5"/>
      <c r="P65" s="22"/>
      <c r="Q65" s="9"/>
    </row>
    <row r="66" spans="2:24" x14ac:dyDescent="0.35">
      <c r="B66" s="5" t="s">
        <v>54</v>
      </c>
      <c r="C66" s="5"/>
      <c r="D66" s="93"/>
      <c r="F66" s="93">
        <f>SUM(F53:F57)</f>
        <v>1004.5</v>
      </c>
      <c r="G66" s="93"/>
      <c r="K66" s="80">
        <f>SUM(K52:K58,K60)</f>
        <v>17899.100000000002</v>
      </c>
      <c r="L66" s="80">
        <f t="shared" ref="L66:P66" si="38">SUM(L52:L58,L60)</f>
        <v>34292.099999999991</v>
      </c>
      <c r="M66" s="80">
        <f t="shared" si="38"/>
        <v>16519.900000000001</v>
      </c>
      <c r="N66" s="80">
        <f t="shared" si="38"/>
        <v>16890.899999999998</v>
      </c>
      <c r="O66" s="80">
        <f t="shared" si="38"/>
        <v>14318.400000000001</v>
      </c>
      <c r="P66" s="80">
        <f t="shared" si="38"/>
        <v>19630.099999999995</v>
      </c>
      <c r="Q66" s="80">
        <f t="shared" ref="Q66:U66" si="39">SUM(Q52:Q58,Q60)</f>
        <v>25584.199999999993</v>
      </c>
      <c r="R66" s="80">
        <f t="shared" si="39"/>
        <v>17827.8</v>
      </c>
      <c r="S66" s="80">
        <f t="shared" si="39"/>
        <v>14820.7</v>
      </c>
      <c r="T66" s="80">
        <f t="shared" si="39"/>
        <v>9549.2000000000007</v>
      </c>
      <c r="U66" s="80">
        <f t="shared" si="39"/>
        <v>13360.500000000004</v>
      </c>
    </row>
    <row r="67" spans="2:24" x14ac:dyDescent="0.35">
      <c r="B67" s="5"/>
      <c r="C67" s="5"/>
      <c r="D67" s="5"/>
      <c r="F67" s="5"/>
      <c r="G67" s="5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</row>
    <row r="68" spans="2:24" x14ac:dyDescent="0.35">
      <c r="B68" s="5" t="s">
        <v>55</v>
      </c>
      <c r="C68" s="5"/>
      <c r="D68" s="5"/>
      <c r="F68" s="94">
        <f>F66+F59</f>
        <v>1339.4</v>
      </c>
      <c r="G68" s="5"/>
      <c r="K68" s="80">
        <f>K66+K59</f>
        <v>18197.100000000002</v>
      </c>
      <c r="L68" s="80">
        <f t="shared" ref="L68:P68" si="40">L66+L59</f>
        <v>34679.999999999993</v>
      </c>
      <c r="M68" s="80">
        <f t="shared" si="40"/>
        <v>16917.45</v>
      </c>
      <c r="N68" s="80">
        <f t="shared" si="40"/>
        <v>17284.8</v>
      </c>
      <c r="O68" s="80">
        <f t="shared" si="40"/>
        <v>14681.800000000001</v>
      </c>
      <c r="P68" s="80">
        <f t="shared" si="40"/>
        <v>19973.399999999994</v>
      </c>
      <c r="Q68" s="80">
        <f t="shared" ref="Q68:U68" si="41">Q66+Q59</f>
        <v>25944.299999999992</v>
      </c>
      <c r="R68" s="80">
        <f t="shared" si="41"/>
        <v>18236.5</v>
      </c>
      <c r="S68" s="80">
        <f t="shared" si="41"/>
        <v>15245.7</v>
      </c>
      <c r="T68" s="80">
        <f t="shared" si="41"/>
        <v>9977.9000000000015</v>
      </c>
      <c r="U68" s="80">
        <f t="shared" si="41"/>
        <v>13752.400000000003</v>
      </c>
    </row>
    <row r="69" spans="2:24" x14ac:dyDescent="0.35">
      <c r="P69" s="1"/>
      <c r="Q69" s="9"/>
    </row>
    <row r="70" spans="2:24" ht="15" x14ac:dyDescent="0.4">
      <c r="B70" s="104" t="s">
        <v>92</v>
      </c>
      <c r="C70" s="104"/>
      <c r="D70" s="103">
        <v>1.54</v>
      </c>
      <c r="E70" s="103">
        <v>0.84</v>
      </c>
      <c r="F70" s="103">
        <v>0.98</v>
      </c>
      <c r="G70" s="103">
        <v>0.6</v>
      </c>
      <c r="H70" s="103">
        <v>0.93</v>
      </c>
      <c r="I70" s="103">
        <v>0.99</v>
      </c>
      <c r="J70" s="103">
        <v>0.88</v>
      </c>
      <c r="K70" s="110">
        <f>K72/C73</f>
        <v>1.188685524126456</v>
      </c>
      <c r="L70" s="110">
        <f>L72/$C$74</f>
        <v>1.3509697555175746</v>
      </c>
      <c r="M70" s="110">
        <f t="shared" ref="M70:P70" si="42">M72/$C$74</f>
        <v>0.80142305120011892</v>
      </c>
      <c r="N70" s="110">
        <f t="shared" si="42"/>
        <v>0.82232295459612093</v>
      </c>
      <c r="O70" s="110">
        <f t="shared" si="42"/>
        <v>0.75927026826187116</v>
      </c>
      <c r="P70" s="110">
        <f t="shared" si="42"/>
        <v>1.0283124024671175</v>
      </c>
      <c r="Q70" s="110">
        <f>Q72/$C$75</f>
        <v>1.233816330526728</v>
      </c>
      <c r="R70" s="110">
        <f t="shared" ref="R70:U70" si="43">R72/$C$75</f>
        <v>0.93224985314274522</v>
      </c>
      <c r="S70" s="110">
        <f t="shared" si="43"/>
        <v>0.94480125318190722</v>
      </c>
      <c r="T70" s="110">
        <f t="shared" si="43"/>
        <v>0.6051693753671431</v>
      </c>
      <c r="U70" s="110">
        <f t="shared" si="43"/>
        <v>0.89079694536910126</v>
      </c>
      <c r="V70" s="76"/>
      <c r="W70" s="67"/>
      <c r="X70" s="67"/>
    </row>
    <row r="71" spans="2:24" x14ac:dyDescent="0.35">
      <c r="B71" s="111"/>
      <c r="C71" s="111"/>
      <c r="D71" s="104"/>
      <c r="E71" s="104"/>
      <c r="F71" s="104"/>
      <c r="G71" s="104"/>
      <c r="H71" s="104"/>
      <c r="I71" s="104"/>
      <c r="J71" s="104"/>
      <c r="K71" s="112"/>
      <c r="L71" s="112"/>
      <c r="M71" s="112"/>
      <c r="N71" s="112"/>
      <c r="O71" s="112"/>
      <c r="P71" s="112"/>
      <c r="Q71" s="113"/>
      <c r="R71" s="112"/>
      <c r="S71" s="112"/>
      <c r="T71" s="112"/>
      <c r="U71" s="112"/>
      <c r="V71" s="67"/>
      <c r="W71" s="67"/>
      <c r="X71" s="67"/>
    </row>
    <row r="72" spans="2:24" x14ac:dyDescent="0.35">
      <c r="B72" s="104" t="s">
        <v>109</v>
      </c>
      <c r="C72" s="104"/>
      <c r="D72" s="105">
        <v>79216</v>
      </c>
      <c r="E72" s="105">
        <v>45590.3</v>
      </c>
      <c r="F72" s="105">
        <v>50755</v>
      </c>
      <c r="G72" s="105">
        <v>31254</v>
      </c>
      <c r="H72" s="105">
        <v>50520</v>
      </c>
      <c r="I72" s="105">
        <v>53304.4</v>
      </c>
      <c r="J72" s="105">
        <v>47461.3</v>
      </c>
      <c r="K72" s="114">
        <v>64296</v>
      </c>
      <c r="L72" s="114">
        <v>72720</v>
      </c>
      <c r="M72" s="114">
        <v>43139</v>
      </c>
      <c r="N72" s="114">
        <v>44264</v>
      </c>
      <c r="O72" s="114">
        <v>40870</v>
      </c>
      <c r="P72" s="121">
        <v>55352</v>
      </c>
      <c r="Q72" s="114">
        <v>63011</v>
      </c>
      <c r="R72" s="114">
        <v>47610</v>
      </c>
      <c r="S72" s="114">
        <v>48251</v>
      </c>
      <c r="T72" s="114">
        <v>30906</v>
      </c>
      <c r="U72" s="114">
        <v>45493</v>
      </c>
      <c r="V72" s="67"/>
      <c r="W72" s="67"/>
      <c r="X72" s="67"/>
    </row>
    <row r="73" spans="2:24" ht="15" x14ac:dyDescent="0.4">
      <c r="B73" s="67" t="s">
        <v>84</v>
      </c>
      <c r="C73" s="117">
        <v>54090</v>
      </c>
      <c r="D73" s="109"/>
      <c r="E73" s="109"/>
      <c r="F73" s="109"/>
      <c r="G73" s="109"/>
      <c r="H73" s="109"/>
      <c r="I73" s="109"/>
      <c r="J73" s="109"/>
      <c r="K73" s="54"/>
      <c r="L73" s="1"/>
      <c r="M73" s="1"/>
      <c r="N73" s="1"/>
      <c r="O73" s="1"/>
      <c r="P73" s="1"/>
      <c r="Q73" s="9"/>
    </row>
    <row r="74" spans="2:24" ht="15" x14ac:dyDescent="0.4">
      <c r="B74" s="71" t="s">
        <v>85</v>
      </c>
      <c r="C74" s="117">
        <v>53828</v>
      </c>
      <c r="K74" s="54"/>
      <c r="L74" s="1"/>
      <c r="M74" s="1"/>
      <c r="N74" s="1"/>
      <c r="O74" s="1"/>
      <c r="P74" s="1"/>
      <c r="Q74" s="9"/>
    </row>
    <row r="75" spans="2:24" ht="13.15" x14ac:dyDescent="0.4">
      <c r="B75" s="70" t="s">
        <v>86</v>
      </c>
      <c r="C75" s="118">
        <v>51070</v>
      </c>
      <c r="D75" s="95">
        <v>1998</v>
      </c>
      <c r="E75" s="95">
        <v>1999</v>
      </c>
      <c r="F75" s="95">
        <v>2000</v>
      </c>
      <c r="G75" s="95">
        <v>2001</v>
      </c>
      <c r="H75" s="95">
        <v>2002</v>
      </c>
      <c r="I75" s="95">
        <v>2003</v>
      </c>
      <c r="J75" s="95">
        <v>2004</v>
      </c>
      <c r="K75" s="55">
        <v>2005</v>
      </c>
      <c r="L75" s="56">
        <v>2006</v>
      </c>
      <c r="M75" s="47">
        <v>2007</v>
      </c>
      <c r="N75" s="47">
        <v>2008</v>
      </c>
      <c r="O75" s="47">
        <v>2009</v>
      </c>
      <c r="P75" s="47">
        <v>2010</v>
      </c>
      <c r="Q75" s="47">
        <v>2011</v>
      </c>
      <c r="R75" s="47">
        <v>2012</v>
      </c>
      <c r="S75" s="47">
        <v>2013</v>
      </c>
      <c r="T75" s="47">
        <v>2014</v>
      </c>
      <c r="U75" s="47">
        <v>2015</v>
      </c>
      <c r="V75" s="47"/>
    </row>
    <row r="76" spans="2:24" x14ac:dyDescent="0.35">
      <c r="B76" t="s">
        <v>58</v>
      </c>
      <c r="D76" s="9">
        <f t="shared" ref="D76:I76" si="44">D80-SUM(D77:D79)</f>
        <v>187.70000000000002</v>
      </c>
      <c r="E76" s="9">
        <f t="shared" si="44"/>
        <v>241.99999999999997</v>
      </c>
      <c r="F76" s="9">
        <f t="shared" si="44"/>
        <v>240.7</v>
      </c>
      <c r="G76" s="9">
        <f t="shared" si="44"/>
        <v>352.5</v>
      </c>
      <c r="H76" s="9">
        <f t="shared" si="44"/>
        <v>260.40000000000003</v>
      </c>
      <c r="I76" s="9">
        <f t="shared" si="44"/>
        <v>248.40000000000003</v>
      </c>
      <c r="J76" s="9">
        <v>258.5</v>
      </c>
      <c r="K76" s="9">
        <f>K80-SUM(K77:K79)</f>
        <v>193.39999999999998</v>
      </c>
      <c r="L76" s="48">
        <v>255.6</v>
      </c>
      <c r="M76" s="48">
        <v>263.2</v>
      </c>
      <c r="N76" s="48">
        <v>259.5</v>
      </c>
      <c r="O76" s="48">
        <v>235.3</v>
      </c>
      <c r="P76" s="48">
        <v>225.4</v>
      </c>
      <c r="Q76" s="9">
        <v>263.2</v>
      </c>
      <c r="R76">
        <v>309.2</v>
      </c>
      <c r="S76">
        <v>332.2</v>
      </c>
      <c r="T76">
        <v>343.2</v>
      </c>
      <c r="U76">
        <v>311.7</v>
      </c>
      <c r="V76" s="9"/>
    </row>
    <row r="77" spans="2:24" x14ac:dyDescent="0.35">
      <c r="B77" t="s">
        <v>59</v>
      </c>
      <c r="D77" s="9">
        <v>66.8</v>
      </c>
      <c r="E77" s="9">
        <v>85.5</v>
      </c>
      <c r="F77" s="9">
        <v>82.2</v>
      </c>
      <c r="G77" s="9">
        <v>91.4</v>
      </c>
      <c r="H77" s="9">
        <v>111.5</v>
      </c>
      <c r="I77" s="9">
        <v>101.7</v>
      </c>
      <c r="J77" s="9">
        <v>110.5</v>
      </c>
      <c r="K77" s="9">
        <v>87.3</v>
      </c>
      <c r="L77" s="48">
        <v>111.30000000000001</v>
      </c>
      <c r="M77" s="48">
        <v>112.5</v>
      </c>
      <c r="N77" s="48">
        <v>109.79999999999998</v>
      </c>
      <c r="O77" s="48">
        <v>103.1</v>
      </c>
      <c r="P77" s="48">
        <v>98.9</v>
      </c>
      <c r="Q77" s="9">
        <v>66</v>
      </c>
      <c r="R77">
        <v>69.900000000000006</v>
      </c>
      <c r="S77">
        <v>68.099999999999994</v>
      </c>
      <c r="T77">
        <v>60.2</v>
      </c>
      <c r="U77">
        <v>55.6</v>
      </c>
      <c r="V77" s="9"/>
    </row>
    <row r="78" spans="2:24" x14ac:dyDescent="0.35">
      <c r="B78" t="s">
        <v>60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2</v>
      </c>
      <c r="J78" s="9">
        <v>0</v>
      </c>
      <c r="K78" s="9">
        <v>0</v>
      </c>
      <c r="L78" s="48">
        <v>0</v>
      </c>
      <c r="M78" s="48">
        <v>0</v>
      </c>
      <c r="N78" s="48">
        <v>0</v>
      </c>
      <c r="O78" s="48">
        <v>0</v>
      </c>
      <c r="P78" s="48">
        <v>0</v>
      </c>
      <c r="Q78" s="9">
        <v>0</v>
      </c>
      <c r="R78">
        <v>0</v>
      </c>
      <c r="S78">
        <v>0</v>
      </c>
      <c r="T78">
        <v>0</v>
      </c>
      <c r="U78">
        <v>0</v>
      </c>
      <c r="V78" s="9"/>
    </row>
    <row r="79" spans="2:24" x14ac:dyDescent="0.35">
      <c r="B79" t="s">
        <v>61</v>
      </c>
      <c r="D79" s="9">
        <v>9.8000000000000007</v>
      </c>
      <c r="E79" s="9">
        <v>13.9</v>
      </c>
      <c r="F79" s="9">
        <v>12</v>
      </c>
      <c r="G79" s="9">
        <v>8.8000000000000007</v>
      </c>
      <c r="H79" s="9">
        <v>14.2</v>
      </c>
      <c r="I79" s="9">
        <v>12</v>
      </c>
      <c r="J79" s="9">
        <v>21.7</v>
      </c>
      <c r="K79" s="9">
        <v>17.5</v>
      </c>
      <c r="L79" s="48">
        <v>21</v>
      </c>
      <c r="M79" s="48">
        <v>21.899999999999995</v>
      </c>
      <c r="N79" s="48">
        <v>24.6</v>
      </c>
      <c r="O79" s="48">
        <v>25</v>
      </c>
      <c r="P79" s="48">
        <v>19</v>
      </c>
      <c r="Q79" s="9">
        <v>30.9</v>
      </c>
      <c r="R79">
        <v>29.6</v>
      </c>
      <c r="S79">
        <v>24.7</v>
      </c>
      <c r="T79">
        <v>25.3</v>
      </c>
      <c r="U79">
        <v>24.6</v>
      </c>
      <c r="V79" s="9"/>
    </row>
    <row r="80" spans="2:24" x14ac:dyDescent="0.35">
      <c r="B80" t="s">
        <v>62</v>
      </c>
      <c r="D80" s="9">
        <v>264.3</v>
      </c>
      <c r="E80" s="9">
        <v>341.4</v>
      </c>
      <c r="F80" s="9">
        <v>334.9</v>
      </c>
      <c r="G80" s="9">
        <v>452.7</v>
      </c>
      <c r="H80" s="9">
        <v>386.1</v>
      </c>
      <c r="I80" s="9">
        <v>364.1</v>
      </c>
      <c r="J80" s="9">
        <v>390.7</v>
      </c>
      <c r="K80" s="9">
        <v>298.2</v>
      </c>
      <c r="L80" s="48">
        <f t="shared" ref="L80:Q80" si="45">SUM(L76:L79)</f>
        <v>387.9</v>
      </c>
      <c r="M80" s="48">
        <f t="shared" si="45"/>
        <v>397.59999999999997</v>
      </c>
      <c r="N80" s="48">
        <f t="shared" si="45"/>
        <v>393.9</v>
      </c>
      <c r="O80" s="48">
        <f t="shared" si="45"/>
        <v>363.4</v>
      </c>
      <c r="P80" s="48">
        <f t="shared" si="45"/>
        <v>343.3</v>
      </c>
      <c r="Q80" s="48">
        <f t="shared" si="45"/>
        <v>360.09999999999997</v>
      </c>
      <c r="R80" s="48">
        <f t="shared" ref="R80:U80" si="46">SUM(R76:R79)</f>
        <v>408.70000000000005</v>
      </c>
      <c r="S80" s="48">
        <f t="shared" si="46"/>
        <v>424.99999999999994</v>
      </c>
      <c r="T80" s="48">
        <f t="shared" si="46"/>
        <v>428.7</v>
      </c>
      <c r="U80" s="48">
        <f t="shared" si="46"/>
        <v>391.90000000000003</v>
      </c>
      <c r="V80" s="48"/>
    </row>
    <row r="81" spans="1:22" x14ac:dyDescent="0.35">
      <c r="D81" s="9"/>
      <c r="E81" s="9"/>
      <c r="F81" s="9"/>
      <c r="G81" s="9"/>
      <c r="H81" s="9"/>
      <c r="I81" s="9"/>
      <c r="J81" s="9"/>
      <c r="L81" s="1"/>
      <c r="M81" s="1"/>
      <c r="N81" s="1"/>
      <c r="O81" s="1"/>
      <c r="P81" s="1"/>
      <c r="Q81" s="9"/>
    </row>
    <row r="82" spans="1:22" ht="15" x14ac:dyDescent="0.4">
      <c r="D82" s="50"/>
      <c r="E82" s="50"/>
      <c r="F82" s="50"/>
      <c r="H82" s="50"/>
      <c r="I82" s="50"/>
      <c r="J82" s="50"/>
      <c r="K82" s="4">
        <v>2005</v>
      </c>
      <c r="L82" s="57">
        <v>2006</v>
      </c>
      <c r="M82" s="4">
        <v>2007</v>
      </c>
      <c r="N82" s="4">
        <v>2008</v>
      </c>
      <c r="O82" s="4">
        <v>2009</v>
      </c>
      <c r="P82" s="4">
        <v>2010</v>
      </c>
      <c r="Q82" s="4">
        <v>2011</v>
      </c>
      <c r="R82" s="4">
        <v>2012</v>
      </c>
      <c r="S82" s="4">
        <v>2013</v>
      </c>
      <c r="T82" s="4">
        <v>2014</v>
      </c>
      <c r="U82" s="4">
        <v>2015</v>
      </c>
      <c r="V82" s="4"/>
    </row>
    <row r="83" spans="1:22" x14ac:dyDescent="0.35">
      <c r="B83" s="1" t="s">
        <v>63</v>
      </c>
      <c r="C83" s="1"/>
      <c r="K83" s="49">
        <f t="shared" ref="K83:P83" si="47">K5/(K$5+K$15+K$20)</f>
        <v>0.13985383019038164</v>
      </c>
      <c r="L83" s="49">
        <f t="shared" si="47"/>
        <v>0.10677989697897813</v>
      </c>
      <c r="M83" s="49">
        <f t="shared" si="47"/>
        <v>0.11334760885082083</v>
      </c>
      <c r="N83" s="49">
        <f t="shared" si="47"/>
        <v>0.11525843843405992</v>
      </c>
      <c r="O83" s="49">
        <f t="shared" si="47"/>
        <v>0.12438118811881189</v>
      </c>
      <c r="P83" s="49">
        <f t="shared" si="47"/>
        <v>0.12848001329676723</v>
      </c>
      <c r="Q83" s="49">
        <f>Q5/(Q$5+Q$15+Q$20)</f>
        <v>0.13075766121451399</v>
      </c>
      <c r="R83" s="49">
        <f>R5/(R$5+R$15+R$20)</f>
        <v>0.12327684607955045</v>
      </c>
      <c r="S83" s="49">
        <f>S5/(S$5+S$15+S$20)</f>
        <v>0.132490428278871</v>
      </c>
      <c r="T83" s="49">
        <f>T5/(T$5+T$15+T$20)</f>
        <v>0.13156881616939364</v>
      </c>
      <c r="U83" s="49">
        <f>U5/(U$5+U$15+U$20)</f>
        <v>0.12812628126281261</v>
      </c>
      <c r="V83" s="49"/>
    </row>
    <row r="84" spans="1:22" ht="15" x14ac:dyDescent="0.4">
      <c r="A84" s="50"/>
      <c r="B84" s="1" t="s">
        <v>64</v>
      </c>
      <c r="C84" s="1"/>
      <c r="K84" s="49">
        <f t="shared" ref="K84:P84" si="48">K15/(K$5+K$15+K$20)</f>
        <v>0.59803302354958043</v>
      </c>
      <c r="L84" s="49">
        <f t="shared" si="48"/>
        <v>0.61548099679799528</v>
      </c>
      <c r="M84" s="49">
        <f t="shared" si="48"/>
        <v>0.66473947180585302</v>
      </c>
      <c r="N84" s="49">
        <f t="shared" si="48"/>
        <v>0.65830721003134807</v>
      </c>
      <c r="O84" s="49">
        <f t="shared" si="48"/>
        <v>0.65802908415841577</v>
      </c>
      <c r="P84" s="49">
        <f t="shared" si="48"/>
        <v>0.68470040721349623</v>
      </c>
      <c r="Q84" s="49">
        <f>Q15/(Q$5+Q$15+Q$20)</f>
        <v>0.6935514194397443</v>
      </c>
      <c r="R84" s="49">
        <f>R15/(R$5+R$15+R$20)</f>
        <v>0.69769075423654403</v>
      </c>
      <c r="S84" s="49">
        <f>S15/(S$5+S$15+S$20)</f>
        <v>0.69655418039355355</v>
      </c>
      <c r="T84" s="49">
        <f>T15/(T$5+T$15+T$20)</f>
        <v>0.74234841193455237</v>
      </c>
      <c r="U84" s="49">
        <f>U15/(U$5+U$15+U$20)</f>
        <v>0.74743747437474373</v>
      </c>
      <c r="V84" s="49"/>
    </row>
    <row r="85" spans="1:22" x14ac:dyDescent="0.35">
      <c r="B85" s="67" t="s">
        <v>77</v>
      </c>
      <c r="C85" s="67"/>
      <c r="K85" s="49">
        <f t="shared" ref="K85:P85" si="49">K20/(K$5+K$15+K$20)</f>
        <v>0.26211314626003784</v>
      </c>
      <c r="L85" s="49">
        <f t="shared" si="49"/>
        <v>0.27773910622302661</v>
      </c>
      <c r="M85" s="49">
        <f t="shared" si="49"/>
        <v>0.22191291934332619</v>
      </c>
      <c r="N85" s="49">
        <f t="shared" si="49"/>
        <v>0.22643435153459215</v>
      </c>
      <c r="O85" s="49">
        <f t="shared" si="49"/>
        <v>0.2175897277227723</v>
      </c>
      <c r="P85" s="49">
        <f t="shared" si="49"/>
        <v>0.18681957948973657</v>
      </c>
      <c r="Q85" s="49">
        <f>Q20/(Q$5+Q$15+Q$20)</f>
        <v>0.17569091934574166</v>
      </c>
      <c r="R85" s="49">
        <f>R20/(R$5+R$15+R$20)</f>
        <v>0.17903239968390552</v>
      </c>
      <c r="S85" s="49">
        <f>S20/(S$5+S$15+S$20)</f>
        <v>0.17095539132757548</v>
      </c>
      <c r="T85" s="49">
        <f>T20/(T$5+T$15+T$20)</f>
        <v>0.12608277189605391</v>
      </c>
      <c r="U85" s="49">
        <f>U20/(U$5+U$15+U$20)</f>
        <v>0.12443624436244363</v>
      </c>
    </row>
    <row r="86" spans="1:22" x14ac:dyDescent="0.35">
      <c r="B86" s="67" t="s">
        <v>76</v>
      </c>
      <c r="C86" s="67"/>
      <c r="P86" s="1"/>
    </row>
    <row r="87" spans="1:22" x14ac:dyDescent="0.35">
      <c r="K87" s="1"/>
      <c r="L87" s="1"/>
      <c r="M87" s="1"/>
      <c r="N87" s="1"/>
      <c r="O87" s="1"/>
      <c r="P87" s="1"/>
    </row>
    <row r="88" spans="1:22" x14ac:dyDescent="0.35">
      <c r="B88" t="s">
        <v>70</v>
      </c>
      <c r="K88" s="66">
        <f t="shared" ref="K88:P88" si="50">K52</f>
        <v>17293.8</v>
      </c>
      <c r="L88" s="66">
        <f t="shared" si="50"/>
        <v>33442.599999999984</v>
      </c>
      <c r="M88" s="66">
        <f t="shared" si="50"/>
        <v>15689.000000000002</v>
      </c>
      <c r="N88" s="66">
        <f t="shared" si="50"/>
        <v>16109.799999999994</v>
      </c>
      <c r="O88" s="66">
        <f t="shared" si="50"/>
        <v>13583.400000000001</v>
      </c>
      <c r="P88" s="66">
        <f t="shared" si="50"/>
        <v>18950.599999999999</v>
      </c>
      <c r="Q88" s="66">
        <f>Q52</f>
        <v>24890.1</v>
      </c>
      <c r="R88" s="66">
        <f t="shared" ref="R88:U88" si="51">R52</f>
        <v>17111.5</v>
      </c>
      <c r="S88" s="66">
        <f t="shared" si="51"/>
        <v>14167.7</v>
      </c>
      <c r="T88" s="66">
        <f t="shared" si="51"/>
        <v>8988.7000000000007</v>
      </c>
      <c r="U88" s="66">
        <f t="shared" si="51"/>
        <v>12813.800000000003</v>
      </c>
      <c r="V88" s="60"/>
    </row>
    <row r="89" spans="1:22" x14ac:dyDescent="0.35">
      <c r="B89" t="s">
        <v>71</v>
      </c>
      <c r="K89" s="81">
        <f t="shared" ref="K89:P89" si="52">K90-K88</f>
        <v>585.40000000000146</v>
      </c>
      <c r="L89" s="81">
        <f t="shared" si="52"/>
        <v>827.30000000001019</v>
      </c>
      <c r="M89" s="81">
        <f t="shared" si="52"/>
        <v>808.60000000000036</v>
      </c>
      <c r="N89" s="81">
        <f t="shared" si="52"/>
        <v>758.20000000000255</v>
      </c>
      <c r="O89" s="81">
        <f t="shared" si="52"/>
        <v>709.5</v>
      </c>
      <c r="P89" s="81">
        <f t="shared" si="52"/>
        <v>652.89999999999782</v>
      </c>
      <c r="Q89" s="81">
        <f>Q90-Q88</f>
        <v>672.69999999999709</v>
      </c>
      <c r="R89" s="81">
        <f t="shared" ref="R89:U89" si="53">R90-R88</f>
        <v>715.79999999999927</v>
      </c>
      <c r="S89" s="81">
        <f t="shared" si="53"/>
        <v>650.79999999999927</v>
      </c>
      <c r="T89" s="81">
        <f t="shared" si="53"/>
        <v>559.80000000000109</v>
      </c>
      <c r="U89" s="81">
        <f t="shared" si="53"/>
        <v>544</v>
      </c>
      <c r="V89" s="60"/>
    </row>
    <row r="90" spans="1:22" x14ac:dyDescent="0.35">
      <c r="B90" t="s">
        <v>72</v>
      </c>
      <c r="K90" s="9">
        <f t="shared" ref="K90:P90" si="54">SUM(K34:K41,K49)</f>
        <v>17879.2</v>
      </c>
      <c r="L90" s="9">
        <f t="shared" si="54"/>
        <v>34269.899999999994</v>
      </c>
      <c r="M90" s="9">
        <f t="shared" si="54"/>
        <v>16497.600000000002</v>
      </c>
      <c r="N90" s="9">
        <f t="shared" si="54"/>
        <v>16867.999999999996</v>
      </c>
      <c r="O90" s="9">
        <f t="shared" si="54"/>
        <v>14292.900000000001</v>
      </c>
      <c r="P90" s="9">
        <f t="shared" si="54"/>
        <v>19603.499999999996</v>
      </c>
      <c r="Q90" s="9">
        <f>SUM(Q34:Q41,Q49)</f>
        <v>25562.799999999996</v>
      </c>
      <c r="R90" s="9">
        <f t="shared" ref="R90:U90" si="55">SUM(R34:R41,R49)</f>
        <v>17827.3</v>
      </c>
      <c r="S90" s="9">
        <f t="shared" si="55"/>
        <v>14818.5</v>
      </c>
      <c r="T90" s="9">
        <f t="shared" si="55"/>
        <v>9548.5000000000018</v>
      </c>
      <c r="U90" s="9">
        <f t="shared" si="55"/>
        <v>13357.800000000003</v>
      </c>
      <c r="V90" s="60"/>
    </row>
    <row r="108" spans="1:15" ht="15" x14ac:dyDescent="0.4">
      <c r="D108" s="50"/>
      <c r="E108" s="50"/>
      <c r="F108" s="50"/>
      <c r="H108" s="50"/>
      <c r="I108" s="50"/>
      <c r="J108" s="50"/>
    </row>
    <row r="110" spans="1:15" ht="15" x14ac:dyDescent="0.4">
      <c r="A110" s="50"/>
      <c r="B110" s="50"/>
      <c r="C110" s="50"/>
      <c r="K110" s="50"/>
      <c r="L110" s="50"/>
      <c r="M110" s="50"/>
      <c r="N110" s="50"/>
      <c r="O110" s="50"/>
    </row>
  </sheetData>
  <pageMargins left="0.5" right="0.5" top="1" bottom="0.75" header="0.5" footer="0.5"/>
  <pageSetup orientation="landscape" r:id="rId1"/>
  <headerFooter alignWithMargins="0">
    <oddFooter>&amp;L&amp;D&amp;RDraft, Subject to Revision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X114"/>
  <sheetViews>
    <sheetView workbookViewId="0">
      <pane xSplit="2" ySplit="3" topLeftCell="K49" activePane="bottomRight" state="frozen"/>
      <selection activeCell="C1" sqref="C1:C1048576"/>
      <selection pane="topRight" activeCell="C1" sqref="C1:C1048576"/>
      <selection pane="bottomLeft" activeCell="C1" sqref="C1:C1048576"/>
      <selection pane="bottomRight" activeCell="Q1" sqref="Q1:Q1048576"/>
    </sheetView>
  </sheetViews>
  <sheetFormatPr defaultRowHeight="12.75" x14ac:dyDescent="0.35"/>
  <cols>
    <col min="1" max="1" width="14.59765625" customWidth="1"/>
    <col min="2" max="2" width="30.73046875" customWidth="1"/>
    <col min="3" max="3" width="7.796875" customWidth="1"/>
    <col min="4" max="21" width="11.59765625" customWidth="1"/>
  </cols>
  <sheetData>
    <row r="2" spans="1:22" ht="13.15" thickBot="1" x14ac:dyDescent="0.4">
      <c r="B2" s="62"/>
      <c r="C2" s="62"/>
      <c r="K2" s="2" t="s">
        <v>73</v>
      </c>
      <c r="L2" s="2" t="s">
        <v>73</v>
      </c>
      <c r="M2" s="2" t="s">
        <v>73</v>
      </c>
      <c r="N2" s="2" t="s">
        <v>73</v>
      </c>
      <c r="O2" s="2" t="s">
        <v>73</v>
      </c>
      <c r="P2" s="2" t="s">
        <v>73</v>
      </c>
      <c r="Q2" s="2" t="s">
        <v>73</v>
      </c>
      <c r="R2" s="2" t="s">
        <v>73</v>
      </c>
      <c r="S2" s="2" t="s">
        <v>73</v>
      </c>
      <c r="T2" s="2" t="s">
        <v>73</v>
      </c>
      <c r="U2" s="2" t="s">
        <v>73</v>
      </c>
      <c r="V2" s="2"/>
    </row>
    <row r="3" spans="1:22" ht="13.15" x14ac:dyDescent="0.4">
      <c r="B3" s="3"/>
      <c r="C3" s="5"/>
      <c r="D3" s="90">
        <v>1998</v>
      </c>
      <c r="E3" s="90">
        <v>1999</v>
      </c>
      <c r="F3" s="90">
        <v>2000</v>
      </c>
      <c r="G3" s="57">
        <v>2001</v>
      </c>
      <c r="H3" s="4">
        <v>2002</v>
      </c>
      <c r="I3" s="4">
        <v>2003</v>
      </c>
      <c r="J3" s="4">
        <v>2004</v>
      </c>
      <c r="K3" s="4">
        <v>2005</v>
      </c>
      <c r="L3" s="4">
        <v>2006</v>
      </c>
      <c r="M3" s="4">
        <v>2007</v>
      </c>
      <c r="N3" s="4">
        <v>2008</v>
      </c>
      <c r="O3" s="4">
        <v>2009</v>
      </c>
      <c r="P3" s="4">
        <v>2010</v>
      </c>
      <c r="Q3" s="4">
        <v>2011</v>
      </c>
      <c r="R3" s="4">
        <v>2012</v>
      </c>
      <c r="S3" s="4">
        <v>2013</v>
      </c>
      <c r="T3" s="4">
        <v>2014</v>
      </c>
      <c r="U3" s="4">
        <v>2015</v>
      </c>
      <c r="V3" s="4"/>
    </row>
    <row r="4" spans="1:22" x14ac:dyDescent="0.35">
      <c r="A4" s="1" t="s">
        <v>1</v>
      </c>
      <c r="B4" s="5"/>
      <c r="C4" s="5"/>
      <c r="D4" s="91" t="s">
        <v>91</v>
      </c>
      <c r="F4" s="91" t="s">
        <v>91</v>
      </c>
      <c r="G4" s="91" t="s">
        <v>91</v>
      </c>
      <c r="H4" s="91" t="s">
        <v>91</v>
      </c>
      <c r="I4" s="5"/>
      <c r="K4" s="5"/>
      <c r="L4" s="5"/>
      <c r="M4" s="5"/>
      <c r="N4" s="5"/>
      <c r="O4" s="5"/>
      <c r="R4" s="1"/>
    </row>
    <row r="5" spans="1:22" ht="13.15" x14ac:dyDescent="0.4">
      <c r="A5" s="6" t="s">
        <v>2</v>
      </c>
      <c r="B5" s="7" t="s">
        <v>3</v>
      </c>
      <c r="C5" s="7"/>
      <c r="D5" s="8">
        <f t="shared" ref="D5:G5" si="0">SUM(D6:D13)</f>
        <v>990.7</v>
      </c>
      <c r="E5" s="8">
        <f t="shared" si="0"/>
        <v>1079.6000000000001</v>
      </c>
      <c r="F5" s="8">
        <f t="shared" si="0"/>
        <v>1069.3</v>
      </c>
      <c r="G5" s="8">
        <f t="shared" si="0"/>
        <v>1110.1000000000001</v>
      </c>
      <c r="H5" s="8">
        <f t="shared" ref="H5:P5" si="1">SUM(H6:H13)</f>
        <v>1257.7</v>
      </c>
      <c r="I5" s="8">
        <f t="shared" si="1"/>
        <v>1243.4000000000001</v>
      </c>
      <c r="J5" s="8">
        <f t="shared" si="1"/>
        <v>1238.5999999999999</v>
      </c>
      <c r="K5" s="8">
        <f t="shared" si="1"/>
        <v>1249.2999999999997</v>
      </c>
      <c r="L5" s="8">
        <f t="shared" si="1"/>
        <v>1160.8</v>
      </c>
      <c r="M5" s="8">
        <f t="shared" si="1"/>
        <v>1209.3</v>
      </c>
      <c r="N5" s="8">
        <f t="shared" si="1"/>
        <v>1178.1000000000001</v>
      </c>
      <c r="O5" s="8">
        <f t="shared" si="1"/>
        <v>1280</v>
      </c>
      <c r="P5" s="8">
        <f t="shared" si="1"/>
        <v>1142.3999999999996</v>
      </c>
      <c r="Q5" s="61">
        <f>SUM(Q6:Q13)</f>
        <v>1137.6999999999998</v>
      </c>
      <c r="R5" s="61">
        <f t="shared" ref="R5:U5" si="2">SUM(R6:R13)</f>
        <v>1193.5999999999999</v>
      </c>
      <c r="S5" s="61">
        <f t="shared" si="2"/>
        <v>1206.4000000000003</v>
      </c>
      <c r="T5" s="61">
        <f t="shared" si="2"/>
        <v>1169</v>
      </c>
      <c r="U5" s="61">
        <f t="shared" si="2"/>
        <v>1057.3</v>
      </c>
      <c r="V5" s="60"/>
    </row>
    <row r="6" spans="1:22" x14ac:dyDescent="0.35">
      <c r="A6" s="10"/>
      <c r="B6" s="11" t="s">
        <v>4</v>
      </c>
      <c r="C6" s="18"/>
      <c r="D6" s="11">
        <v>83.7</v>
      </c>
      <c r="E6" s="11">
        <v>84.8</v>
      </c>
      <c r="F6" s="11">
        <v>90.8</v>
      </c>
      <c r="G6" s="11">
        <v>94.6</v>
      </c>
      <c r="H6" s="11">
        <v>71.400000000000006</v>
      </c>
      <c r="I6" s="11">
        <v>55.2</v>
      </c>
      <c r="J6" s="11">
        <v>58.5</v>
      </c>
      <c r="K6" s="18">
        <v>68.099999999999994</v>
      </c>
      <c r="L6" s="64">
        <v>54.099999999999994</v>
      </c>
      <c r="M6" s="18">
        <v>66.400000000000006</v>
      </c>
      <c r="N6" s="18">
        <v>71.100000000000009</v>
      </c>
      <c r="O6" s="18">
        <v>74.400000000000006</v>
      </c>
      <c r="P6" s="12">
        <v>58.8</v>
      </c>
      <c r="Q6" s="9">
        <v>75</v>
      </c>
      <c r="R6">
        <v>87.2</v>
      </c>
      <c r="S6">
        <v>88.9</v>
      </c>
      <c r="T6">
        <v>84.200000000000017</v>
      </c>
      <c r="U6" s="60">
        <v>74.900000000000006</v>
      </c>
      <c r="V6" s="60"/>
    </row>
    <row r="7" spans="1:22" x14ac:dyDescent="0.35">
      <c r="A7" s="10"/>
      <c r="B7" s="13" t="s">
        <v>5</v>
      </c>
      <c r="C7" s="17"/>
      <c r="D7" s="13">
        <v>206.4</v>
      </c>
      <c r="E7" s="13">
        <v>225.8</v>
      </c>
      <c r="F7" s="13">
        <v>223.2</v>
      </c>
      <c r="G7" s="13">
        <v>233</v>
      </c>
      <c r="H7" s="13">
        <v>248.1</v>
      </c>
      <c r="I7" s="13">
        <v>260.39999999999998</v>
      </c>
      <c r="J7" s="13">
        <v>214.6</v>
      </c>
      <c r="K7" s="17">
        <v>216.4</v>
      </c>
      <c r="L7" s="65">
        <v>214.60000000000002</v>
      </c>
      <c r="M7" s="17">
        <v>217.8</v>
      </c>
      <c r="N7" s="17">
        <v>191.9</v>
      </c>
      <c r="O7" s="17">
        <v>226.39999999999998</v>
      </c>
      <c r="P7" s="12">
        <v>206.49999999999991</v>
      </c>
      <c r="Q7" s="9">
        <v>214.3</v>
      </c>
      <c r="R7">
        <v>197.99999999999997</v>
      </c>
      <c r="S7">
        <v>199.3</v>
      </c>
      <c r="T7">
        <v>192.1</v>
      </c>
      <c r="U7" s="60">
        <v>177.2</v>
      </c>
      <c r="V7" s="60"/>
    </row>
    <row r="8" spans="1:22" x14ac:dyDescent="0.35">
      <c r="A8" s="10"/>
      <c r="B8" s="13" t="s">
        <v>6</v>
      </c>
      <c r="C8" s="17"/>
      <c r="D8" s="13">
        <v>59.4</v>
      </c>
      <c r="E8" s="13">
        <v>103.8</v>
      </c>
      <c r="F8" s="13">
        <v>63.5</v>
      </c>
      <c r="G8" s="13">
        <v>66.099999999999994</v>
      </c>
      <c r="H8" s="13">
        <v>101.8</v>
      </c>
      <c r="I8" s="13">
        <v>89.9</v>
      </c>
      <c r="J8" s="13">
        <v>106.2</v>
      </c>
      <c r="K8" s="17">
        <v>100.7</v>
      </c>
      <c r="L8" s="65">
        <v>101.60000000000002</v>
      </c>
      <c r="M8" s="17">
        <v>103.7</v>
      </c>
      <c r="N8" s="17">
        <v>98.9</v>
      </c>
      <c r="O8" s="17">
        <v>80.099999999999994</v>
      </c>
      <c r="P8" s="12">
        <v>75.3</v>
      </c>
      <c r="Q8" s="9">
        <v>81.600000000000009</v>
      </c>
      <c r="R8">
        <v>86.799999999999983</v>
      </c>
      <c r="S8">
        <v>82.399999999999991</v>
      </c>
      <c r="T8">
        <v>88.5</v>
      </c>
      <c r="U8" s="60">
        <v>91.699999999999989</v>
      </c>
      <c r="V8" s="60"/>
    </row>
    <row r="9" spans="1:22" x14ac:dyDescent="0.35">
      <c r="A9" s="10"/>
      <c r="B9" s="11" t="s">
        <v>7</v>
      </c>
      <c r="C9" s="18"/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8">
        <v>0</v>
      </c>
      <c r="L9" s="64">
        <v>11.799999999999999</v>
      </c>
      <c r="M9" s="18">
        <v>11.2</v>
      </c>
      <c r="N9" s="18">
        <v>10.799999999999999</v>
      </c>
      <c r="O9" s="18">
        <v>11.699999999999998</v>
      </c>
      <c r="P9" s="12">
        <v>11.899999999999999</v>
      </c>
      <c r="Q9" s="9">
        <v>12.500000000000002</v>
      </c>
      <c r="R9">
        <v>9.3000000000000007</v>
      </c>
      <c r="S9">
        <v>32.700000000000003</v>
      </c>
      <c r="T9">
        <v>26.299999999999994</v>
      </c>
      <c r="U9" s="60">
        <v>15.299999999999999</v>
      </c>
      <c r="V9" s="60"/>
    </row>
    <row r="10" spans="1:22" x14ac:dyDescent="0.35">
      <c r="A10" s="10"/>
      <c r="B10" s="13" t="s">
        <v>8</v>
      </c>
      <c r="C10" s="17"/>
      <c r="D10" s="13">
        <v>291.60000000000002</v>
      </c>
      <c r="E10" s="13">
        <v>313.2</v>
      </c>
      <c r="F10" s="13">
        <v>315.39999999999998</v>
      </c>
      <c r="G10" s="13">
        <v>329.4</v>
      </c>
      <c r="H10" s="13">
        <v>409.7</v>
      </c>
      <c r="I10" s="13">
        <v>415.1</v>
      </c>
      <c r="J10" s="13">
        <v>356.8</v>
      </c>
      <c r="K10" s="17">
        <v>363.8</v>
      </c>
      <c r="L10" s="65">
        <v>316.5</v>
      </c>
      <c r="M10" s="17">
        <v>325.60000000000002</v>
      </c>
      <c r="N10" s="17">
        <v>354.09999999999997</v>
      </c>
      <c r="O10" s="17">
        <v>374.4</v>
      </c>
      <c r="P10" s="12">
        <v>346.59999999999991</v>
      </c>
      <c r="Q10" s="9">
        <v>380.80000000000007</v>
      </c>
      <c r="R10">
        <v>437.2</v>
      </c>
      <c r="S10">
        <v>416.6</v>
      </c>
      <c r="T10">
        <v>441.6</v>
      </c>
      <c r="U10" s="60">
        <v>429.5</v>
      </c>
      <c r="V10" s="60"/>
    </row>
    <row r="11" spans="1:22" x14ac:dyDescent="0.35">
      <c r="A11" s="10"/>
      <c r="B11" s="13" t="s">
        <v>9</v>
      </c>
      <c r="C11" s="17"/>
      <c r="D11" s="13">
        <v>322.8</v>
      </c>
      <c r="E11" s="13">
        <v>331.2</v>
      </c>
      <c r="F11" s="13">
        <v>350.6</v>
      </c>
      <c r="G11" s="13">
        <v>365.4</v>
      </c>
      <c r="H11" s="13">
        <v>284.2</v>
      </c>
      <c r="I11" s="13">
        <v>272.8</v>
      </c>
      <c r="J11" s="13">
        <v>342.7</v>
      </c>
      <c r="K11" s="17">
        <v>337.1</v>
      </c>
      <c r="L11" s="65">
        <v>366.30000000000007</v>
      </c>
      <c r="M11" s="17">
        <v>391.9</v>
      </c>
      <c r="N11" s="17">
        <v>383.6</v>
      </c>
      <c r="O11" s="17">
        <v>392.7</v>
      </c>
      <c r="P11" s="12">
        <v>341.7</v>
      </c>
      <c r="Q11" s="9">
        <v>226.09999999999997</v>
      </c>
      <c r="R11">
        <v>226.39999999999998</v>
      </c>
      <c r="S11">
        <v>226.90000000000003</v>
      </c>
      <c r="T11">
        <v>215.29999999999998</v>
      </c>
      <c r="U11" s="60">
        <v>175.2</v>
      </c>
      <c r="V11" s="60"/>
    </row>
    <row r="12" spans="1:22" x14ac:dyDescent="0.35">
      <c r="A12" s="10"/>
      <c r="B12" s="13" t="s">
        <v>10</v>
      </c>
      <c r="C12" s="13"/>
      <c r="D12" s="13">
        <v>12.4</v>
      </c>
      <c r="E12" s="13">
        <v>10.4</v>
      </c>
      <c r="F12" s="13">
        <v>12.2</v>
      </c>
      <c r="G12" s="13">
        <v>11.2</v>
      </c>
      <c r="H12" s="13">
        <v>12.7</v>
      </c>
      <c r="I12" s="13">
        <v>14.8</v>
      </c>
      <c r="J12" s="13">
        <v>7.8</v>
      </c>
      <c r="K12" s="13">
        <v>8.6</v>
      </c>
      <c r="L12" s="13">
        <v>3.8</v>
      </c>
      <c r="M12" s="13">
        <v>2.2999999999999998</v>
      </c>
      <c r="N12" s="13">
        <v>6.4</v>
      </c>
      <c r="O12" s="13">
        <v>7.6</v>
      </c>
      <c r="P12" s="14">
        <v>5.3</v>
      </c>
      <c r="Q12" s="9">
        <v>80.8</v>
      </c>
      <c r="R12">
        <v>76.099999999999994</v>
      </c>
      <c r="S12" s="59">
        <v>86.7</v>
      </c>
      <c r="T12" s="59">
        <v>84.6</v>
      </c>
      <c r="U12" s="60">
        <v>54.8</v>
      </c>
      <c r="V12" s="60"/>
    </row>
    <row r="13" spans="1:22" x14ac:dyDescent="0.35">
      <c r="A13" s="10"/>
      <c r="B13" s="13" t="s">
        <v>11</v>
      </c>
      <c r="C13" s="13"/>
      <c r="D13" s="13">
        <v>14.4</v>
      </c>
      <c r="E13" s="13">
        <v>10.4</v>
      </c>
      <c r="F13" s="13">
        <v>13.6</v>
      </c>
      <c r="G13" s="13">
        <v>10.4</v>
      </c>
      <c r="H13" s="13">
        <v>129.80000000000001</v>
      </c>
      <c r="I13" s="13">
        <v>135.19999999999999</v>
      </c>
      <c r="J13" s="13">
        <v>152</v>
      </c>
      <c r="K13" s="13">
        <v>154.6</v>
      </c>
      <c r="L13" s="13">
        <v>92.1</v>
      </c>
      <c r="M13" s="13">
        <v>90.4</v>
      </c>
      <c r="N13" s="13">
        <v>61.3</v>
      </c>
      <c r="O13" s="13">
        <v>112.7</v>
      </c>
      <c r="P13" s="14">
        <v>96.3</v>
      </c>
      <c r="Q13" s="9">
        <v>66.599999999999994</v>
      </c>
      <c r="R13">
        <v>72.599999999999994</v>
      </c>
      <c r="S13">
        <v>72.900000000000006</v>
      </c>
      <c r="T13">
        <v>36.4</v>
      </c>
      <c r="U13" s="60">
        <v>38.700000000000003</v>
      </c>
      <c r="V13" s="60"/>
    </row>
    <row r="14" spans="1:22" x14ac:dyDescent="0.35">
      <c r="A14" s="10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6"/>
      <c r="Q14" s="9"/>
      <c r="V14" s="60"/>
    </row>
    <row r="15" spans="1:22" ht="13.15" x14ac:dyDescent="0.4">
      <c r="A15" s="6" t="s">
        <v>2</v>
      </c>
      <c r="B15" s="7" t="s">
        <v>12</v>
      </c>
      <c r="C15" s="7"/>
      <c r="D15" s="7">
        <v>91.5</v>
      </c>
      <c r="E15" s="7">
        <v>128</v>
      </c>
      <c r="F15" s="7">
        <v>109.7</v>
      </c>
      <c r="G15" s="7">
        <v>120.4</v>
      </c>
      <c r="H15" s="7">
        <v>141.9</v>
      </c>
      <c r="I15" s="7">
        <v>135.9</v>
      </c>
      <c r="J15" s="7">
        <v>156</v>
      </c>
      <c r="K15" s="7">
        <f t="shared" ref="K15:P15" si="3">SUM(K16:K18)</f>
        <v>93</v>
      </c>
      <c r="L15" s="7">
        <f t="shared" si="3"/>
        <v>115.4</v>
      </c>
      <c r="M15" s="7">
        <f t="shared" si="3"/>
        <v>128</v>
      </c>
      <c r="N15" s="7">
        <f t="shared" si="3"/>
        <v>137.5</v>
      </c>
      <c r="O15" s="7">
        <f t="shared" si="3"/>
        <v>116.10000000000001</v>
      </c>
      <c r="P15" s="7">
        <f t="shared" si="3"/>
        <v>97.9</v>
      </c>
      <c r="Q15" s="61">
        <f>SUM(Q16:Q18)</f>
        <v>114.2</v>
      </c>
      <c r="R15" s="61">
        <f t="shared" ref="R15:U15" si="4">SUM(R16:R18)</f>
        <v>154.19999999999999</v>
      </c>
      <c r="S15" s="61">
        <f t="shared" si="4"/>
        <v>136.19999999999999</v>
      </c>
      <c r="T15" s="61">
        <f t="shared" si="4"/>
        <v>146.4</v>
      </c>
      <c r="U15" s="61">
        <f t="shared" si="4"/>
        <v>151</v>
      </c>
      <c r="V15" s="60"/>
    </row>
    <row r="16" spans="1:22" ht="13.15" x14ac:dyDescent="0.4">
      <c r="A16" s="6"/>
      <c r="B16" s="17" t="s">
        <v>13</v>
      </c>
      <c r="C16" s="17"/>
      <c r="D16" s="17">
        <v>90.1</v>
      </c>
      <c r="E16" s="17">
        <v>126.6</v>
      </c>
      <c r="F16" s="17">
        <v>108.3</v>
      </c>
      <c r="G16" s="17">
        <v>119.2</v>
      </c>
      <c r="H16" s="17">
        <v>140.6</v>
      </c>
      <c r="I16" s="17">
        <v>134.80000000000001</v>
      </c>
      <c r="J16" s="17">
        <v>156</v>
      </c>
      <c r="K16" s="17">
        <v>91.9</v>
      </c>
      <c r="L16" s="17">
        <v>115.2</v>
      </c>
      <c r="M16" s="17">
        <v>127.7</v>
      </c>
      <c r="N16" s="17">
        <v>136.9</v>
      </c>
      <c r="O16" s="17">
        <v>115.4</v>
      </c>
      <c r="P16" s="17">
        <v>97.2</v>
      </c>
      <c r="Q16" s="9">
        <v>108.6</v>
      </c>
      <c r="R16">
        <v>137.69999999999999</v>
      </c>
      <c r="S16">
        <v>130.1</v>
      </c>
      <c r="T16">
        <v>141.80000000000001</v>
      </c>
      <c r="U16">
        <v>144.19999999999999</v>
      </c>
      <c r="V16" s="60"/>
    </row>
    <row r="17" spans="1:24" ht="13.15" x14ac:dyDescent="0.4">
      <c r="A17" s="6"/>
      <c r="B17" s="17" t="s">
        <v>10</v>
      </c>
      <c r="C17" s="17"/>
      <c r="D17" s="17">
        <v>1.4</v>
      </c>
      <c r="E17" s="17">
        <v>1.4</v>
      </c>
      <c r="F17" s="17">
        <v>1.4</v>
      </c>
      <c r="G17" s="17">
        <v>1.2</v>
      </c>
      <c r="H17" s="17">
        <v>1.3</v>
      </c>
      <c r="I17" s="17">
        <v>1.1000000000000001</v>
      </c>
      <c r="J17" s="17">
        <v>0</v>
      </c>
      <c r="K17" s="17">
        <v>1.1000000000000001</v>
      </c>
      <c r="L17" s="17">
        <v>0.2</v>
      </c>
      <c r="M17" s="17">
        <v>0.3</v>
      </c>
      <c r="N17" s="17">
        <v>0.6</v>
      </c>
      <c r="O17" s="17">
        <v>0.7</v>
      </c>
      <c r="P17" s="17">
        <v>0.7</v>
      </c>
      <c r="Q17" s="9">
        <v>3.7</v>
      </c>
      <c r="R17">
        <v>4.9000000000000004</v>
      </c>
      <c r="S17">
        <v>4.2</v>
      </c>
      <c r="T17">
        <v>4.5999999999999996</v>
      </c>
      <c r="U17">
        <v>4.9000000000000004</v>
      </c>
      <c r="V17" s="60"/>
    </row>
    <row r="18" spans="1:24" ht="13.15" x14ac:dyDescent="0.4">
      <c r="A18" s="6"/>
      <c r="B18" s="17" t="s">
        <v>11</v>
      </c>
      <c r="C18" s="17"/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9">
        <v>1.9</v>
      </c>
      <c r="R18">
        <v>11.6</v>
      </c>
      <c r="S18">
        <v>1.9</v>
      </c>
      <c r="T18">
        <v>0</v>
      </c>
      <c r="U18">
        <v>1.9</v>
      </c>
      <c r="V18" s="60"/>
    </row>
    <row r="19" spans="1:24" ht="13.15" x14ac:dyDescent="0.4">
      <c r="A19" s="6" t="s">
        <v>14</v>
      </c>
      <c r="B19" s="7" t="s">
        <v>15</v>
      </c>
      <c r="C19" s="7"/>
      <c r="D19" s="7">
        <f t="shared" ref="D19:J19" si="5">SUM(D20:D23)</f>
        <v>29.3</v>
      </c>
      <c r="E19" s="7">
        <f t="shared" si="5"/>
        <v>28</v>
      </c>
      <c r="F19" s="7">
        <f t="shared" si="5"/>
        <v>27.7</v>
      </c>
      <c r="G19" s="7">
        <f t="shared" si="5"/>
        <v>26.2</v>
      </c>
      <c r="H19" s="7">
        <f t="shared" si="5"/>
        <v>27.4</v>
      </c>
      <c r="I19" s="7">
        <f t="shared" si="5"/>
        <v>27.2</v>
      </c>
      <c r="J19" s="7">
        <f t="shared" si="5"/>
        <v>25.3</v>
      </c>
      <c r="K19" s="7">
        <f t="shared" ref="K19:P19" si="6">SUM(K20:K23)</f>
        <v>26</v>
      </c>
      <c r="L19" s="7">
        <f t="shared" si="6"/>
        <v>21.900000000000002</v>
      </c>
      <c r="M19" s="7">
        <f t="shared" si="6"/>
        <v>20.5</v>
      </c>
      <c r="N19" s="7">
        <f t="shared" si="6"/>
        <v>21.4</v>
      </c>
      <c r="O19" s="7">
        <f t="shared" si="6"/>
        <v>22.799999999999997</v>
      </c>
      <c r="P19" s="7">
        <f t="shared" si="6"/>
        <v>21.5</v>
      </c>
      <c r="Q19" s="61">
        <f>SUM(Q20:Q23)</f>
        <v>75.099999999999994</v>
      </c>
      <c r="R19" s="61">
        <f t="shared" ref="R19:U19" si="7">SUM(R20:R23)</f>
        <v>80.3</v>
      </c>
      <c r="S19" s="61">
        <f t="shared" si="7"/>
        <v>77.8</v>
      </c>
      <c r="T19" s="61">
        <f t="shared" si="7"/>
        <v>73.5</v>
      </c>
      <c r="U19" s="61">
        <f t="shared" si="7"/>
        <v>72</v>
      </c>
      <c r="V19" s="9"/>
    </row>
    <row r="20" spans="1:24" ht="13.15" x14ac:dyDescent="0.4">
      <c r="A20" s="6"/>
      <c r="B20" s="18" t="s">
        <v>16</v>
      </c>
      <c r="C20" s="18"/>
      <c r="D20" s="106">
        <v>6.2</v>
      </c>
      <c r="E20" s="106">
        <v>6.2</v>
      </c>
      <c r="F20" s="106">
        <v>6.2</v>
      </c>
      <c r="G20" s="106">
        <v>6.2</v>
      </c>
      <c r="H20" s="106">
        <v>6.4</v>
      </c>
      <c r="I20" s="106">
        <v>6.2</v>
      </c>
      <c r="J20" s="106">
        <v>4.8</v>
      </c>
      <c r="K20" s="18">
        <v>4.7</v>
      </c>
      <c r="L20" s="18">
        <v>3.6</v>
      </c>
      <c r="M20" s="18">
        <v>4</v>
      </c>
      <c r="N20" s="18">
        <v>4.2</v>
      </c>
      <c r="O20" s="18">
        <v>4.0999999999999996</v>
      </c>
      <c r="P20" s="18">
        <v>4.0999999999999996</v>
      </c>
      <c r="Q20" s="9">
        <v>53.3</v>
      </c>
      <c r="R20">
        <v>60.4</v>
      </c>
      <c r="S20">
        <v>58.3</v>
      </c>
      <c r="T20">
        <v>60.6</v>
      </c>
      <c r="U20">
        <v>59.1</v>
      </c>
      <c r="V20" s="9"/>
    </row>
    <row r="21" spans="1:24" x14ac:dyDescent="0.35">
      <c r="A21" s="10"/>
      <c r="B21" s="17" t="s">
        <v>17</v>
      </c>
      <c r="C21" s="17"/>
      <c r="D21" s="106">
        <v>0</v>
      </c>
      <c r="E21" s="106">
        <v>0</v>
      </c>
      <c r="F21" s="106">
        <v>0</v>
      </c>
      <c r="G21" s="106">
        <v>0</v>
      </c>
      <c r="H21" s="106">
        <v>0</v>
      </c>
      <c r="I21" s="106">
        <v>0</v>
      </c>
      <c r="J21" s="106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9">
        <v>0</v>
      </c>
      <c r="R21">
        <v>0</v>
      </c>
      <c r="S21">
        <v>0</v>
      </c>
      <c r="T21">
        <v>0</v>
      </c>
      <c r="U21">
        <v>0</v>
      </c>
      <c r="V21" s="9"/>
    </row>
    <row r="22" spans="1:24" x14ac:dyDescent="0.35">
      <c r="A22" s="10"/>
      <c r="B22" s="17" t="s">
        <v>18</v>
      </c>
      <c r="C22" s="17"/>
      <c r="D22" s="106">
        <v>23.1</v>
      </c>
      <c r="E22" s="106">
        <v>21.8</v>
      </c>
      <c r="F22" s="106">
        <v>21.5</v>
      </c>
      <c r="G22" s="106">
        <v>20</v>
      </c>
      <c r="H22" s="106">
        <v>21</v>
      </c>
      <c r="I22" s="106">
        <v>21</v>
      </c>
      <c r="J22" s="106">
        <v>20.5</v>
      </c>
      <c r="K22" s="17">
        <v>21.3</v>
      </c>
      <c r="L22" s="17">
        <v>18.3</v>
      </c>
      <c r="M22" s="17">
        <v>16.5</v>
      </c>
      <c r="N22" s="17">
        <v>17.2</v>
      </c>
      <c r="O22" s="17">
        <v>18.7</v>
      </c>
      <c r="P22" s="17">
        <v>17.399999999999999</v>
      </c>
      <c r="Q22" s="9">
        <v>21.8</v>
      </c>
      <c r="R22">
        <v>19.899999999999999</v>
      </c>
      <c r="S22">
        <v>19.5</v>
      </c>
      <c r="T22">
        <v>12.9</v>
      </c>
      <c r="U22">
        <v>12.9</v>
      </c>
      <c r="V22" s="9"/>
    </row>
    <row r="23" spans="1:24" x14ac:dyDescent="0.35">
      <c r="A23" s="10"/>
      <c r="B23" s="17" t="s">
        <v>19</v>
      </c>
      <c r="C23" s="17"/>
      <c r="D23" s="106">
        <v>0</v>
      </c>
      <c r="E23" s="106">
        <v>0</v>
      </c>
      <c r="F23" s="106">
        <v>0</v>
      </c>
      <c r="G23" s="106">
        <v>0</v>
      </c>
      <c r="H23" s="106">
        <v>0</v>
      </c>
      <c r="I23" s="106">
        <v>0</v>
      </c>
      <c r="J23" s="106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9">
        <v>0</v>
      </c>
      <c r="R23">
        <v>0</v>
      </c>
      <c r="S23">
        <v>0</v>
      </c>
      <c r="T23">
        <v>0</v>
      </c>
      <c r="U23">
        <v>0</v>
      </c>
      <c r="V23" s="9"/>
    </row>
    <row r="24" spans="1:24" ht="13.15" x14ac:dyDescent="0.4">
      <c r="A24" s="10"/>
      <c r="B24" s="19" t="s">
        <v>20</v>
      </c>
      <c r="C24" s="19"/>
      <c r="D24" s="20">
        <f t="shared" ref="D24:J24" si="8">D5+D15+D19</f>
        <v>1111.5</v>
      </c>
      <c r="E24" s="20">
        <f t="shared" si="8"/>
        <v>1235.6000000000001</v>
      </c>
      <c r="F24" s="20">
        <f t="shared" si="8"/>
        <v>1206.7</v>
      </c>
      <c r="G24" s="20">
        <f t="shared" si="8"/>
        <v>1256.7000000000003</v>
      </c>
      <c r="H24" s="20">
        <f t="shared" si="8"/>
        <v>1427.0000000000002</v>
      </c>
      <c r="I24" s="20">
        <f t="shared" si="8"/>
        <v>1406.5000000000002</v>
      </c>
      <c r="J24" s="20">
        <f t="shared" si="8"/>
        <v>1419.8999999999999</v>
      </c>
      <c r="K24" s="20">
        <f t="shared" ref="K24:P24" si="9">K5+K15+K19</f>
        <v>1368.2999999999997</v>
      </c>
      <c r="L24" s="20">
        <f t="shared" si="9"/>
        <v>1298.1000000000001</v>
      </c>
      <c r="M24" s="20">
        <f t="shared" si="9"/>
        <v>1357.8</v>
      </c>
      <c r="N24" s="20">
        <f t="shared" si="9"/>
        <v>1337.0000000000002</v>
      </c>
      <c r="O24" s="20">
        <f t="shared" si="9"/>
        <v>1418.8999999999999</v>
      </c>
      <c r="P24" s="20">
        <f t="shared" si="9"/>
        <v>1261.7999999999997</v>
      </c>
      <c r="Q24" s="20">
        <f>Q5+Q15+Q19</f>
        <v>1326.9999999999998</v>
      </c>
      <c r="R24" s="20">
        <f>R5+R15+R19</f>
        <v>1428.1</v>
      </c>
      <c r="S24" s="20">
        <f>S5+S15+S19</f>
        <v>1420.4000000000003</v>
      </c>
      <c r="T24" s="20">
        <f>T5+T15+T19</f>
        <v>1388.9</v>
      </c>
      <c r="U24" s="20">
        <f>U5+U15+U19</f>
        <v>1280.3</v>
      </c>
      <c r="V24" s="20"/>
    </row>
    <row r="25" spans="1:24" ht="13.15" x14ac:dyDescent="0.4">
      <c r="B25" s="21"/>
      <c r="C25" s="21"/>
      <c r="D25" s="92"/>
      <c r="E25" s="92"/>
      <c r="F25" s="92"/>
      <c r="G25" s="92"/>
      <c r="H25" s="92"/>
      <c r="I25" s="92"/>
      <c r="J25" s="92"/>
      <c r="K25" s="21"/>
      <c r="L25" s="21"/>
      <c r="M25" s="21"/>
      <c r="N25" s="21"/>
      <c r="O25" s="21"/>
      <c r="P25" s="22"/>
      <c r="Q25" s="22"/>
      <c r="R25" s="22"/>
      <c r="S25" s="22"/>
      <c r="T25" s="22"/>
      <c r="U25" s="22"/>
      <c r="V25" s="22"/>
    </row>
    <row r="26" spans="1:24" x14ac:dyDescent="0.35">
      <c r="A26" s="23" t="s">
        <v>22</v>
      </c>
      <c r="B26" s="24" t="s">
        <v>23</v>
      </c>
      <c r="C26" s="24"/>
      <c r="D26" s="100">
        <v>935.9</v>
      </c>
      <c r="E26" s="100">
        <v>1006.1</v>
      </c>
      <c r="F26" s="100">
        <v>1011.8</v>
      </c>
      <c r="G26" s="100">
        <v>1053.8</v>
      </c>
      <c r="H26" s="100">
        <v>1030.7</v>
      </c>
      <c r="I26" s="100">
        <v>1032.9000000000001</v>
      </c>
      <c r="J26" s="100">
        <v>838.4</v>
      </c>
      <c r="K26" s="25">
        <v>895.10000000000014</v>
      </c>
      <c r="L26" s="25">
        <v>916.9</v>
      </c>
      <c r="M26" s="25">
        <v>963.69999999999982</v>
      </c>
      <c r="N26" s="25">
        <v>884.19999999999993</v>
      </c>
      <c r="O26" s="25">
        <v>916.8</v>
      </c>
      <c r="P26" s="25">
        <v>815.30000000000007</v>
      </c>
      <c r="Q26">
        <v>733.6</v>
      </c>
      <c r="R26">
        <v>787.2</v>
      </c>
      <c r="S26">
        <v>774.09999999999991</v>
      </c>
      <c r="T26">
        <v>816.5</v>
      </c>
      <c r="U26">
        <v>758.19999999999993</v>
      </c>
      <c r="V26" s="60"/>
      <c r="W26" s="88"/>
      <c r="X26" s="89"/>
    </row>
    <row r="27" spans="1:24" ht="13.15" x14ac:dyDescent="0.4">
      <c r="A27" s="26" t="s">
        <v>24</v>
      </c>
      <c r="B27" s="24" t="s">
        <v>12</v>
      </c>
      <c r="C27" s="24"/>
      <c r="D27" s="100">
        <v>91.5</v>
      </c>
      <c r="E27" s="100">
        <v>127.3</v>
      </c>
      <c r="F27" s="100">
        <v>109.7</v>
      </c>
      <c r="G27" s="100">
        <v>120.4</v>
      </c>
      <c r="H27" s="100">
        <v>128.30000000000001</v>
      </c>
      <c r="I27" s="100">
        <v>126</v>
      </c>
      <c r="J27" s="100">
        <v>146.69999999999999</v>
      </c>
      <c r="K27" s="25">
        <v>85</v>
      </c>
      <c r="L27" s="25">
        <v>106.00000000000001</v>
      </c>
      <c r="M27" s="25">
        <v>117.4</v>
      </c>
      <c r="N27" s="25">
        <v>126.10000000000002</v>
      </c>
      <c r="O27" s="25">
        <v>106.10000000000001</v>
      </c>
      <c r="P27" s="25">
        <v>89.8</v>
      </c>
      <c r="Q27">
        <v>103.3</v>
      </c>
      <c r="R27">
        <v>133.79999999999998</v>
      </c>
      <c r="S27">
        <v>121.99999999999999</v>
      </c>
      <c r="T27">
        <v>134.5</v>
      </c>
      <c r="U27">
        <v>136.69999999999999</v>
      </c>
      <c r="V27" s="60"/>
      <c r="W27" s="89"/>
      <c r="X27" s="89"/>
    </row>
    <row r="28" spans="1:24" x14ac:dyDescent="0.35">
      <c r="A28" s="27"/>
      <c r="B28" s="24" t="s">
        <v>16</v>
      </c>
      <c r="C28" s="24"/>
      <c r="D28" s="100">
        <v>6.2</v>
      </c>
      <c r="E28" s="100">
        <v>6.2</v>
      </c>
      <c r="F28" s="100">
        <v>6.2</v>
      </c>
      <c r="G28" s="100">
        <v>6.2</v>
      </c>
      <c r="H28" s="100">
        <v>6.4</v>
      </c>
      <c r="I28" s="100">
        <v>6.2</v>
      </c>
      <c r="J28" s="100">
        <v>4.5</v>
      </c>
      <c r="K28" s="25">
        <v>4.0999999999999996</v>
      </c>
      <c r="L28" s="25">
        <v>3.6</v>
      </c>
      <c r="M28" s="25">
        <v>4</v>
      </c>
      <c r="N28" s="25">
        <v>4.2</v>
      </c>
      <c r="O28" s="25">
        <v>4.1000000000000005</v>
      </c>
      <c r="P28" s="25">
        <v>4.1000000000000005</v>
      </c>
      <c r="Q28">
        <v>53.3</v>
      </c>
      <c r="R28">
        <v>60.400000000000006</v>
      </c>
      <c r="S28">
        <v>58.300000000000004</v>
      </c>
      <c r="T28">
        <v>60.600000000000009</v>
      </c>
      <c r="U28">
        <v>59.1</v>
      </c>
      <c r="V28" s="60"/>
      <c r="W28" s="89"/>
      <c r="X28" s="89"/>
    </row>
    <row r="29" spans="1:24" x14ac:dyDescent="0.35">
      <c r="A29" s="23"/>
      <c r="B29" s="24" t="s">
        <v>25</v>
      </c>
      <c r="C29" s="24"/>
      <c r="D29" s="100">
        <v>0</v>
      </c>
      <c r="E29" s="100">
        <v>0</v>
      </c>
      <c r="F29" s="100">
        <v>0</v>
      </c>
      <c r="G29" s="100">
        <v>0</v>
      </c>
      <c r="H29" s="100">
        <v>0</v>
      </c>
      <c r="I29" s="100">
        <v>0</v>
      </c>
      <c r="J29" s="100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>
        <v>0</v>
      </c>
      <c r="R29">
        <v>0</v>
      </c>
      <c r="S29">
        <v>0</v>
      </c>
      <c r="T29">
        <v>0</v>
      </c>
      <c r="U29">
        <v>0</v>
      </c>
      <c r="V29" s="60"/>
      <c r="W29" s="89"/>
      <c r="X29" s="89"/>
    </row>
    <row r="30" spans="1:24" x14ac:dyDescent="0.35">
      <c r="A30" s="23"/>
      <c r="B30" s="24" t="s">
        <v>26</v>
      </c>
      <c r="C30" s="24"/>
      <c r="D30" s="100">
        <v>23.1</v>
      </c>
      <c r="E30" s="100">
        <v>21.8</v>
      </c>
      <c r="F30" s="100">
        <v>21.5</v>
      </c>
      <c r="G30" s="100">
        <v>20</v>
      </c>
      <c r="H30" s="100">
        <v>21</v>
      </c>
      <c r="I30" s="100">
        <v>21</v>
      </c>
      <c r="J30" s="100">
        <v>20.5</v>
      </c>
      <c r="K30" s="25">
        <v>21.3</v>
      </c>
      <c r="L30" s="25">
        <v>18.3</v>
      </c>
      <c r="M30" s="25">
        <v>16.5</v>
      </c>
      <c r="N30" s="25">
        <v>17.2</v>
      </c>
      <c r="O30" s="25">
        <v>18.7</v>
      </c>
      <c r="P30" s="25">
        <v>17.399999999999999</v>
      </c>
      <c r="Q30">
        <v>21.8</v>
      </c>
      <c r="R30">
        <v>19.900000000000002</v>
      </c>
      <c r="S30">
        <v>19.5</v>
      </c>
      <c r="T30">
        <v>12.9</v>
      </c>
      <c r="U30">
        <v>12.9</v>
      </c>
      <c r="V30" s="60"/>
      <c r="W30" s="89"/>
      <c r="X30" s="89"/>
    </row>
    <row r="31" spans="1:24" x14ac:dyDescent="0.35">
      <c r="A31" s="23"/>
      <c r="B31" s="24" t="s">
        <v>19</v>
      </c>
      <c r="C31" s="24"/>
      <c r="D31" s="100">
        <v>0</v>
      </c>
      <c r="E31" s="100">
        <v>0</v>
      </c>
      <c r="F31" s="100">
        <v>0</v>
      </c>
      <c r="G31" s="100">
        <v>0</v>
      </c>
      <c r="H31" s="100">
        <v>0</v>
      </c>
      <c r="I31" s="100">
        <v>0</v>
      </c>
      <c r="J31" s="100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>
        <v>0</v>
      </c>
      <c r="R31">
        <v>0</v>
      </c>
      <c r="S31">
        <v>0</v>
      </c>
      <c r="T31">
        <v>0</v>
      </c>
      <c r="U31">
        <v>0</v>
      </c>
      <c r="V31" s="60"/>
      <c r="W31" s="89"/>
      <c r="X31" s="89"/>
    </row>
    <row r="32" spans="1:24" ht="13.15" x14ac:dyDescent="0.4">
      <c r="A32" s="23"/>
      <c r="B32" s="28" t="s">
        <v>20</v>
      </c>
      <c r="C32" s="28"/>
      <c r="D32" s="101">
        <f t="shared" ref="D32:J32" si="10">SUM(D26:D31)</f>
        <v>1056.7</v>
      </c>
      <c r="E32" s="101">
        <f t="shared" si="10"/>
        <v>1161.4000000000001</v>
      </c>
      <c r="F32" s="101">
        <f t="shared" si="10"/>
        <v>1149.2</v>
      </c>
      <c r="G32" s="101">
        <f t="shared" si="10"/>
        <v>1200.4000000000001</v>
      </c>
      <c r="H32" s="101">
        <f t="shared" si="10"/>
        <v>1186.4000000000001</v>
      </c>
      <c r="I32" s="101">
        <f t="shared" si="10"/>
        <v>1186.1000000000001</v>
      </c>
      <c r="J32" s="101">
        <f t="shared" si="10"/>
        <v>1010.0999999999999</v>
      </c>
      <c r="K32" s="29">
        <f t="shared" ref="K32:O32" si="11">SUM(K26:K31)</f>
        <v>1005.5000000000001</v>
      </c>
      <c r="L32" s="29">
        <f t="shared" si="11"/>
        <v>1044.8</v>
      </c>
      <c r="M32" s="29">
        <f t="shared" si="11"/>
        <v>1101.5999999999999</v>
      </c>
      <c r="N32" s="29">
        <f t="shared" si="11"/>
        <v>1031.7</v>
      </c>
      <c r="O32" s="29">
        <f t="shared" si="11"/>
        <v>1045.7</v>
      </c>
      <c r="P32" s="29">
        <f t="shared" ref="P32:U32" si="12">SUM(P26:P31)</f>
        <v>926.6</v>
      </c>
      <c r="Q32" s="29">
        <f t="shared" si="12"/>
        <v>911.99999999999989</v>
      </c>
      <c r="R32" s="29">
        <f t="shared" si="12"/>
        <v>1001.3</v>
      </c>
      <c r="S32" s="29">
        <f t="shared" si="12"/>
        <v>973.89999999999986</v>
      </c>
      <c r="T32" s="29">
        <f t="shared" si="12"/>
        <v>1024.5</v>
      </c>
      <c r="U32" s="29">
        <f t="shared" si="12"/>
        <v>966.89999999999986</v>
      </c>
      <c r="V32" s="29"/>
      <c r="W32" s="89"/>
      <c r="X32" s="89"/>
    </row>
    <row r="33" spans="1:22" x14ac:dyDescent="0.3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1"/>
      <c r="Q33" s="9"/>
    </row>
    <row r="34" spans="1:22" x14ac:dyDescent="0.35">
      <c r="A34" t="s">
        <v>27</v>
      </c>
      <c r="B34" s="30" t="s">
        <v>28</v>
      </c>
      <c r="C34" s="30"/>
      <c r="D34" s="93">
        <v>273.7</v>
      </c>
      <c r="E34" s="93">
        <v>217.9</v>
      </c>
      <c r="F34" s="93">
        <v>244</v>
      </c>
      <c r="G34" s="93">
        <v>216.4</v>
      </c>
      <c r="H34" s="93">
        <f>996.6-787.3</f>
        <v>209.30000000000007</v>
      </c>
      <c r="I34" s="93">
        <f>797.1-650.7</f>
        <v>146.39999999999998</v>
      </c>
      <c r="J34" s="93">
        <f>1009.7-739</f>
        <v>270.70000000000005</v>
      </c>
      <c r="K34" s="36">
        <v>245.80000000000024</v>
      </c>
      <c r="L34" s="22">
        <v>175.70000000000005</v>
      </c>
      <c r="M34" s="22">
        <v>179.09999999999997</v>
      </c>
      <c r="N34" s="22">
        <v>169.19999999999993</v>
      </c>
      <c r="O34" s="22">
        <v>233.09999999999997</v>
      </c>
      <c r="P34" s="74">
        <v>226.10000000000014</v>
      </c>
      <c r="Q34" s="9">
        <v>257.10000000000008</v>
      </c>
      <c r="R34">
        <v>404.39999999999964</v>
      </c>
      <c r="S34">
        <v>290.7</v>
      </c>
      <c r="T34" s="83">
        <v>337.40000000000038</v>
      </c>
      <c r="U34">
        <v>317.30000000000013</v>
      </c>
      <c r="V34" s="9"/>
    </row>
    <row r="35" spans="1:22" x14ac:dyDescent="0.35">
      <c r="B35" s="32" t="s">
        <v>29</v>
      </c>
      <c r="C35" s="32"/>
      <c r="D35" s="93">
        <v>0</v>
      </c>
      <c r="E35" s="93">
        <v>21.8</v>
      </c>
      <c r="F35" s="93">
        <v>0</v>
      </c>
      <c r="G35" s="93">
        <v>0</v>
      </c>
      <c r="H35" s="93">
        <v>21</v>
      </c>
      <c r="I35" s="93">
        <v>21</v>
      </c>
      <c r="J35" s="93">
        <v>20.5</v>
      </c>
      <c r="K35" s="36">
        <v>21.299999999999727</v>
      </c>
      <c r="L35" s="22">
        <v>18.299999999999955</v>
      </c>
      <c r="M35" s="22">
        <v>16.5</v>
      </c>
      <c r="N35" s="22">
        <v>17.200000000000045</v>
      </c>
      <c r="O35" s="22">
        <v>18.700000000000045</v>
      </c>
      <c r="P35" s="74">
        <v>17.399999999999864</v>
      </c>
      <c r="Q35" s="9">
        <v>21.799999999999955</v>
      </c>
      <c r="R35">
        <v>19.900000000000318</v>
      </c>
      <c r="S35">
        <v>19.5</v>
      </c>
      <c r="T35" s="83">
        <v>12.899999999999636</v>
      </c>
      <c r="U35">
        <v>12.899999999999864</v>
      </c>
      <c r="V35" s="9"/>
    </row>
    <row r="36" spans="1:22" x14ac:dyDescent="0.35">
      <c r="B36" s="30" t="s">
        <v>30</v>
      </c>
      <c r="C36" s="30"/>
      <c r="D36" s="93">
        <v>489.4</v>
      </c>
      <c r="E36" s="93">
        <v>506.1</v>
      </c>
      <c r="F36" s="93">
        <v>502.9</v>
      </c>
      <c r="G36" s="93">
        <v>529.79999999999995</v>
      </c>
      <c r="H36" s="93">
        <v>532.1</v>
      </c>
      <c r="I36" s="93">
        <v>524.79999999999995</v>
      </c>
      <c r="J36" s="93">
        <v>509.3</v>
      </c>
      <c r="K36" s="36">
        <v>504.70000000000005</v>
      </c>
      <c r="L36" s="22">
        <v>492.6</v>
      </c>
      <c r="M36" s="22">
        <v>516.09999999999991</v>
      </c>
      <c r="N36" s="22">
        <v>480.29999999999995</v>
      </c>
      <c r="O36" s="22">
        <v>489.90000000000003</v>
      </c>
      <c r="P36" s="74">
        <v>439.5</v>
      </c>
      <c r="Q36" s="9">
        <v>495.29999999999995</v>
      </c>
      <c r="R36">
        <v>453.9</v>
      </c>
      <c r="S36">
        <v>545.70000000000005</v>
      </c>
      <c r="T36" s="83">
        <v>424.7</v>
      </c>
      <c r="U36">
        <v>347.8</v>
      </c>
      <c r="V36" s="9"/>
    </row>
    <row r="37" spans="1:22" x14ac:dyDescent="0.35">
      <c r="B37" s="33" t="s">
        <v>31</v>
      </c>
      <c r="C37" s="33"/>
      <c r="D37" s="93">
        <v>0</v>
      </c>
      <c r="E37" s="93">
        <v>0</v>
      </c>
      <c r="F37" s="93">
        <v>0</v>
      </c>
      <c r="G37" s="93">
        <v>0</v>
      </c>
      <c r="H37" s="93">
        <v>0</v>
      </c>
      <c r="I37" s="93">
        <v>0</v>
      </c>
      <c r="J37" s="93">
        <v>0</v>
      </c>
      <c r="K37" s="36">
        <v>0</v>
      </c>
      <c r="L37" s="22">
        <v>0</v>
      </c>
      <c r="M37" s="22">
        <v>0</v>
      </c>
      <c r="N37" s="22">
        <v>0</v>
      </c>
      <c r="O37" s="22">
        <v>0</v>
      </c>
      <c r="P37" s="74">
        <v>0</v>
      </c>
      <c r="Q37" s="9">
        <v>0</v>
      </c>
      <c r="R37">
        <v>0</v>
      </c>
      <c r="S37">
        <v>0</v>
      </c>
      <c r="T37" s="83">
        <v>0</v>
      </c>
      <c r="U37">
        <v>0</v>
      </c>
      <c r="V37" s="9"/>
    </row>
    <row r="38" spans="1:22" x14ac:dyDescent="0.35">
      <c r="B38" s="33" t="s">
        <v>32</v>
      </c>
      <c r="C38" s="33"/>
      <c r="D38" s="93">
        <v>104.7</v>
      </c>
      <c r="E38" s="93">
        <v>103.2</v>
      </c>
      <c r="F38" s="93">
        <v>108.6</v>
      </c>
      <c r="G38" s="93">
        <v>109.4</v>
      </c>
      <c r="H38" s="93">
        <v>136.19999999999999</v>
      </c>
      <c r="I38" s="93">
        <v>201.6</v>
      </c>
      <c r="J38" s="93">
        <v>101.7</v>
      </c>
      <c r="K38" s="36">
        <v>94.6</v>
      </c>
      <c r="L38" s="22">
        <v>103.89999999999999</v>
      </c>
      <c r="M38" s="22">
        <v>87.9</v>
      </c>
      <c r="N38" s="22">
        <v>119.5</v>
      </c>
      <c r="O38" s="22">
        <v>175.8</v>
      </c>
      <c r="P38" s="74">
        <v>96.2</v>
      </c>
      <c r="Q38" s="9">
        <v>136.19999999999999</v>
      </c>
      <c r="R38">
        <v>130.29999999999998</v>
      </c>
      <c r="S38">
        <v>136.9</v>
      </c>
      <c r="T38" s="83">
        <v>148</v>
      </c>
      <c r="U38">
        <v>162.4</v>
      </c>
      <c r="V38" s="9"/>
    </row>
    <row r="39" spans="1:22" x14ac:dyDescent="0.35">
      <c r="B39" s="34" t="s">
        <v>33</v>
      </c>
      <c r="C39" s="34"/>
      <c r="D39" s="93">
        <v>0</v>
      </c>
      <c r="E39" s="93">
        <v>0</v>
      </c>
      <c r="F39" s="93">
        <v>0</v>
      </c>
      <c r="G39" s="93">
        <v>0</v>
      </c>
      <c r="H39" s="93">
        <v>0</v>
      </c>
      <c r="I39" s="93">
        <v>0</v>
      </c>
      <c r="J39" s="93">
        <v>0</v>
      </c>
      <c r="K39" s="36">
        <v>0</v>
      </c>
      <c r="L39" s="22">
        <v>0</v>
      </c>
      <c r="M39" s="22">
        <v>0</v>
      </c>
      <c r="N39" s="22">
        <v>0</v>
      </c>
      <c r="O39" s="22">
        <v>0</v>
      </c>
      <c r="P39" s="74">
        <v>0</v>
      </c>
      <c r="Q39" s="9">
        <v>0</v>
      </c>
      <c r="R39">
        <v>0</v>
      </c>
      <c r="S39">
        <v>0</v>
      </c>
      <c r="T39" s="83">
        <v>0</v>
      </c>
      <c r="U39">
        <v>0</v>
      </c>
      <c r="V39" s="9"/>
    </row>
    <row r="40" spans="1:22" x14ac:dyDescent="0.35">
      <c r="B40" s="33" t="s">
        <v>34</v>
      </c>
      <c r="C40" s="33"/>
      <c r="D40" s="93">
        <v>37.700000000000003</v>
      </c>
      <c r="E40" s="93">
        <v>36.299999999999997</v>
      </c>
      <c r="F40" s="93">
        <v>34.5</v>
      </c>
      <c r="G40" s="93">
        <v>37.5</v>
      </c>
      <c r="H40" s="93">
        <v>47.7</v>
      </c>
      <c r="I40" s="93">
        <v>51</v>
      </c>
      <c r="J40" s="93">
        <v>42.2</v>
      </c>
      <c r="K40" s="36">
        <v>44.099999999999994</v>
      </c>
      <c r="L40" s="22">
        <v>31</v>
      </c>
      <c r="M40" s="22">
        <v>33.799999999999997</v>
      </c>
      <c r="N40" s="22">
        <v>36.199999999999996</v>
      </c>
      <c r="O40" s="22">
        <v>37.799999999999997</v>
      </c>
      <c r="P40" s="74">
        <v>34.5</v>
      </c>
      <c r="Q40" s="9">
        <v>13.399999999999999</v>
      </c>
      <c r="R40">
        <v>1</v>
      </c>
      <c r="S40">
        <v>11.1</v>
      </c>
      <c r="T40" s="83">
        <v>18.8</v>
      </c>
      <c r="U40">
        <v>9.5</v>
      </c>
      <c r="V40" s="9"/>
    </row>
    <row r="41" spans="1:22" x14ac:dyDescent="0.35">
      <c r="B41" s="30" t="s">
        <v>35</v>
      </c>
      <c r="C41" s="30"/>
      <c r="D41" s="93">
        <v>146</v>
      </c>
      <c r="E41" s="93">
        <v>101.1</v>
      </c>
      <c r="F41" s="93">
        <v>155</v>
      </c>
      <c r="G41" s="93">
        <v>121.3</v>
      </c>
      <c r="H41" s="93">
        <v>207.1</v>
      </c>
      <c r="I41" s="93">
        <v>175.4</v>
      </c>
      <c r="J41" s="93">
        <v>176.5</v>
      </c>
      <c r="K41" s="36">
        <v>172</v>
      </c>
      <c r="L41" s="22">
        <v>165.1</v>
      </c>
      <c r="M41" s="22">
        <v>195.10000000000002</v>
      </c>
      <c r="N41" s="22">
        <v>136.79999999999998</v>
      </c>
      <c r="O41" s="22">
        <v>133</v>
      </c>
      <c r="P41" s="74">
        <v>164.2</v>
      </c>
      <c r="Q41" s="9">
        <v>63.000000000000007</v>
      </c>
      <c r="R41">
        <v>51</v>
      </c>
      <c r="S41">
        <v>71.09999999999998</v>
      </c>
      <c r="T41" s="83">
        <v>79.199999999999989</v>
      </c>
      <c r="U41">
        <v>45.3</v>
      </c>
      <c r="V41" s="9"/>
    </row>
    <row r="42" spans="1:22" x14ac:dyDescent="0.35">
      <c r="B42" s="30" t="s">
        <v>87</v>
      </c>
      <c r="C42" s="30"/>
      <c r="K42" s="36"/>
      <c r="L42" s="22">
        <v>0</v>
      </c>
      <c r="M42" s="22">
        <v>0</v>
      </c>
      <c r="N42" s="22">
        <v>0</v>
      </c>
      <c r="O42" s="22">
        <v>0</v>
      </c>
      <c r="P42" s="74">
        <v>0</v>
      </c>
      <c r="Q42" s="9">
        <v>0</v>
      </c>
      <c r="R42">
        <v>0</v>
      </c>
      <c r="S42">
        <v>0</v>
      </c>
      <c r="T42" s="83">
        <v>0</v>
      </c>
      <c r="U42">
        <v>0</v>
      </c>
      <c r="V42" s="9"/>
    </row>
    <row r="43" spans="1:22" x14ac:dyDescent="0.35">
      <c r="K43" s="52"/>
      <c r="L43" s="22"/>
      <c r="M43" s="22"/>
      <c r="N43" s="22"/>
      <c r="O43" s="22"/>
      <c r="P43" s="74"/>
      <c r="Q43" s="9"/>
      <c r="T43" s="83"/>
      <c r="V43" s="9"/>
    </row>
    <row r="44" spans="1:22" x14ac:dyDescent="0.35">
      <c r="A44" t="s">
        <v>36</v>
      </c>
      <c r="B44" s="5" t="s">
        <v>37</v>
      </c>
      <c r="C44" s="5"/>
      <c r="D44" s="93">
        <v>-17.2</v>
      </c>
      <c r="E44" s="93">
        <v>147.5</v>
      </c>
      <c r="F44" s="93">
        <v>81.8</v>
      </c>
      <c r="G44" s="93">
        <v>163.6</v>
      </c>
      <c r="H44" s="93">
        <v>33</v>
      </c>
      <c r="I44" s="93">
        <v>63.3</v>
      </c>
      <c r="J44" s="93">
        <v>-114.3</v>
      </c>
      <c r="K44" s="36">
        <v>-80.900000000000034</v>
      </c>
      <c r="L44" s="22">
        <v>56.599999999999966</v>
      </c>
      <c r="M44" s="22">
        <v>71.500000000000028</v>
      </c>
      <c r="N44" s="22">
        <v>71.099999999999909</v>
      </c>
      <c r="O44" s="22">
        <v>-44.000000000000057</v>
      </c>
      <c r="P44" s="74">
        <v>-52.700000000000045</v>
      </c>
      <c r="Q44" s="9">
        <v>-83.799999999999955</v>
      </c>
      <c r="R44">
        <v>-55.800000000000068</v>
      </c>
      <c r="S44">
        <v>-97.000000000000028</v>
      </c>
      <c r="T44" s="83">
        <v>3.8999999999999773</v>
      </c>
      <c r="U44">
        <v>73.499999999999972</v>
      </c>
      <c r="V44" s="9"/>
    </row>
    <row r="45" spans="1:22" x14ac:dyDescent="0.35">
      <c r="B45" s="5" t="s">
        <v>38</v>
      </c>
      <c r="C45" s="5"/>
      <c r="D45" s="93">
        <v>54.8</v>
      </c>
      <c r="E45" s="93">
        <v>73.5</v>
      </c>
      <c r="F45" s="93">
        <v>57.5</v>
      </c>
      <c r="G45" s="93">
        <v>56.3</v>
      </c>
      <c r="H45" s="93">
        <v>216.9</v>
      </c>
      <c r="I45" s="93">
        <v>198.4</v>
      </c>
      <c r="J45" s="93">
        <v>378.4</v>
      </c>
      <c r="K45" s="36">
        <v>331.8</v>
      </c>
      <c r="L45" s="22">
        <v>190.5</v>
      </c>
      <c r="M45" s="22">
        <v>194.20000000000002</v>
      </c>
      <c r="N45" s="22">
        <v>225.90000000000003</v>
      </c>
      <c r="O45" s="22">
        <v>316.50000000000006</v>
      </c>
      <c r="P45" s="74">
        <v>284.20000000000005</v>
      </c>
      <c r="Q45" s="9">
        <v>321.79999999999995</v>
      </c>
      <c r="R45">
        <v>335.1</v>
      </c>
      <c r="S45">
        <v>346.7</v>
      </c>
      <c r="T45" s="83">
        <v>270.10000000000002</v>
      </c>
      <c r="U45">
        <v>230.70000000000002</v>
      </c>
      <c r="V45" s="9"/>
    </row>
    <row r="46" spans="1:22" x14ac:dyDescent="0.35">
      <c r="B46" s="35" t="s">
        <v>66</v>
      </c>
      <c r="C46" s="35"/>
      <c r="D46" s="93">
        <v>0</v>
      </c>
      <c r="E46" s="93">
        <v>0</v>
      </c>
      <c r="F46" s="93">
        <v>0</v>
      </c>
      <c r="G46" s="93">
        <v>0</v>
      </c>
      <c r="H46" s="93">
        <v>0</v>
      </c>
      <c r="I46" s="93">
        <v>0</v>
      </c>
      <c r="J46" s="93">
        <v>0</v>
      </c>
      <c r="K46" s="36">
        <v>0</v>
      </c>
      <c r="L46" s="22">
        <v>0</v>
      </c>
      <c r="M46" s="22">
        <v>0</v>
      </c>
      <c r="N46" s="22">
        <v>0</v>
      </c>
      <c r="O46" s="22">
        <v>0</v>
      </c>
      <c r="P46" s="74">
        <v>0</v>
      </c>
      <c r="Q46" s="9">
        <v>0</v>
      </c>
      <c r="R46">
        <v>0</v>
      </c>
      <c r="S46">
        <v>0</v>
      </c>
      <c r="T46" s="83">
        <v>0</v>
      </c>
      <c r="U46">
        <v>0</v>
      </c>
      <c r="V46" s="9"/>
    </row>
    <row r="47" spans="1:22" x14ac:dyDescent="0.35">
      <c r="A47" t="s">
        <v>39</v>
      </c>
      <c r="B47" s="5" t="s">
        <v>40</v>
      </c>
      <c r="C47" s="5"/>
      <c r="D47" s="93">
        <v>0</v>
      </c>
      <c r="E47" s="93">
        <v>0.7</v>
      </c>
      <c r="F47" s="93">
        <v>0</v>
      </c>
      <c r="G47" s="93">
        <v>0</v>
      </c>
      <c r="H47" s="93">
        <v>13.2</v>
      </c>
      <c r="I47" s="93">
        <v>10.9</v>
      </c>
      <c r="J47" s="93">
        <v>31</v>
      </c>
      <c r="K47" s="36">
        <v>30.099999999999998</v>
      </c>
      <c r="L47" s="22">
        <v>34.599999999999994</v>
      </c>
      <c r="M47" s="22">
        <v>32.299999999999997</v>
      </c>
      <c r="N47" s="22">
        <v>39.1</v>
      </c>
      <c r="O47" s="22">
        <v>23.5</v>
      </c>
      <c r="P47" s="74">
        <v>16.200000000000003</v>
      </c>
      <c r="Q47" s="9">
        <v>51.599999999999994</v>
      </c>
      <c r="R47">
        <v>46.400000000000006</v>
      </c>
      <c r="S47">
        <v>56.800000000000004</v>
      </c>
      <c r="T47" s="83">
        <v>48.3</v>
      </c>
      <c r="U47">
        <v>36.299999999999997</v>
      </c>
      <c r="V47" s="9"/>
    </row>
    <row r="48" spans="1:22" x14ac:dyDescent="0.35">
      <c r="B48" s="5" t="s">
        <v>41</v>
      </c>
      <c r="C48" s="5"/>
      <c r="D48" s="93">
        <v>22.4</v>
      </c>
      <c r="E48" s="93">
        <v>27.5</v>
      </c>
      <c r="F48" s="93">
        <v>22.4</v>
      </c>
      <c r="G48" s="93">
        <v>22.4</v>
      </c>
      <c r="H48" s="93">
        <v>10.5</v>
      </c>
      <c r="I48" s="93">
        <v>11.1</v>
      </c>
      <c r="J48" s="93">
        <v>0</v>
      </c>
      <c r="K48" s="53">
        <v>0.9</v>
      </c>
      <c r="L48" s="22">
        <v>28.200000000000003</v>
      </c>
      <c r="M48" s="22">
        <v>29.700000000000003</v>
      </c>
      <c r="N48" s="22">
        <v>40.299999999999997</v>
      </c>
      <c r="O48" s="22">
        <v>33.200000000000003</v>
      </c>
      <c r="P48" s="74">
        <v>34.800000000000004</v>
      </c>
      <c r="Q48" s="9">
        <v>37.6</v>
      </c>
      <c r="R48">
        <v>41.3</v>
      </c>
      <c r="S48">
        <v>38.900000000000006</v>
      </c>
      <c r="T48" s="83">
        <v>45.599999999999994</v>
      </c>
      <c r="U48">
        <v>44.6</v>
      </c>
      <c r="V48" s="9"/>
    </row>
    <row r="49" spans="1:22" x14ac:dyDescent="0.35">
      <c r="B49" s="35" t="s">
        <v>42</v>
      </c>
      <c r="C49" s="35"/>
      <c r="D49" s="93">
        <v>0</v>
      </c>
      <c r="E49" s="93">
        <v>0</v>
      </c>
      <c r="F49" s="93">
        <v>0</v>
      </c>
      <c r="G49" s="93">
        <v>0</v>
      </c>
      <c r="H49" s="93">
        <v>0</v>
      </c>
      <c r="I49" s="93">
        <v>0</v>
      </c>
      <c r="J49" s="93">
        <v>0</v>
      </c>
      <c r="K49" s="53">
        <v>0</v>
      </c>
      <c r="L49" s="22">
        <v>0.2</v>
      </c>
      <c r="M49" s="22">
        <v>0.2</v>
      </c>
      <c r="N49" s="22">
        <v>0</v>
      </c>
      <c r="O49" s="22">
        <v>0</v>
      </c>
      <c r="P49" s="74">
        <v>0</v>
      </c>
      <c r="Q49" s="9">
        <v>13</v>
      </c>
      <c r="R49">
        <v>0</v>
      </c>
      <c r="S49">
        <v>0</v>
      </c>
      <c r="T49" s="83">
        <v>0</v>
      </c>
      <c r="U49">
        <v>0</v>
      </c>
      <c r="V49" s="9"/>
    </row>
    <row r="50" spans="1:22" x14ac:dyDescent="0.35">
      <c r="B50" s="36" t="s">
        <v>43</v>
      </c>
      <c r="C50" s="36"/>
      <c r="D50">
        <v>0</v>
      </c>
      <c r="E50">
        <v>0</v>
      </c>
      <c r="F50">
        <v>0</v>
      </c>
      <c r="G50">
        <v>0</v>
      </c>
      <c r="H50">
        <v>0</v>
      </c>
      <c r="I50">
        <v>2.6</v>
      </c>
      <c r="J50">
        <v>3.9</v>
      </c>
      <c r="K50" s="9">
        <v>3.9</v>
      </c>
      <c r="L50" s="22">
        <v>1.4</v>
      </c>
      <c r="M50" s="22">
        <v>1.4</v>
      </c>
      <c r="N50" s="22">
        <v>1.4</v>
      </c>
      <c r="O50" s="22">
        <v>1.4</v>
      </c>
      <c r="P50" s="74">
        <v>1.4</v>
      </c>
      <c r="Q50" s="9">
        <v>0</v>
      </c>
      <c r="R50">
        <v>0.6</v>
      </c>
      <c r="S50">
        <v>0</v>
      </c>
      <c r="T50" s="83">
        <v>0</v>
      </c>
      <c r="U50">
        <v>0</v>
      </c>
      <c r="V50" s="9"/>
    </row>
    <row r="51" spans="1:22" ht="13.15" x14ac:dyDescent="0.4">
      <c r="A51" s="37" t="s">
        <v>44</v>
      </c>
      <c r="B51" s="38"/>
      <c r="C51" s="38"/>
      <c r="D51" s="102">
        <v>1998</v>
      </c>
      <c r="E51" s="102">
        <v>1999</v>
      </c>
      <c r="F51" s="102">
        <v>2000</v>
      </c>
      <c r="G51" s="102">
        <v>2001</v>
      </c>
      <c r="H51" s="102">
        <v>2002</v>
      </c>
      <c r="I51" s="102">
        <f>I3</f>
        <v>2003</v>
      </c>
      <c r="J51" s="102">
        <v>2004</v>
      </c>
      <c r="K51" s="38"/>
      <c r="L51" s="38"/>
      <c r="M51" s="38"/>
      <c r="N51" s="38"/>
      <c r="O51" s="38"/>
      <c r="P51" s="39">
        <v>2010</v>
      </c>
      <c r="Q51" s="39">
        <v>2011</v>
      </c>
      <c r="R51" s="39">
        <v>2012</v>
      </c>
      <c r="S51" s="39">
        <v>2013</v>
      </c>
      <c r="T51" s="39">
        <v>2014</v>
      </c>
      <c r="U51" s="39">
        <v>2015</v>
      </c>
      <c r="V51" s="39"/>
    </row>
    <row r="52" spans="1:22" x14ac:dyDescent="0.35">
      <c r="A52" s="40"/>
      <c r="B52" s="38" t="s">
        <v>68</v>
      </c>
      <c r="C52" s="38"/>
      <c r="D52" s="107">
        <f>D35+D39</f>
        <v>0</v>
      </c>
      <c r="E52" s="108">
        <f>E35+E39</f>
        <v>21.8</v>
      </c>
      <c r="F52" s="98">
        <f>F35+F39</f>
        <v>0</v>
      </c>
      <c r="G52" s="98">
        <f>G35+G39</f>
        <v>0</v>
      </c>
      <c r="H52" s="108">
        <f>H35+H39</f>
        <v>21</v>
      </c>
      <c r="I52" s="108">
        <f>I35+I39</f>
        <v>21</v>
      </c>
      <c r="J52" s="98">
        <f>J35+J39</f>
        <v>20.5</v>
      </c>
      <c r="K52" s="42">
        <f>K35+K39</f>
        <v>21.299999999999727</v>
      </c>
      <c r="L52" s="42">
        <f>L35+L39</f>
        <v>18.299999999999955</v>
      </c>
      <c r="M52" s="42">
        <f>M35+M39</f>
        <v>16.5</v>
      </c>
      <c r="N52" s="42">
        <f>N35+N39</f>
        <v>17.200000000000045</v>
      </c>
      <c r="O52" s="42">
        <f>O35+O39</f>
        <v>18.700000000000045</v>
      </c>
      <c r="P52" s="41">
        <f>P35+P39</f>
        <v>17.399999999999864</v>
      </c>
      <c r="Q52" s="41">
        <f>Q35+Q39</f>
        <v>21.799999999999955</v>
      </c>
      <c r="R52" s="41">
        <f>R35+R39</f>
        <v>19.900000000000318</v>
      </c>
      <c r="S52" s="41">
        <f>S35+S39</f>
        <v>19.5</v>
      </c>
      <c r="T52" s="41">
        <f>T35+T39</f>
        <v>12.899999999999636</v>
      </c>
      <c r="U52" s="41">
        <f>U35+U39</f>
        <v>12.899999999999864</v>
      </c>
      <c r="V52" s="41"/>
    </row>
    <row r="53" spans="1:22" x14ac:dyDescent="0.35">
      <c r="A53" s="40"/>
      <c r="B53" s="38" t="s">
        <v>45</v>
      </c>
      <c r="C53" s="38"/>
      <c r="D53" s="98">
        <f>D34</f>
        <v>273.7</v>
      </c>
      <c r="E53" s="98">
        <f>E34</f>
        <v>217.9</v>
      </c>
      <c r="F53" s="98">
        <f>F34</f>
        <v>244</v>
      </c>
      <c r="G53" s="98">
        <f>G34</f>
        <v>216.4</v>
      </c>
      <c r="H53" s="98">
        <f>H34</f>
        <v>209.30000000000007</v>
      </c>
      <c r="I53" s="98">
        <f>I34</f>
        <v>146.39999999999998</v>
      </c>
      <c r="J53" s="98">
        <f>J34</f>
        <v>270.70000000000005</v>
      </c>
      <c r="K53" s="42">
        <f>K34</f>
        <v>245.80000000000024</v>
      </c>
      <c r="L53" s="42">
        <f>L34</f>
        <v>175.70000000000005</v>
      </c>
      <c r="M53" s="42">
        <f>M34</f>
        <v>179.09999999999997</v>
      </c>
      <c r="N53" s="42">
        <f>N34</f>
        <v>169.19999999999993</v>
      </c>
      <c r="O53" s="42">
        <f>O34</f>
        <v>233.09999999999997</v>
      </c>
      <c r="P53" s="42">
        <f>P34</f>
        <v>226.10000000000014</v>
      </c>
      <c r="Q53" s="42">
        <f>Q34</f>
        <v>257.10000000000008</v>
      </c>
      <c r="R53" s="42">
        <f>R34</f>
        <v>404.39999999999964</v>
      </c>
      <c r="S53" s="42">
        <f>S34</f>
        <v>290.7</v>
      </c>
      <c r="T53" s="42">
        <f>T34</f>
        <v>337.40000000000038</v>
      </c>
      <c r="U53" s="42">
        <f>U34</f>
        <v>317.30000000000013</v>
      </c>
      <c r="V53" s="42"/>
    </row>
    <row r="54" spans="1:22" x14ac:dyDescent="0.35">
      <c r="A54" s="40"/>
      <c r="B54" s="43" t="s">
        <v>46</v>
      </c>
      <c r="C54" s="43"/>
      <c r="D54" s="98">
        <f>D36</f>
        <v>489.4</v>
      </c>
      <c r="E54" s="98">
        <f>E36</f>
        <v>506.1</v>
      </c>
      <c r="F54" s="98">
        <f>F36</f>
        <v>502.9</v>
      </c>
      <c r="G54" s="98">
        <f>G36</f>
        <v>529.79999999999995</v>
      </c>
      <c r="H54" s="98">
        <f>H36</f>
        <v>532.1</v>
      </c>
      <c r="I54" s="98">
        <f>I36</f>
        <v>524.79999999999995</v>
      </c>
      <c r="J54" s="98">
        <f>J36</f>
        <v>509.3</v>
      </c>
      <c r="K54" s="42">
        <f>K36</f>
        <v>504.70000000000005</v>
      </c>
      <c r="L54" s="42">
        <f>L36</f>
        <v>492.6</v>
      </c>
      <c r="M54" s="42">
        <f>M36</f>
        <v>516.09999999999991</v>
      </c>
      <c r="N54" s="42">
        <f>N36</f>
        <v>480.29999999999995</v>
      </c>
      <c r="O54" s="42">
        <f>O36</f>
        <v>489.90000000000003</v>
      </c>
      <c r="P54" s="42">
        <f>P36</f>
        <v>439.5</v>
      </c>
      <c r="Q54" s="42">
        <f>Q36</f>
        <v>495.29999999999995</v>
      </c>
      <c r="R54" s="42">
        <f>R36</f>
        <v>453.9</v>
      </c>
      <c r="S54" s="42">
        <f>S36</f>
        <v>545.70000000000005</v>
      </c>
      <c r="T54" s="42">
        <f>T36</f>
        <v>424.7</v>
      </c>
      <c r="U54" s="42">
        <f>U36</f>
        <v>347.8</v>
      </c>
      <c r="V54" s="42"/>
    </row>
    <row r="55" spans="1:22" x14ac:dyDescent="0.35">
      <c r="A55" s="40"/>
      <c r="B55" s="44" t="s">
        <v>47</v>
      </c>
      <c r="C55" s="44"/>
      <c r="D55" s="98">
        <f>D37</f>
        <v>0</v>
      </c>
      <c r="E55" s="98">
        <f>E37</f>
        <v>0</v>
      </c>
      <c r="F55" s="98">
        <f>F37</f>
        <v>0</v>
      </c>
      <c r="G55" s="98">
        <f>G37</f>
        <v>0</v>
      </c>
      <c r="H55" s="98">
        <f>H37</f>
        <v>0</v>
      </c>
      <c r="I55" s="98">
        <f>I37</f>
        <v>0</v>
      </c>
      <c r="J55" s="98">
        <f>J37</f>
        <v>0</v>
      </c>
      <c r="K55" s="42">
        <f>K37</f>
        <v>0</v>
      </c>
      <c r="L55" s="42">
        <f>L37</f>
        <v>0</v>
      </c>
      <c r="M55" s="42">
        <f>M37</f>
        <v>0</v>
      </c>
      <c r="N55" s="42">
        <f>N37</f>
        <v>0</v>
      </c>
      <c r="O55" s="42">
        <f>O37</f>
        <v>0</v>
      </c>
      <c r="P55" s="42">
        <f>P37</f>
        <v>0</v>
      </c>
      <c r="Q55" s="42">
        <f>Q37</f>
        <v>0</v>
      </c>
      <c r="R55" s="42">
        <f>R37</f>
        <v>0</v>
      </c>
      <c r="S55" s="42">
        <f>S37</f>
        <v>0</v>
      </c>
      <c r="T55" s="42">
        <f>T37</f>
        <v>0</v>
      </c>
      <c r="U55" s="42">
        <f>U37</f>
        <v>0</v>
      </c>
      <c r="V55" s="42"/>
    </row>
    <row r="56" spans="1:22" x14ac:dyDescent="0.35">
      <c r="A56" s="40"/>
      <c r="B56" s="38" t="s">
        <v>48</v>
      </c>
      <c r="C56" s="38"/>
      <c r="D56" s="98">
        <f>D38+D40</f>
        <v>142.4</v>
      </c>
      <c r="E56" s="98">
        <f>E38+E40</f>
        <v>139.5</v>
      </c>
      <c r="F56" s="98">
        <f>F38+F40</f>
        <v>143.1</v>
      </c>
      <c r="G56" s="98">
        <f>G38+G40</f>
        <v>146.9</v>
      </c>
      <c r="H56" s="98">
        <f>H38+H40</f>
        <v>183.89999999999998</v>
      </c>
      <c r="I56" s="98">
        <f>I38+I40</f>
        <v>252.6</v>
      </c>
      <c r="J56" s="98">
        <f>J38+J40</f>
        <v>143.9</v>
      </c>
      <c r="K56" s="42">
        <f>K38+K40</f>
        <v>138.69999999999999</v>
      </c>
      <c r="L56" s="42">
        <f>L38+L40</f>
        <v>134.89999999999998</v>
      </c>
      <c r="M56" s="42">
        <f>M38+M40</f>
        <v>121.7</v>
      </c>
      <c r="N56" s="42">
        <f>N38+N40</f>
        <v>155.69999999999999</v>
      </c>
      <c r="O56" s="42">
        <f>O38+O40</f>
        <v>213.60000000000002</v>
      </c>
      <c r="P56" s="42">
        <f>P38+P40</f>
        <v>130.69999999999999</v>
      </c>
      <c r="Q56" s="42">
        <f>Q38+Q40</f>
        <v>149.6</v>
      </c>
      <c r="R56" s="42">
        <f>R38+R40</f>
        <v>131.29999999999998</v>
      </c>
      <c r="S56" s="42">
        <f>S38+S40</f>
        <v>148</v>
      </c>
      <c r="T56" s="42">
        <f>T38+T40</f>
        <v>166.8</v>
      </c>
      <c r="U56" s="42">
        <f>U38+U40</f>
        <v>171.9</v>
      </c>
      <c r="V56" s="42"/>
    </row>
    <row r="57" spans="1:22" x14ac:dyDescent="0.35">
      <c r="A57" s="40"/>
      <c r="B57" s="38" t="s">
        <v>49</v>
      </c>
      <c r="C57" s="38"/>
      <c r="D57" s="98">
        <f>D41</f>
        <v>146</v>
      </c>
      <c r="E57" s="98">
        <f>E41</f>
        <v>101.1</v>
      </c>
      <c r="F57" s="98">
        <f>F41</f>
        <v>155</v>
      </c>
      <c r="G57" s="98">
        <f>G41</f>
        <v>121.3</v>
      </c>
      <c r="H57" s="98">
        <f>H41</f>
        <v>207.1</v>
      </c>
      <c r="I57" s="98">
        <f>I41</f>
        <v>175.4</v>
      </c>
      <c r="J57" s="98">
        <f>J41</f>
        <v>176.5</v>
      </c>
      <c r="K57" s="42">
        <f>K41</f>
        <v>172</v>
      </c>
      <c r="L57" s="42">
        <f>L41</f>
        <v>165.1</v>
      </c>
      <c r="M57" s="42">
        <f>M41</f>
        <v>195.10000000000002</v>
      </c>
      <c r="N57" s="42">
        <f>N41</f>
        <v>136.79999999999998</v>
      </c>
      <c r="O57" s="42">
        <f>O41</f>
        <v>133</v>
      </c>
      <c r="P57" s="42">
        <f>P41</f>
        <v>164.2</v>
      </c>
      <c r="Q57" s="42">
        <f>Q41</f>
        <v>63.000000000000007</v>
      </c>
      <c r="R57" s="42">
        <f>R41</f>
        <v>51</v>
      </c>
      <c r="S57" s="42">
        <f>S41</f>
        <v>71.09999999999998</v>
      </c>
      <c r="T57" s="42">
        <f>T41</f>
        <v>79.199999999999989</v>
      </c>
      <c r="U57" s="42">
        <f>U41</f>
        <v>45.3</v>
      </c>
      <c r="V57" s="42"/>
    </row>
    <row r="58" spans="1:22" x14ac:dyDescent="0.35">
      <c r="A58" s="40"/>
      <c r="B58" s="38" t="s">
        <v>74</v>
      </c>
      <c r="C58" s="38"/>
      <c r="D58" s="98"/>
      <c r="E58" s="98"/>
      <c r="F58" s="98"/>
      <c r="G58" s="98"/>
      <c r="H58" s="98"/>
      <c r="I58" s="98"/>
      <c r="J58" s="98"/>
      <c r="K58" s="42">
        <f>K42</f>
        <v>0</v>
      </c>
      <c r="L58" s="42">
        <f>L42</f>
        <v>0</v>
      </c>
      <c r="M58" s="42">
        <f>M42</f>
        <v>0</v>
      </c>
      <c r="N58" s="42">
        <f>N42</f>
        <v>0</v>
      </c>
      <c r="O58" s="42">
        <f>O42</f>
        <v>0</v>
      </c>
      <c r="P58" s="42">
        <f>P42</f>
        <v>0</v>
      </c>
      <c r="Q58" s="42">
        <f>Q42</f>
        <v>0</v>
      </c>
      <c r="R58" s="42">
        <f>R42</f>
        <v>0</v>
      </c>
      <c r="S58" s="42">
        <f>S42</f>
        <v>0</v>
      </c>
      <c r="T58" s="42">
        <f>T42</f>
        <v>0</v>
      </c>
      <c r="U58" s="42">
        <f>U42</f>
        <v>0</v>
      </c>
      <c r="V58" s="42"/>
    </row>
    <row r="59" spans="1:22" x14ac:dyDescent="0.35">
      <c r="A59" s="40"/>
      <c r="B59" s="44" t="s">
        <v>50</v>
      </c>
      <c r="C59" s="44"/>
      <c r="D59" s="98">
        <f t="shared" ref="D59:J59" si="13">SUM(D44:D45)</f>
        <v>37.599999999999994</v>
      </c>
      <c r="E59" s="98">
        <f t="shared" si="13"/>
        <v>221</v>
      </c>
      <c r="F59" s="98">
        <f t="shared" si="13"/>
        <v>139.30000000000001</v>
      </c>
      <c r="G59" s="98">
        <f t="shared" si="13"/>
        <v>219.89999999999998</v>
      </c>
      <c r="H59" s="98">
        <f t="shared" si="13"/>
        <v>249.9</v>
      </c>
      <c r="I59" s="98">
        <f t="shared" si="13"/>
        <v>261.7</v>
      </c>
      <c r="J59" s="98">
        <f t="shared" si="13"/>
        <v>264.09999999999997</v>
      </c>
      <c r="K59" s="42">
        <f t="shared" ref="K59:U59" si="14">SUM(K44:K45)</f>
        <v>250.89999999999998</v>
      </c>
      <c r="L59" s="42">
        <f t="shared" si="14"/>
        <v>247.09999999999997</v>
      </c>
      <c r="M59" s="42">
        <f t="shared" si="14"/>
        <v>265.70000000000005</v>
      </c>
      <c r="N59" s="42">
        <f t="shared" si="14"/>
        <v>296.99999999999994</v>
      </c>
      <c r="O59" s="42">
        <f t="shared" si="14"/>
        <v>272.5</v>
      </c>
      <c r="P59" s="42">
        <f t="shared" si="14"/>
        <v>231.5</v>
      </c>
      <c r="Q59" s="42">
        <f t="shared" si="14"/>
        <v>238</v>
      </c>
      <c r="R59" s="42">
        <f t="shared" si="14"/>
        <v>279.29999999999995</v>
      </c>
      <c r="S59" s="42">
        <f t="shared" si="14"/>
        <v>249.69999999999996</v>
      </c>
      <c r="T59" s="42">
        <f t="shared" si="14"/>
        <v>274</v>
      </c>
      <c r="U59" s="42">
        <f t="shared" si="14"/>
        <v>304.2</v>
      </c>
      <c r="V59" s="42"/>
    </row>
    <row r="60" spans="1:22" x14ac:dyDescent="0.35">
      <c r="A60" s="40"/>
      <c r="B60" s="38" t="s">
        <v>67</v>
      </c>
      <c r="C60" s="38"/>
      <c r="D60" s="98">
        <f t="shared" ref="D60:J60" si="15">D49+D46</f>
        <v>0</v>
      </c>
      <c r="E60" s="98">
        <f t="shared" si="15"/>
        <v>0</v>
      </c>
      <c r="F60" s="98">
        <f t="shared" si="15"/>
        <v>0</v>
      </c>
      <c r="G60" s="98">
        <f t="shared" si="15"/>
        <v>0</v>
      </c>
      <c r="H60" s="98">
        <f t="shared" si="15"/>
        <v>0</v>
      </c>
      <c r="I60" s="98">
        <f t="shared" si="15"/>
        <v>0</v>
      </c>
      <c r="J60" s="98">
        <f t="shared" si="15"/>
        <v>0</v>
      </c>
      <c r="K60" s="42">
        <f t="shared" ref="K60:U60" si="16">K49+K46</f>
        <v>0</v>
      </c>
      <c r="L60" s="42">
        <f t="shared" si="16"/>
        <v>0.2</v>
      </c>
      <c r="M60" s="42">
        <f t="shared" si="16"/>
        <v>0.2</v>
      </c>
      <c r="N60" s="42">
        <f t="shared" si="16"/>
        <v>0</v>
      </c>
      <c r="O60" s="42">
        <f t="shared" si="16"/>
        <v>0</v>
      </c>
      <c r="P60" s="42">
        <f t="shared" si="16"/>
        <v>0</v>
      </c>
      <c r="Q60" s="42">
        <f t="shared" si="16"/>
        <v>13</v>
      </c>
      <c r="R60" s="42">
        <f t="shared" si="16"/>
        <v>0</v>
      </c>
      <c r="S60" s="42">
        <f t="shared" si="16"/>
        <v>0</v>
      </c>
      <c r="T60" s="42">
        <f t="shared" si="16"/>
        <v>0</v>
      </c>
      <c r="U60" s="42">
        <f t="shared" si="16"/>
        <v>0</v>
      </c>
      <c r="V60" s="42"/>
    </row>
    <row r="61" spans="1:22" x14ac:dyDescent="0.35">
      <c r="A61" s="40"/>
      <c r="B61" s="44" t="s">
        <v>51</v>
      </c>
      <c r="C61" s="44"/>
      <c r="D61" s="98">
        <f t="shared" ref="D61:J61" si="17">D47</f>
        <v>0</v>
      </c>
      <c r="E61" s="98">
        <f t="shared" si="17"/>
        <v>0.7</v>
      </c>
      <c r="F61" s="98">
        <f t="shared" si="17"/>
        <v>0</v>
      </c>
      <c r="G61" s="98">
        <f t="shared" si="17"/>
        <v>0</v>
      </c>
      <c r="H61" s="98">
        <f t="shared" si="17"/>
        <v>13.2</v>
      </c>
      <c r="I61" s="98">
        <f t="shared" si="17"/>
        <v>10.9</v>
      </c>
      <c r="J61" s="98">
        <f t="shared" si="17"/>
        <v>31</v>
      </c>
      <c r="K61" s="42">
        <f t="shared" ref="K61:U61" si="18">K47</f>
        <v>30.099999999999998</v>
      </c>
      <c r="L61" s="42">
        <f t="shared" si="18"/>
        <v>34.599999999999994</v>
      </c>
      <c r="M61" s="42">
        <f t="shared" si="18"/>
        <v>32.299999999999997</v>
      </c>
      <c r="N61" s="42">
        <f t="shared" si="18"/>
        <v>39.1</v>
      </c>
      <c r="O61" s="42">
        <f t="shared" si="18"/>
        <v>23.5</v>
      </c>
      <c r="P61" s="42">
        <f t="shared" si="18"/>
        <v>16.200000000000003</v>
      </c>
      <c r="Q61" s="42">
        <f t="shared" si="18"/>
        <v>51.599999999999994</v>
      </c>
      <c r="R61" s="42">
        <f t="shared" si="18"/>
        <v>46.400000000000006</v>
      </c>
      <c r="S61" s="42">
        <f t="shared" si="18"/>
        <v>56.800000000000004</v>
      </c>
      <c r="T61" s="42">
        <f t="shared" si="18"/>
        <v>48.3</v>
      </c>
      <c r="U61" s="42">
        <f t="shared" si="18"/>
        <v>36.299999999999997</v>
      </c>
      <c r="V61" s="42"/>
    </row>
    <row r="62" spans="1:22" x14ac:dyDescent="0.35">
      <c r="A62" s="40"/>
      <c r="B62" s="38" t="s">
        <v>52</v>
      </c>
      <c r="C62" s="38"/>
      <c r="D62" s="98">
        <f t="shared" ref="D62:J62" si="19">D48+D50</f>
        <v>22.4</v>
      </c>
      <c r="E62" s="98">
        <f t="shared" si="19"/>
        <v>27.5</v>
      </c>
      <c r="F62" s="98">
        <f t="shared" si="19"/>
        <v>22.4</v>
      </c>
      <c r="G62" s="98">
        <f t="shared" si="19"/>
        <v>22.4</v>
      </c>
      <c r="H62" s="98">
        <f t="shared" si="19"/>
        <v>10.5</v>
      </c>
      <c r="I62" s="98">
        <f t="shared" si="19"/>
        <v>13.7</v>
      </c>
      <c r="J62" s="98">
        <f t="shared" si="19"/>
        <v>3.9</v>
      </c>
      <c r="K62" s="42">
        <f t="shared" ref="K62:U62" si="20">K48+K50</f>
        <v>4.8</v>
      </c>
      <c r="L62" s="42">
        <f t="shared" si="20"/>
        <v>29.6</v>
      </c>
      <c r="M62" s="42">
        <f t="shared" si="20"/>
        <v>31.1</v>
      </c>
      <c r="N62" s="42">
        <f t="shared" si="20"/>
        <v>41.699999999999996</v>
      </c>
      <c r="O62" s="42">
        <f t="shared" si="20"/>
        <v>34.6</v>
      </c>
      <c r="P62" s="42">
        <f t="shared" si="20"/>
        <v>36.200000000000003</v>
      </c>
      <c r="Q62" s="42">
        <f t="shared" si="20"/>
        <v>37.6</v>
      </c>
      <c r="R62" s="42">
        <f t="shared" si="20"/>
        <v>41.9</v>
      </c>
      <c r="S62" s="42">
        <f t="shared" si="20"/>
        <v>38.900000000000006</v>
      </c>
      <c r="T62" s="42">
        <f t="shared" si="20"/>
        <v>45.599999999999994</v>
      </c>
      <c r="U62" s="42">
        <f t="shared" si="20"/>
        <v>44.6</v>
      </c>
      <c r="V62" s="42"/>
    </row>
    <row r="63" spans="1:22" x14ac:dyDescent="0.35">
      <c r="A63" s="40"/>
      <c r="B63" s="38" t="s">
        <v>90</v>
      </c>
      <c r="C63" s="38"/>
      <c r="D63" s="98">
        <f t="shared" ref="D63:J63" si="21">D61+D62</f>
        <v>22.4</v>
      </c>
      <c r="E63" s="98">
        <f t="shared" si="21"/>
        <v>28.2</v>
      </c>
      <c r="F63" s="98">
        <f t="shared" si="21"/>
        <v>22.4</v>
      </c>
      <c r="G63" s="98">
        <f t="shared" si="21"/>
        <v>22.4</v>
      </c>
      <c r="H63" s="98">
        <f t="shared" si="21"/>
        <v>23.7</v>
      </c>
      <c r="I63" s="98">
        <f t="shared" si="21"/>
        <v>24.6</v>
      </c>
      <c r="J63" s="98">
        <f t="shared" si="21"/>
        <v>34.9</v>
      </c>
      <c r="K63" s="42"/>
      <c r="L63" s="42"/>
      <c r="M63" s="42"/>
      <c r="N63" s="42"/>
      <c r="O63" s="42"/>
      <c r="P63" s="42"/>
      <c r="Q63" s="42">
        <f>Q62+Q61</f>
        <v>89.199999999999989</v>
      </c>
      <c r="R63" s="42">
        <f t="shared" ref="R63:U63" si="22">R62+R61</f>
        <v>88.300000000000011</v>
      </c>
      <c r="S63" s="42">
        <f t="shared" si="22"/>
        <v>95.700000000000017</v>
      </c>
      <c r="T63" s="42">
        <f t="shared" si="22"/>
        <v>93.899999999999991</v>
      </c>
      <c r="U63" s="42">
        <f t="shared" si="22"/>
        <v>80.900000000000006</v>
      </c>
      <c r="V63" s="42"/>
    </row>
    <row r="64" spans="1:22" ht="13.15" x14ac:dyDescent="0.4">
      <c r="A64" s="40"/>
      <c r="B64" s="45" t="s">
        <v>53</v>
      </c>
      <c r="C64" s="45"/>
      <c r="D64" s="99">
        <f t="shared" ref="D64:J64" si="23">SUM(D52:D62)</f>
        <v>1111.5</v>
      </c>
      <c r="E64" s="99">
        <f t="shared" si="23"/>
        <v>1235.6000000000001</v>
      </c>
      <c r="F64" s="99">
        <f t="shared" si="23"/>
        <v>1206.7</v>
      </c>
      <c r="G64" s="99">
        <f t="shared" si="23"/>
        <v>1256.6999999999998</v>
      </c>
      <c r="H64" s="99">
        <f t="shared" si="23"/>
        <v>1427.0000000000002</v>
      </c>
      <c r="I64" s="99">
        <f t="shared" si="23"/>
        <v>1406.5000000000002</v>
      </c>
      <c r="J64" s="99">
        <f t="shared" si="23"/>
        <v>1419.9</v>
      </c>
      <c r="K64" s="46">
        <f t="shared" ref="K64:U64" si="24">SUM(K52:K62)</f>
        <v>1368.3</v>
      </c>
      <c r="L64" s="46">
        <f t="shared" si="24"/>
        <v>1298.0999999999999</v>
      </c>
      <c r="M64" s="46">
        <f t="shared" si="24"/>
        <v>1357.8</v>
      </c>
      <c r="N64" s="46">
        <f t="shared" si="24"/>
        <v>1336.9999999999998</v>
      </c>
      <c r="O64" s="46">
        <f t="shared" si="24"/>
        <v>1418.9</v>
      </c>
      <c r="P64" s="46">
        <f t="shared" si="24"/>
        <v>1261.8000000000002</v>
      </c>
      <c r="Q64" s="46">
        <f t="shared" si="24"/>
        <v>1327</v>
      </c>
      <c r="R64" s="46">
        <f t="shared" si="24"/>
        <v>1428.1000000000001</v>
      </c>
      <c r="S64" s="46">
        <f t="shared" si="24"/>
        <v>1420.4</v>
      </c>
      <c r="T64" s="46">
        <f t="shared" si="24"/>
        <v>1388.8999999999999</v>
      </c>
      <c r="U64" s="46">
        <f t="shared" si="24"/>
        <v>1280.2999999999997</v>
      </c>
      <c r="V64" s="46"/>
    </row>
    <row r="65" spans="2:24" x14ac:dyDescent="0.35">
      <c r="B65" s="5"/>
      <c r="C65" s="5"/>
      <c r="D65" s="69"/>
      <c r="F65" s="69"/>
      <c r="G65" s="69"/>
      <c r="I65" s="5"/>
      <c r="K65" s="5"/>
      <c r="L65" s="5"/>
      <c r="M65" s="5"/>
      <c r="N65" s="5"/>
      <c r="O65" s="5"/>
      <c r="P65" s="22"/>
      <c r="Q65" s="9"/>
    </row>
    <row r="66" spans="2:24" x14ac:dyDescent="0.35">
      <c r="B66" s="5" t="s">
        <v>54</v>
      </c>
      <c r="C66" s="5"/>
      <c r="D66" s="93"/>
      <c r="F66" s="93">
        <f>SUM(F53:F57)</f>
        <v>1045</v>
      </c>
      <c r="G66" s="93"/>
      <c r="K66" s="80">
        <f t="shared" ref="K66:P66" si="25">SUM(K52:K58,K60)</f>
        <v>1082.5</v>
      </c>
      <c r="L66" s="80">
        <f t="shared" si="25"/>
        <v>986.80000000000007</v>
      </c>
      <c r="M66" s="80">
        <f t="shared" si="25"/>
        <v>1028.7</v>
      </c>
      <c r="N66" s="80">
        <f t="shared" si="25"/>
        <v>959.19999999999982</v>
      </c>
      <c r="O66" s="80">
        <f t="shared" si="25"/>
        <v>1088.3000000000002</v>
      </c>
      <c r="P66" s="80">
        <f t="shared" si="25"/>
        <v>977.90000000000009</v>
      </c>
      <c r="Q66" s="80">
        <f>SUM(Q52:Q58,Q60)</f>
        <v>999.80000000000007</v>
      </c>
      <c r="R66" s="80">
        <f>SUM(R52:R58,R60)</f>
        <v>1060.5</v>
      </c>
      <c r="S66" s="80">
        <f>SUM(S52:S58,S60)</f>
        <v>1075</v>
      </c>
      <c r="T66" s="80">
        <f>SUM(T52:T58,T60)</f>
        <v>1021</v>
      </c>
      <c r="U66" s="80">
        <f>SUM(U52:U58,U60)</f>
        <v>895.19999999999993</v>
      </c>
    </row>
    <row r="67" spans="2:24" x14ac:dyDescent="0.35">
      <c r="B67" s="5"/>
      <c r="C67" s="5"/>
      <c r="D67" s="5"/>
      <c r="F67" s="5"/>
      <c r="G67" s="5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</row>
    <row r="68" spans="2:24" x14ac:dyDescent="0.35">
      <c r="B68" s="5" t="s">
        <v>55</v>
      </c>
      <c r="C68" s="5"/>
      <c r="D68" s="5"/>
      <c r="F68" s="94">
        <f>F66+F59</f>
        <v>1184.3</v>
      </c>
      <c r="G68" s="5"/>
      <c r="K68" s="80">
        <f t="shared" ref="K68:P68" si="26">K66+K59</f>
        <v>1333.4</v>
      </c>
      <c r="L68" s="80">
        <f t="shared" si="26"/>
        <v>1233.9000000000001</v>
      </c>
      <c r="M68" s="80">
        <f t="shared" si="26"/>
        <v>1294.4000000000001</v>
      </c>
      <c r="N68" s="80">
        <f t="shared" si="26"/>
        <v>1256.1999999999998</v>
      </c>
      <c r="O68" s="80">
        <f t="shared" si="26"/>
        <v>1360.8000000000002</v>
      </c>
      <c r="P68" s="80">
        <f t="shared" si="26"/>
        <v>1209.4000000000001</v>
      </c>
      <c r="Q68" s="80">
        <f>Q66+Q59</f>
        <v>1237.8000000000002</v>
      </c>
      <c r="R68" s="80">
        <f>R66+R59</f>
        <v>1339.8</v>
      </c>
      <c r="S68" s="80">
        <f>S66+S59</f>
        <v>1324.7</v>
      </c>
      <c r="T68" s="80">
        <f>T66+T59</f>
        <v>1295</v>
      </c>
      <c r="U68" s="80">
        <f>U66+U59</f>
        <v>1199.3999999999999</v>
      </c>
    </row>
    <row r="69" spans="2:24" x14ac:dyDescent="0.35">
      <c r="P69" s="1"/>
      <c r="Q69" s="9"/>
    </row>
    <row r="70" spans="2:24" ht="15" x14ac:dyDescent="0.4">
      <c r="B70" s="104" t="s">
        <v>93</v>
      </c>
      <c r="C70" s="104"/>
      <c r="D70" s="103">
        <v>1.88</v>
      </c>
      <c r="E70" s="103">
        <v>1.0900000000000001</v>
      </c>
      <c r="F70" s="103">
        <v>1.0900000000000001</v>
      </c>
      <c r="G70" s="103">
        <v>0.81</v>
      </c>
      <c r="H70" s="103">
        <v>0.98</v>
      </c>
      <c r="I70" s="103">
        <v>0.89</v>
      </c>
      <c r="J70" s="103">
        <v>0.98</v>
      </c>
      <c r="K70" s="110">
        <f>K72/C73</f>
        <v>1.2945624195624195</v>
      </c>
      <c r="L70" s="110">
        <f>L72/$C74</f>
        <v>1.2923192771084338</v>
      </c>
      <c r="M70" s="110">
        <f t="shared" ref="M70:P70" si="27">M72/$C74</f>
        <v>0.55662650602409636</v>
      </c>
      <c r="N70" s="110">
        <f t="shared" si="27"/>
        <v>0.72018072289156632</v>
      </c>
      <c r="O70" s="110">
        <f t="shared" si="27"/>
        <v>0.72108433734939759</v>
      </c>
      <c r="P70" s="110">
        <f t="shared" si="27"/>
        <v>1.0144578313253012</v>
      </c>
      <c r="Q70" s="110">
        <f>Q72/$C75</f>
        <v>1.2763025210084034</v>
      </c>
      <c r="R70" s="110">
        <f t="shared" ref="R70:U70" si="28">R72/$C75</f>
        <v>0.71092436974789919</v>
      </c>
      <c r="S70" s="110">
        <f t="shared" si="28"/>
        <v>0.79764705882352938</v>
      </c>
      <c r="T70" s="110">
        <f t="shared" si="28"/>
        <v>0.56319327731092439</v>
      </c>
      <c r="U70" s="110">
        <f t="shared" si="28"/>
        <v>0.85680672268907565</v>
      </c>
      <c r="V70" s="76"/>
      <c r="W70" s="67"/>
      <c r="X70" s="67"/>
    </row>
    <row r="71" spans="2:24" x14ac:dyDescent="0.35">
      <c r="B71" s="111"/>
      <c r="C71" s="111"/>
      <c r="D71" s="104"/>
      <c r="E71" s="104"/>
      <c r="F71" s="104"/>
      <c r="G71" s="104"/>
      <c r="H71" s="104"/>
      <c r="I71" s="104"/>
      <c r="J71" s="104"/>
      <c r="K71" s="112"/>
      <c r="L71" s="112"/>
      <c r="M71" s="112"/>
      <c r="N71" s="112"/>
      <c r="O71" s="112"/>
      <c r="P71" s="112"/>
      <c r="Q71" s="113"/>
      <c r="R71" s="112"/>
      <c r="S71" s="112"/>
      <c r="T71" s="112"/>
      <c r="U71" s="112"/>
      <c r="V71" s="67"/>
      <c r="W71" s="67"/>
      <c r="X71" s="67"/>
    </row>
    <row r="72" spans="2:24" x14ac:dyDescent="0.35">
      <c r="B72" s="104" t="s">
        <v>108</v>
      </c>
      <c r="C72" s="104"/>
      <c r="D72" s="105">
        <v>11438</v>
      </c>
      <c r="E72" s="105">
        <v>6783.5</v>
      </c>
      <c r="F72" s="105">
        <v>6644</v>
      </c>
      <c r="G72" s="105">
        <v>4908</v>
      </c>
      <c r="H72" s="105">
        <v>6061</v>
      </c>
      <c r="I72" s="105">
        <v>5539.2</v>
      </c>
      <c r="J72" s="105">
        <v>6071.6</v>
      </c>
      <c r="K72" s="114">
        <v>8047</v>
      </c>
      <c r="L72" s="114">
        <v>8581</v>
      </c>
      <c r="M72" s="114">
        <v>3696</v>
      </c>
      <c r="N72" s="114">
        <v>4782</v>
      </c>
      <c r="O72" s="114">
        <v>4788</v>
      </c>
      <c r="P72" s="115">
        <v>6736</v>
      </c>
      <c r="Q72" s="114">
        <v>7594</v>
      </c>
      <c r="R72" s="114">
        <v>4230</v>
      </c>
      <c r="S72" s="114">
        <v>4746</v>
      </c>
      <c r="T72" s="114">
        <v>3351</v>
      </c>
      <c r="U72" s="114">
        <v>5098</v>
      </c>
      <c r="V72" s="67"/>
      <c r="W72" s="67"/>
      <c r="X72" s="67"/>
    </row>
    <row r="73" spans="2:24" x14ac:dyDescent="0.35">
      <c r="B73" s="67" t="s">
        <v>84</v>
      </c>
      <c r="C73" s="117">
        <v>6216</v>
      </c>
      <c r="D73" s="116"/>
      <c r="E73" s="116"/>
      <c r="F73" s="116"/>
      <c r="G73" s="116"/>
      <c r="H73" s="116"/>
      <c r="I73" s="116"/>
      <c r="J73" s="116"/>
      <c r="K73" s="67"/>
      <c r="L73" s="67"/>
      <c r="M73" s="67"/>
      <c r="N73" s="67"/>
      <c r="O73" s="67"/>
      <c r="P73" s="67"/>
      <c r="Q73" s="75"/>
      <c r="R73" s="67"/>
      <c r="S73" s="67"/>
      <c r="T73" s="67"/>
      <c r="U73" s="67"/>
      <c r="V73" s="67"/>
      <c r="W73" s="67"/>
      <c r="X73" s="67"/>
    </row>
    <row r="74" spans="2:24" ht="15" x14ac:dyDescent="0.4">
      <c r="B74" s="67" t="s">
        <v>85</v>
      </c>
      <c r="C74" s="117">
        <v>6640</v>
      </c>
      <c r="K74" s="54"/>
      <c r="L74" s="1"/>
      <c r="M74" s="1"/>
      <c r="N74" s="1"/>
      <c r="O74" s="1"/>
      <c r="P74" s="1"/>
      <c r="Q74" s="9"/>
    </row>
    <row r="75" spans="2:24" ht="13.15" x14ac:dyDescent="0.4">
      <c r="B75" s="70" t="s">
        <v>86</v>
      </c>
      <c r="C75" s="118">
        <v>5950</v>
      </c>
      <c r="D75" s="95">
        <v>1998</v>
      </c>
      <c r="E75" s="95">
        <v>1999</v>
      </c>
      <c r="F75" s="95">
        <v>2000</v>
      </c>
      <c r="G75" s="95">
        <v>2001</v>
      </c>
      <c r="H75" s="95">
        <v>2002</v>
      </c>
      <c r="I75" s="95">
        <v>2003</v>
      </c>
      <c r="J75" s="95">
        <v>2004</v>
      </c>
      <c r="K75" s="55">
        <v>2005</v>
      </c>
      <c r="L75" s="56">
        <v>2006</v>
      </c>
      <c r="M75" s="47">
        <v>2007</v>
      </c>
      <c r="N75" s="47">
        <v>2008</v>
      </c>
      <c r="O75" s="47">
        <v>2009</v>
      </c>
      <c r="P75" s="47">
        <v>2010</v>
      </c>
      <c r="Q75" s="47">
        <v>2011</v>
      </c>
      <c r="R75" s="47">
        <v>2012</v>
      </c>
      <c r="S75" s="47">
        <v>2013</v>
      </c>
      <c r="T75" s="47">
        <v>2014</v>
      </c>
      <c r="U75" s="47">
        <v>2015</v>
      </c>
      <c r="V75" s="47"/>
    </row>
    <row r="76" spans="2:24" x14ac:dyDescent="0.35">
      <c r="B76" t="s">
        <v>58</v>
      </c>
      <c r="D76" s="9">
        <f t="shared" ref="D76:J76" si="29">D80-SUM(D77:D79)</f>
        <v>-17.199999999999996</v>
      </c>
      <c r="E76" s="9">
        <f t="shared" si="29"/>
        <v>147.5</v>
      </c>
      <c r="F76" s="9">
        <f t="shared" si="29"/>
        <v>81.800000000000011</v>
      </c>
      <c r="G76" s="9">
        <f t="shared" si="29"/>
        <v>163.60000000000002</v>
      </c>
      <c r="H76" s="9">
        <f t="shared" si="29"/>
        <v>46.900000000000006</v>
      </c>
      <c r="I76" s="9">
        <f t="shared" si="29"/>
        <v>63.300000000000011</v>
      </c>
      <c r="J76" s="9">
        <v>-114.3</v>
      </c>
      <c r="K76" s="9">
        <v>-80.900000000000006</v>
      </c>
      <c r="L76" s="48">
        <v>56.6</v>
      </c>
      <c r="M76" s="48">
        <v>71.5</v>
      </c>
      <c r="N76" s="48">
        <v>71.099999999999994</v>
      </c>
      <c r="O76" s="48">
        <v>-44</v>
      </c>
      <c r="P76" s="48">
        <v>-52.7</v>
      </c>
      <c r="Q76" s="9">
        <v>-83.8</v>
      </c>
      <c r="R76">
        <v>-55.8</v>
      </c>
      <c r="S76">
        <v>-97</v>
      </c>
      <c r="T76">
        <v>3.9</v>
      </c>
      <c r="U76">
        <v>73.5</v>
      </c>
      <c r="V76" s="9"/>
    </row>
    <row r="77" spans="2:24" x14ac:dyDescent="0.35">
      <c r="B77" t="s">
        <v>59</v>
      </c>
      <c r="D77" s="9">
        <v>40.4</v>
      </c>
      <c r="E77" s="9">
        <v>63.1</v>
      </c>
      <c r="F77" s="9">
        <v>43.9</v>
      </c>
      <c r="G77" s="9">
        <v>45.9</v>
      </c>
      <c r="H77" s="9">
        <v>201</v>
      </c>
      <c r="I77" s="9">
        <v>189.2</v>
      </c>
      <c r="J77" s="9">
        <v>263.7</v>
      </c>
      <c r="K77" s="9">
        <v>218.39999999999998</v>
      </c>
      <c r="L77" s="48">
        <v>97.300000000000011</v>
      </c>
      <c r="M77" s="48">
        <v>102.80000000000001</v>
      </c>
      <c r="N77" s="48">
        <v>159.90000000000003</v>
      </c>
      <c r="O77" s="48">
        <v>198.20000000000002</v>
      </c>
      <c r="P77" s="48">
        <v>183.40000000000003</v>
      </c>
      <c r="Q77" s="9">
        <v>174.2</v>
      </c>
      <c r="R77">
        <v>184.6</v>
      </c>
      <c r="S77">
        <v>186</v>
      </c>
      <c r="T77">
        <v>146.9</v>
      </c>
      <c r="U77">
        <v>135.80000000000001</v>
      </c>
      <c r="V77" s="9"/>
    </row>
    <row r="78" spans="2:24" x14ac:dyDescent="0.35">
      <c r="B78" t="s">
        <v>60</v>
      </c>
      <c r="D78" s="9">
        <v>14.4</v>
      </c>
      <c r="E78" s="9">
        <v>10.4</v>
      </c>
      <c r="F78" s="9">
        <v>13.6</v>
      </c>
      <c r="G78" s="9">
        <v>10.4</v>
      </c>
      <c r="H78" s="9">
        <v>10.4</v>
      </c>
      <c r="I78" s="9">
        <v>0</v>
      </c>
      <c r="J78" s="9">
        <v>110.9</v>
      </c>
      <c r="K78" s="9">
        <v>108.6</v>
      </c>
      <c r="L78" s="48">
        <v>91.699999999999989</v>
      </c>
      <c r="M78" s="48">
        <v>90.1</v>
      </c>
      <c r="N78" s="48">
        <v>60.8</v>
      </c>
      <c r="O78" s="48">
        <v>111.7</v>
      </c>
      <c r="P78" s="48">
        <v>95.7</v>
      </c>
      <c r="Q78" s="9">
        <v>66.400000000000006</v>
      </c>
      <c r="R78">
        <v>72.599999999999994</v>
      </c>
      <c r="S78">
        <v>72.7</v>
      </c>
      <c r="T78">
        <v>36.4</v>
      </c>
      <c r="U78">
        <v>38.1</v>
      </c>
      <c r="V78" s="9"/>
    </row>
    <row r="79" spans="2:24" x14ac:dyDescent="0.35">
      <c r="B79" t="s">
        <v>61</v>
      </c>
      <c r="D79" s="9">
        <v>0</v>
      </c>
      <c r="E79" s="9">
        <v>0</v>
      </c>
      <c r="F79" s="9">
        <v>0</v>
      </c>
      <c r="G79" s="9">
        <v>0</v>
      </c>
      <c r="H79" s="9">
        <v>9.1999999999999993</v>
      </c>
      <c r="I79" s="9">
        <v>9.1999999999999993</v>
      </c>
      <c r="J79" s="9">
        <v>3.8</v>
      </c>
      <c r="K79" s="9">
        <v>4.8000000000000007</v>
      </c>
      <c r="L79" s="48">
        <v>1.4999999999999998</v>
      </c>
      <c r="M79" s="48">
        <v>1.3</v>
      </c>
      <c r="N79" s="48">
        <v>5.2</v>
      </c>
      <c r="O79" s="48">
        <v>6.6000000000000005</v>
      </c>
      <c r="P79" s="48">
        <v>5.0999999999999996</v>
      </c>
      <c r="Q79" s="9">
        <v>81.2</v>
      </c>
      <c r="R79">
        <v>77.900000000000006</v>
      </c>
      <c r="S79">
        <v>88</v>
      </c>
      <c r="T79">
        <v>86.8</v>
      </c>
      <c r="U79">
        <v>56.8</v>
      </c>
      <c r="V79" s="9"/>
    </row>
    <row r="80" spans="2:24" x14ac:dyDescent="0.35">
      <c r="B80" t="s">
        <v>62</v>
      </c>
      <c r="D80" s="9">
        <v>37.6</v>
      </c>
      <c r="E80" s="9">
        <v>221</v>
      </c>
      <c r="F80" s="9">
        <v>139.30000000000001</v>
      </c>
      <c r="G80" s="9">
        <v>219.9</v>
      </c>
      <c r="H80" s="9">
        <v>267.5</v>
      </c>
      <c r="I80" s="9">
        <v>261.7</v>
      </c>
      <c r="J80" s="9">
        <v>264.10000000000002</v>
      </c>
      <c r="K80" s="9">
        <f>SUM(K76:K79)</f>
        <v>250.89999999999998</v>
      </c>
      <c r="L80" s="9">
        <f t="shared" ref="L80:P80" si="30">SUM(L76:L79)</f>
        <v>247.1</v>
      </c>
      <c r="M80" s="9">
        <f t="shared" si="30"/>
        <v>265.7</v>
      </c>
      <c r="N80" s="9">
        <f t="shared" si="30"/>
        <v>297</v>
      </c>
      <c r="O80" s="9">
        <f t="shared" si="30"/>
        <v>272.50000000000006</v>
      </c>
      <c r="P80" s="9">
        <f t="shared" si="30"/>
        <v>231.50000000000003</v>
      </c>
      <c r="Q80" s="9">
        <f t="shared" ref="Q80:U80" si="31">SUM(Q76:Q79)</f>
        <v>238</v>
      </c>
      <c r="R80" s="9">
        <f t="shared" si="31"/>
        <v>279.3</v>
      </c>
      <c r="S80" s="9">
        <f t="shared" si="31"/>
        <v>249.7</v>
      </c>
      <c r="T80" s="9">
        <f t="shared" si="31"/>
        <v>274</v>
      </c>
      <c r="U80" s="9">
        <f t="shared" si="31"/>
        <v>304.2</v>
      </c>
      <c r="V80" s="48"/>
    </row>
    <row r="81" spans="1:22" x14ac:dyDescent="0.35">
      <c r="D81" s="9"/>
      <c r="E81" s="9"/>
      <c r="F81" s="9"/>
      <c r="G81" s="9"/>
      <c r="H81" s="9"/>
      <c r="I81" s="9"/>
      <c r="J81" s="9"/>
      <c r="L81" s="1"/>
      <c r="M81" s="1"/>
      <c r="N81" s="1"/>
      <c r="O81" s="1"/>
      <c r="P81" s="1"/>
      <c r="Q81" s="9"/>
    </row>
    <row r="82" spans="1:22" ht="15" x14ac:dyDescent="0.4">
      <c r="D82" s="50"/>
      <c r="E82" s="50"/>
      <c r="F82" s="50"/>
      <c r="H82" s="50"/>
      <c r="I82" s="50"/>
      <c r="J82" s="50"/>
      <c r="K82" s="4">
        <v>2005</v>
      </c>
      <c r="L82" s="57">
        <v>2006</v>
      </c>
      <c r="M82" s="4">
        <v>2007</v>
      </c>
      <c r="N82" s="4">
        <v>2008</v>
      </c>
      <c r="O82" s="4">
        <v>2009</v>
      </c>
      <c r="P82" s="4">
        <v>2010</v>
      </c>
      <c r="Q82" s="4">
        <v>2011</v>
      </c>
      <c r="R82" s="4">
        <v>2012</v>
      </c>
      <c r="S82" s="4">
        <v>2013</v>
      </c>
      <c r="T82" s="4">
        <v>2014</v>
      </c>
      <c r="U82" s="4">
        <v>2015</v>
      </c>
      <c r="V82" s="4"/>
    </row>
    <row r="83" spans="1:22" x14ac:dyDescent="0.35">
      <c r="B83" s="1" t="s">
        <v>63</v>
      </c>
      <c r="C83" s="1"/>
      <c r="K83" s="49">
        <f>K5/(K$5+K$15+K$20)</f>
        <v>0.92746844840386033</v>
      </c>
      <c r="L83" s="49">
        <f>L5/(L$5+L$15+L$20)</f>
        <v>0.90701672136271294</v>
      </c>
      <c r="M83" s="49">
        <f>M5/(M$5+M$15+M$20)</f>
        <v>0.90158801163050772</v>
      </c>
      <c r="N83" s="49">
        <f>N5/(N$5+N$15+N$20)</f>
        <v>0.89263524776481284</v>
      </c>
      <c r="O83" s="49">
        <f>O5/(O$5+O$15+O$20)</f>
        <v>0.91415512069704341</v>
      </c>
      <c r="P83" s="49">
        <f>P5/(P$5+P$15+P$20)</f>
        <v>0.91803278688524592</v>
      </c>
      <c r="Q83" s="49">
        <f>Q5/(Q$5+Q$15+Q$20)</f>
        <v>0.87166717744406985</v>
      </c>
      <c r="R83" s="49">
        <f>R5/(R$5+R$15+R$20)</f>
        <v>0.84760687402357615</v>
      </c>
      <c r="S83" s="49">
        <f>S5/(S$5+S$15+S$20)</f>
        <v>0.86116068241844534</v>
      </c>
      <c r="T83" s="49">
        <f>T5/(T$5+T$15+T$20)</f>
        <v>0.8495639534883721</v>
      </c>
      <c r="U83" s="49">
        <f>U5/(U$5+U$15+U$20)</f>
        <v>0.83422755246962288</v>
      </c>
      <c r="V83" s="49"/>
    </row>
    <row r="84" spans="1:22" ht="15" x14ac:dyDescent="0.4">
      <c r="A84" s="50"/>
      <c r="B84" s="1" t="s">
        <v>64</v>
      </c>
      <c r="C84" s="1"/>
      <c r="K84" s="49">
        <f>K15/(K$5+K$15+K$20)</f>
        <v>6.9042316258351902E-2</v>
      </c>
      <c r="L84" s="49">
        <f>L15/(L$5+L$15+L$20)</f>
        <v>9.0170339115486803E-2</v>
      </c>
      <c r="M84" s="49">
        <f>M15/(M$5+M$15+M$20)</f>
        <v>9.5429806903750095E-2</v>
      </c>
      <c r="N84" s="49">
        <f>N15/(N$5+N$15+N$20)</f>
        <v>0.10418245188664947</v>
      </c>
      <c r="O84" s="49">
        <f>O15/(O$5+O$15+O$20)</f>
        <v>8.2916726181974015E-2</v>
      </c>
      <c r="P84" s="49">
        <f>P15/(P$5+P$15+P$20)</f>
        <v>7.8672452587592437E-2</v>
      </c>
      <c r="Q84" s="49">
        <f>Q15/(Q$5+Q$15+Q$20)</f>
        <v>8.749616916947596E-2</v>
      </c>
      <c r="R84" s="49">
        <f>R15/(R$5+R$15+R$20)</f>
        <v>0.10950149126544524</v>
      </c>
      <c r="S84" s="49">
        <f>S15/(S$5+S$15+S$20)</f>
        <v>9.7223213648368875E-2</v>
      </c>
      <c r="T84" s="49">
        <f>T15/(T$5+T$15+T$20)</f>
        <v>0.1063953488372093</v>
      </c>
      <c r="U84" s="49">
        <f>U15/(U$5+U$15+U$20)</f>
        <v>0.11914154962916208</v>
      </c>
      <c r="V84" s="49"/>
    </row>
    <row r="85" spans="1:22" x14ac:dyDescent="0.35">
      <c r="B85" s="67" t="s">
        <v>77</v>
      </c>
      <c r="C85" s="67"/>
      <c r="K85" s="49">
        <f>K20/(K$5+K$15+K$20)</f>
        <v>3.489235337787677E-3</v>
      </c>
      <c r="L85" s="49">
        <f>L20/(L$5+L$15+L$20)</f>
        <v>2.8129395218002813E-3</v>
      </c>
      <c r="M85" s="49">
        <f>M20/(M$5+M$15+M$20)</f>
        <v>2.9821814657421905E-3</v>
      </c>
      <c r="N85" s="49">
        <f>N20/(N$5+N$15+N$20)</f>
        <v>3.182300348537657E-3</v>
      </c>
      <c r="O85" s="49">
        <f>O20/(O$5+O$15+O$20)</f>
        <v>2.9281531209827171E-3</v>
      </c>
      <c r="P85" s="49">
        <f>P20/(P$5+P$15+P$20)</f>
        <v>3.2947605271616848E-3</v>
      </c>
      <c r="Q85" s="49">
        <f>Q20/(Q$5+Q$15+Q$20)</f>
        <v>4.0836653386454189E-2</v>
      </c>
      <c r="R85" s="49">
        <f>R20/(R$5+R$15+R$20)</f>
        <v>4.2891634710978552E-2</v>
      </c>
      <c r="S85" s="49">
        <f>S20/(S$5+S$15+S$20)</f>
        <v>4.1616103933185801E-2</v>
      </c>
      <c r="T85" s="49">
        <f>T20/(T$5+T$15+T$20)</f>
        <v>4.4040697674418608E-2</v>
      </c>
      <c r="U85" s="49">
        <f>U20/(U$5+U$15+U$20)</f>
        <v>4.6630897901215093E-2</v>
      </c>
    </row>
    <row r="86" spans="1:22" x14ac:dyDescent="0.35">
      <c r="B86" s="67" t="s">
        <v>76</v>
      </c>
      <c r="C86" s="67"/>
    </row>
    <row r="87" spans="1:22" x14ac:dyDescent="0.35"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2" x14ac:dyDescent="0.35">
      <c r="B88" t="s">
        <v>70</v>
      </c>
      <c r="K88" s="66">
        <f t="shared" ref="K88:P88" si="32">K52</f>
        <v>21.299999999999727</v>
      </c>
      <c r="L88" s="66">
        <f t="shared" si="32"/>
        <v>18.299999999999955</v>
      </c>
      <c r="M88" s="66">
        <f t="shared" si="32"/>
        <v>16.5</v>
      </c>
      <c r="N88" s="66">
        <f t="shared" si="32"/>
        <v>17.200000000000045</v>
      </c>
      <c r="O88" s="66">
        <f t="shared" si="32"/>
        <v>18.700000000000045</v>
      </c>
      <c r="P88" s="66">
        <f t="shared" si="32"/>
        <v>17.399999999999864</v>
      </c>
      <c r="Q88" s="66">
        <f t="shared" ref="Q88:U88" si="33">Q52</f>
        <v>21.799999999999955</v>
      </c>
      <c r="R88" s="66">
        <f t="shared" si="33"/>
        <v>19.900000000000318</v>
      </c>
      <c r="S88" s="66">
        <f t="shared" si="33"/>
        <v>19.5</v>
      </c>
      <c r="T88" s="66">
        <f t="shared" si="33"/>
        <v>12.899999999999636</v>
      </c>
      <c r="U88" s="66">
        <f t="shared" si="33"/>
        <v>12.899999999999864</v>
      </c>
      <c r="V88" s="60"/>
    </row>
    <row r="89" spans="1:22" x14ac:dyDescent="0.35">
      <c r="B89" t="s">
        <v>71</v>
      </c>
      <c r="K89" s="81">
        <f t="shared" ref="K89:P89" si="34">K90-K88</f>
        <v>1061.2000000000003</v>
      </c>
      <c r="L89" s="81">
        <f t="shared" si="34"/>
        <v>968.50000000000011</v>
      </c>
      <c r="M89" s="81">
        <f t="shared" si="34"/>
        <v>1012.1999999999998</v>
      </c>
      <c r="N89" s="81">
        <f t="shared" si="34"/>
        <v>941.99999999999989</v>
      </c>
      <c r="O89" s="81">
        <f t="shared" si="34"/>
        <v>1069.5999999999999</v>
      </c>
      <c r="P89" s="81">
        <f t="shared" si="34"/>
        <v>960.50000000000023</v>
      </c>
      <c r="Q89" s="81">
        <f t="shared" ref="Q89:U89" si="35">Q90-Q88</f>
        <v>978.00000000000011</v>
      </c>
      <c r="R89" s="81">
        <f t="shared" si="35"/>
        <v>1040.5999999999997</v>
      </c>
      <c r="S89" s="81">
        <f t="shared" si="35"/>
        <v>1055.5</v>
      </c>
      <c r="T89" s="81">
        <f t="shared" si="35"/>
        <v>1008.1000000000004</v>
      </c>
      <c r="U89" s="81">
        <f t="shared" si="35"/>
        <v>882.30000000000007</v>
      </c>
      <c r="V89" s="60"/>
    </row>
    <row r="90" spans="1:22" x14ac:dyDescent="0.35">
      <c r="B90" t="s">
        <v>72</v>
      </c>
      <c r="K90" s="9">
        <f>SUM(K34:K41,K49)</f>
        <v>1082.5</v>
      </c>
      <c r="L90" s="9">
        <f>SUM(L34:L41,L49)</f>
        <v>986.80000000000007</v>
      </c>
      <c r="M90" s="9">
        <f>SUM(M34:M41,M49)</f>
        <v>1028.6999999999998</v>
      </c>
      <c r="N90" s="9">
        <f>SUM(N34:N41,N49)</f>
        <v>959.19999999999993</v>
      </c>
      <c r="O90" s="9">
        <f>SUM(O34:O41,O49)</f>
        <v>1088.3</v>
      </c>
      <c r="P90" s="9">
        <f>SUM(P34:P41,P49)</f>
        <v>977.90000000000009</v>
      </c>
      <c r="Q90" s="9">
        <f>SUM(Q34:Q41,Q49)</f>
        <v>999.80000000000007</v>
      </c>
      <c r="R90" s="9">
        <f>SUM(R34:R41,R49)</f>
        <v>1060.5</v>
      </c>
      <c r="S90" s="9">
        <f>SUM(S34:S41,S49)</f>
        <v>1075</v>
      </c>
      <c r="T90" s="9">
        <f>SUM(T34:T41,T49)</f>
        <v>1021</v>
      </c>
      <c r="U90" s="9">
        <f>SUM(U34:U41,U49)</f>
        <v>895.19999999999993</v>
      </c>
      <c r="V90" s="60"/>
    </row>
    <row r="108" spans="1:15" ht="15" x14ac:dyDescent="0.4">
      <c r="H108" s="50"/>
      <c r="I108" s="50"/>
      <c r="J108" s="50"/>
    </row>
    <row r="110" spans="1:15" ht="15" x14ac:dyDescent="0.4">
      <c r="A110" s="50"/>
      <c r="B110" s="50"/>
      <c r="C110" s="50"/>
      <c r="K110" s="50"/>
      <c r="L110" s="50"/>
      <c r="M110" s="50"/>
      <c r="N110" s="50"/>
      <c r="O110" s="50"/>
    </row>
    <row r="114" spans="4:6" ht="15" x14ac:dyDescent="0.4">
      <c r="D114" s="50"/>
      <c r="E114" s="50"/>
      <c r="F114" s="50"/>
    </row>
  </sheetData>
  <pageMargins left="0.5" right="0.5" top="1" bottom="0.75" header="0.5" footer="0.5"/>
  <pageSetup orientation="landscape" r:id="rId1"/>
  <headerFooter alignWithMargins="0">
    <oddFooter>&amp;L&amp;D&amp;RDraft, Subject to Revision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Y110"/>
  <sheetViews>
    <sheetView workbookViewId="0">
      <pane xSplit="2" ySplit="3" topLeftCell="N49" activePane="bottomRight" state="frozen"/>
      <selection activeCell="K80" sqref="K80"/>
      <selection pane="topRight" activeCell="K80" sqref="K80"/>
      <selection pane="bottomLeft" activeCell="K80" sqref="K80"/>
      <selection pane="bottomRight" activeCell="Q1" sqref="Q1:Q1048576"/>
    </sheetView>
  </sheetViews>
  <sheetFormatPr defaultRowHeight="12.75" x14ac:dyDescent="0.35"/>
  <cols>
    <col min="1" max="1" width="14.59765625" customWidth="1"/>
    <col min="2" max="2" width="30.73046875" customWidth="1"/>
    <col min="3" max="3" width="7.796875" customWidth="1"/>
    <col min="4" max="21" width="11.59765625" customWidth="1"/>
  </cols>
  <sheetData>
    <row r="2" spans="1:22" ht="13.15" thickBot="1" x14ac:dyDescent="0.4">
      <c r="B2" s="62"/>
      <c r="C2" s="62"/>
      <c r="K2" s="2" t="s">
        <v>73</v>
      </c>
      <c r="L2" s="2" t="s">
        <v>73</v>
      </c>
      <c r="M2" s="2" t="s">
        <v>73</v>
      </c>
      <c r="N2" s="2" t="s">
        <v>73</v>
      </c>
      <c r="O2" s="2" t="s">
        <v>73</v>
      </c>
      <c r="P2" s="2" t="s">
        <v>73</v>
      </c>
      <c r="Q2" s="2" t="s">
        <v>73</v>
      </c>
      <c r="R2" s="2" t="s">
        <v>73</v>
      </c>
      <c r="S2" s="2" t="s">
        <v>73</v>
      </c>
      <c r="T2" s="2" t="s">
        <v>73</v>
      </c>
      <c r="U2" s="2" t="s">
        <v>73</v>
      </c>
      <c r="V2" s="2"/>
    </row>
    <row r="3" spans="1:22" ht="13.15" x14ac:dyDescent="0.4">
      <c r="B3" s="3"/>
      <c r="C3" s="5"/>
      <c r="D3" s="90">
        <v>1998</v>
      </c>
      <c r="E3" s="90">
        <v>1999</v>
      </c>
      <c r="F3" s="90">
        <v>2000</v>
      </c>
      <c r="G3" s="57">
        <v>2001</v>
      </c>
      <c r="H3" s="4">
        <v>2002</v>
      </c>
      <c r="I3" s="4">
        <v>2003</v>
      </c>
      <c r="J3" s="4">
        <v>2004</v>
      </c>
      <c r="K3" s="4">
        <v>2005</v>
      </c>
      <c r="L3" s="4">
        <v>2006</v>
      </c>
      <c r="M3" s="4">
        <v>2007</v>
      </c>
      <c r="N3" s="4">
        <v>2008</v>
      </c>
      <c r="O3" s="4">
        <v>2009</v>
      </c>
      <c r="P3" s="4">
        <v>2010</v>
      </c>
      <c r="Q3" s="4">
        <v>2011</v>
      </c>
      <c r="R3" s="4">
        <v>2012</v>
      </c>
      <c r="S3" s="4">
        <v>2013</v>
      </c>
      <c r="T3" s="4">
        <v>2014</v>
      </c>
      <c r="U3" s="4">
        <v>2015</v>
      </c>
      <c r="V3" s="4"/>
    </row>
    <row r="4" spans="1:22" x14ac:dyDescent="0.35">
      <c r="A4" s="1" t="s">
        <v>1</v>
      </c>
      <c r="B4" s="5"/>
      <c r="C4" s="5"/>
      <c r="D4" s="91" t="s">
        <v>91</v>
      </c>
      <c r="F4" s="91" t="s">
        <v>91</v>
      </c>
      <c r="G4" s="91" t="s">
        <v>91</v>
      </c>
      <c r="H4" s="91" t="s">
        <v>91</v>
      </c>
      <c r="I4" s="5"/>
      <c r="K4" s="5"/>
      <c r="L4" s="5"/>
      <c r="M4" s="5"/>
      <c r="N4" s="5"/>
      <c r="O4" s="5"/>
      <c r="R4" s="1"/>
    </row>
    <row r="5" spans="1:22" ht="13.15" x14ac:dyDescent="0.4">
      <c r="A5" s="6" t="s">
        <v>2</v>
      </c>
      <c r="B5" s="7" t="s">
        <v>3</v>
      </c>
      <c r="C5" s="7"/>
      <c r="D5" s="7">
        <f t="shared" ref="D5:J5" si="0">SUM(D6:D13)</f>
        <v>261.5</v>
      </c>
      <c r="E5" s="7">
        <f t="shared" si="0"/>
        <v>279.44</v>
      </c>
      <c r="F5" s="7">
        <f t="shared" si="0"/>
        <v>295.7</v>
      </c>
      <c r="G5" s="7">
        <f t="shared" si="0"/>
        <v>293.89999999999998</v>
      </c>
      <c r="H5" s="7">
        <f t="shared" si="0"/>
        <v>294.29000000000002</v>
      </c>
      <c r="I5" s="7">
        <f t="shared" si="0"/>
        <v>304.89999999999998</v>
      </c>
      <c r="J5" s="7">
        <f t="shared" si="0"/>
        <v>328.9</v>
      </c>
      <c r="K5" s="82">
        <f t="shared" ref="K5:P5" si="1">SUM(K6:K13)</f>
        <v>276.3</v>
      </c>
      <c r="L5" s="82">
        <f t="shared" si="1"/>
        <v>320.7</v>
      </c>
      <c r="M5" s="82">
        <f t="shared" si="1"/>
        <v>337.09999999999997</v>
      </c>
      <c r="N5" s="82">
        <f t="shared" si="1"/>
        <v>291.2</v>
      </c>
      <c r="O5" s="82">
        <f t="shared" si="1"/>
        <v>295</v>
      </c>
      <c r="P5" s="82">
        <f t="shared" si="1"/>
        <v>305.2</v>
      </c>
      <c r="Q5" s="7">
        <f>SUM(Q6:Q13)</f>
        <v>253.2</v>
      </c>
      <c r="R5" s="7">
        <f t="shared" ref="R5:U5" si="2">SUM(R6:R13)</f>
        <v>276.90000000000003</v>
      </c>
      <c r="S5" s="7">
        <f t="shared" si="2"/>
        <v>284.2</v>
      </c>
      <c r="T5" s="7">
        <f t="shared" si="2"/>
        <v>277.10000000000002</v>
      </c>
      <c r="U5" s="7">
        <f t="shared" si="2"/>
        <v>245.00000000000003</v>
      </c>
      <c r="V5" s="60"/>
    </row>
    <row r="6" spans="1:22" x14ac:dyDescent="0.35">
      <c r="A6" s="10"/>
      <c r="B6" s="11" t="s">
        <v>4</v>
      </c>
      <c r="C6" s="18"/>
      <c r="D6" s="11">
        <v>17</v>
      </c>
      <c r="E6" s="11">
        <v>16.8</v>
      </c>
      <c r="F6" s="11">
        <v>17.399999999999999</v>
      </c>
      <c r="G6" s="11">
        <v>17.7</v>
      </c>
      <c r="H6" s="11">
        <v>16.670000000000002</v>
      </c>
      <c r="I6" s="11">
        <v>19.2</v>
      </c>
      <c r="J6" s="11">
        <v>20</v>
      </c>
      <c r="K6" s="18">
        <v>19.499999999999996</v>
      </c>
      <c r="L6" s="18">
        <v>23.700000000000003</v>
      </c>
      <c r="M6" s="18">
        <v>25.3</v>
      </c>
      <c r="N6" s="18">
        <v>22.6</v>
      </c>
      <c r="O6" s="18">
        <v>23.6</v>
      </c>
      <c r="P6" s="12">
        <v>24.6</v>
      </c>
      <c r="Q6" s="13">
        <v>22.299999999999997</v>
      </c>
      <c r="R6" s="13">
        <v>24.700000000000003</v>
      </c>
      <c r="S6" s="13">
        <v>26.400000000000002</v>
      </c>
      <c r="T6" s="13">
        <v>27.099999999999998</v>
      </c>
      <c r="U6" s="13">
        <v>22.200000000000003</v>
      </c>
      <c r="V6" s="60"/>
    </row>
    <row r="7" spans="1:22" x14ac:dyDescent="0.35">
      <c r="A7" s="10"/>
      <c r="B7" s="13" t="s">
        <v>5</v>
      </c>
      <c r="C7" s="17"/>
      <c r="D7" s="13">
        <v>33.200000000000003</v>
      </c>
      <c r="E7" s="13">
        <v>36.1</v>
      </c>
      <c r="F7" s="13">
        <v>38.299999999999997</v>
      </c>
      <c r="G7" s="13">
        <v>37.299999999999997</v>
      </c>
      <c r="H7" s="13">
        <v>41.38</v>
      </c>
      <c r="I7" s="13">
        <v>41</v>
      </c>
      <c r="J7" s="13">
        <v>41.3</v>
      </c>
      <c r="K7" s="17">
        <v>39.5</v>
      </c>
      <c r="L7" s="17">
        <v>42.900000000000006</v>
      </c>
      <c r="M7" s="17">
        <v>46.1</v>
      </c>
      <c r="N7" s="17">
        <v>40.4</v>
      </c>
      <c r="O7" s="17">
        <v>40.200000000000003</v>
      </c>
      <c r="P7" s="12">
        <v>42.9</v>
      </c>
      <c r="Q7" s="13">
        <v>36</v>
      </c>
      <c r="R7" s="13">
        <v>41.7</v>
      </c>
      <c r="S7" s="13">
        <v>41.5</v>
      </c>
      <c r="T7" s="13">
        <v>39</v>
      </c>
      <c r="U7" s="13">
        <v>40.200000000000003</v>
      </c>
      <c r="V7" s="60"/>
    </row>
    <row r="8" spans="1:22" x14ac:dyDescent="0.35">
      <c r="A8" s="10"/>
      <c r="B8" s="13" t="s">
        <v>6</v>
      </c>
      <c r="C8" s="17"/>
      <c r="D8" s="13">
        <v>17.900000000000002</v>
      </c>
      <c r="E8" s="13">
        <v>17.399999999999999</v>
      </c>
      <c r="F8" s="13">
        <v>19.099999999999998</v>
      </c>
      <c r="G8" s="13">
        <v>19.100000000000001</v>
      </c>
      <c r="H8" s="13">
        <v>17.350000000000001</v>
      </c>
      <c r="I8" s="13">
        <v>16.8</v>
      </c>
      <c r="J8" s="13">
        <v>17</v>
      </c>
      <c r="K8" s="17">
        <v>13.899999999999999</v>
      </c>
      <c r="L8" s="17">
        <v>18.099999999999998</v>
      </c>
      <c r="M8" s="17">
        <v>17.8</v>
      </c>
      <c r="N8" s="17">
        <v>16.7</v>
      </c>
      <c r="O8" s="17">
        <v>16.2</v>
      </c>
      <c r="P8" s="12">
        <v>16.900000000000002</v>
      </c>
      <c r="Q8" s="13">
        <v>10.099999999999998</v>
      </c>
      <c r="R8" s="13">
        <v>10.4</v>
      </c>
      <c r="S8" s="13">
        <v>10.6</v>
      </c>
      <c r="T8" s="13">
        <v>10.100000000000001</v>
      </c>
      <c r="U8" s="13">
        <v>9.1</v>
      </c>
      <c r="V8" s="60"/>
    </row>
    <row r="9" spans="1:22" x14ac:dyDescent="0.35">
      <c r="A9" s="10"/>
      <c r="B9" s="11" t="s">
        <v>7</v>
      </c>
      <c r="C9" s="18"/>
      <c r="D9" s="11">
        <v>14.3</v>
      </c>
      <c r="E9" s="11">
        <v>14.3</v>
      </c>
      <c r="F9" s="11">
        <v>14.3</v>
      </c>
      <c r="G9" s="11">
        <v>14.3</v>
      </c>
      <c r="H9" s="11">
        <v>14.3</v>
      </c>
      <c r="I9" s="11">
        <v>14.3</v>
      </c>
      <c r="J9" s="11">
        <v>14.3</v>
      </c>
      <c r="K9" s="18">
        <v>14.3</v>
      </c>
      <c r="L9" s="18">
        <v>13.6</v>
      </c>
      <c r="M9" s="18">
        <v>13.2</v>
      </c>
      <c r="N9" s="18">
        <v>13</v>
      </c>
      <c r="O9" s="18">
        <v>13.2</v>
      </c>
      <c r="P9" s="12">
        <v>13.5</v>
      </c>
      <c r="Q9" s="13">
        <v>13</v>
      </c>
      <c r="R9" s="13">
        <v>13</v>
      </c>
      <c r="S9" s="13">
        <v>13</v>
      </c>
      <c r="T9" s="13">
        <v>13</v>
      </c>
      <c r="U9" s="13">
        <v>13</v>
      </c>
      <c r="V9" s="60"/>
    </row>
    <row r="10" spans="1:22" x14ac:dyDescent="0.35">
      <c r="A10" s="10"/>
      <c r="B10" s="13" t="s">
        <v>8</v>
      </c>
      <c r="C10" s="17"/>
      <c r="D10" s="13">
        <v>72.7</v>
      </c>
      <c r="E10" s="13">
        <v>80.8</v>
      </c>
      <c r="F10" s="13">
        <v>88.4</v>
      </c>
      <c r="G10" s="13">
        <v>86.1</v>
      </c>
      <c r="H10" s="13">
        <v>92.41</v>
      </c>
      <c r="I10" s="13">
        <v>89.2</v>
      </c>
      <c r="J10" s="13">
        <v>87.9</v>
      </c>
      <c r="K10" s="17">
        <v>80.3</v>
      </c>
      <c r="L10" s="17">
        <v>85.899999999999991</v>
      </c>
      <c r="M10" s="17">
        <v>89.9</v>
      </c>
      <c r="N10" s="17">
        <v>80.100000000000009</v>
      </c>
      <c r="O10" s="17">
        <v>78</v>
      </c>
      <c r="P10" s="12">
        <v>80.5</v>
      </c>
      <c r="Q10" s="13">
        <v>69.900000000000006</v>
      </c>
      <c r="R10" s="13">
        <v>79.800000000000011</v>
      </c>
      <c r="S10" s="13">
        <v>79.400000000000006</v>
      </c>
      <c r="T10" s="13">
        <v>78.200000000000017</v>
      </c>
      <c r="U10" s="13">
        <v>66.3</v>
      </c>
      <c r="V10" s="60"/>
    </row>
    <row r="11" spans="1:22" x14ac:dyDescent="0.35">
      <c r="A11" s="10"/>
      <c r="B11" s="13" t="s">
        <v>9</v>
      </c>
      <c r="C11" s="17"/>
      <c r="D11" s="13">
        <v>102.5</v>
      </c>
      <c r="E11" s="13">
        <v>110.2</v>
      </c>
      <c r="F11" s="13">
        <v>114</v>
      </c>
      <c r="G11" s="13">
        <v>115</v>
      </c>
      <c r="H11" s="13">
        <v>109.68</v>
      </c>
      <c r="I11" s="13">
        <v>118.4</v>
      </c>
      <c r="J11" s="13">
        <v>123</v>
      </c>
      <c r="K11" s="17">
        <v>105.1</v>
      </c>
      <c r="L11" s="17">
        <v>112.30000000000001</v>
      </c>
      <c r="M11" s="17">
        <v>120.6</v>
      </c>
      <c r="N11" s="17">
        <v>105.1</v>
      </c>
      <c r="O11" s="17">
        <v>103.10000000000001</v>
      </c>
      <c r="P11" s="12">
        <v>110.5</v>
      </c>
      <c r="Q11" s="13">
        <v>87.2</v>
      </c>
      <c r="R11" s="13">
        <v>93.5</v>
      </c>
      <c r="S11" s="13">
        <v>98.4</v>
      </c>
      <c r="T11" s="13">
        <v>92.199999999999989</v>
      </c>
      <c r="U11" s="13">
        <v>74.3</v>
      </c>
      <c r="V11" s="60"/>
    </row>
    <row r="12" spans="1:22" x14ac:dyDescent="0.35">
      <c r="A12" s="10"/>
      <c r="B12" s="13" t="s">
        <v>10</v>
      </c>
      <c r="C12" s="13"/>
      <c r="D12" s="13">
        <v>3.9</v>
      </c>
      <c r="E12" s="13">
        <v>3.84</v>
      </c>
      <c r="F12" s="13">
        <v>4.2</v>
      </c>
      <c r="G12" s="13">
        <v>4.4000000000000004</v>
      </c>
      <c r="H12" s="13">
        <v>2.5</v>
      </c>
      <c r="I12" s="13">
        <v>6</v>
      </c>
      <c r="J12" s="13">
        <v>6.7</v>
      </c>
      <c r="K12" s="13">
        <v>3.7</v>
      </c>
      <c r="L12" s="13">
        <v>6.4</v>
      </c>
      <c r="M12" s="13">
        <v>6.4</v>
      </c>
      <c r="N12" s="13">
        <v>3</v>
      </c>
      <c r="O12" s="13">
        <v>3.9</v>
      </c>
      <c r="P12" s="14">
        <v>4.5</v>
      </c>
      <c r="Q12" s="13">
        <v>5.0999999999999996</v>
      </c>
      <c r="R12" s="13">
        <v>3.2</v>
      </c>
      <c r="S12" s="13">
        <v>3.4</v>
      </c>
      <c r="T12" s="13">
        <v>8.4</v>
      </c>
      <c r="U12" s="13">
        <v>9.5</v>
      </c>
      <c r="V12" s="60"/>
    </row>
    <row r="13" spans="1:22" x14ac:dyDescent="0.35">
      <c r="A13" s="10"/>
      <c r="B13" s="13" t="s">
        <v>11</v>
      </c>
      <c r="C13" s="13"/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18.7</v>
      </c>
      <c r="K13" s="13">
        <v>0</v>
      </c>
      <c r="L13" s="13">
        <v>17.8</v>
      </c>
      <c r="M13" s="13">
        <v>17.8</v>
      </c>
      <c r="N13" s="13">
        <v>10.3</v>
      </c>
      <c r="O13" s="13">
        <v>16.8</v>
      </c>
      <c r="P13" s="14">
        <v>11.8</v>
      </c>
      <c r="Q13" s="13">
        <v>9.6</v>
      </c>
      <c r="R13" s="13">
        <v>10.6</v>
      </c>
      <c r="S13" s="13">
        <v>11.5</v>
      </c>
      <c r="T13" s="13">
        <v>9.1</v>
      </c>
      <c r="U13" s="13">
        <v>10.4</v>
      </c>
      <c r="V13" s="60"/>
    </row>
    <row r="14" spans="1:22" ht="13.15" x14ac:dyDescent="0.4">
      <c r="A14" s="10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6"/>
      <c r="Q14" s="7"/>
      <c r="R14" s="7"/>
      <c r="S14" s="7"/>
      <c r="T14" s="7"/>
      <c r="U14" s="7"/>
      <c r="V14" s="60"/>
    </row>
    <row r="15" spans="1:22" ht="13.15" x14ac:dyDescent="0.4">
      <c r="A15" s="6" t="s">
        <v>2</v>
      </c>
      <c r="B15" s="7" t="s">
        <v>12</v>
      </c>
      <c r="C15" s="7"/>
      <c r="D15" s="7">
        <f t="shared" ref="D15:J15" si="3">SUM(D16:D18)</f>
        <v>829</v>
      </c>
      <c r="E15" s="7">
        <f t="shared" si="3"/>
        <v>1055.4000000000001</v>
      </c>
      <c r="F15" s="7">
        <f t="shared" si="3"/>
        <v>1016.3</v>
      </c>
      <c r="G15" s="7">
        <f t="shared" si="3"/>
        <v>1170.8</v>
      </c>
      <c r="H15" s="7">
        <f t="shared" si="3"/>
        <v>1180.3999999999999</v>
      </c>
      <c r="I15" s="7">
        <f t="shared" si="3"/>
        <v>974</v>
      </c>
      <c r="J15" s="7">
        <f t="shared" si="3"/>
        <v>1271.5</v>
      </c>
      <c r="K15" s="8">
        <f t="shared" ref="K15:P15" si="4">SUM(K16:K18)</f>
        <v>902</v>
      </c>
      <c r="L15" s="8">
        <f t="shared" si="4"/>
        <v>795.4</v>
      </c>
      <c r="M15" s="8">
        <f t="shared" si="4"/>
        <v>1204.4000000000001</v>
      </c>
      <c r="N15" s="8">
        <f t="shared" si="4"/>
        <v>1171.6999999999998</v>
      </c>
      <c r="O15" s="8">
        <f t="shared" si="4"/>
        <v>1096.5000000000002</v>
      </c>
      <c r="P15" s="8">
        <f t="shared" si="4"/>
        <v>895.4</v>
      </c>
      <c r="Q15" s="7">
        <f>SUM(Q16:Q18)</f>
        <v>922</v>
      </c>
      <c r="R15" s="7">
        <f t="shared" ref="R15:U15" si="5">SUM(R16:R18)</f>
        <v>1012.4</v>
      </c>
      <c r="S15" s="7">
        <f t="shared" si="5"/>
        <v>1258.9999999999998</v>
      </c>
      <c r="T15" s="7">
        <f t="shared" si="5"/>
        <v>1269.5999999999999</v>
      </c>
      <c r="U15" s="7">
        <f t="shared" si="5"/>
        <v>1088.4000000000001</v>
      </c>
      <c r="V15" s="60"/>
    </row>
    <row r="16" spans="1:22" ht="13.15" x14ac:dyDescent="0.4">
      <c r="A16" s="6"/>
      <c r="B16" s="17" t="s">
        <v>13</v>
      </c>
      <c r="C16" s="17"/>
      <c r="D16" s="17">
        <v>816.3</v>
      </c>
      <c r="E16" s="17">
        <v>1038.2</v>
      </c>
      <c r="F16" s="17">
        <v>999.4</v>
      </c>
      <c r="G16" s="17">
        <v>1152.0999999999999</v>
      </c>
      <c r="H16" s="17">
        <v>1175.5999999999999</v>
      </c>
      <c r="I16" s="17">
        <v>956.9</v>
      </c>
      <c r="J16" s="17">
        <v>1208.5</v>
      </c>
      <c r="K16" s="17">
        <v>897.4</v>
      </c>
      <c r="L16" s="17">
        <v>789</v>
      </c>
      <c r="M16" s="17">
        <v>1200.2</v>
      </c>
      <c r="N16" s="17">
        <v>1101.5999999999999</v>
      </c>
      <c r="O16" s="17">
        <v>1034.4000000000001</v>
      </c>
      <c r="P16" s="12">
        <v>859.5</v>
      </c>
      <c r="Q16" s="13">
        <v>893.8</v>
      </c>
      <c r="R16" s="13">
        <v>991.6</v>
      </c>
      <c r="S16" s="13">
        <v>1246.8</v>
      </c>
      <c r="T16" s="13">
        <v>1256.4000000000001</v>
      </c>
      <c r="U16" s="13">
        <v>1069.2</v>
      </c>
      <c r="V16" s="60"/>
    </row>
    <row r="17" spans="1:24" ht="13.15" x14ac:dyDescent="0.4">
      <c r="A17" s="6"/>
      <c r="B17" s="17" t="s">
        <v>10</v>
      </c>
      <c r="C17" s="17"/>
      <c r="D17" s="17">
        <v>12.700000000000001</v>
      </c>
      <c r="E17" s="17">
        <v>17.2</v>
      </c>
      <c r="F17" s="17">
        <v>16.899999999999999</v>
      </c>
      <c r="G17" s="17">
        <v>18.7</v>
      </c>
      <c r="H17" s="17">
        <v>4.8</v>
      </c>
      <c r="I17" s="17">
        <v>6.6</v>
      </c>
      <c r="J17" s="17">
        <v>10.7</v>
      </c>
      <c r="K17" s="17">
        <v>4.5999999999999996</v>
      </c>
      <c r="L17" s="17">
        <v>4</v>
      </c>
      <c r="M17" s="17">
        <v>3.8</v>
      </c>
      <c r="N17" s="17">
        <v>12.6</v>
      </c>
      <c r="O17" s="17">
        <v>18.899999999999999</v>
      </c>
      <c r="P17" s="12">
        <v>11</v>
      </c>
      <c r="Q17" s="13">
        <v>9.6999999999999993</v>
      </c>
      <c r="R17" s="13">
        <v>4.8</v>
      </c>
      <c r="S17" s="13">
        <v>5.6</v>
      </c>
      <c r="T17" s="13">
        <v>6.6</v>
      </c>
      <c r="U17" s="13">
        <v>8.8000000000000007</v>
      </c>
      <c r="V17" s="60"/>
    </row>
    <row r="18" spans="1:24" ht="13.15" x14ac:dyDescent="0.4">
      <c r="A18" s="6"/>
      <c r="B18" s="17" t="s">
        <v>11</v>
      </c>
      <c r="C18" s="17"/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10.5</v>
      </c>
      <c r="J18" s="17">
        <v>52.3</v>
      </c>
      <c r="K18" s="17">
        <v>0</v>
      </c>
      <c r="L18" s="17">
        <v>2.4</v>
      </c>
      <c r="M18" s="17">
        <v>0.4</v>
      </c>
      <c r="N18" s="17">
        <v>57.5</v>
      </c>
      <c r="O18" s="17">
        <v>43.2</v>
      </c>
      <c r="P18" s="12">
        <v>24.9</v>
      </c>
      <c r="Q18" s="13">
        <v>18.5</v>
      </c>
      <c r="R18" s="13">
        <v>16</v>
      </c>
      <c r="S18" s="13">
        <v>6.6</v>
      </c>
      <c r="T18" s="13">
        <v>6.6</v>
      </c>
      <c r="U18" s="13">
        <v>10.4</v>
      </c>
      <c r="V18" s="60"/>
    </row>
    <row r="19" spans="1:24" ht="13.15" x14ac:dyDescent="0.4">
      <c r="A19" s="6" t="s">
        <v>14</v>
      </c>
      <c r="B19" s="7" t="s">
        <v>15</v>
      </c>
      <c r="C19" s="7"/>
      <c r="D19" s="7">
        <f t="shared" ref="D19:J19" si="6">SUM(D20:D23)</f>
        <v>339</v>
      </c>
      <c r="E19" s="7">
        <f t="shared" si="6"/>
        <v>79.8</v>
      </c>
      <c r="F19" s="7">
        <f t="shared" si="6"/>
        <v>124.7</v>
      </c>
      <c r="G19" s="7">
        <f t="shared" si="6"/>
        <v>84.800000000000011</v>
      </c>
      <c r="H19" s="7">
        <f t="shared" si="6"/>
        <v>57.7</v>
      </c>
      <c r="I19" s="7">
        <f t="shared" si="6"/>
        <v>86.8</v>
      </c>
      <c r="J19" s="7">
        <f t="shared" si="6"/>
        <v>72.5</v>
      </c>
      <c r="K19" s="51">
        <f t="shared" ref="K19:P19" si="7">SUM(K20:K23)</f>
        <v>195</v>
      </c>
      <c r="L19" s="51">
        <f t="shared" si="7"/>
        <v>167.8</v>
      </c>
      <c r="M19" s="51">
        <f t="shared" si="7"/>
        <v>45</v>
      </c>
      <c r="N19" s="51">
        <f t="shared" si="7"/>
        <v>77.8</v>
      </c>
      <c r="O19" s="51">
        <f t="shared" si="7"/>
        <v>81.099999999999994</v>
      </c>
      <c r="P19" s="8">
        <f t="shared" si="7"/>
        <v>149.4</v>
      </c>
      <c r="Q19" s="7">
        <f>SUM(Q20:Q23)</f>
        <v>180.60000000000002</v>
      </c>
      <c r="R19" s="7">
        <f t="shared" ref="R19:U19" si="8">SUM(R20:R23)</f>
        <v>56.5</v>
      </c>
      <c r="S19" s="7">
        <f t="shared" si="8"/>
        <v>68.3</v>
      </c>
      <c r="T19" s="7">
        <f t="shared" si="8"/>
        <v>25.8</v>
      </c>
      <c r="U19" s="7">
        <f t="shared" si="8"/>
        <v>42.3</v>
      </c>
      <c r="V19" s="9"/>
    </row>
    <row r="20" spans="1:24" ht="13.15" x14ac:dyDescent="0.4">
      <c r="A20" s="6"/>
      <c r="B20" s="18" t="s">
        <v>16</v>
      </c>
      <c r="C20" s="18"/>
      <c r="D20" s="18">
        <v>0.1</v>
      </c>
      <c r="E20" s="18">
        <v>0.1</v>
      </c>
      <c r="F20" s="18">
        <v>0.1</v>
      </c>
      <c r="G20" s="18">
        <v>0.1</v>
      </c>
      <c r="H20" s="18">
        <v>0.5</v>
      </c>
      <c r="I20" s="18">
        <v>0.5</v>
      </c>
      <c r="J20" s="18">
        <v>0.4</v>
      </c>
      <c r="K20" s="12">
        <v>0.4</v>
      </c>
      <c r="L20" s="12">
        <v>0.4</v>
      </c>
      <c r="M20" s="12">
        <v>0.5</v>
      </c>
      <c r="N20" s="12">
        <v>0.5</v>
      </c>
      <c r="O20" s="12">
        <v>0.4</v>
      </c>
      <c r="P20" s="12">
        <v>0.4</v>
      </c>
      <c r="Q20" s="13">
        <v>0.4</v>
      </c>
      <c r="R20" s="13">
        <v>0</v>
      </c>
      <c r="S20" s="13">
        <v>0.4</v>
      </c>
      <c r="T20" s="13">
        <v>0.4</v>
      </c>
      <c r="U20" s="13">
        <v>0.4</v>
      </c>
      <c r="V20" s="9"/>
    </row>
    <row r="21" spans="1:24" x14ac:dyDescent="0.35">
      <c r="A21" s="10"/>
      <c r="B21" s="17" t="s">
        <v>17</v>
      </c>
      <c r="C21" s="17"/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9"/>
    </row>
    <row r="22" spans="1:24" x14ac:dyDescent="0.35">
      <c r="A22" s="10"/>
      <c r="B22" s="17" t="s">
        <v>18</v>
      </c>
      <c r="C22" s="17"/>
      <c r="D22" s="17">
        <v>20.3</v>
      </c>
      <c r="E22" s="17">
        <v>21.7</v>
      </c>
      <c r="F22" s="17">
        <v>21.4</v>
      </c>
      <c r="G22" s="17">
        <v>10.8</v>
      </c>
      <c r="H22" s="17">
        <v>10.7</v>
      </c>
      <c r="I22" s="17">
        <v>18.8</v>
      </c>
      <c r="J22" s="17">
        <v>26</v>
      </c>
      <c r="K22" s="12">
        <v>26.1</v>
      </c>
      <c r="L22" s="12">
        <v>23.9</v>
      </c>
      <c r="M22" s="12">
        <v>25.6</v>
      </c>
      <c r="N22" s="12">
        <v>15</v>
      </c>
      <c r="O22" s="12">
        <v>24.5</v>
      </c>
      <c r="P22" s="12">
        <v>25.3</v>
      </c>
      <c r="Q22" s="13">
        <v>25.4</v>
      </c>
      <c r="R22" s="13">
        <v>25.2</v>
      </c>
      <c r="S22" s="13">
        <v>24.5</v>
      </c>
      <c r="T22" s="13">
        <v>12</v>
      </c>
      <c r="U22" s="13">
        <v>13.2</v>
      </c>
      <c r="V22" s="9"/>
    </row>
    <row r="23" spans="1:24" x14ac:dyDescent="0.35">
      <c r="A23" s="10"/>
      <c r="B23" s="17" t="s">
        <v>19</v>
      </c>
      <c r="C23" s="17"/>
      <c r="D23" s="17">
        <v>318.60000000000002</v>
      </c>
      <c r="E23" s="17">
        <v>58</v>
      </c>
      <c r="F23" s="17">
        <v>103.2</v>
      </c>
      <c r="G23" s="17">
        <v>73.900000000000006</v>
      </c>
      <c r="H23" s="17">
        <v>46.5</v>
      </c>
      <c r="I23" s="17">
        <v>67.5</v>
      </c>
      <c r="J23" s="17">
        <v>46.1</v>
      </c>
      <c r="K23" s="12">
        <v>168.5</v>
      </c>
      <c r="L23" s="12">
        <v>143.5</v>
      </c>
      <c r="M23" s="12">
        <v>18.899999999999999</v>
      </c>
      <c r="N23" s="12">
        <v>62.3</v>
      </c>
      <c r="O23" s="12">
        <v>56.2</v>
      </c>
      <c r="P23" s="12">
        <v>123.7</v>
      </c>
      <c r="Q23" s="13">
        <v>154.80000000000001</v>
      </c>
      <c r="R23" s="13">
        <v>31.3</v>
      </c>
      <c r="S23" s="13">
        <v>43.4</v>
      </c>
      <c r="T23" s="13">
        <v>13.4</v>
      </c>
      <c r="U23" s="13">
        <v>28.7</v>
      </c>
      <c r="V23" s="9"/>
    </row>
    <row r="24" spans="1:24" ht="13.15" x14ac:dyDescent="0.4">
      <c r="A24" s="10"/>
      <c r="B24" s="19" t="s">
        <v>20</v>
      </c>
      <c r="C24" s="19"/>
      <c r="D24" s="19">
        <f t="shared" ref="D24:J24" si="9">D5+D15+D19</f>
        <v>1429.5</v>
      </c>
      <c r="E24" s="19">
        <f t="shared" si="9"/>
        <v>1414.64</v>
      </c>
      <c r="F24" s="19">
        <f t="shared" si="9"/>
        <v>1436.7</v>
      </c>
      <c r="G24" s="19">
        <f t="shared" si="9"/>
        <v>1549.4999999999998</v>
      </c>
      <c r="H24" s="19">
        <f t="shared" si="9"/>
        <v>1532.3899999999999</v>
      </c>
      <c r="I24" s="19">
        <f t="shared" si="9"/>
        <v>1365.7</v>
      </c>
      <c r="J24" s="19">
        <f t="shared" si="9"/>
        <v>1672.9</v>
      </c>
      <c r="K24" s="20">
        <f t="shared" ref="K24:P24" si="10">K5+K15+K19</f>
        <v>1373.3</v>
      </c>
      <c r="L24" s="20">
        <f t="shared" si="10"/>
        <v>1283.8999999999999</v>
      </c>
      <c r="M24" s="20">
        <f t="shared" si="10"/>
        <v>1586.5</v>
      </c>
      <c r="N24" s="20">
        <f t="shared" si="10"/>
        <v>1540.6999999999998</v>
      </c>
      <c r="O24" s="20">
        <f t="shared" si="10"/>
        <v>1472.6000000000001</v>
      </c>
      <c r="P24" s="20">
        <f t="shared" si="10"/>
        <v>1350</v>
      </c>
      <c r="Q24" s="20">
        <f>Q5+Q15+Q19</f>
        <v>1355.8000000000002</v>
      </c>
      <c r="R24" s="20">
        <f>R5+R15+R19</f>
        <v>1345.8</v>
      </c>
      <c r="S24" s="20">
        <f>S5+S15+S19</f>
        <v>1611.4999999999998</v>
      </c>
      <c r="T24" s="20">
        <f>T5+T15+T19</f>
        <v>1572.4999999999998</v>
      </c>
      <c r="U24" s="20">
        <f>U5+U15+U19</f>
        <v>1375.7</v>
      </c>
      <c r="V24" s="20"/>
    </row>
    <row r="25" spans="1:24" ht="13.15" x14ac:dyDescent="0.4">
      <c r="B25" s="21"/>
      <c r="C25" s="21"/>
      <c r="D25" s="125"/>
      <c r="E25" s="125"/>
      <c r="F25" s="125"/>
      <c r="G25" s="125"/>
      <c r="H25" s="125"/>
      <c r="I25" s="125"/>
      <c r="J25" s="125"/>
      <c r="K25" s="21"/>
      <c r="L25" s="21"/>
      <c r="M25" s="21"/>
      <c r="N25" s="21"/>
      <c r="O25" s="21"/>
      <c r="P25" s="22"/>
      <c r="Q25" s="22"/>
      <c r="R25" s="22"/>
      <c r="S25" s="22"/>
      <c r="T25" s="22"/>
      <c r="U25" s="22"/>
      <c r="V25" s="22"/>
    </row>
    <row r="26" spans="1:24" x14ac:dyDescent="0.35">
      <c r="A26" s="23" t="s">
        <v>22</v>
      </c>
      <c r="B26" s="24" t="s">
        <v>23</v>
      </c>
      <c r="C26" s="24"/>
      <c r="D26" s="100">
        <v>196.7</v>
      </c>
      <c r="E26" s="100">
        <v>158.04</v>
      </c>
      <c r="F26" s="100">
        <v>221</v>
      </c>
      <c r="G26" s="100">
        <v>218.3</v>
      </c>
      <c r="H26" s="100">
        <v>186.2</v>
      </c>
      <c r="I26" s="100">
        <v>190.2</v>
      </c>
      <c r="J26" s="100">
        <v>199</v>
      </c>
      <c r="K26" s="25">
        <v>174</v>
      </c>
      <c r="L26" s="25">
        <v>185.90000000000003</v>
      </c>
      <c r="M26" s="25">
        <v>200.70000000000005</v>
      </c>
      <c r="N26" s="25">
        <v>181.70000000000002</v>
      </c>
      <c r="O26" s="25">
        <v>184.90000000000003</v>
      </c>
      <c r="P26" s="25">
        <v>179.4</v>
      </c>
      <c r="Q26">
        <v>140.5</v>
      </c>
      <c r="R26">
        <v>164</v>
      </c>
      <c r="S26">
        <v>162.19999999999999</v>
      </c>
      <c r="T26">
        <v>171.29999999999998</v>
      </c>
      <c r="U26">
        <v>137.90000000000003</v>
      </c>
      <c r="V26" s="60"/>
      <c r="W26" s="88"/>
      <c r="X26" s="89"/>
    </row>
    <row r="27" spans="1:24" ht="13.15" x14ac:dyDescent="0.4">
      <c r="A27" s="26" t="s">
        <v>24</v>
      </c>
      <c r="B27" s="24" t="s">
        <v>12</v>
      </c>
      <c r="C27" s="24"/>
      <c r="D27" s="122">
        <v>611.6</v>
      </c>
      <c r="E27" s="122">
        <v>805.1</v>
      </c>
      <c r="F27" s="122">
        <v>754.1</v>
      </c>
      <c r="G27" s="122">
        <v>866.8</v>
      </c>
      <c r="H27" s="100">
        <v>886.7</v>
      </c>
      <c r="I27" s="100">
        <v>714.8</v>
      </c>
      <c r="J27" s="100">
        <v>916.3</v>
      </c>
      <c r="K27" s="25">
        <v>677.39999999999986</v>
      </c>
      <c r="L27" s="25">
        <v>600.80000000000007</v>
      </c>
      <c r="M27" s="25">
        <v>920.90000000000009</v>
      </c>
      <c r="N27" s="25">
        <v>864</v>
      </c>
      <c r="O27" s="25">
        <v>796.2</v>
      </c>
      <c r="P27" s="25">
        <v>663.6</v>
      </c>
      <c r="Q27">
        <v>818.40000000000009</v>
      </c>
      <c r="R27">
        <v>902.30000000000007</v>
      </c>
      <c r="S27">
        <v>1088.3000000000002</v>
      </c>
      <c r="T27">
        <v>1033.6000000000001</v>
      </c>
      <c r="U27">
        <v>975.19999999999982</v>
      </c>
      <c r="V27" s="60"/>
      <c r="W27" s="89"/>
      <c r="X27" s="89"/>
    </row>
    <row r="28" spans="1:24" x14ac:dyDescent="0.35">
      <c r="A28" s="27"/>
      <c r="B28" s="24" t="s">
        <v>16</v>
      </c>
      <c r="C28" s="24"/>
      <c r="D28" s="122">
        <v>0.1</v>
      </c>
      <c r="E28" s="122">
        <v>0.1</v>
      </c>
      <c r="F28" s="122">
        <v>0.1</v>
      </c>
      <c r="G28" s="122">
        <v>0.1</v>
      </c>
      <c r="H28" s="100">
        <v>0.2</v>
      </c>
      <c r="I28" s="100">
        <v>0.2</v>
      </c>
      <c r="J28" s="100">
        <v>0.1</v>
      </c>
      <c r="K28" s="25">
        <v>0.1</v>
      </c>
      <c r="L28" s="25">
        <v>0.4</v>
      </c>
      <c r="M28" s="25">
        <v>0.1</v>
      </c>
      <c r="N28" s="25">
        <v>0.2</v>
      </c>
      <c r="O28" s="25">
        <v>0.4</v>
      </c>
      <c r="P28" s="25">
        <v>0.4</v>
      </c>
      <c r="Q28">
        <v>0.4</v>
      </c>
      <c r="R28">
        <v>0</v>
      </c>
      <c r="S28">
        <v>0.4</v>
      </c>
      <c r="T28">
        <v>0.4</v>
      </c>
      <c r="U28">
        <v>0.4</v>
      </c>
      <c r="V28" s="60"/>
      <c r="W28" s="89"/>
      <c r="X28" s="89"/>
    </row>
    <row r="29" spans="1:24" x14ac:dyDescent="0.35">
      <c r="A29" s="23"/>
      <c r="B29" s="24" t="s">
        <v>25</v>
      </c>
      <c r="C29" s="24"/>
      <c r="D29" s="122">
        <v>0</v>
      </c>
      <c r="E29" s="122">
        <v>0</v>
      </c>
      <c r="F29" s="122">
        <v>0</v>
      </c>
      <c r="G29" s="122">
        <v>0</v>
      </c>
      <c r="H29" s="100">
        <v>0</v>
      </c>
      <c r="I29" s="100">
        <v>0</v>
      </c>
      <c r="J29" s="100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>
        <v>0</v>
      </c>
      <c r="R29">
        <v>0</v>
      </c>
      <c r="S29">
        <v>0</v>
      </c>
      <c r="T29">
        <v>0</v>
      </c>
      <c r="U29">
        <v>0</v>
      </c>
      <c r="V29" s="60"/>
      <c r="W29" s="89"/>
      <c r="X29" s="89"/>
    </row>
    <row r="30" spans="1:24" x14ac:dyDescent="0.35">
      <c r="A30" s="23"/>
      <c r="B30" s="24" t="s">
        <v>26</v>
      </c>
      <c r="C30" s="24"/>
      <c r="D30" s="122">
        <v>0</v>
      </c>
      <c r="E30" s="122">
        <v>18.100000000000001</v>
      </c>
      <c r="F30" s="122">
        <v>0</v>
      </c>
      <c r="G30" s="122">
        <v>0</v>
      </c>
      <c r="H30" s="100">
        <v>7.2</v>
      </c>
      <c r="I30" s="100">
        <v>15.3</v>
      </c>
      <c r="J30" s="100">
        <v>20.2</v>
      </c>
      <c r="K30" s="25">
        <v>20.3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>
        <v>0</v>
      </c>
      <c r="R30">
        <v>0</v>
      </c>
      <c r="S30">
        <v>0</v>
      </c>
      <c r="T30">
        <v>0</v>
      </c>
      <c r="U30">
        <v>0</v>
      </c>
      <c r="V30" s="60"/>
      <c r="W30" s="89"/>
      <c r="X30" s="89"/>
    </row>
    <row r="31" spans="1:24" x14ac:dyDescent="0.35">
      <c r="A31" s="23"/>
      <c r="B31" s="24" t="s">
        <v>19</v>
      </c>
      <c r="C31" s="24"/>
      <c r="D31" s="122">
        <v>173.5</v>
      </c>
      <c r="E31" s="122">
        <v>0</v>
      </c>
      <c r="F31" s="122">
        <v>94.7</v>
      </c>
      <c r="G31" s="122">
        <v>48.5</v>
      </c>
      <c r="H31" s="100">
        <v>0</v>
      </c>
      <c r="I31" s="100">
        <v>0</v>
      </c>
      <c r="J31" s="100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>
        <v>0</v>
      </c>
      <c r="R31">
        <v>30.1</v>
      </c>
      <c r="S31">
        <v>0</v>
      </c>
      <c r="T31">
        <v>13.2</v>
      </c>
      <c r="U31">
        <v>0</v>
      </c>
      <c r="V31" s="60"/>
      <c r="W31" s="89"/>
      <c r="X31" s="89"/>
    </row>
    <row r="32" spans="1:24" ht="13.15" x14ac:dyDescent="0.4">
      <c r="A32" s="23"/>
      <c r="B32" s="28" t="s">
        <v>20</v>
      </c>
      <c r="C32" s="28"/>
      <c r="D32" s="101">
        <f t="shared" ref="D32:J32" si="11">SUM(D26:D31)</f>
        <v>981.9</v>
      </c>
      <c r="E32" s="101">
        <f t="shared" si="11"/>
        <v>981.34</v>
      </c>
      <c r="F32" s="101">
        <f t="shared" si="11"/>
        <v>1069.9000000000001</v>
      </c>
      <c r="G32" s="101">
        <f t="shared" si="11"/>
        <v>1133.6999999999998</v>
      </c>
      <c r="H32" s="101">
        <f t="shared" si="11"/>
        <v>1080.3000000000002</v>
      </c>
      <c r="I32" s="101">
        <f t="shared" si="11"/>
        <v>920.5</v>
      </c>
      <c r="J32" s="101">
        <f t="shared" si="11"/>
        <v>1135.5999999999999</v>
      </c>
      <c r="K32" s="29">
        <f t="shared" ref="K32:O32" si="12">SUM(K26:K31)</f>
        <v>871.79999999999984</v>
      </c>
      <c r="L32" s="29">
        <f t="shared" si="12"/>
        <v>787.1</v>
      </c>
      <c r="M32" s="29">
        <f t="shared" si="12"/>
        <v>1121.7</v>
      </c>
      <c r="N32" s="29">
        <f t="shared" si="12"/>
        <v>1045.9000000000001</v>
      </c>
      <c r="O32" s="29">
        <f t="shared" si="12"/>
        <v>981.50000000000011</v>
      </c>
      <c r="P32" s="29">
        <f t="shared" ref="P32:U32" si="13">SUM(P26:P31)</f>
        <v>843.4</v>
      </c>
      <c r="Q32" s="29">
        <f t="shared" si="13"/>
        <v>959.30000000000007</v>
      </c>
      <c r="R32" s="29">
        <f t="shared" si="13"/>
        <v>1096.4000000000001</v>
      </c>
      <c r="S32" s="29">
        <f t="shared" si="13"/>
        <v>1250.9000000000003</v>
      </c>
      <c r="T32" s="29">
        <f t="shared" si="13"/>
        <v>1218.5000000000002</v>
      </c>
      <c r="U32" s="29">
        <f t="shared" si="13"/>
        <v>1113.5</v>
      </c>
      <c r="V32" s="29"/>
      <c r="W32" s="89"/>
      <c r="X32" s="89"/>
    </row>
    <row r="33" spans="1:22" ht="13.15" x14ac:dyDescent="0.4">
      <c r="B33" s="5"/>
      <c r="C33" s="5"/>
      <c r="D33" s="92"/>
      <c r="E33" s="92"/>
      <c r="F33" s="92"/>
      <c r="G33" s="92"/>
      <c r="H33" s="92"/>
      <c r="I33" s="92"/>
      <c r="J33" s="92"/>
      <c r="K33" s="5"/>
      <c r="L33" s="5"/>
      <c r="M33" s="5"/>
      <c r="N33" s="5"/>
      <c r="O33" s="5"/>
      <c r="P33" s="1"/>
      <c r="Q33" s="9"/>
    </row>
    <row r="34" spans="1:22" x14ac:dyDescent="0.35">
      <c r="A34" t="s">
        <v>27</v>
      </c>
      <c r="B34" s="30" t="s">
        <v>28</v>
      </c>
      <c r="C34" s="30"/>
      <c r="D34" s="93">
        <v>79.2</v>
      </c>
      <c r="E34" s="93">
        <v>25.5</v>
      </c>
      <c r="F34" s="93">
        <v>51.1</v>
      </c>
      <c r="G34" s="93">
        <v>46</v>
      </c>
      <c r="H34" s="93">
        <v>28.9</v>
      </c>
      <c r="I34" s="93">
        <v>35.700000000000003</v>
      </c>
      <c r="J34" s="93">
        <v>81.400000000000006</v>
      </c>
      <c r="K34" s="36">
        <v>38.599999999999994</v>
      </c>
      <c r="L34" s="77">
        <v>39.199999999999996</v>
      </c>
      <c r="M34" s="22">
        <v>25.199999999999996</v>
      </c>
      <c r="N34" s="22">
        <v>24.8</v>
      </c>
      <c r="O34" s="22">
        <v>24.4</v>
      </c>
      <c r="P34" s="74">
        <v>22.900000000000002</v>
      </c>
      <c r="Q34" s="9">
        <v>21.3</v>
      </c>
      <c r="R34">
        <v>18.699999999999982</v>
      </c>
      <c r="S34">
        <v>25.799999999999997</v>
      </c>
      <c r="T34">
        <v>21.2</v>
      </c>
      <c r="U34">
        <v>21.7</v>
      </c>
      <c r="V34" s="9"/>
    </row>
    <row r="35" spans="1:22" x14ac:dyDescent="0.35">
      <c r="B35" s="32" t="s">
        <v>29</v>
      </c>
      <c r="C35" s="32"/>
      <c r="D35" s="93">
        <v>173.4</v>
      </c>
      <c r="E35" s="93">
        <v>18.100000000000001</v>
      </c>
      <c r="F35" s="93">
        <v>94.7</v>
      </c>
      <c r="G35" s="93">
        <v>48.4</v>
      </c>
      <c r="H35" s="93">
        <v>7.2</v>
      </c>
      <c r="I35" s="93">
        <v>15.3</v>
      </c>
      <c r="J35" s="93">
        <v>15.6</v>
      </c>
      <c r="K35" s="36">
        <v>19.300000000000011</v>
      </c>
      <c r="L35" s="77">
        <v>0</v>
      </c>
      <c r="M35" s="22">
        <v>0</v>
      </c>
      <c r="N35" s="22">
        <v>0</v>
      </c>
      <c r="O35" s="22">
        <v>0</v>
      </c>
      <c r="P35" s="74">
        <v>0</v>
      </c>
      <c r="Q35" s="9">
        <v>0</v>
      </c>
      <c r="R35">
        <v>30.100000000000023</v>
      </c>
      <c r="S35">
        <v>0</v>
      </c>
      <c r="T35">
        <v>13.2</v>
      </c>
      <c r="U35">
        <v>0</v>
      </c>
      <c r="V35" s="9"/>
    </row>
    <row r="36" spans="1:22" x14ac:dyDescent="0.35">
      <c r="B36" s="30" t="s">
        <v>30</v>
      </c>
      <c r="C36" s="30"/>
      <c r="D36" s="93">
        <v>0</v>
      </c>
      <c r="E36" s="93">
        <v>0</v>
      </c>
      <c r="F36" s="93">
        <v>0</v>
      </c>
      <c r="G36" s="93">
        <v>0</v>
      </c>
      <c r="H36" s="93">
        <v>0</v>
      </c>
      <c r="I36" s="93">
        <v>0</v>
      </c>
      <c r="J36" s="93">
        <v>0</v>
      </c>
      <c r="K36" s="36">
        <v>0</v>
      </c>
      <c r="L36" s="77">
        <v>0</v>
      </c>
      <c r="M36" s="22">
        <v>0</v>
      </c>
      <c r="N36" s="22">
        <v>0</v>
      </c>
      <c r="O36" s="22">
        <v>0</v>
      </c>
      <c r="P36" s="74">
        <v>0</v>
      </c>
      <c r="Q36" s="9">
        <v>0</v>
      </c>
      <c r="R36">
        <v>0</v>
      </c>
      <c r="S36">
        <v>0</v>
      </c>
      <c r="T36">
        <v>0</v>
      </c>
      <c r="U36">
        <v>0</v>
      </c>
      <c r="V36" s="9"/>
    </row>
    <row r="37" spans="1:22" x14ac:dyDescent="0.35">
      <c r="B37" s="33" t="s">
        <v>31</v>
      </c>
      <c r="C37" s="33"/>
      <c r="D37" s="93">
        <v>0</v>
      </c>
      <c r="E37" s="93">
        <v>0</v>
      </c>
      <c r="F37" s="93">
        <v>0</v>
      </c>
      <c r="G37" s="93">
        <v>0</v>
      </c>
      <c r="H37" s="93">
        <v>0</v>
      </c>
      <c r="I37" s="93">
        <v>0</v>
      </c>
      <c r="J37" s="93">
        <v>0</v>
      </c>
      <c r="K37" s="36">
        <v>0</v>
      </c>
      <c r="L37" s="77">
        <v>0</v>
      </c>
      <c r="M37" s="22">
        <v>0</v>
      </c>
      <c r="N37" s="22">
        <v>0</v>
      </c>
      <c r="O37" s="22">
        <v>0</v>
      </c>
      <c r="P37" s="74">
        <v>0</v>
      </c>
      <c r="Q37" s="9">
        <v>0</v>
      </c>
      <c r="R37">
        <v>0</v>
      </c>
      <c r="S37">
        <v>0</v>
      </c>
      <c r="T37">
        <v>0</v>
      </c>
      <c r="U37">
        <v>0</v>
      </c>
      <c r="V37" s="9"/>
    </row>
    <row r="38" spans="1:22" x14ac:dyDescent="0.35">
      <c r="B38" s="33" t="s">
        <v>32</v>
      </c>
      <c r="C38" s="33"/>
      <c r="D38" s="93">
        <v>18.100000000000001</v>
      </c>
      <c r="E38" s="93">
        <v>68.599999999999994</v>
      </c>
      <c r="F38" s="93">
        <v>56.8</v>
      </c>
      <c r="G38" s="93">
        <v>59.7</v>
      </c>
      <c r="H38" s="93">
        <v>48.8</v>
      </c>
      <c r="I38" s="93">
        <v>48.7</v>
      </c>
      <c r="J38" s="93">
        <v>93.8</v>
      </c>
      <c r="K38" s="36">
        <v>48.7</v>
      </c>
      <c r="L38" s="77">
        <v>37.799999999999997</v>
      </c>
      <c r="M38" s="22">
        <v>27.9</v>
      </c>
      <c r="N38" s="22">
        <v>60.7</v>
      </c>
      <c r="O38" s="22">
        <v>58.8</v>
      </c>
      <c r="P38" s="74">
        <v>60</v>
      </c>
      <c r="Q38" s="9">
        <v>50.800000000000004</v>
      </c>
      <c r="R38">
        <v>54.1</v>
      </c>
      <c r="S38">
        <v>36</v>
      </c>
      <c r="T38">
        <v>25.6</v>
      </c>
      <c r="U38">
        <v>46.7</v>
      </c>
      <c r="V38" s="9"/>
    </row>
    <row r="39" spans="1:22" x14ac:dyDescent="0.35">
      <c r="B39" s="34" t="s">
        <v>33</v>
      </c>
      <c r="C39" s="34"/>
      <c r="D39" s="93">
        <v>0</v>
      </c>
      <c r="E39" s="93">
        <v>0</v>
      </c>
      <c r="F39" s="93">
        <v>0</v>
      </c>
      <c r="G39" s="93">
        <v>0</v>
      </c>
      <c r="H39" s="93">
        <v>0</v>
      </c>
      <c r="I39" s="93">
        <v>0</v>
      </c>
      <c r="J39" s="93">
        <v>0</v>
      </c>
      <c r="K39" s="36">
        <v>0</v>
      </c>
      <c r="L39" s="77">
        <v>0</v>
      </c>
      <c r="M39" s="22">
        <v>0</v>
      </c>
      <c r="N39" s="22">
        <v>0</v>
      </c>
      <c r="O39" s="22">
        <v>0</v>
      </c>
      <c r="P39" s="74">
        <v>0</v>
      </c>
      <c r="Q39" s="9">
        <v>0</v>
      </c>
      <c r="R39">
        <v>0</v>
      </c>
      <c r="S39">
        <v>0</v>
      </c>
      <c r="T39">
        <v>0</v>
      </c>
      <c r="U39">
        <v>0</v>
      </c>
      <c r="V39" s="9"/>
    </row>
    <row r="40" spans="1:22" x14ac:dyDescent="0.35">
      <c r="B40" s="33" t="s">
        <v>34</v>
      </c>
      <c r="C40" s="33"/>
      <c r="D40" s="93">
        <v>54.1</v>
      </c>
      <c r="E40" s="93">
        <v>59.8</v>
      </c>
      <c r="F40" s="93">
        <v>61.4</v>
      </c>
      <c r="G40" s="93">
        <v>54.6</v>
      </c>
      <c r="H40" s="93">
        <v>64.400000000000006</v>
      </c>
      <c r="I40" s="93">
        <v>60.5</v>
      </c>
      <c r="J40" s="93">
        <v>56.9</v>
      </c>
      <c r="K40" s="36">
        <v>51.400000000000006</v>
      </c>
      <c r="L40" s="77">
        <v>45.9</v>
      </c>
      <c r="M40" s="22">
        <v>55.9</v>
      </c>
      <c r="N40" s="22">
        <v>55.899999999999991</v>
      </c>
      <c r="O40" s="22">
        <v>51.699999999999996</v>
      </c>
      <c r="P40" s="74">
        <v>52.099999999999994</v>
      </c>
      <c r="Q40" s="9">
        <v>48</v>
      </c>
      <c r="R40">
        <v>51</v>
      </c>
      <c r="S40">
        <v>51.1</v>
      </c>
      <c r="T40">
        <v>40.6</v>
      </c>
      <c r="U40">
        <v>29</v>
      </c>
      <c r="V40" s="9"/>
    </row>
    <row r="41" spans="1:22" x14ac:dyDescent="0.35">
      <c r="B41" s="30" t="s">
        <v>35</v>
      </c>
      <c r="C41" s="30"/>
      <c r="D41" s="93">
        <v>24.8</v>
      </c>
      <c r="E41" s="93">
        <v>26</v>
      </c>
      <c r="F41" s="93">
        <v>30.9</v>
      </c>
      <c r="G41" s="93">
        <v>28</v>
      </c>
      <c r="H41" s="93">
        <v>43.1</v>
      </c>
      <c r="I41" s="93">
        <v>41.1</v>
      </c>
      <c r="J41" s="93">
        <v>37.6</v>
      </c>
      <c r="K41" s="36">
        <v>37.699999999999996</v>
      </c>
      <c r="L41" s="77">
        <v>28.4</v>
      </c>
      <c r="M41" s="22">
        <v>27.7</v>
      </c>
      <c r="N41" s="22">
        <v>25.4</v>
      </c>
      <c r="O41" s="22">
        <v>20.8</v>
      </c>
      <c r="P41" s="74">
        <v>22.4</v>
      </c>
      <c r="Q41" s="9">
        <v>25.600000000000005</v>
      </c>
      <c r="R41">
        <v>24.6</v>
      </c>
      <c r="S41">
        <v>23.799999999999997</v>
      </c>
      <c r="T41">
        <v>24.700000000000003</v>
      </c>
      <c r="U41">
        <v>22.200000000000003</v>
      </c>
      <c r="V41" s="9"/>
    </row>
    <row r="42" spans="1:22" x14ac:dyDescent="0.35">
      <c r="B42" s="30" t="s">
        <v>87</v>
      </c>
      <c r="C42" s="30"/>
      <c r="D42" s="93"/>
      <c r="E42" s="93"/>
      <c r="F42" s="93"/>
      <c r="G42" s="93"/>
      <c r="H42" s="93"/>
      <c r="I42" s="93"/>
      <c r="J42" s="93"/>
      <c r="K42" s="36"/>
      <c r="L42" s="77">
        <v>0</v>
      </c>
      <c r="M42" s="22">
        <v>0</v>
      </c>
      <c r="N42" s="22">
        <v>0</v>
      </c>
      <c r="O42" s="22">
        <v>0</v>
      </c>
      <c r="P42" s="74">
        <v>0</v>
      </c>
      <c r="Q42" s="9">
        <v>0</v>
      </c>
      <c r="R42">
        <v>0</v>
      </c>
      <c r="S42">
        <v>0</v>
      </c>
      <c r="T42">
        <v>0</v>
      </c>
      <c r="U42">
        <v>0</v>
      </c>
      <c r="V42" s="9"/>
    </row>
    <row r="43" spans="1:22" x14ac:dyDescent="0.35">
      <c r="K43" s="52"/>
      <c r="L43" s="77"/>
      <c r="M43" s="22"/>
      <c r="N43" s="22"/>
      <c r="O43" s="22"/>
      <c r="P43" s="74"/>
      <c r="Q43" s="9"/>
      <c r="V43" s="9"/>
    </row>
    <row r="44" spans="1:22" x14ac:dyDescent="0.35">
      <c r="A44" t="s">
        <v>36</v>
      </c>
      <c r="B44" s="5" t="s">
        <v>37</v>
      </c>
      <c r="C44" s="5"/>
      <c r="D44" s="123">
        <v>614.79999999999995</v>
      </c>
      <c r="E44" s="123">
        <v>783.34</v>
      </c>
      <c r="F44" s="123">
        <v>756.9</v>
      </c>
      <c r="G44" s="123">
        <v>878.5</v>
      </c>
      <c r="H44" s="93">
        <v>887.89</v>
      </c>
      <c r="I44" s="93">
        <v>719.2</v>
      </c>
      <c r="J44" s="93">
        <v>850.3</v>
      </c>
      <c r="K44" s="36">
        <v>676.10000000000014</v>
      </c>
      <c r="L44" s="77">
        <v>636</v>
      </c>
      <c r="M44" s="22">
        <v>985</v>
      </c>
      <c r="N44" s="22">
        <v>851.3000000000003</v>
      </c>
      <c r="O44" s="22">
        <v>805.2</v>
      </c>
      <c r="P44" s="74">
        <v>665.10000000000014</v>
      </c>
      <c r="Q44" s="9">
        <v>803.59999999999991</v>
      </c>
      <c r="R44">
        <v>908.29999999999984</v>
      </c>
      <c r="S44">
        <v>1104.5</v>
      </c>
      <c r="T44">
        <v>1083.7</v>
      </c>
      <c r="U44">
        <v>985.39999999999986</v>
      </c>
      <c r="V44" s="9"/>
    </row>
    <row r="45" spans="1:22" x14ac:dyDescent="0.35">
      <c r="B45" s="5" t="s">
        <v>38</v>
      </c>
      <c r="C45" s="5"/>
      <c r="D45" s="123">
        <v>282.2</v>
      </c>
      <c r="E45" s="123">
        <v>356.4</v>
      </c>
      <c r="F45" s="123">
        <v>336.9</v>
      </c>
      <c r="G45" s="123">
        <v>379.6</v>
      </c>
      <c r="H45" s="93">
        <v>372.8</v>
      </c>
      <c r="I45" s="93">
        <v>345.4</v>
      </c>
      <c r="J45" s="93">
        <v>459</v>
      </c>
      <c r="K45" s="36">
        <v>300.60000000000002</v>
      </c>
      <c r="L45" s="77">
        <v>295</v>
      </c>
      <c r="M45" s="22">
        <v>388</v>
      </c>
      <c r="N45" s="22">
        <v>393.89999999999992</v>
      </c>
      <c r="O45" s="22">
        <v>386.19999999999993</v>
      </c>
      <c r="P45" s="74">
        <v>334.3</v>
      </c>
      <c r="Q45" s="9">
        <v>199.1</v>
      </c>
      <c r="R45">
        <v>202.4</v>
      </c>
      <c r="S45">
        <v>276.39999999999998</v>
      </c>
      <c r="T45">
        <v>319.60000000000002</v>
      </c>
      <c r="U45">
        <v>204</v>
      </c>
      <c r="V45" s="9"/>
    </row>
    <row r="46" spans="1:22" x14ac:dyDescent="0.35">
      <c r="B46" s="35" t="s">
        <v>66</v>
      </c>
      <c r="C46" s="35"/>
      <c r="D46" s="123">
        <v>0</v>
      </c>
      <c r="E46" s="123">
        <v>0</v>
      </c>
      <c r="F46" s="123">
        <v>0</v>
      </c>
      <c r="G46" s="93">
        <v>0</v>
      </c>
      <c r="H46" s="93">
        <v>0</v>
      </c>
      <c r="I46" s="93">
        <v>0</v>
      </c>
      <c r="J46" s="93">
        <v>0</v>
      </c>
      <c r="K46" s="36">
        <v>0</v>
      </c>
      <c r="L46" s="77">
        <v>0</v>
      </c>
      <c r="M46" s="22">
        <v>0</v>
      </c>
      <c r="N46" s="22">
        <v>0</v>
      </c>
      <c r="O46" s="22">
        <v>0</v>
      </c>
      <c r="P46" s="74">
        <v>0</v>
      </c>
      <c r="Q46" s="9">
        <v>0</v>
      </c>
      <c r="R46">
        <v>0</v>
      </c>
      <c r="S46">
        <v>0</v>
      </c>
      <c r="T46">
        <v>0</v>
      </c>
      <c r="U46">
        <v>0</v>
      </c>
      <c r="V46" s="9"/>
    </row>
    <row r="47" spans="1:22" x14ac:dyDescent="0.35">
      <c r="A47" t="s">
        <v>39</v>
      </c>
      <c r="B47" s="5" t="s">
        <v>40</v>
      </c>
      <c r="C47" s="5"/>
      <c r="D47" s="93">
        <v>165.4</v>
      </c>
      <c r="E47" s="93">
        <v>76.900000000000006</v>
      </c>
      <c r="F47" s="93">
        <v>29.9</v>
      </c>
      <c r="G47" s="93">
        <v>36.200000000000003</v>
      </c>
      <c r="H47" s="93">
        <v>70.2</v>
      </c>
      <c r="I47" s="93">
        <v>91</v>
      </c>
      <c r="J47" s="93">
        <v>73.599999999999994</v>
      </c>
      <c r="K47" s="36">
        <v>193.2</v>
      </c>
      <c r="L47" s="77">
        <v>196.19999999999996</v>
      </c>
      <c r="M47" s="22">
        <v>73.3</v>
      </c>
      <c r="N47" s="22">
        <v>97.5</v>
      </c>
      <c r="O47" s="22">
        <v>101.7</v>
      </c>
      <c r="P47" s="74">
        <v>169.1</v>
      </c>
      <c r="Q47" s="9">
        <v>188.39999999999998</v>
      </c>
      <c r="R47">
        <v>40.4</v>
      </c>
      <c r="S47">
        <v>72.900000000000006</v>
      </c>
      <c r="T47">
        <v>21.5</v>
      </c>
      <c r="U47">
        <v>48.000000000000007</v>
      </c>
      <c r="V47" s="9"/>
    </row>
    <row r="48" spans="1:22" x14ac:dyDescent="0.35">
      <c r="B48" s="5" t="s">
        <v>41</v>
      </c>
      <c r="C48" s="5"/>
      <c r="D48" s="93">
        <v>17.5</v>
      </c>
      <c r="E48" s="93">
        <v>0</v>
      </c>
      <c r="F48" s="93">
        <v>18.100000000000001</v>
      </c>
      <c r="G48" s="93">
        <v>18.5</v>
      </c>
      <c r="H48" s="93">
        <v>9.1</v>
      </c>
      <c r="I48" s="93">
        <v>8.8000000000000007</v>
      </c>
      <c r="J48" s="93">
        <v>4.7</v>
      </c>
      <c r="K48" s="53">
        <v>7.6999999999999993</v>
      </c>
      <c r="L48" s="77">
        <v>5.4</v>
      </c>
      <c r="M48" s="22">
        <v>3.5</v>
      </c>
      <c r="N48" s="22">
        <v>3.4</v>
      </c>
      <c r="O48" s="22">
        <v>3.2</v>
      </c>
      <c r="P48" s="74">
        <v>3.1</v>
      </c>
      <c r="Q48" s="9">
        <v>9</v>
      </c>
      <c r="R48">
        <v>6.6</v>
      </c>
      <c r="S48">
        <v>11.299999999999999</v>
      </c>
      <c r="T48">
        <v>12.899999999999999</v>
      </c>
      <c r="U48">
        <v>10.200000000000001</v>
      </c>
      <c r="V48" s="9"/>
    </row>
    <row r="49" spans="1:22" x14ac:dyDescent="0.35">
      <c r="B49" s="35" t="s">
        <v>42</v>
      </c>
      <c r="C49" s="35"/>
      <c r="D49" s="93">
        <v>0</v>
      </c>
      <c r="E49" s="93">
        <v>0</v>
      </c>
      <c r="F49" s="93">
        <v>0</v>
      </c>
      <c r="G49" s="93">
        <v>0</v>
      </c>
      <c r="H49" s="93">
        <v>0</v>
      </c>
      <c r="I49" s="93">
        <v>0</v>
      </c>
      <c r="J49" s="93">
        <v>0</v>
      </c>
      <c r="K49" s="53">
        <v>0</v>
      </c>
      <c r="L49" s="77">
        <v>0</v>
      </c>
      <c r="M49" s="22">
        <v>0</v>
      </c>
      <c r="N49" s="22">
        <v>27.799999999999997</v>
      </c>
      <c r="O49" s="22">
        <v>20.599999999999998</v>
      </c>
      <c r="P49" s="74">
        <v>21</v>
      </c>
      <c r="Q49" s="9">
        <v>10</v>
      </c>
      <c r="R49">
        <v>9.6</v>
      </c>
      <c r="S49">
        <v>9.7000000000000011</v>
      </c>
      <c r="T49">
        <v>9.5</v>
      </c>
      <c r="U49">
        <v>8.5</v>
      </c>
      <c r="V49" s="9"/>
    </row>
    <row r="50" spans="1:22" x14ac:dyDescent="0.35">
      <c r="B50" s="36" t="s">
        <v>43</v>
      </c>
      <c r="C50" s="36"/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s="9">
        <v>0</v>
      </c>
      <c r="L50" s="77">
        <v>0</v>
      </c>
      <c r="M50" s="22">
        <v>0</v>
      </c>
      <c r="N50" s="22">
        <v>0</v>
      </c>
      <c r="O50" s="22">
        <v>0</v>
      </c>
      <c r="P50" s="74">
        <v>0</v>
      </c>
      <c r="Q50" s="9">
        <v>0</v>
      </c>
      <c r="R50">
        <v>0</v>
      </c>
      <c r="S50">
        <v>0</v>
      </c>
      <c r="T50">
        <v>0</v>
      </c>
      <c r="U50">
        <v>0</v>
      </c>
      <c r="V50" s="9"/>
    </row>
    <row r="51" spans="1:22" ht="13.15" x14ac:dyDescent="0.4">
      <c r="A51" s="37" t="s">
        <v>44</v>
      </c>
      <c r="B51" s="38"/>
      <c r="C51" s="38"/>
      <c r="D51" s="102">
        <v>1998</v>
      </c>
      <c r="E51" s="102">
        <v>1999</v>
      </c>
      <c r="F51" s="102">
        <v>2000</v>
      </c>
      <c r="G51" s="102">
        <v>2001</v>
      </c>
      <c r="H51" s="102">
        <v>2002</v>
      </c>
      <c r="I51" s="102">
        <f>I3</f>
        <v>2003</v>
      </c>
      <c r="J51" s="102">
        <v>2004</v>
      </c>
      <c r="K51" s="38"/>
      <c r="L51" s="38"/>
      <c r="M51" s="38"/>
      <c r="N51" s="38"/>
      <c r="O51" s="38"/>
      <c r="P51" s="39">
        <v>2010</v>
      </c>
      <c r="Q51" s="39">
        <v>2011</v>
      </c>
      <c r="R51" s="39">
        <v>2012</v>
      </c>
      <c r="S51" s="39">
        <v>2013</v>
      </c>
      <c r="T51" s="39">
        <v>2014</v>
      </c>
      <c r="U51" s="39">
        <v>2015</v>
      </c>
      <c r="V51" s="39"/>
    </row>
    <row r="52" spans="1:22" x14ac:dyDescent="0.35">
      <c r="A52" s="40"/>
      <c r="B52" s="38" t="s">
        <v>68</v>
      </c>
      <c r="C52" s="38"/>
      <c r="D52" s="107">
        <f t="shared" ref="D52:J52" si="14">D35+D39</f>
        <v>173.4</v>
      </c>
      <c r="E52" s="107">
        <f t="shared" si="14"/>
        <v>18.100000000000001</v>
      </c>
      <c r="F52" s="107">
        <f t="shared" si="14"/>
        <v>94.7</v>
      </c>
      <c r="G52" s="107">
        <f t="shared" si="14"/>
        <v>48.4</v>
      </c>
      <c r="H52" s="107">
        <f t="shared" si="14"/>
        <v>7.2</v>
      </c>
      <c r="I52" s="107">
        <f t="shared" si="14"/>
        <v>15.3</v>
      </c>
      <c r="J52" s="107">
        <f t="shared" si="14"/>
        <v>15.6</v>
      </c>
      <c r="K52" s="42">
        <f t="shared" ref="K52:U52" si="15">K35+K39</f>
        <v>19.300000000000011</v>
      </c>
      <c r="L52" s="42">
        <f t="shared" si="15"/>
        <v>0</v>
      </c>
      <c r="M52" s="42">
        <f t="shared" si="15"/>
        <v>0</v>
      </c>
      <c r="N52" s="42">
        <f t="shared" si="15"/>
        <v>0</v>
      </c>
      <c r="O52" s="42">
        <f t="shared" si="15"/>
        <v>0</v>
      </c>
      <c r="P52" s="41">
        <f t="shared" si="15"/>
        <v>0</v>
      </c>
      <c r="Q52" s="41">
        <f t="shared" si="15"/>
        <v>0</v>
      </c>
      <c r="R52" s="41">
        <f t="shared" si="15"/>
        <v>30.100000000000023</v>
      </c>
      <c r="S52" s="41">
        <f t="shared" si="15"/>
        <v>0</v>
      </c>
      <c r="T52" s="41">
        <f t="shared" si="15"/>
        <v>13.2</v>
      </c>
      <c r="U52" s="41">
        <f t="shared" si="15"/>
        <v>0</v>
      </c>
      <c r="V52" s="41"/>
    </row>
    <row r="53" spans="1:22" x14ac:dyDescent="0.35">
      <c r="A53" s="40"/>
      <c r="B53" s="38" t="s">
        <v>45</v>
      </c>
      <c r="C53" s="38"/>
      <c r="D53" s="98">
        <f>D34</f>
        <v>79.2</v>
      </c>
      <c r="E53" s="98">
        <f t="shared" ref="E53:J53" si="16">E34</f>
        <v>25.5</v>
      </c>
      <c r="F53" s="98">
        <f t="shared" si="16"/>
        <v>51.1</v>
      </c>
      <c r="G53" s="98">
        <f t="shared" si="16"/>
        <v>46</v>
      </c>
      <c r="H53" s="98">
        <f t="shared" si="16"/>
        <v>28.9</v>
      </c>
      <c r="I53" s="98">
        <f t="shared" si="16"/>
        <v>35.700000000000003</v>
      </c>
      <c r="J53" s="98">
        <f t="shared" si="16"/>
        <v>81.400000000000006</v>
      </c>
      <c r="K53" s="42">
        <f t="shared" ref="K53:O53" si="17">K34</f>
        <v>38.599999999999994</v>
      </c>
      <c r="L53" s="42">
        <f t="shared" si="17"/>
        <v>39.199999999999996</v>
      </c>
      <c r="M53" s="42">
        <f t="shared" si="17"/>
        <v>25.199999999999996</v>
      </c>
      <c r="N53" s="42">
        <f t="shared" si="17"/>
        <v>24.8</v>
      </c>
      <c r="O53" s="42">
        <f t="shared" si="17"/>
        <v>24.4</v>
      </c>
      <c r="P53" s="42">
        <f>P34</f>
        <v>22.900000000000002</v>
      </c>
      <c r="Q53" s="42">
        <f t="shared" ref="Q53:U53" si="18">Q34</f>
        <v>21.3</v>
      </c>
      <c r="R53" s="42">
        <f t="shared" si="18"/>
        <v>18.699999999999982</v>
      </c>
      <c r="S53" s="42">
        <f t="shared" si="18"/>
        <v>25.799999999999997</v>
      </c>
      <c r="T53" s="42">
        <f t="shared" si="18"/>
        <v>21.2</v>
      </c>
      <c r="U53" s="42">
        <f t="shared" si="18"/>
        <v>21.7</v>
      </c>
      <c r="V53" s="42"/>
    </row>
    <row r="54" spans="1:22" x14ac:dyDescent="0.35">
      <c r="A54" s="40"/>
      <c r="B54" s="43" t="s">
        <v>46</v>
      </c>
      <c r="C54" s="43"/>
      <c r="D54" s="98">
        <f>D36</f>
        <v>0</v>
      </c>
      <c r="E54" s="98">
        <f t="shared" ref="E54:J54" si="19">E36</f>
        <v>0</v>
      </c>
      <c r="F54" s="98">
        <f t="shared" si="19"/>
        <v>0</v>
      </c>
      <c r="G54" s="98">
        <f t="shared" si="19"/>
        <v>0</v>
      </c>
      <c r="H54" s="98">
        <f t="shared" si="19"/>
        <v>0</v>
      </c>
      <c r="I54" s="98">
        <f t="shared" si="19"/>
        <v>0</v>
      </c>
      <c r="J54" s="98">
        <f t="shared" si="19"/>
        <v>0</v>
      </c>
      <c r="K54" s="42">
        <f t="shared" ref="K54:P55" si="20">K36</f>
        <v>0</v>
      </c>
      <c r="L54" s="42">
        <f t="shared" si="20"/>
        <v>0</v>
      </c>
      <c r="M54" s="42">
        <f t="shared" si="20"/>
        <v>0</v>
      </c>
      <c r="N54" s="42">
        <f t="shared" si="20"/>
        <v>0</v>
      </c>
      <c r="O54" s="42">
        <f t="shared" si="20"/>
        <v>0</v>
      </c>
      <c r="P54" s="42">
        <f t="shared" si="20"/>
        <v>0</v>
      </c>
      <c r="Q54" s="42">
        <f t="shared" ref="Q54:U55" si="21">Q36</f>
        <v>0</v>
      </c>
      <c r="R54" s="42">
        <f t="shared" si="21"/>
        <v>0</v>
      </c>
      <c r="S54" s="42">
        <f t="shared" si="21"/>
        <v>0</v>
      </c>
      <c r="T54" s="42">
        <f t="shared" si="21"/>
        <v>0</v>
      </c>
      <c r="U54" s="42">
        <f t="shared" si="21"/>
        <v>0</v>
      </c>
      <c r="V54" s="42"/>
    </row>
    <row r="55" spans="1:22" x14ac:dyDescent="0.35">
      <c r="A55" s="40"/>
      <c r="B55" s="44" t="s">
        <v>47</v>
      </c>
      <c r="C55" s="44"/>
      <c r="D55" s="98">
        <f t="shared" ref="D55:J55" si="22">D37</f>
        <v>0</v>
      </c>
      <c r="E55" s="98">
        <f t="shared" si="22"/>
        <v>0</v>
      </c>
      <c r="F55" s="98">
        <f t="shared" si="22"/>
        <v>0</v>
      </c>
      <c r="G55" s="98">
        <f t="shared" si="22"/>
        <v>0</v>
      </c>
      <c r="H55" s="98">
        <f t="shared" si="22"/>
        <v>0</v>
      </c>
      <c r="I55" s="98">
        <f t="shared" si="22"/>
        <v>0</v>
      </c>
      <c r="J55" s="98">
        <f t="shared" si="22"/>
        <v>0</v>
      </c>
      <c r="K55" s="42">
        <f t="shared" si="20"/>
        <v>0</v>
      </c>
      <c r="L55" s="42">
        <f t="shared" si="20"/>
        <v>0</v>
      </c>
      <c r="M55" s="42">
        <f t="shared" si="20"/>
        <v>0</v>
      </c>
      <c r="N55" s="42">
        <f t="shared" si="20"/>
        <v>0</v>
      </c>
      <c r="O55" s="42">
        <f t="shared" si="20"/>
        <v>0</v>
      </c>
      <c r="P55" s="42">
        <f t="shared" si="20"/>
        <v>0</v>
      </c>
      <c r="Q55" s="42">
        <f t="shared" si="21"/>
        <v>0</v>
      </c>
      <c r="R55" s="42">
        <f t="shared" si="21"/>
        <v>0</v>
      </c>
      <c r="S55" s="42">
        <f t="shared" si="21"/>
        <v>0</v>
      </c>
      <c r="T55" s="42">
        <f t="shared" si="21"/>
        <v>0</v>
      </c>
      <c r="U55" s="42">
        <f t="shared" si="21"/>
        <v>0</v>
      </c>
      <c r="V55" s="42"/>
    </row>
    <row r="56" spans="1:22" x14ac:dyDescent="0.35">
      <c r="A56" s="40"/>
      <c r="B56" s="38" t="s">
        <v>48</v>
      </c>
      <c r="C56" s="38"/>
      <c r="D56" s="98">
        <f t="shared" ref="D56:J56" si="23">D38+D40</f>
        <v>72.2</v>
      </c>
      <c r="E56" s="98">
        <f t="shared" si="23"/>
        <v>128.39999999999998</v>
      </c>
      <c r="F56" s="98">
        <f t="shared" si="23"/>
        <v>118.19999999999999</v>
      </c>
      <c r="G56" s="98">
        <f t="shared" si="23"/>
        <v>114.30000000000001</v>
      </c>
      <c r="H56" s="98">
        <f t="shared" si="23"/>
        <v>113.2</v>
      </c>
      <c r="I56" s="98">
        <f t="shared" si="23"/>
        <v>109.2</v>
      </c>
      <c r="J56" s="98">
        <f t="shared" si="23"/>
        <v>150.69999999999999</v>
      </c>
      <c r="K56" s="42">
        <f t="shared" ref="K56:U56" si="24">K38+K40</f>
        <v>100.10000000000001</v>
      </c>
      <c r="L56" s="42">
        <f t="shared" si="24"/>
        <v>83.699999999999989</v>
      </c>
      <c r="M56" s="42">
        <f t="shared" si="24"/>
        <v>83.8</v>
      </c>
      <c r="N56" s="42">
        <f t="shared" si="24"/>
        <v>116.6</v>
      </c>
      <c r="O56" s="42">
        <f t="shared" si="24"/>
        <v>110.5</v>
      </c>
      <c r="P56" s="42">
        <f t="shared" si="24"/>
        <v>112.1</v>
      </c>
      <c r="Q56" s="42">
        <f t="shared" si="24"/>
        <v>98.800000000000011</v>
      </c>
      <c r="R56" s="42">
        <f t="shared" si="24"/>
        <v>105.1</v>
      </c>
      <c r="S56" s="42">
        <f t="shared" si="24"/>
        <v>87.1</v>
      </c>
      <c r="T56" s="42">
        <f t="shared" si="24"/>
        <v>66.2</v>
      </c>
      <c r="U56" s="42">
        <f t="shared" si="24"/>
        <v>75.7</v>
      </c>
      <c r="V56" s="42"/>
    </row>
    <row r="57" spans="1:22" x14ac:dyDescent="0.35">
      <c r="A57" s="40"/>
      <c r="B57" s="38" t="s">
        <v>49</v>
      </c>
      <c r="C57" s="38"/>
      <c r="D57" s="98">
        <f t="shared" ref="D57:J57" si="25">D41</f>
        <v>24.8</v>
      </c>
      <c r="E57" s="98">
        <f t="shared" si="25"/>
        <v>26</v>
      </c>
      <c r="F57" s="98">
        <f t="shared" si="25"/>
        <v>30.9</v>
      </c>
      <c r="G57" s="98">
        <f t="shared" si="25"/>
        <v>28</v>
      </c>
      <c r="H57" s="98">
        <f t="shared" si="25"/>
        <v>43.1</v>
      </c>
      <c r="I57" s="98">
        <f t="shared" si="25"/>
        <v>41.1</v>
      </c>
      <c r="J57" s="98">
        <f t="shared" si="25"/>
        <v>37.6</v>
      </c>
      <c r="K57" s="42">
        <f t="shared" ref="K57:U57" si="26">K41</f>
        <v>37.699999999999996</v>
      </c>
      <c r="L57" s="42">
        <f t="shared" si="26"/>
        <v>28.4</v>
      </c>
      <c r="M57" s="42">
        <f t="shared" si="26"/>
        <v>27.7</v>
      </c>
      <c r="N57" s="42">
        <f t="shared" si="26"/>
        <v>25.4</v>
      </c>
      <c r="O57" s="42">
        <f t="shared" si="26"/>
        <v>20.8</v>
      </c>
      <c r="P57" s="42">
        <f t="shared" si="26"/>
        <v>22.4</v>
      </c>
      <c r="Q57" s="42">
        <f t="shared" si="26"/>
        <v>25.600000000000005</v>
      </c>
      <c r="R57" s="42">
        <f t="shared" si="26"/>
        <v>24.6</v>
      </c>
      <c r="S57" s="42">
        <f t="shared" si="26"/>
        <v>23.799999999999997</v>
      </c>
      <c r="T57" s="42">
        <f t="shared" si="26"/>
        <v>24.700000000000003</v>
      </c>
      <c r="U57" s="42">
        <f t="shared" si="26"/>
        <v>22.200000000000003</v>
      </c>
      <c r="V57" s="42"/>
    </row>
    <row r="58" spans="1:22" x14ac:dyDescent="0.35">
      <c r="A58" s="40"/>
      <c r="B58" s="38" t="s">
        <v>74</v>
      </c>
      <c r="C58" s="38"/>
      <c r="D58" s="98"/>
      <c r="E58" s="98"/>
      <c r="F58" s="98"/>
      <c r="G58" s="98"/>
      <c r="H58" s="98"/>
      <c r="I58" s="98"/>
      <c r="J58" s="98"/>
      <c r="K58" s="42">
        <f t="shared" ref="K58:P58" si="27">K42</f>
        <v>0</v>
      </c>
      <c r="L58" s="42">
        <f t="shared" si="27"/>
        <v>0</v>
      </c>
      <c r="M58" s="42">
        <f t="shared" si="27"/>
        <v>0</v>
      </c>
      <c r="N58" s="42">
        <f t="shared" si="27"/>
        <v>0</v>
      </c>
      <c r="O58" s="42">
        <f t="shared" si="27"/>
        <v>0</v>
      </c>
      <c r="P58" s="42">
        <f t="shared" si="27"/>
        <v>0</v>
      </c>
      <c r="Q58" s="42">
        <f>Q42</f>
        <v>0</v>
      </c>
      <c r="R58" s="42">
        <f t="shared" ref="R58:U58" si="28">R42</f>
        <v>0</v>
      </c>
      <c r="S58" s="42">
        <f t="shared" si="28"/>
        <v>0</v>
      </c>
      <c r="T58" s="42">
        <f t="shared" si="28"/>
        <v>0</v>
      </c>
      <c r="U58" s="42">
        <f t="shared" si="28"/>
        <v>0</v>
      </c>
      <c r="V58" s="42"/>
    </row>
    <row r="59" spans="1:22" x14ac:dyDescent="0.35">
      <c r="A59" s="40"/>
      <c r="B59" s="44" t="s">
        <v>50</v>
      </c>
      <c r="C59" s="44"/>
      <c r="D59" s="98">
        <f t="shared" ref="D59:J59" si="29">SUM(D44:D45)</f>
        <v>897</v>
      </c>
      <c r="E59" s="98">
        <f t="shared" si="29"/>
        <v>1139.74</v>
      </c>
      <c r="F59" s="98">
        <f t="shared" si="29"/>
        <v>1093.8</v>
      </c>
      <c r="G59" s="98">
        <f t="shared" si="29"/>
        <v>1258.0999999999999</v>
      </c>
      <c r="H59" s="98">
        <f t="shared" si="29"/>
        <v>1260.69</v>
      </c>
      <c r="I59" s="98">
        <f t="shared" si="29"/>
        <v>1064.5999999999999</v>
      </c>
      <c r="J59" s="98">
        <f t="shared" si="29"/>
        <v>1309.3</v>
      </c>
      <c r="K59" s="42">
        <f t="shared" ref="K59:U59" si="30">SUM(K44:K45)</f>
        <v>976.70000000000016</v>
      </c>
      <c r="L59" s="42">
        <f t="shared" si="30"/>
        <v>931</v>
      </c>
      <c r="M59" s="42">
        <f t="shared" si="30"/>
        <v>1373</v>
      </c>
      <c r="N59" s="42">
        <f t="shared" si="30"/>
        <v>1245.2000000000003</v>
      </c>
      <c r="O59" s="42">
        <f t="shared" si="30"/>
        <v>1191.4000000000001</v>
      </c>
      <c r="P59" s="42">
        <f t="shared" si="30"/>
        <v>999.40000000000009</v>
      </c>
      <c r="Q59" s="42">
        <f t="shared" si="30"/>
        <v>1002.6999999999999</v>
      </c>
      <c r="R59" s="42">
        <f t="shared" si="30"/>
        <v>1110.6999999999998</v>
      </c>
      <c r="S59" s="42">
        <f t="shared" si="30"/>
        <v>1380.9</v>
      </c>
      <c r="T59" s="42">
        <f t="shared" si="30"/>
        <v>1403.3000000000002</v>
      </c>
      <c r="U59" s="42">
        <f t="shared" si="30"/>
        <v>1189.3999999999999</v>
      </c>
      <c r="V59" s="42"/>
    </row>
    <row r="60" spans="1:22" x14ac:dyDescent="0.35">
      <c r="A60" s="40"/>
      <c r="B60" s="38" t="s">
        <v>67</v>
      </c>
      <c r="C60" s="38"/>
      <c r="D60" s="98">
        <f t="shared" ref="D60:J60" si="31">D49+D46</f>
        <v>0</v>
      </c>
      <c r="E60" s="98">
        <f t="shared" si="31"/>
        <v>0</v>
      </c>
      <c r="F60" s="98">
        <f t="shared" si="31"/>
        <v>0</v>
      </c>
      <c r="G60" s="98">
        <f t="shared" si="31"/>
        <v>0</v>
      </c>
      <c r="H60" s="98">
        <f t="shared" si="31"/>
        <v>0</v>
      </c>
      <c r="I60" s="98">
        <f t="shared" si="31"/>
        <v>0</v>
      </c>
      <c r="J60" s="98">
        <f t="shared" si="31"/>
        <v>0</v>
      </c>
      <c r="K60" s="42">
        <f t="shared" ref="K60:U60" si="32">K49+K46</f>
        <v>0</v>
      </c>
      <c r="L60" s="42">
        <f t="shared" si="32"/>
        <v>0</v>
      </c>
      <c r="M60" s="42">
        <f t="shared" si="32"/>
        <v>0</v>
      </c>
      <c r="N60" s="42">
        <f t="shared" si="32"/>
        <v>27.799999999999997</v>
      </c>
      <c r="O60" s="42">
        <f t="shared" si="32"/>
        <v>20.599999999999998</v>
      </c>
      <c r="P60" s="42">
        <f t="shared" si="32"/>
        <v>21</v>
      </c>
      <c r="Q60" s="42">
        <f t="shared" si="32"/>
        <v>10</v>
      </c>
      <c r="R60" s="42">
        <f t="shared" si="32"/>
        <v>9.6</v>
      </c>
      <c r="S60" s="42">
        <f t="shared" si="32"/>
        <v>9.7000000000000011</v>
      </c>
      <c r="T60" s="42">
        <f t="shared" si="32"/>
        <v>9.5</v>
      </c>
      <c r="U60" s="42">
        <f t="shared" si="32"/>
        <v>8.5</v>
      </c>
      <c r="V60" s="42"/>
    </row>
    <row r="61" spans="1:22" x14ac:dyDescent="0.35">
      <c r="A61" s="40"/>
      <c r="B61" s="44" t="s">
        <v>51</v>
      </c>
      <c r="C61" s="44"/>
      <c r="D61" s="98">
        <f t="shared" ref="D61:J61" si="33">D47</f>
        <v>165.4</v>
      </c>
      <c r="E61" s="98">
        <f t="shared" si="33"/>
        <v>76.900000000000006</v>
      </c>
      <c r="F61" s="98">
        <f t="shared" si="33"/>
        <v>29.9</v>
      </c>
      <c r="G61" s="98">
        <f t="shared" si="33"/>
        <v>36.200000000000003</v>
      </c>
      <c r="H61" s="98">
        <f t="shared" si="33"/>
        <v>70.2</v>
      </c>
      <c r="I61" s="98">
        <f t="shared" si="33"/>
        <v>91</v>
      </c>
      <c r="J61" s="98">
        <f t="shared" si="33"/>
        <v>73.599999999999994</v>
      </c>
      <c r="K61" s="42">
        <f t="shared" ref="K61:U61" si="34">K47</f>
        <v>193.2</v>
      </c>
      <c r="L61" s="42">
        <f t="shared" si="34"/>
        <v>196.19999999999996</v>
      </c>
      <c r="M61" s="42">
        <f t="shared" si="34"/>
        <v>73.3</v>
      </c>
      <c r="N61" s="42">
        <f t="shared" si="34"/>
        <v>97.5</v>
      </c>
      <c r="O61" s="42">
        <f t="shared" si="34"/>
        <v>101.7</v>
      </c>
      <c r="P61" s="42">
        <f t="shared" si="34"/>
        <v>169.1</v>
      </c>
      <c r="Q61" s="42">
        <f t="shared" si="34"/>
        <v>188.39999999999998</v>
      </c>
      <c r="R61" s="42">
        <f t="shared" si="34"/>
        <v>40.4</v>
      </c>
      <c r="S61" s="42">
        <f t="shared" si="34"/>
        <v>72.900000000000006</v>
      </c>
      <c r="T61" s="42">
        <f t="shared" si="34"/>
        <v>21.5</v>
      </c>
      <c r="U61" s="42">
        <f t="shared" si="34"/>
        <v>48.000000000000007</v>
      </c>
      <c r="V61" s="42"/>
    </row>
    <row r="62" spans="1:22" x14ac:dyDescent="0.35">
      <c r="A62" s="40"/>
      <c r="B62" s="38" t="s">
        <v>52</v>
      </c>
      <c r="C62" s="38"/>
      <c r="D62" s="98">
        <f t="shared" ref="D62:J62" si="35">D48+D50</f>
        <v>17.5</v>
      </c>
      <c r="E62" s="98">
        <f t="shared" si="35"/>
        <v>0</v>
      </c>
      <c r="F62" s="98">
        <f t="shared" si="35"/>
        <v>18.100000000000001</v>
      </c>
      <c r="G62" s="98">
        <f t="shared" si="35"/>
        <v>18.5</v>
      </c>
      <c r="H62" s="98">
        <f t="shared" si="35"/>
        <v>9.1</v>
      </c>
      <c r="I62" s="98">
        <f t="shared" si="35"/>
        <v>8.8000000000000007</v>
      </c>
      <c r="J62" s="98">
        <f t="shared" si="35"/>
        <v>4.7</v>
      </c>
      <c r="K62" s="42">
        <f t="shared" ref="K62:U62" si="36">K48+K50</f>
        <v>7.6999999999999993</v>
      </c>
      <c r="L62" s="42">
        <f t="shared" si="36"/>
        <v>5.4</v>
      </c>
      <c r="M62" s="42">
        <f t="shared" si="36"/>
        <v>3.5</v>
      </c>
      <c r="N62" s="42">
        <f t="shared" si="36"/>
        <v>3.4</v>
      </c>
      <c r="O62" s="42">
        <f t="shared" si="36"/>
        <v>3.2</v>
      </c>
      <c r="P62" s="42">
        <f t="shared" si="36"/>
        <v>3.1</v>
      </c>
      <c r="Q62" s="42">
        <f t="shared" si="36"/>
        <v>9</v>
      </c>
      <c r="R62" s="42">
        <f t="shared" si="36"/>
        <v>6.6</v>
      </c>
      <c r="S62" s="42">
        <f t="shared" si="36"/>
        <v>11.299999999999999</v>
      </c>
      <c r="T62" s="42">
        <f t="shared" si="36"/>
        <v>12.899999999999999</v>
      </c>
      <c r="U62" s="42">
        <f t="shared" si="36"/>
        <v>10.200000000000001</v>
      </c>
      <c r="V62" s="42"/>
    </row>
    <row r="63" spans="1:22" x14ac:dyDescent="0.35">
      <c r="A63" s="40"/>
      <c r="B63" s="38" t="s">
        <v>90</v>
      </c>
      <c r="C63" s="38"/>
      <c r="D63" s="98">
        <f t="shared" ref="D63:J63" si="37">D61+D62</f>
        <v>182.9</v>
      </c>
      <c r="E63" s="98">
        <f t="shared" si="37"/>
        <v>76.900000000000006</v>
      </c>
      <c r="F63" s="98">
        <f t="shared" si="37"/>
        <v>48</v>
      </c>
      <c r="G63" s="98">
        <f t="shared" si="37"/>
        <v>54.7</v>
      </c>
      <c r="H63" s="98">
        <f t="shared" si="37"/>
        <v>79.3</v>
      </c>
      <c r="I63" s="98">
        <f t="shared" si="37"/>
        <v>99.8</v>
      </c>
      <c r="J63" s="98">
        <f t="shared" si="37"/>
        <v>78.3</v>
      </c>
      <c r="K63" s="42"/>
      <c r="L63" s="42"/>
      <c r="M63" s="42"/>
      <c r="N63" s="42"/>
      <c r="O63" s="42"/>
      <c r="P63" s="42"/>
      <c r="Q63" s="42">
        <f>Q61+Q62</f>
        <v>197.39999999999998</v>
      </c>
      <c r="R63" s="42">
        <f t="shared" ref="R63:U63" si="38">R61+R62</f>
        <v>47</v>
      </c>
      <c r="S63" s="42">
        <f t="shared" si="38"/>
        <v>84.2</v>
      </c>
      <c r="T63" s="42">
        <f t="shared" si="38"/>
        <v>34.4</v>
      </c>
      <c r="U63" s="42">
        <f t="shared" si="38"/>
        <v>58.20000000000001</v>
      </c>
      <c r="V63" s="42"/>
    </row>
    <row r="64" spans="1:22" ht="13.15" x14ac:dyDescent="0.4">
      <c r="A64" s="40"/>
      <c r="B64" s="45" t="s">
        <v>53</v>
      </c>
      <c r="C64" s="45"/>
      <c r="D64" s="99">
        <f>SUM(D52:D62)</f>
        <v>1429.5</v>
      </c>
      <c r="E64" s="99">
        <f t="shared" ref="E64:J64" si="39">SUM(E52:E62)</f>
        <v>1414.64</v>
      </c>
      <c r="F64" s="99">
        <f t="shared" si="39"/>
        <v>1436.6999999999998</v>
      </c>
      <c r="G64" s="99">
        <f t="shared" si="39"/>
        <v>1549.5</v>
      </c>
      <c r="H64" s="99">
        <f t="shared" si="39"/>
        <v>1532.39</v>
      </c>
      <c r="I64" s="99">
        <f t="shared" si="39"/>
        <v>1365.6999999999998</v>
      </c>
      <c r="J64" s="99">
        <f t="shared" si="39"/>
        <v>1672.8999999999999</v>
      </c>
      <c r="K64" s="46">
        <f t="shared" ref="K64:U64" si="40">SUM(K52:K62)</f>
        <v>1373.3000000000002</v>
      </c>
      <c r="L64" s="46">
        <f t="shared" si="40"/>
        <v>1283.9000000000001</v>
      </c>
      <c r="M64" s="46">
        <f t="shared" si="40"/>
        <v>1586.5</v>
      </c>
      <c r="N64" s="46">
        <f t="shared" si="40"/>
        <v>1540.7000000000003</v>
      </c>
      <c r="O64" s="46">
        <f t="shared" si="40"/>
        <v>1472.6000000000001</v>
      </c>
      <c r="P64" s="46">
        <f t="shared" si="40"/>
        <v>1350</v>
      </c>
      <c r="Q64" s="46">
        <f t="shared" si="40"/>
        <v>1355.7999999999997</v>
      </c>
      <c r="R64" s="46">
        <f t="shared" si="40"/>
        <v>1345.7999999999997</v>
      </c>
      <c r="S64" s="46">
        <f t="shared" si="40"/>
        <v>1611.5000000000002</v>
      </c>
      <c r="T64" s="46">
        <f t="shared" si="40"/>
        <v>1572.5000000000002</v>
      </c>
      <c r="U64" s="46">
        <f t="shared" si="40"/>
        <v>1375.6999999999998</v>
      </c>
      <c r="V64" s="46"/>
    </row>
    <row r="65" spans="2:25" x14ac:dyDescent="0.35">
      <c r="B65" s="5"/>
      <c r="C65" s="5"/>
      <c r="D65" s="69"/>
      <c r="F65" s="69"/>
      <c r="G65" s="69"/>
      <c r="I65" s="5"/>
      <c r="K65" s="5"/>
      <c r="L65" s="5"/>
      <c r="M65" s="5"/>
      <c r="N65" s="5"/>
      <c r="O65" s="5"/>
      <c r="P65" s="22"/>
      <c r="Q65" s="9"/>
    </row>
    <row r="66" spans="2:25" x14ac:dyDescent="0.35">
      <c r="B66" s="5" t="s">
        <v>54</v>
      </c>
      <c r="C66" s="5"/>
      <c r="D66" s="93"/>
      <c r="F66" s="93">
        <f>SUM(F53:F57)</f>
        <v>200.2</v>
      </c>
      <c r="G66" s="93"/>
      <c r="K66" s="80">
        <f t="shared" ref="K66:P66" si="41">SUM(K52:K58,K60)</f>
        <v>195.7</v>
      </c>
      <c r="L66" s="80">
        <f t="shared" si="41"/>
        <v>151.29999999999998</v>
      </c>
      <c r="M66" s="80">
        <f t="shared" si="41"/>
        <v>136.69999999999999</v>
      </c>
      <c r="N66" s="80">
        <f t="shared" si="41"/>
        <v>194.60000000000002</v>
      </c>
      <c r="O66" s="80">
        <f t="shared" si="41"/>
        <v>176.3</v>
      </c>
      <c r="P66" s="80">
        <f t="shared" si="41"/>
        <v>178.4</v>
      </c>
      <c r="Q66" s="80">
        <f>SUM(Q52:Q58,Q60)</f>
        <v>155.70000000000002</v>
      </c>
      <c r="R66" s="80">
        <f>SUM(R52:R58,R60)</f>
        <v>188.1</v>
      </c>
      <c r="S66" s="80">
        <f>SUM(S52:S58,S60)</f>
        <v>146.39999999999998</v>
      </c>
      <c r="T66" s="80">
        <f>SUM(T52:T58,T60)</f>
        <v>134.80000000000001</v>
      </c>
      <c r="U66" s="80">
        <f>SUM(U52:U58,U60)</f>
        <v>128.10000000000002</v>
      </c>
    </row>
    <row r="67" spans="2:25" x14ac:dyDescent="0.35">
      <c r="B67" s="5"/>
      <c r="C67" s="5"/>
      <c r="D67" s="5"/>
      <c r="F67" s="5"/>
      <c r="G67" s="5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</row>
    <row r="68" spans="2:25" x14ac:dyDescent="0.35">
      <c r="B68" s="5" t="s">
        <v>55</v>
      </c>
      <c r="C68" s="5"/>
      <c r="D68" s="5"/>
      <c r="F68" s="94">
        <f>F66+F59</f>
        <v>1294</v>
      </c>
      <c r="G68" s="5"/>
      <c r="K68" s="80">
        <f t="shared" ref="K68:P68" si="42">K66+K59</f>
        <v>1172.4000000000001</v>
      </c>
      <c r="L68" s="80">
        <f t="shared" si="42"/>
        <v>1082.3</v>
      </c>
      <c r="M68" s="80">
        <f t="shared" si="42"/>
        <v>1509.7</v>
      </c>
      <c r="N68" s="80">
        <f t="shared" si="42"/>
        <v>1439.8000000000002</v>
      </c>
      <c r="O68" s="80">
        <f t="shared" si="42"/>
        <v>1367.7</v>
      </c>
      <c r="P68" s="80">
        <f t="shared" si="42"/>
        <v>1177.8000000000002</v>
      </c>
      <c r="Q68" s="80">
        <f>Q66+Q59</f>
        <v>1158.3999999999999</v>
      </c>
      <c r="R68" s="80">
        <f>R66+R59</f>
        <v>1298.7999999999997</v>
      </c>
      <c r="S68" s="80">
        <f>S66+S59</f>
        <v>1527.3000000000002</v>
      </c>
      <c r="T68" s="80">
        <f>T66+T59</f>
        <v>1538.1000000000001</v>
      </c>
      <c r="U68" s="80">
        <f>U66+U59</f>
        <v>1317.5</v>
      </c>
    </row>
    <row r="69" spans="2:25" x14ac:dyDescent="0.35">
      <c r="P69" s="1"/>
      <c r="Q69" s="9"/>
    </row>
    <row r="70" spans="2:25" ht="15" x14ac:dyDescent="0.4">
      <c r="B70" t="s">
        <v>94</v>
      </c>
      <c r="D70" s="103">
        <v>2.25</v>
      </c>
      <c r="E70" s="103">
        <v>1.07</v>
      </c>
      <c r="F70" s="103">
        <v>1.1000000000000001</v>
      </c>
      <c r="G70" s="103">
        <v>1.07</v>
      </c>
      <c r="H70" s="103">
        <v>0.73</v>
      </c>
      <c r="I70" s="103">
        <v>0.73</v>
      </c>
      <c r="J70" s="103">
        <v>1.02</v>
      </c>
      <c r="K70" s="72">
        <f>K72/$C73</f>
        <v>1.1432256990679095</v>
      </c>
      <c r="L70" s="72">
        <f>L72/$C74</f>
        <v>1.1686051376453854</v>
      </c>
      <c r="M70" s="72">
        <f t="shared" ref="M70:P70" si="43">M72/$C74</f>
        <v>0.45125930884444815</v>
      </c>
      <c r="N70" s="72">
        <f t="shared" si="43"/>
        <v>0.87532424064931802</v>
      </c>
      <c r="O70" s="72">
        <f t="shared" si="43"/>
        <v>0.68337377625303319</v>
      </c>
      <c r="P70" s="72">
        <f t="shared" si="43"/>
        <v>1.1869299640197473</v>
      </c>
      <c r="Q70" s="72">
        <f>Q72/$C75</f>
        <v>1.4432263814616755</v>
      </c>
      <c r="R70" s="72">
        <f t="shared" ref="R70:U70" si="44">R72/$C75</f>
        <v>0.68520499108734401</v>
      </c>
      <c r="S70" s="72">
        <f t="shared" si="44"/>
        <v>0.57584670231729052</v>
      </c>
      <c r="T70" s="72">
        <f t="shared" si="44"/>
        <v>0.41639928698752227</v>
      </c>
      <c r="U70" s="72">
        <f t="shared" si="44"/>
        <v>0.69438502673796787</v>
      </c>
      <c r="V70" s="76"/>
      <c r="W70" s="67"/>
      <c r="X70" s="67"/>
      <c r="Y70" s="67"/>
    </row>
    <row r="71" spans="2:25" x14ac:dyDescent="0.35">
      <c r="B71" s="58"/>
      <c r="C71" s="58"/>
      <c r="D71" s="104"/>
      <c r="E71" s="104"/>
      <c r="F71" s="104"/>
      <c r="G71" s="104"/>
      <c r="H71" s="104"/>
      <c r="I71" s="104"/>
      <c r="J71" s="104"/>
      <c r="K71" s="67"/>
      <c r="L71" s="67"/>
      <c r="M71" s="67"/>
      <c r="N71" s="67"/>
      <c r="O71" s="67"/>
      <c r="P71" s="67"/>
      <c r="Q71" s="75"/>
      <c r="R71" s="67"/>
      <c r="S71" s="67"/>
      <c r="T71" s="67"/>
      <c r="U71" s="67"/>
      <c r="V71" s="67"/>
      <c r="W71" s="67"/>
      <c r="X71" s="67"/>
      <c r="Y71" s="67"/>
    </row>
    <row r="72" spans="2:25" x14ac:dyDescent="0.35">
      <c r="B72" t="s">
        <v>107</v>
      </c>
      <c r="D72" s="105">
        <v>25202</v>
      </c>
      <c r="E72" s="105">
        <v>12815.4</v>
      </c>
      <c r="F72" s="105">
        <v>12596</v>
      </c>
      <c r="G72" s="105">
        <v>11848</v>
      </c>
      <c r="H72" s="105">
        <v>8741.1</v>
      </c>
      <c r="I72" s="105">
        <v>8821.7999999999993</v>
      </c>
      <c r="J72" s="105">
        <v>12308.1</v>
      </c>
      <c r="K72" s="73">
        <v>13737</v>
      </c>
      <c r="L72" s="73">
        <v>13966</v>
      </c>
      <c r="M72" s="73">
        <v>5393</v>
      </c>
      <c r="N72" s="73">
        <v>10461</v>
      </c>
      <c r="O72" s="73">
        <v>8167</v>
      </c>
      <c r="P72" s="78">
        <v>14185</v>
      </c>
      <c r="Q72" s="73">
        <v>16193</v>
      </c>
      <c r="R72" s="73">
        <v>7688</v>
      </c>
      <c r="S72" s="73">
        <v>6461</v>
      </c>
      <c r="T72" s="73">
        <v>4672</v>
      </c>
      <c r="U72" s="73">
        <v>7791</v>
      </c>
      <c r="V72" s="67"/>
      <c r="W72" s="67"/>
      <c r="X72" s="67"/>
      <c r="Y72" s="67"/>
    </row>
    <row r="73" spans="2:25" ht="15" x14ac:dyDescent="0.4">
      <c r="B73" s="67" t="s">
        <v>84</v>
      </c>
      <c r="C73" s="117">
        <v>12016</v>
      </c>
      <c r="K73" s="54"/>
      <c r="L73" s="1"/>
      <c r="M73" s="1"/>
      <c r="N73" s="1"/>
      <c r="O73" s="1"/>
      <c r="P73" s="1"/>
      <c r="Q73" s="9"/>
    </row>
    <row r="74" spans="2:25" ht="15" x14ac:dyDescent="0.4">
      <c r="B74" s="67" t="s">
        <v>85</v>
      </c>
      <c r="C74" s="117">
        <v>11951</v>
      </c>
      <c r="D74" s="95">
        <v>1998</v>
      </c>
      <c r="E74" s="95">
        <v>1999</v>
      </c>
      <c r="F74" s="95">
        <v>2000</v>
      </c>
      <c r="G74" s="95">
        <v>2001</v>
      </c>
      <c r="H74" s="95">
        <v>2002</v>
      </c>
      <c r="I74" s="95">
        <v>2003</v>
      </c>
      <c r="J74" s="95">
        <v>2004</v>
      </c>
      <c r="K74" s="54"/>
      <c r="L74" s="1"/>
      <c r="M74" s="1"/>
      <c r="N74" s="1"/>
      <c r="O74" s="1"/>
      <c r="P74" s="1"/>
      <c r="Q74" s="9"/>
    </row>
    <row r="75" spans="2:25" ht="13.15" x14ac:dyDescent="0.4">
      <c r="B75" s="70" t="s">
        <v>86</v>
      </c>
      <c r="C75" s="118">
        <v>11220</v>
      </c>
      <c r="D75" s="9">
        <f>D79-SUM(D76:D78)</f>
        <v>608.5</v>
      </c>
      <c r="E75" s="9">
        <v>783.3</v>
      </c>
      <c r="F75" s="48">
        <f>F79-SUM(F76:F78)</f>
        <v>756.9</v>
      </c>
      <c r="G75" s="48">
        <f>G79-SUM(G76:G78)</f>
        <v>878.49999999999989</v>
      </c>
      <c r="H75" s="9">
        <f>H79-SUM(H76:H78)</f>
        <v>887.90000000000009</v>
      </c>
      <c r="I75" s="9">
        <v>719.2</v>
      </c>
      <c r="J75" s="9">
        <v>845.3</v>
      </c>
      <c r="K75" s="55">
        <v>2005</v>
      </c>
      <c r="L75" s="56">
        <v>2006</v>
      </c>
      <c r="M75" s="47">
        <v>2007</v>
      </c>
      <c r="N75" s="47">
        <v>2008</v>
      </c>
      <c r="O75" s="47">
        <v>2009</v>
      </c>
      <c r="P75" s="47">
        <v>2010</v>
      </c>
      <c r="Q75" s="47">
        <v>2011</v>
      </c>
      <c r="R75" s="47">
        <v>2012</v>
      </c>
      <c r="S75" s="47">
        <v>2013</v>
      </c>
      <c r="T75" s="47">
        <v>2014</v>
      </c>
      <c r="U75" s="47">
        <v>2015</v>
      </c>
      <c r="V75" s="47"/>
    </row>
    <row r="76" spans="2:25" x14ac:dyDescent="0.35">
      <c r="B76" t="s">
        <v>58</v>
      </c>
      <c r="D76" s="9">
        <v>287.60000000000002</v>
      </c>
      <c r="E76" s="9">
        <v>355.3</v>
      </c>
      <c r="F76" s="48">
        <v>335.7</v>
      </c>
      <c r="G76" s="48">
        <v>378.6</v>
      </c>
      <c r="H76" s="9">
        <v>371.3</v>
      </c>
      <c r="I76" s="9">
        <v>332.6</v>
      </c>
      <c r="J76" s="9">
        <v>389.7</v>
      </c>
      <c r="K76" s="9">
        <v>676.1</v>
      </c>
      <c r="L76" s="48">
        <v>636</v>
      </c>
      <c r="M76" s="48">
        <v>985</v>
      </c>
      <c r="N76" s="48">
        <v>851.3</v>
      </c>
      <c r="O76" s="48">
        <v>805.2</v>
      </c>
      <c r="P76" s="48">
        <v>665.1</v>
      </c>
      <c r="Q76" s="9">
        <v>803.6</v>
      </c>
      <c r="R76">
        <v>908.3</v>
      </c>
      <c r="S76">
        <v>1104.5</v>
      </c>
      <c r="T76">
        <v>1083.7</v>
      </c>
      <c r="U76">
        <v>985.4</v>
      </c>
      <c r="V76" s="9"/>
    </row>
    <row r="77" spans="2:25" x14ac:dyDescent="0.35">
      <c r="B77" t="s">
        <v>59</v>
      </c>
      <c r="D77" s="9">
        <v>0</v>
      </c>
      <c r="E77" s="9">
        <v>0</v>
      </c>
      <c r="F77" s="48">
        <v>0</v>
      </c>
      <c r="G77" s="9">
        <v>0</v>
      </c>
      <c r="H77" s="9">
        <v>0</v>
      </c>
      <c r="I77" s="9">
        <v>10.5</v>
      </c>
      <c r="J77" s="9">
        <v>71</v>
      </c>
      <c r="K77" s="9">
        <v>299.20000000000005</v>
      </c>
      <c r="L77" s="48">
        <v>289.39999999999998</v>
      </c>
      <c r="M77" s="48">
        <v>384.4</v>
      </c>
      <c r="N77" s="48">
        <v>343.89999999999992</v>
      </c>
      <c r="O77" s="48">
        <v>329.9</v>
      </c>
      <c r="P77" s="48">
        <v>300.59999999999997</v>
      </c>
      <c r="Q77" s="9">
        <v>184.89999999999998</v>
      </c>
      <c r="R77">
        <v>191.5</v>
      </c>
      <c r="S77">
        <v>268.39999999999998</v>
      </c>
      <c r="T77">
        <v>313.5</v>
      </c>
      <c r="U77">
        <v>192.1</v>
      </c>
      <c r="V77" s="9"/>
    </row>
    <row r="78" spans="2:25" x14ac:dyDescent="0.35">
      <c r="B78" t="s">
        <v>60</v>
      </c>
      <c r="D78" s="9">
        <v>0.9</v>
      </c>
      <c r="E78" s="9">
        <v>1.1000000000000001</v>
      </c>
      <c r="F78" s="9">
        <v>1.2</v>
      </c>
      <c r="G78" s="9">
        <v>1</v>
      </c>
      <c r="H78" s="9">
        <v>1.5</v>
      </c>
      <c r="I78" s="9">
        <v>2.2999999999999998</v>
      </c>
      <c r="J78" s="9">
        <v>2.9</v>
      </c>
      <c r="K78" s="9">
        <v>0</v>
      </c>
      <c r="L78" s="48">
        <v>2</v>
      </c>
      <c r="M78" s="48">
        <v>0</v>
      </c>
      <c r="N78" s="48">
        <v>41.5</v>
      </c>
      <c r="O78" s="48">
        <v>40.400000000000006</v>
      </c>
      <c r="P78" s="48">
        <v>23.6</v>
      </c>
      <c r="Q78" s="9">
        <v>6.3000000000000007</v>
      </c>
      <c r="R78">
        <v>7.1</v>
      </c>
      <c r="S78">
        <v>4.9000000000000004</v>
      </c>
      <c r="T78">
        <v>1.8</v>
      </c>
      <c r="U78">
        <v>4.3</v>
      </c>
      <c r="V78" s="9"/>
    </row>
    <row r="79" spans="2:25" x14ac:dyDescent="0.35">
      <c r="B79" t="s">
        <v>61</v>
      </c>
      <c r="D79" s="9">
        <v>897</v>
      </c>
      <c r="E79" s="9">
        <v>1139.7</v>
      </c>
      <c r="F79" s="9">
        <v>1093.8</v>
      </c>
      <c r="G79" s="9">
        <v>1258.0999999999999</v>
      </c>
      <c r="H79" s="9">
        <v>1260.7</v>
      </c>
      <c r="I79" s="9">
        <v>1064.5999999999999</v>
      </c>
      <c r="J79" s="9">
        <v>1308.9000000000001</v>
      </c>
      <c r="K79" s="9">
        <v>1.4</v>
      </c>
      <c r="L79" s="48">
        <v>3.6</v>
      </c>
      <c r="M79" s="48">
        <v>3.5999999999999996</v>
      </c>
      <c r="N79" s="48">
        <v>8.5</v>
      </c>
      <c r="O79" s="48">
        <v>15.9</v>
      </c>
      <c r="P79" s="48">
        <v>10.1</v>
      </c>
      <c r="Q79" s="9">
        <v>7.8999999999999995</v>
      </c>
      <c r="R79">
        <v>3.8</v>
      </c>
      <c r="S79">
        <v>3.1</v>
      </c>
      <c r="T79">
        <v>4.3</v>
      </c>
      <c r="U79">
        <v>7.6</v>
      </c>
      <c r="V79" s="9"/>
    </row>
    <row r="80" spans="2:25" ht="15" x14ac:dyDescent="0.4">
      <c r="B80" t="s">
        <v>62</v>
      </c>
      <c r="D80" s="124"/>
      <c r="E80" s="124"/>
      <c r="F80" s="124"/>
      <c r="G80" s="9"/>
      <c r="H80" s="124"/>
      <c r="I80" s="124"/>
      <c r="J80" s="124"/>
      <c r="K80" s="9">
        <f>SUM(K76:K79)</f>
        <v>976.7</v>
      </c>
      <c r="L80" s="9">
        <f t="shared" ref="L80:P80" si="45">SUM(L76:L79)</f>
        <v>931</v>
      </c>
      <c r="M80" s="9">
        <f t="shared" si="45"/>
        <v>1373</v>
      </c>
      <c r="N80" s="9">
        <f t="shared" si="45"/>
        <v>1245.1999999999998</v>
      </c>
      <c r="O80" s="9">
        <f t="shared" si="45"/>
        <v>1191.4000000000001</v>
      </c>
      <c r="P80" s="9">
        <f t="shared" si="45"/>
        <v>999.40000000000009</v>
      </c>
      <c r="Q80" s="9">
        <f t="shared" ref="Q80:U80" si="46">SUM(Q76:Q79)</f>
        <v>1002.6999999999999</v>
      </c>
      <c r="R80" s="9">
        <f t="shared" si="46"/>
        <v>1110.6999999999998</v>
      </c>
      <c r="S80" s="9">
        <f t="shared" si="46"/>
        <v>1380.9</v>
      </c>
      <c r="T80" s="9">
        <f t="shared" si="46"/>
        <v>1403.3</v>
      </c>
      <c r="U80" s="9">
        <f t="shared" si="46"/>
        <v>1189.3999999999999</v>
      </c>
      <c r="V80" s="48"/>
    </row>
    <row r="81" spans="1:22" x14ac:dyDescent="0.35">
      <c r="L81" s="1"/>
      <c r="M81" s="1"/>
      <c r="N81" s="1"/>
      <c r="O81" s="1"/>
      <c r="P81" s="1"/>
      <c r="Q81" s="9"/>
    </row>
    <row r="82" spans="1:22" ht="13.15" x14ac:dyDescent="0.4">
      <c r="K82" s="4">
        <v>2005</v>
      </c>
      <c r="L82" s="57">
        <v>2006</v>
      </c>
      <c r="M82" s="4">
        <v>2007</v>
      </c>
      <c r="N82" s="4">
        <v>2008</v>
      </c>
      <c r="O82" s="4">
        <v>2009</v>
      </c>
      <c r="P82" s="4">
        <v>2010</v>
      </c>
      <c r="Q82" s="4">
        <v>2011</v>
      </c>
      <c r="R82" s="4">
        <v>2012</v>
      </c>
      <c r="S82" s="4">
        <v>2013</v>
      </c>
      <c r="T82" s="4">
        <v>2014</v>
      </c>
      <c r="U82" s="4">
        <v>2015</v>
      </c>
      <c r="V82" s="4"/>
    </row>
    <row r="83" spans="1:22" x14ac:dyDescent="0.35">
      <c r="B83" s="1" t="s">
        <v>63</v>
      </c>
      <c r="C83" s="1"/>
      <c r="K83" s="49">
        <f t="shared" ref="K83:P83" si="47">K5/(K$5+K$15+K$20)</f>
        <v>0.23441079155001274</v>
      </c>
      <c r="L83" s="49">
        <f t="shared" si="47"/>
        <v>0.28723690103000449</v>
      </c>
      <c r="M83" s="49">
        <f t="shared" si="47"/>
        <v>0.21861219195849543</v>
      </c>
      <c r="N83" s="49">
        <f t="shared" si="47"/>
        <v>0.1989886565532322</v>
      </c>
      <c r="O83" s="49">
        <f t="shared" si="47"/>
        <v>0.21194051296788557</v>
      </c>
      <c r="P83" s="49">
        <f t="shared" si="47"/>
        <v>0.25412156536219815</v>
      </c>
      <c r="Q83" s="49">
        <f>Q5/(Q$5+Q$15+Q$20)</f>
        <v>0.21537938074174887</v>
      </c>
      <c r="R83" s="49">
        <f>R5/(R$5+R$15+R$20)</f>
        <v>0.21476770340494847</v>
      </c>
      <c r="S83" s="49">
        <f>S5/(S$5+S$15+S$20)</f>
        <v>0.18411505571391554</v>
      </c>
      <c r="T83" s="49">
        <f>T5/(T$5+T$15+T$20)</f>
        <v>0.17910930127335017</v>
      </c>
      <c r="U83" s="49">
        <f>U5/(U$5+U$15+U$20)</f>
        <v>0.18368571000149947</v>
      </c>
      <c r="V83" s="49"/>
    </row>
    <row r="84" spans="1:22" ht="15" x14ac:dyDescent="0.4">
      <c r="A84" s="50"/>
      <c r="B84" s="1" t="s">
        <v>64</v>
      </c>
      <c r="C84" s="1"/>
      <c r="K84" s="49">
        <f t="shared" ref="K84:P84" si="48">K15/(K$5+K$15+K$20)</f>
        <v>0.76524985153134806</v>
      </c>
      <c r="L84" s="49">
        <f t="shared" si="48"/>
        <v>0.71240483654276754</v>
      </c>
      <c r="M84" s="49">
        <f t="shared" si="48"/>
        <v>0.78106355382619985</v>
      </c>
      <c r="N84" s="49">
        <f t="shared" si="48"/>
        <v>0.80066967336340022</v>
      </c>
      <c r="O84" s="49">
        <f t="shared" si="48"/>
        <v>0.78777211006537828</v>
      </c>
      <c r="P84" s="49">
        <f t="shared" si="48"/>
        <v>0.74554537885095751</v>
      </c>
      <c r="Q84" s="49">
        <f>Q15/(Q$5+Q$15+Q$20)</f>
        <v>0.78428036747192909</v>
      </c>
      <c r="R84" s="49">
        <f>R15/(R$5+R$15+R$20)</f>
        <v>0.78523229659505156</v>
      </c>
      <c r="S84" s="49">
        <f>S15/(S$5+S$15+S$20)</f>
        <v>0.81562580979528365</v>
      </c>
      <c r="T84" s="49">
        <f>T15/(T$5+T$15+T$20)</f>
        <v>0.82063215047508242</v>
      </c>
      <c r="U84" s="49">
        <f>U15/(U$5+U$15+U$20)</f>
        <v>0.81601439496176331</v>
      </c>
      <c r="V84" s="49"/>
    </row>
    <row r="85" spans="1:22" x14ac:dyDescent="0.35">
      <c r="B85" s="67" t="s">
        <v>77</v>
      </c>
      <c r="C85" s="67"/>
      <c r="K85" s="49">
        <f t="shared" ref="K85:P85" si="49">K20/(K$5+K$15+K$20)</f>
        <v>3.3935691863917875E-4</v>
      </c>
      <c r="L85" s="49">
        <f t="shared" si="49"/>
        <v>3.5826242722794452E-4</v>
      </c>
      <c r="M85" s="49">
        <f t="shared" si="49"/>
        <v>3.2425421530479895E-4</v>
      </c>
      <c r="N85" s="49">
        <f t="shared" si="49"/>
        <v>3.4167008336750038E-4</v>
      </c>
      <c r="O85" s="49">
        <f t="shared" si="49"/>
        <v>2.8737696673611607E-4</v>
      </c>
      <c r="P85" s="49">
        <f t="shared" si="49"/>
        <v>3.3305578684429644E-4</v>
      </c>
      <c r="Q85" s="49">
        <f>Q20/(Q$5+Q$15+Q$20)</f>
        <v>3.4025178632187818E-4</v>
      </c>
      <c r="R85" s="49">
        <f>R20/(R$5+R$15+R$20)</f>
        <v>0</v>
      </c>
      <c r="S85" s="49">
        <f>S20/(S$5+S$15+S$20)</f>
        <v>2.5913449080072558E-4</v>
      </c>
      <c r="T85" s="49">
        <f>T20/(T$5+T$15+T$20)</f>
        <v>2.5854825156744883E-4</v>
      </c>
      <c r="U85" s="49">
        <f>U20/(U$5+U$15+U$20)</f>
        <v>2.9989503673714198E-4</v>
      </c>
    </row>
    <row r="86" spans="1:22" x14ac:dyDescent="0.35">
      <c r="B86" s="67" t="s">
        <v>76</v>
      </c>
      <c r="C86" s="67"/>
    </row>
    <row r="87" spans="1:22" x14ac:dyDescent="0.35"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2" x14ac:dyDescent="0.35">
      <c r="B88" t="s">
        <v>70</v>
      </c>
      <c r="K88" s="66">
        <f t="shared" ref="K88:P88" si="50">K52</f>
        <v>19.300000000000011</v>
      </c>
      <c r="L88" s="66">
        <f t="shared" si="50"/>
        <v>0</v>
      </c>
      <c r="M88" s="66">
        <f t="shared" si="50"/>
        <v>0</v>
      </c>
      <c r="N88" s="66">
        <f t="shared" si="50"/>
        <v>0</v>
      </c>
      <c r="O88" s="66">
        <f t="shared" si="50"/>
        <v>0</v>
      </c>
      <c r="P88" s="66">
        <f t="shared" si="50"/>
        <v>0</v>
      </c>
      <c r="Q88" s="66">
        <f t="shared" ref="Q88:U88" si="51">Q52</f>
        <v>0</v>
      </c>
      <c r="R88" s="66">
        <f t="shared" si="51"/>
        <v>30.100000000000023</v>
      </c>
      <c r="S88" s="66">
        <f t="shared" si="51"/>
        <v>0</v>
      </c>
      <c r="T88" s="66">
        <f t="shared" si="51"/>
        <v>13.2</v>
      </c>
      <c r="U88" s="66">
        <f t="shared" si="51"/>
        <v>0</v>
      </c>
      <c r="V88" s="60"/>
    </row>
    <row r="89" spans="1:22" x14ac:dyDescent="0.35">
      <c r="B89" t="s">
        <v>71</v>
      </c>
      <c r="K89" s="81">
        <f t="shared" ref="K89:P89" si="52">K90-K88</f>
        <v>176.39999999999998</v>
      </c>
      <c r="L89" s="81">
        <f t="shared" si="52"/>
        <v>151.30000000000001</v>
      </c>
      <c r="M89" s="81">
        <f t="shared" si="52"/>
        <v>136.69999999999999</v>
      </c>
      <c r="N89" s="81">
        <f t="shared" si="52"/>
        <v>194.59999999999997</v>
      </c>
      <c r="O89" s="81">
        <f t="shared" si="52"/>
        <v>176.29999999999998</v>
      </c>
      <c r="P89" s="81">
        <f t="shared" si="52"/>
        <v>178.4</v>
      </c>
      <c r="Q89" s="81">
        <f t="shared" ref="Q89:U89" si="53">Q90-Q88</f>
        <v>155.70000000000002</v>
      </c>
      <c r="R89" s="81">
        <f t="shared" si="53"/>
        <v>157.99999999999997</v>
      </c>
      <c r="S89" s="81">
        <f t="shared" si="53"/>
        <v>146.39999999999998</v>
      </c>
      <c r="T89" s="81">
        <f t="shared" si="53"/>
        <v>121.60000000000001</v>
      </c>
      <c r="U89" s="81">
        <f t="shared" si="53"/>
        <v>128.10000000000002</v>
      </c>
      <c r="V89" s="60"/>
    </row>
    <row r="90" spans="1:22" x14ac:dyDescent="0.35">
      <c r="B90" t="s">
        <v>72</v>
      </c>
      <c r="K90" s="9">
        <f t="shared" ref="K90:P90" si="54">SUM(K34:K41,K49)</f>
        <v>195.7</v>
      </c>
      <c r="L90" s="9">
        <f t="shared" si="54"/>
        <v>151.30000000000001</v>
      </c>
      <c r="M90" s="9">
        <f t="shared" si="54"/>
        <v>136.69999999999999</v>
      </c>
      <c r="N90" s="9">
        <f t="shared" si="54"/>
        <v>194.59999999999997</v>
      </c>
      <c r="O90" s="9">
        <f t="shared" si="54"/>
        <v>176.29999999999998</v>
      </c>
      <c r="P90" s="9">
        <f t="shared" si="54"/>
        <v>178.4</v>
      </c>
      <c r="Q90" s="9">
        <f t="shared" ref="Q90:U90" si="55">SUM(Q34:Q41,Q49)</f>
        <v>155.70000000000002</v>
      </c>
      <c r="R90" s="9">
        <f t="shared" si="55"/>
        <v>188.1</v>
      </c>
      <c r="S90" s="9">
        <f t="shared" si="55"/>
        <v>146.39999999999998</v>
      </c>
      <c r="T90" s="9">
        <f t="shared" si="55"/>
        <v>134.80000000000001</v>
      </c>
      <c r="U90" s="9">
        <f t="shared" si="55"/>
        <v>128.10000000000002</v>
      </c>
      <c r="V90" s="60"/>
    </row>
    <row r="106" spans="1:15" ht="15" x14ac:dyDescent="0.4">
      <c r="D106" s="50"/>
      <c r="E106" s="50"/>
      <c r="F106" s="50"/>
      <c r="H106" s="50"/>
      <c r="I106" s="50"/>
      <c r="J106" s="50"/>
    </row>
    <row r="110" spans="1:15" ht="15" x14ac:dyDescent="0.4">
      <c r="A110" s="50"/>
      <c r="B110" s="50"/>
      <c r="C110" s="50"/>
      <c r="K110" s="50"/>
      <c r="L110" s="50"/>
      <c r="M110" s="50"/>
      <c r="N110" s="50"/>
      <c r="O110" s="50"/>
    </row>
  </sheetData>
  <pageMargins left="0.5" right="0.5" top="1" bottom="0.75" header="0.5" footer="0.5"/>
  <pageSetup orientation="landscape" r:id="rId1"/>
  <headerFooter alignWithMargins="0">
    <oddFooter>&amp;L&amp;D&amp;RDraft, Subject to Revision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Y110"/>
  <sheetViews>
    <sheetView workbookViewId="0">
      <pane xSplit="2" ySplit="3" topLeftCell="C16" activePane="bottomRight" state="frozen"/>
      <selection activeCell="K80" sqref="K80"/>
      <selection pane="topRight" activeCell="K80" sqref="K80"/>
      <selection pane="bottomLeft" activeCell="K80" sqref="K80"/>
      <selection pane="bottomRight" activeCell="H53" sqref="H53"/>
    </sheetView>
  </sheetViews>
  <sheetFormatPr defaultRowHeight="12.75" x14ac:dyDescent="0.35"/>
  <cols>
    <col min="1" max="1" width="14.59765625" customWidth="1"/>
    <col min="2" max="2" width="30.73046875" customWidth="1"/>
    <col min="3" max="3" width="7.796875" customWidth="1"/>
    <col min="4" max="21" width="11.59765625" customWidth="1"/>
  </cols>
  <sheetData>
    <row r="2" spans="1:22" ht="17.25" customHeight="1" thickBot="1" x14ac:dyDescent="0.4">
      <c r="B2" s="62"/>
      <c r="C2" s="62"/>
      <c r="K2" s="2" t="s">
        <v>73</v>
      </c>
      <c r="L2" s="2" t="s">
        <v>73</v>
      </c>
      <c r="M2" s="2" t="s">
        <v>73</v>
      </c>
      <c r="N2" s="2" t="s">
        <v>73</v>
      </c>
      <c r="O2" s="2" t="s">
        <v>73</v>
      </c>
      <c r="P2" s="2" t="s">
        <v>73</v>
      </c>
      <c r="Q2" s="2" t="s">
        <v>73</v>
      </c>
      <c r="R2" s="2" t="s">
        <v>73</v>
      </c>
      <c r="S2" s="2" t="s">
        <v>73</v>
      </c>
      <c r="T2" s="2" t="s">
        <v>73</v>
      </c>
      <c r="U2" s="2" t="s">
        <v>73</v>
      </c>
      <c r="V2" s="2"/>
    </row>
    <row r="3" spans="1:22" ht="13.15" x14ac:dyDescent="0.4">
      <c r="B3" s="3"/>
      <c r="C3" s="5"/>
      <c r="D3" s="90">
        <v>1998</v>
      </c>
      <c r="E3" s="90">
        <v>1999</v>
      </c>
      <c r="F3" s="90">
        <v>2000</v>
      </c>
      <c r="G3" s="57">
        <v>2001</v>
      </c>
      <c r="H3" s="4">
        <v>2002</v>
      </c>
      <c r="I3" s="4">
        <v>2003</v>
      </c>
      <c r="J3" s="4">
        <v>2004</v>
      </c>
      <c r="K3" s="4">
        <v>2005</v>
      </c>
      <c r="L3" s="4">
        <v>2006</v>
      </c>
      <c r="M3" s="4">
        <v>2007</v>
      </c>
      <c r="N3" s="4">
        <v>2008</v>
      </c>
      <c r="O3" s="4">
        <v>2009</v>
      </c>
      <c r="P3" s="4">
        <v>2010</v>
      </c>
      <c r="Q3" s="4">
        <v>2011</v>
      </c>
      <c r="R3" s="4">
        <v>2012</v>
      </c>
      <c r="S3" s="4">
        <v>2013</v>
      </c>
      <c r="T3" s="4">
        <v>2014</v>
      </c>
      <c r="U3" s="4">
        <v>2015</v>
      </c>
      <c r="V3" s="4"/>
    </row>
    <row r="4" spans="1:22" x14ac:dyDescent="0.35">
      <c r="A4" s="1" t="s">
        <v>1</v>
      </c>
      <c r="B4" s="5"/>
      <c r="C4" s="5"/>
      <c r="D4" s="91" t="s">
        <v>91</v>
      </c>
      <c r="F4" s="91" t="s">
        <v>91</v>
      </c>
      <c r="G4" s="91" t="s">
        <v>91</v>
      </c>
      <c r="H4" s="91" t="s">
        <v>91</v>
      </c>
      <c r="I4" s="5"/>
      <c r="K4" s="5"/>
      <c r="L4" s="5"/>
      <c r="M4" s="5"/>
      <c r="N4" s="5"/>
      <c r="O4" s="5"/>
      <c r="R4" s="1"/>
    </row>
    <row r="5" spans="1:22" ht="13.15" x14ac:dyDescent="0.4">
      <c r="A5" s="6" t="s">
        <v>2</v>
      </c>
      <c r="B5" s="7" t="s">
        <v>3</v>
      </c>
      <c r="C5" s="7"/>
      <c r="D5" s="7">
        <f t="shared" ref="D5:J5" si="0">SUM(D6:D13)</f>
        <v>3621</v>
      </c>
      <c r="E5" s="7">
        <f t="shared" si="0"/>
        <v>3656.5</v>
      </c>
      <c r="F5" s="7">
        <f t="shared" si="0"/>
        <v>4248.8</v>
      </c>
      <c r="G5" s="7">
        <f t="shared" si="0"/>
        <v>3989.8999999999996</v>
      </c>
      <c r="H5" s="7">
        <f t="shared" si="0"/>
        <v>4263.5</v>
      </c>
      <c r="I5" s="7">
        <f t="shared" si="0"/>
        <v>4091.1000000000004</v>
      </c>
      <c r="J5" s="7">
        <f t="shared" si="0"/>
        <v>4433.3999999999996</v>
      </c>
      <c r="K5" s="8">
        <f t="shared" ref="K5:P5" si="1">SUM(K6:K13)</f>
        <v>4131.3</v>
      </c>
      <c r="L5" s="8">
        <f t="shared" si="1"/>
        <v>4446.7</v>
      </c>
      <c r="M5" s="8">
        <f t="shared" si="1"/>
        <v>4496.8999999999996</v>
      </c>
      <c r="N5" s="8">
        <f t="shared" si="1"/>
        <v>4279.0999999999995</v>
      </c>
      <c r="O5" s="8">
        <f t="shared" si="1"/>
        <v>3944.5</v>
      </c>
      <c r="P5" s="8">
        <f t="shared" si="1"/>
        <v>3540.9</v>
      </c>
      <c r="Q5" s="7">
        <f>SUM(Q6:Q13)</f>
        <v>3530.1</v>
      </c>
      <c r="R5" s="7">
        <f>SUM(R6:R13)</f>
        <v>3793.7999999999993</v>
      </c>
      <c r="S5" s="7">
        <f>SUM(S6:S13)</f>
        <v>3966.5</v>
      </c>
      <c r="T5" s="7">
        <f>SUM(T6:T13)</f>
        <v>3992.2000000000003</v>
      </c>
      <c r="U5" s="7">
        <f>SUM(U6:U13)</f>
        <v>3438.7</v>
      </c>
      <c r="V5" s="60"/>
    </row>
    <row r="6" spans="1:22" x14ac:dyDescent="0.35">
      <c r="A6" s="10"/>
      <c r="B6" s="11" t="s">
        <v>4</v>
      </c>
      <c r="C6" s="18"/>
      <c r="D6" s="11">
        <v>234.60000000000002</v>
      </c>
      <c r="E6" s="11">
        <v>308.60000000000002</v>
      </c>
      <c r="F6" s="11">
        <v>336.29999999999995</v>
      </c>
      <c r="G6" s="11">
        <v>278.60000000000002</v>
      </c>
      <c r="H6" s="11">
        <v>345.6</v>
      </c>
      <c r="I6" s="11">
        <v>363.6</v>
      </c>
      <c r="J6" s="11">
        <v>387.1</v>
      </c>
      <c r="K6" s="18">
        <v>321.59999999999997</v>
      </c>
      <c r="L6" s="18">
        <v>423.79999999999995</v>
      </c>
      <c r="M6" s="18">
        <v>496.8</v>
      </c>
      <c r="N6" s="18">
        <v>438.90000000000003</v>
      </c>
      <c r="O6" s="18">
        <v>437.90000000000003</v>
      </c>
      <c r="P6" s="12">
        <v>368.1</v>
      </c>
      <c r="Q6" s="11">
        <v>371.8</v>
      </c>
      <c r="R6" s="11">
        <v>482.49999999999994</v>
      </c>
      <c r="S6" s="11">
        <v>423.6</v>
      </c>
      <c r="T6" s="11">
        <v>428.2</v>
      </c>
      <c r="U6" s="11">
        <v>426.70000000000005</v>
      </c>
      <c r="V6" s="60"/>
    </row>
    <row r="7" spans="1:22" x14ac:dyDescent="0.35">
      <c r="A7" s="10"/>
      <c r="B7" s="13" t="s">
        <v>5</v>
      </c>
      <c r="C7" s="17"/>
      <c r="D7" s="13">
        <v>443</v>
      </c>
      <c r="E7" s="13">
        <v>523.4</v>
      </c>
      <c r="F7" s="13">
        <v>591.6</v>
      </c>
      <c r="G7" s="13">
        <v>550.70000000000005</v>
      </c>
      <c r="H7" s="13">
        <v>621.1</v>
      </c>
      <c r="I7" s="13">
        <v>562</v>
      </c>
      <c r="J7" s="13">
        <v>605.5</v>
      </c>
      <c r="K7" s="17">
        <v>537.70000000000005</v>
      </c>
      <c r="L7" s="17">
        <v>684.6</v>
      </c>
      <c r="M7" s="17">
        <v>668.8</v>
      </c>
      <c r="N7" s="17">
        <v>635.6</v>
      </c>
      <c r="O7" s="17">
        <v>574.20000000000005</v>
      </c>
      <c r="P7" s="12">
        <v>484.90000000000003</v>
      </c>
      <c r="Q7" s="11">
        <v>504.1</v>
      </c>
      <c r="R7" s="11">
        <v>548.1</v>
      </c>
      <c r="S7" s="11">
        <v>563.6</v>
      </c>
      <c r="T7" s="11">
        <v>530.29999999999995</v>
      </c>
      <c r="U7" s="11">
        <v>508.1</v>
      </c>
      <c r="V7" s="60"/>
    </row>
    <row r="8" spans="1:22" x14ac:dyDescent="0.35">
      <c r="A8" s="10"/>
      <c r="B8" s="13" t="s">
        <v>6</v>
      </c>
      <c r="C8" s="17"/>
      <c r="D8" s="13">
        <v>102.5</v>
      </c>
      <c r="E8" s="13">
        <v>126.9</v>
      </c>
      <c r="F8" s="13">
        <v>115.30000000000001</v>
      </c>
      <c r="G8" s="13">
        <v>176.7</v>
      </c>
      <c r="H8" s="13">
        <v>106.3</v>
      </c>
      <c r="I8" s="13">
        <v>95.9</v>
      </c>
      <c r="J8" s="13">
        <v>102.4</v>
      </c>
      <c r="K8" s="17">
        <v>115.7</v>
      </c>
      <c r="L8" s="17">
        <v>143.10000000000002</v>
      </c>
      <c r="M8" s="17">
        <v>122.6</v>
      </c>
      <c r="N8" s="17">
        <v>138.6</v>
      </c>
      <c r="O8" s="17">
        <v>109.8</v>
      </c>
      <c r="P8" s="12">
        <v>95.4</v>
      </c>
      <c r="Q8" s="11">
        <v>85.4</v>
      </c>
      <c r="R8" s="11">
        <v>92.3</v>
      </c>
      <c r="S8" s="11">
        <v>82.100000000000009</v>
      </c>
      <c r="T8" s="11">
        <v>63.1</v>
      </c>
      <c r="U8" s="11">
        <v>78.099999999999994</v>
      </c>
      <c r="V8" s="60"/>
    </row>
    <row r="9" spans="1:22" x14ac:dyDescent="0.35">
      <c r="A9" s="10"/>
      <c r="B9" s="11" t="s">
        <v>7</v>
      </c>
      <c r="C9" s="18"/>
      <c r="D9" s="11">
        <v>39.800000000000004</v>
      </c>
      <c r="E9" s="11">
        <v>39.799999999999997</v>
      </c>
      <c r="F9" s="11">
        <v>39.800000000000004</v>
      </c>
      <c r="G9" s="11">
        <v>39.800000000000004</v>
      </c>
      <c r="H9" s="11">
        <v>39.799999999999997</v>
      </c>
      <c r="I9" s="11">
        <v>39.700000000000003</v>
      </c>
      <c r="J9" s="11">
        <v>39.799999999999997</v>
      </c>
      <c r="K9" s="18">
        <v>39.700000000000003</v>
      </c>
      <c r="L9" s="18">
        <v>42.5</v>
      </c>
      <c r="M9" s="18">
        <v>45.400000000000006</v>
      </c>
      <c r="N9" s="18">
        <v>47.2</v>
      </c>
      <c r="O9" s="18">
        <v>37.300000000000004</v>
      </c>
      <c r="P9" s="12">
        <v>42.5</v>
      </c>
      <c r="Q9" s="11">
        <v>17.599999999999998</v>
      </c>
      <c r="R9" s="11">
        <v>20.099999999999998</v>
      </c>
      <c r="S9" s="11">
        <v>15.2</v>
      </c>
      <c r="T9" s="11">
        <v>18.5</v>
      </c>
      <c r="U9" s="11">
        <v>16.899999999999999</v>
      </c>
      <c r="V9" s="60"/>
    </row>
    <row r="10" spans="1:22" x14ac:dyDescent="0.35">
      <c r="A10" s="10"/>
      <c r="B10" s="13" t="s">
        <v>8</v>
      </c>
      <c r="C10" s="17"/>
      <c r="D10" s="13">
        <v>1319.1000000000001</v>
      </c>
      <c r="E10" s="13">
        <v>1422.8</v>
      </c>
      <c r="F10" s="13">
        <v>1516.3</v>
      </c>
      <c r="G10" s="13">
        <v>1346.3</v>
      </c>
      <c r="H10" s="13">
        <v>1487.7</v>
      </c>
      <c r="I10" s="13">
        <v>1451.6</v>
      </c>
      <c r="J10" s="13">
        <v>1582.7</v>
      </c>
      <c r="K10" s="17">
        <v>1468.1</v>
      </c>
      <c r="L10" s="17">
        <v>1531.4</v>
      </c>
      <c r="M10" s="17">
        <v>1587.2</v>
      </c>
      <c r="N10" s="17">
        <v>1549.3</v>
      </c>
      <c r="O10" s="17">
        <v>1413.3999999999999</v>
      </c>
      <c r="P10" s="12">
        <v>1285.5999999999999</v>
      </c>
      <c r="Q10" s="11">
        <v>1258.5</v>
      </c>
      <c r="R10" s="11">
        <v>1394.3999999999999</v>
      </c>
      <c r="S10" s="11">
        <v>1447.8999999999999</v>
      </c>
      <c r="T10" s="11">
        <v>1571.4</v>
      </c>
      <c r="U10" s="11">
        <v>1263</v>
      </c>
      <c r="V10" s="60"/>
    </row>
    <row r="11" spans="1:22" x14ac:dyDescent="0.35">
      <c r="A11" s="10"/>
      <c r="B11" s="13" t="s">
        <v>9</v>
      </c>
      <c r="C11" s="17"/>
      <c r="D11" s="13">
        <v>1321.9999999999998</v>
      </c>
      <c r="E11" s="13">
        <v>1102.8</v>
      </c>
      <c r="F11" s="13">
        <v>1494.9</v>
      </c>
      <c r="G11" s="13">
        <v>1444.8</v>
      </c>
      <c r="H11" s="13">
        <v>1474.3</v>
      </c>
      <c r="I11" s="13">
        <v>1405.3</v>
      </c>
      <c r="J11" s="13">
        <v>1528</v>
      </c>
      <c r="K11" s="17">
        <v>1449.2</v>
      </c>
      <c r="L11" s="17">
        <v>1261.8</v>
      </c>
      <c r="M11" s="17">
        <v>1276.2</v>
      </c>
      <c r="N11" s="17">
        <v>1239.1999999999998</v>
      </c>
      <c r="O11" s="17">
        <v>1110.8000000000002</v>
      </c>
      <c r="P11" s="12">
        <v>1021.5</v>
      </c>
      <c r="Q11" s="11">
        <v>989.1</v>
      </c>
      <c r="R11" s="11">
        <v>1039.8999999999999</v>
      </c>
      <c r="S11" s="11">
        <v>1197.1000000000001</v>
      </c>
      <c r="T11" s="11">
        <v>1157.9000000000001</v>
      </c>
      <c r="U11" s="11">
        <v>896.59999999999991</v>
      </c>
      <c r="V11" s="60"/>
    </row>
    <row r="12" spans="1:22" x14ac:dyDescent="0.35">
      <c r="A12" s="10"/>
      <c r="B12" s="13" t="s">
        <v>10</v>
      </c>
      <c r="C12" s="13"/>
      <c r="D12" s="13">
        <v>160</v>
      </c>
      <c r="E12" s="13">
        <v>132.19999999999999</v>
      </c>
      <c r="F12" s="13">
        <v>154.6</v>
      </c>
      <c r="G12" s="13">
        <v>153</v>
      </c>
      <c r="H12" s="13">
        <v>133.69999999999999</v>
      </c>
      <c r="I12" s="13">
        <v>147</v>
      </c>
      <c r="J12" s="13">
        <v>144.4</v>
      </c>
      <c r="K12" s="13">
        <v>150.30000000000001</v>
      </c>
      <c r="L12" s="13">
        <v>140.1</v>
      </c>
      <c r="M12" s="13">
        <v>141.9</v>
      </c>
      <c r="N12" s="13">
        <v>142.5</v>
      </c>
      <c r="O12" s="13">
        <v>141.1</v>
      </c>
      <c r="P12" s="14">
        <v>147.6</v>
      </c>
      <c r="Q12" s="11">
        <v>147.9</v>
      </c>
      <c r="R12" s="11">
        <v>141.1</v>
      </c>
      <c r="S12" s="11">
        <v>145.4</v>
      </c>
      <c r="T12" s="11">
        <v>138.30000000000001</v>
      </c>
      <c r="U12" s="11">
        <v>142.6</v>
      </c>
      <c r="V12" s="60"/>
    </row>
    <row r="13" spans="1:22" x14ac:dyDescent="0.35">
      <c r="A13" s="10"/>
      <c r="B13" s="13" t="s">
        <v>11</v>
      </c>
      <c r="C13" s="13"/>
      <c r="D13" s="13">
        <v>0</v>
      </c>
      <c r="E13" s="13">
        <v>0</v>
      </c>
      <c r="F13" s="13">
        <v>0</v>
      </c>
      <c r="G13" s="13">
        <v>0</v>
      </c>
      <c r="H13" s="13">
        <v>55</v>
      </c>
      <c r="I13" s="13">
        <v>26</v>
      </c>
      <c r="J13" s="13">
        <v>43.5</v>
      </c>
      <c r="K13" s="13">
        <v>49</v>
      </c>
      <c r="L13" s="13">
        <v>219.4</v>
      </c>
      <c r="M13" s="13">
        <v>158</v>
      </c>
      <c r="N13" s="13">
        <v>87.8</v>
      </c>
      <c r="O13" s="13">
        <v>120</v>
      </c>
      <c r="P13" s="14">
        <v>95.3</v>
      </c>
      <c r="Q13" s="11">
        <v>155.69999999999999</v>
      </c>
      <c r="R13" s="11">
        <v>75.400000000000006</v>
      </c>
      <c r="S13" s="11">
        <v>91.6</v>
      </c>
      <c r="T13" s="11">
        <v>84.5</v>
      </c>
      <c r="U13" s="11">
        <v>106.7</v>
      </c>
      <c r="V13" s="60"/>
    </row>
    <row r="14" spans="1:22" ht="13.15" x14ac:dyDescent="0.4">
      <c r="A14" s="10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6"/>
      <c r="Q14" s="7"/>
      <c r="R14" s="7"/>
      <c r="S14" s="7"/>
      <c r="T14" s="7"/>
      <c r="U14" s="7"/>
      <c r="V14" s="60"/>
    </row>
    <row r="15" spans="1:22" ht="13.15" x14ac:dyDescent="0.4">
      <c r="A15" s="6" t="s">
        <v>2</v>
      </c>
      <c r="B15" s="7" t="s">
        <v>12</v>
      </c>
      <c r="C15" s="7"/>
      <c r="D15" s="7">
        <f t="shared" ref="D15:J15" si="2">SUM(D16:D18)</f>
        <v>691.9</v>
      </c>
      <c r="E15" s="7">
        <f t="shared" si="2"/>
        <v>847.9</v>
      </c>
      <c r="F15" s="7">
        <f t="shared" si="2"/>
        <v>908.4</v>
      </c>
      <c r="G15" s="7">
        <f t="shared" si="2"/>
        <v>758.4</v>
      </c>
      <c r="H15" s="7">
        <f t="shared" si="2"/>
        <v>1085.5</v>
      </c>
      <c r="I15" s="7">
        <f t="shared" si="2"/>
        <v>738.5</v>
      </c>
      <c r="J15" s="7">
        <f t="shared" si="2"/>
        <v>806.89999999999986</v>
      </c>
      <c r="K15" s="8">
        <f t="shared" ref="K15:P15" si="3">SUM(K16:K18)</f>
        <v>612.89999999999986</v>
      </c>
      <c r="L15" s="8">
        <f t="shared" si="3"/>
        <v>676</v>
      </c>
      <c r="M15" s="8">
        <f t="shared" si="3"/>
        <v>833.5</v>
      </c>
      <c r="N15" s="8">
        <f t="shared" si="3"/>
        <v>773.7</v>
      </c>
      <c r="O15" s="8">
        <f t="shared" si="3"/>
        <v>753.8</v>
      </c>
      <c r="P15" s="8">
        <f t="shared" si="3"/>
        <v>644.6</v>
      </c>
      <c r="Q15" s="7">
        <f>SUM(Q16:Q18)</f>
        <v>654.59999999999991</v>
      </c>
      <c r="R15" s="7">
        <f>SUM(R16:R18)</f>
        <v>679.9</v>
      </c>
      <c r="S15" s="7">
        <f>SUM(S16:S18)</f>
        <v>985.4</v>
      </c>
      <c r="T15" s="7">
        <f>SUM(T16:T18)</f>
        <v>1060.5</v>
      </c>
      <c r="U15" s="7">
        <f>SUM(U16:U18)</f>
        <v>690.6</v>
      </c>
      <c r="V15" s="60"/>
    </row>
    <row r="16" spans="1:22" ht="13.15" x14ac:dyDescent="0.4">
      <c r="A16" s="6"/>
      <c r="B16" s="17" t="s">
        <v>13</v>
      </c>
      <c r="C16" s="17"/>
      <c r="D16" s="17">
        <v>691.9</v>
      </c>
      <c r="E16" s="17">
        <v>830.4</v>
      </c>
      <c r="F16" s="17">
        <v>908.4</v>
      </c>
      <c r="G16" s="17">
        <v>758.4</v>
      </c>
      <c r="H16" s="17">
        <v>1036.0999999999999</v>
      </c>
      <c r="I16" s="17">
        <v>721.2</v>
      </c>
      <c r="J16" s="17">
        <v>779.3</v>
      </c>
      <c r="K16" s="17">
        <v>564.29999999999995</v>
      </c>
      <c r="L16" s="17">
        <v>621.70000000000005</v>
      </c>
      <c r="M16" s="17">
        <v>782.4</v>
      </c>
      <c r="N16" s="17">
        <v>720.8</v>
      </c>
      <c r="O16" s="17">
        <v>701.6</v>
      </c>
      <c r="P16" s="12">
        <v>605.20000000000005</v>
      </c>
      <c r="Q16" s="11">
        <v>643.79999999999995</v>
      </c>
      <c r="R16" s="11">
        <v>668.9</v>
      </c>
      <c r="S16" s="11">
        <v>972.9</v>
      </c>
      <c r="T16" s="11">
        <v>1045.7</v>
      </c>
      <c r="U16" s="11">
        <v>680.1</v>
      </c>
      <c r="V16" s="60"/>
    </row>
    <row r="17" spans="1:24" ht="13.15" x14ac:dyDescent="0.4">
      <c r="A17" s="6"/>
      <c r="B17" s="17" t="s">
        <v>10</v>
      </c>
      <c r="C17" s="17"/>
      <c r="D17" s="17">
        <v>0</v>
      </c>
      <c r="E17" s="17">
        <v>17.5</v>
      </c>
      <c r="F17" s="17">
        <v>0</v>
      </c>
      <c r="G17" s="17">
        <v>0</v>
      </c>
      <c r="H17" s="17">
        <v>23.4</v>
      </c>
      <c r="I17" s="17">
        <v>12.3</v>
      </c>
      <c r="J17" s="17">
        <v>15.8</v>
      </c>
      <c r="K17" s="17">
        <v>12.8</v>
      </c>
      <c r="L17" s="17">
        <v>12.9</v>
      </c>
      <c r="M17" s="17">
        <v>11.2</v>
      </c>
      <c r="N17" s="17">
        <v>10.7</v>
      </c>
      <c r="O17" s="17">
        <v>11.9</v>
      </c>
      <c r="P17" s="12">
        <v>12.5</v>
      </c>
      <c r="Q17" s="11">
        <v>10.8</v>
      </c>
      <c r="R17" s="11">
        <v>11</v>
      </c>
      <c r="S17" s="11">
        <v>12.5</v>
      </c>
      <c r="T17" s="11">
        <v>14.8</v>
      </c>
      <c r="U17" s="11">
        <v>10.5</v>
      </c>
      <c r="V17" s="60"/>
    </row>
    <row r="18" spans="1:24" ht="13.15" x14ac:dyDescent="0.4">
      <c r="A18" s="6"/>
      <c r="B18" s="17" t="s">
        <v>11</v>
      </c>
      <c r="C18" s="17"/>
      <c r="D18" s="17">
        <v>0</v>
      </c>
      <c r="E18" s="17">
        <v>0</v>
      </c>
      <c r="F18" s="17">
        <v>0</v>
      </c>
      <c r="G18" s="17">
        <v>0</v>
      </c>
      <c r="H18" s="17">
        <v>26</v>
      </c>
      <c r="I18" s="17">
        <v>5</v>
      </c>
      <c r="J18" s="17">
        <v>11.8</v>
      </c>
      <c r="K18" s="17">
        <v>35.799999999999997</v>
      </c>
      <c r="L18" s="17">
        <v>41.4</v>
      </c>
      <c r="M18" s="17">
        <v>39.9</v>
      </c>
      <c r="N18" s="17">
        <v>42.2</v>
      </c>
      <c r="O18" s="17">
        <v>40.299999999999997</v>
      </c>
      <c r="P18" s="12">
        <v>26.9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60"/>
    </row>
    <row r="19" spans="1:24" ht="13.15" x14ac:dyDescent="0.4">
      <c r="A19" s="6" t="s">
        <v>14</v>
      </c>
      <c r="B19" s="7" t="s">
        <v>15</v>
      </c>
      <c r="C19" s="7"/>
      <c r="D19" s="7">
        <f t="shared" ref="D19:J19" si="4">SUM(D20:D23)</f>
        <v>318.89999999999998</v>
      </c>
      <c r="E19" s="7">
        <f t="shared" si="4"/>
        <v>53.534000000000006</v>
      </c>
      <c r="F19" s="7">
        <f t="shared" si="4"/>
        <v>75.900000000000006</v>
      </c>
      <c r="G19" s="7">
        <f t="shared" si="4"/>
        <v>148.9</v>
      </c>
      <c r="H19" s="7">
        <f t="shared" si="4"/>
        <v>47.5</v>
      </c>
      <c r="I19" s="7">
        <f t="shared" si="4"/>
        <v>75.099999999999994</v>
      </c>
      <c r="J19" s="7">
        <f t="shared" si="4"/>
        <v>34.700000000000003</v>
      </c>
      <c r="K19" s="51">
        <f t="shared" ref="K19:P19" si="5">SUM(K20:K23)</f>
        <v>431.2</v>
      </c>
      <c r="L19" s="51">
        <f t="shared" si="5"/>
        <v>150.5</v>
      </c>
      <c r="M19" s="51">
        <f t="shared" si="5"/>
        <v>46</v>
      </c>
      <c r="N19" s="51">
        <f t="shared" si="5"/>
        <v>138</v>
      </c>
      <c r="O19" s="51">
        <f t="shared" si="5"/>
        <v>58.8</v>
      </c>
      <c r="P19" s="8">
        <f t="shared" si="5"/>
        <v>140.30000000000001</v>
      </c>
      <c r="Q19" s="7">
        <f>SUM(Q20:Q23)</f>
        <v>239.9</v>
      </c>
      <c r="R19" s="7">
        <f>SUM(R20:R23)</f>
        <v>68.2</v>
      </c>
      <c r="S19" s="7">
        <f>SUM(S20:S23)</f>
        <v>49.8</v>
      </c>
      <c r="T19" s="7">
        <f>SUM(T20:T23)</f>
        <v>65.8</v>
      </c>
      <c r="U19" s="7">
        <f>SUM(U20:U23)</f>
        <v>49.599999999999994</v>
      </c>
      <c r="V19" s="9"/>
    </row>
    <row r="20" spans="1:24" ht="13.15" x14ac:dyDescent="0.4">
      <c r="A20" s="6"/>
      <c r="B20" s="18" t="s">
        <v>16</v>
      </c>
      <c r="C20" s="18"/>
      <c r="D20" s="18">
        <v>31.2</v>
      </c>
      <c r="E20" s="18">
        <v>31.334000000000003</v>
      </c>
      <c r="F20" s="18">
        <v>38.1</v>
      </c>
      <c r="G20" s="18">
        <v>37.200000000000003</v>
      </c>
      <c r="H20" s="18">
        <v>36.299999999999997</v>
      </c>
      <c r="I20" s="18">
        <v>31.3</v>
      </c>
      <c r="J20" s="18">
        <v>31.2</v>
      </c>
      <c r="K20" s="12">
        <v>32.200000000000003</v>
      </c>
      <c r="L20" s="12">
        <v>31.1</v>
      </c>
      <c r="M20" s="12">
        <v>32.299999999999997</v>
      </c>
      <c r="N20" s="12">
        <v>32.299999999999997</v>
      </c>
      <c r="O20" s="12">
        <v>32.299999999999997</v>
      </c>
      <c r="P20" s="87">
        <v>32.299999999999997</v>
      </c>
      <c r="Q20" s="11">
        <v>31.9</v>
      </c>
      <c r="R20" s="11">
        <v>35.4</v>
      </c>
      <c r="S20" s="11">
        <v>31.7</v>
      </c>
      <c r="T20" s="11">
        <v>34</v>
      </c>
      <c r="U20" s="11">
        <v>31.1</v>
      </c>
      <c r="V20" s="9"/>
    </row>
    <row r="21" spans="1:24" x14ac:dyDescent="0.35">
      <c r="A21" s="10"/>
      <c r="B21" s="17" t="s">
        <v>17</v>
      </c>
      <c r="C21" s="17"/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9"/>
    </row>
    <row r="22" spans="1:24" x14ac:dyDescent="0.35">
      <c r="A22" s="10"/>
      <c r="B22" s="17" t="s">
        <v>18</v>
      </c>
      <c r="C22" s="17"/>
      <c r="D22" s="17">
        <v>3.5</v>
      </c>
      <c r="E22" s="17">
        <v>3.6</v>
      </c>
      <c r="F22" s="17">
        <v>3.5</v>
      </c>
      <c r="G22" s="17">
        <v>3.5</v>
      </c>
      <c r="H22" s="17">
        <v>3.6</v>
      </c>
      <c r="I22" s="17">
        <v>3.6</v>
      </c>
      <c r="J22" s="17">
        <v>3.5</v>
      </c>
      <c r="K22" s="12">
        <v>3.6</v>
      </c>
      <c r="L22" s="12">
        <v>5.8</v>
      </c>
      <c r="M22" s="12">
        <v>3.6</v>
      </c>
      <c r="N22" s="12">
        <v>3.6</v>
      </c>
      <c r="O22" s="12">
        <v>3.6</v>
      </c>
      <c r="P22" s="12">
        <v>3.6</v>
      </c>
      <c r="Q22" s="11">
        <v>5.7</v>
      </c>
      <c r="R22" s="11">
        <v>5.7</v>
      </c>
      <c r="S22" s="11">
        <v>5.8</v>
      </c>
      <c r="T22" s="11">
        <v>5.8</v>
      </c>
      <c r="U22" s="11">
        <v>5.8</v>
      </c>
      <c r="V22" s="9"/>
    </row>
    <row r="23" spans="1:24" x14ac:dyDescent="0.35">
      <c r="A23" s="10"/>
      <c r="B23" s="17" t="s">
        <v>19</v>
      </c>
      <c r="C23" s="17"/>
      <c r="D23" s="17">
        <v>284.2</v>
      </c>
      <c r="E23" s="17">
        <v>18.600000000000001</v>
      </c>
      <c r="F23" s="17">
        <v>34.299999999999997</v>
      </c>
      <c r="G23" s="17">
        <v>108.2</v>
      </c>
      <c r="H23" s="17">
        <v>7.6</v>
      </c>
      <c r="I23" s="17">
        <v>40.200000000000003</v>
      </c>
      <c r="J23" s="17">
        <v>0</v>
      </c>
      <c r="K23" s="12">
        <v>395.4</v>
      </c>
      <c r="L23" s="12">
        <v>113.6</v>
      </c>
      <c r="M23" s="12">
        <v>10.1</v>
      </c>
      <c r="N23" s="12">
        <v>102.1</v>
      </c>
      <c r="O23" s="12">
        <v>22.9</v>
      </c>
      <c r="P23" s="12">
        <v>104.4</v>
      </c>
      <c r="Q23" s="11">
        <v>202.3</v>
      </c>
      <c r="R23" s="11">
        <v>27.1</v>
      </c>
      <c r="S23" s="11">
        <v>12.3</v>
      </c>
      <c r="T23" s="11">
        <v>26</v>
      </c>
      <c r="U23" s="11">
        <v>12.7</v>
      </c>
      <c r="V23" s="9"/>
    </row>
    <row r="24" spans="1:24" ht="13.15" x14ac:dyDescent="0.4">
      <c r="A24" s="10"/>
      <c r="B24" s="19" t="s">
        <v>20</v>
      </c>
      <c r="C24" s="19"/>
      <c r="D24" s="20">
        <f t="shared" ref="D24:J24" si="6">D5+D15+D19</f>
        <v>4631.7999999999993</v>
      </c>
      <c r="E24" s="20">
        <f t="shared" si="6"/>
        <v>4557.9339999999993</v>
      </c>
      <c r="F24" s="20">
        <f t="shared" si="6"/>
        <v>5233.0999999999995</v>
      </c>
      <c r="G24" s="20">
        <f t="shared" si="6"/>
        <v>4897.1999999999989</v>
      </c>
      <c r="H24" s="20">
        <f t="shared" si="6"/>
        <v>5396.5</v>
      </c>
      <c r="I24" s="20">
        <f t="shared" si="6"/>
        <v>4904.7000000000007</v>
      </c>
      <c r="J24" s="20">
        <f t="shared" si="6"/>
        <v>5274.9999999999991</v>
      </c>
      <c r="K24" s="20">
        <f t="shared" ref="K24:P24" si="7">K5+K15+K19</f>
        <v>5175.3999999999996</v>
      </c>
      <c r="L24" s="20">
        <f t="shared" si="7"/>
        <v>5273.2</v>
      </c>
      <c r="M24" s="20">
        <f t="shared" si="7"/>
        <v>5376.4</v>
      </c>
      <c r="N24" s="20">
        <f t="shared" si="7"/>
        <v>5190.7999999999993</v>
      </c>
      <c r="O24" s="20">
        <f t="shared" si="7"/>
        <v>4757.1000000000004</v>
      </c>
      <c r="P24" s="20">
        <f t="shared" si="7"/>
        <v>4325.8</v>
      </c>
      <c r="Q24" s="20">
        <f>Q5+Q15+Q19</f>
        <v>4424.5999999999995</v>
      </c>
      <c r="R24" s="20">
        <f>R5+R15+R19</f>
        <v>4541.8999999999987</v>
      </c>
      <c r="S24" s="20">
        <f>S5+S15+S19</f>
        <v>5001.7</v>
      </c>
      <c r="T24" s="20">
        <f>T5+T15+T19</f>
        <v>5118.5000000000009</v>
      </c>
      <c r="U24" s="20">
        <f>U5+U15+U19</f>
        <v>4178.9000000000005</v>
      </c>
      <c r="V24" s="20"/>
    </row>
    <row r="25" spans="1:24" ht="13.15" x14ac:dyDescent="0.4">
      <c r="B25" s="21"/>
      <c r="C25" s="21"/>
      <c r="D25" s="92"/>
      <c r="E25" s="92"/>
      <c r="F25" s="92"/>
      <c r="G25" s="92"/>
      <c r="H25" s="92"/>
      <c r="I25" s="92"/>
      <c r="J25" s="92"/>
      <c r="K25" s="21"/>
      <c r="L25" s="21"/>
      <c r="M25" s="21"/>
      <c r="N25" s="21"/>
      <c r="O25" s="21"/>
      <c r="P25" s="22"/>
      <c r="Q25" s="22"/>
      <c r="R25" s="22"/>
      <c r="S25" s="22"/>
      <c r="T25" s="22"/>
      <c r="U25" s="22"/>
      <c r="V25" s="22"/>
    </row>
    <row r="26" spans="1:24" x14ac:dyDescent="0.35">
      <c r="A26" s="23" t="s">
        <v>22</v>
      </c>
      <c r="B26" s="24" t="s">
        <v>23</v>
      </c>
      <c r="C26" s="24"/>
      <c r="D26" s="100">
        <v>3298</v>
      </c>
      <c r="E26" s="100">
        <v>3109</v>
      </c>
      <c r="F26" s="100">
        <v>3860.4</v>
      </c>
      <c r="G26" s="100">
        <v>3620.8</v>
      </c>
      <c r="H26" s="100">
        <v>3678.5</v>
      </c>
      <c r="I26" s="100">
        <v>3248.2</v>
      </c>
      <c r="J26" s="100">
        <v>3519.5</v>
      </c>
      <c r="K26" s="25">
        <v>3267.9</v>
      </c>
      <c r="L26" s="25">
        <v>3282.9999999999995</v>
      </c>
      <c r="M26" s="25">
        <v>3396.8999999999996</v>
      </c>
      <c r="N26" s="25">
        <v>3298.9</v>
      </c>
      <c r="O26" s="25">
        <v>2971.2999999999997</v>
      </c>
      <c r="P26" s="25">
        <v>2663.1</v>
      </c>
      <c r="Q26">
        <v>2609.9999999999995</v>
      </c>
      <c r="R26">
        <v>2859.9999999999995</v>
      </c>
      <c r="S26">
        <v>3015.5</v>
      </c>
      <c r="T26">
        <v>3072.5</v>
      </c>
      <c r="U26">
        <v>2581.5</v>
      </c>
      <c r="V26" s="60"/>
      <c r="W26" s="88"/>
      <c r="X26" s="89"/>
    </row>
    <row r="27" spans="1:24" ht="13.15" x14ac:dyDescent="0.4">
      <c r="A27" s="26" t="s">
        <v>24</v>
      </c>
      <c r="B27" s="24" t="s">
        <v>12</v>
      </c>
      <c r="C27" s="24"/>
      <c r="D27" s="100">
        <v>606.1</v>
      </c>
      <c r="E27" s="100">
        <v>746.7</v>
      </c>
      <c r="F27" s="100">
        <v>795.9</v>
      </c>
      <c r="G27" s="100">
        <v>665.3</v>
      </c>
      <c r="H27" s="100">
        <v>945.5</v>
      </c>
      <c r="I27" s="100">
        <v>631.29999999999995</v>
      </c>
      <c r="J27" s="100">
        <v>695.1</v>
      </c>
      <c r="K27" s="25">
        <v>505.7</v>
      </c>
      <c r="L27" s="25">
        <v>556.20000000000005</v>
      </c>
      <c r="M27" s="25">
        <v>693.1</v>
      </c>
      <c r="N27" s="25">
        <v>637.70000000000005</v>
      </c>
      <c r="O27" s="25">
        <v>620.99999999999989</v>
      </c>
      <c r="P27" s="25">
        <v>540.19999999999993</v>
      </c>
      <c r="Q27">
        <v>610.30000000000007</v>
      </c>
      <c r="R27">
        <v>634.4</v>
      </c>
      <c r="S27">
        <v>856.3</v>
      </c>
      <c r="T27">
        <v>920.19999999999982</v>
      </c>
      <c r="U27">
        <v>646.4</v>
      </c>
      <c r="V27" s="60"/>
      <c r="W27" s="89"/>
      <c r="X27" s="89"/>
    </row>
    <row r="28" spans="1:24" x14ac:dyDescent="0.35">
      <c r="A28" s="27"/>
      <c r="B28" s="24" t="s">
        <v>16</v>
      </c>
      <c r="C28" s="24"/>
      <c r="D28" s="100">
        <v>31.2</v>
      </c>
      <c r="E28" s="100">
        <v>31.334000000000003</v>
      </c>
      <c r="F28" s="100">
        <v>38.1</v>
      </c>
      <c r="G28" s="100">
        <v>37.200000000000003</v>
      </c>
      <c r="H28" s="100">
        <v>36.299999999999997</v>
      </c>
      <c r="I28" s="100">
        <v>31.3</v>
      </c>
      <c r="J28" s="100">
        <v>31.2</v>
      </c>
      <c r="K28" s="25">
        <v>32.200000000000003</v>
      </c>
      <c r="L28" s="25">
        <v>31.1</v>
      </c>
      <c r="M28" s="25">
        <v>32.299999999999997</v>
      </c>
      <c r="N28" s="25">
        <v>32.299999999999997</v>
      </c>
      <c r="O28" s="25">
        <v>32.299999999999997</v>
      </c>
      <c r="P28" s="25">
        <v>32.299999999999997</v>
      </c>
      <c r="Q28">
        <v>31.9</v>
      </c>
      <c r="R28">
        <v>35.4</v>
      </c>
      <c r="S28">
        <v>31.700000000000003</v>
      </c>
      <c r="T28">
        <v>34</v>
      </c>
      <c r="U28">
        <v>31.1</v>
      </c>
      <c r="V28" s="60"/>
      <c r="W28" s="89"/>
      <c r="X28" s="89"/>
    </row>
    <row r="29" spans="1:24" x14ac:dyDescent="0.35">
      <c r="A29" s="23"/>
      <c r="B29" s="24" t="s">
        <v>25</v>
      </c>
      <c r="C29" s="24"/>
      <c r="D29" s="100">
        <v>0</v>
      </c>
      <c r="E29" s="100">
        <v>0</v>
      </c>
      <c r="F29" s="100">
        <v>0</v>
      </c>
      <c r="G29" s="100">
        <v>0</v>
      </c>
      <c r="H29" s="100">
        <v>0</v>
      </c>
      <c r="I29" s="100">
        <v>0</v>
      </c>
      <c r="J29" s="100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>
        <v>0</v>
      </c>
      <c r="R29">
        <v>0</v>
      </c>
      <c r="S29">
        <v>0</v>
      </c>
      <c r="T29">
        <v>0</v>
      </c>
      <c r="U29">
        <v>0</v>
      </c>
      <c r="V29" s="60"/>
      <c r="W29" s="89"/>
      <c r="X29" s="89"/>
    </row>
    <row r="30" spans="1:24" x14ac:dyDescent="0.35">
      <c r="A30" s="23"/>
      <c r="B30" s="24" t="s">
        <v>26</v>
      </c>
      <c r="C30" s="24"/>
      <c r="D30" s="100">
        <v>0</v>
      </c>
      <c r="E30" s="100">
        <v>0</v>
      </c>
      <c r="F30" s="100">
        <v>0</v>
      </c>
      <c r="G30" s="100">
        <v>0</v>
      </c>
      <c r="H30" s="100">
        <v>0</v>
      </c>
      <c r="I30" s="100">
        <v>0</v>
      </c>
      <c r="J30" s="100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>
        <v>0</v>
      </c>
      <c r="R30">
        <v>0</v>
      </c>
      <c r="S30">
        <v>0</v>
      </c>
      <c r="T30">
        <v>0</v>
      </c>
      <c r="U30">
        <v>0</v>
      </c>
      <c r="V30" s="60"/>
      <c r="W30" s="89"/>
      <c r="X30" s="89"/>
    </row>
    <row r="31" spans="1:24" x14ac:dyDescent="0.35">
      <c r="A31" s="23"/>
      <c r="B31" s="24" t="s">
        <v>19</v>
      </c>
      <c r="C31" s="24"/>
      <c r="D31" s="100">
        <v>0</v>
      </c>
      <c r="E31" s="100">
        <v>0</v>
      </c>
      <c r="F31" s="100">
        <v>0</v>
      </c>
      <c r="G31" s="100">
        <v>0</v>
      </c>
      <c r="H31" s="100">
        <v>0</v>
      </c>
      <c r="I31" s="100">
        <v>0</v>
      </c>
      <c r="J31" s="100">
        <v>0</v>
      </c>
      <c r="K31" s="25">
        <v>202.4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>
        <v>0</v>
      </c>
      <c r="R31">
        <v>0</v>
      </c>
      <c r="S31">
        <v>0</v>
      </c>
      <c r="T31">
        <v>0</v>
      </c>
      <c r="U31">
        <v>0</v>
      </c>
      <c r="V31" s="60"/>
      <c r="W31" s="89"/>
      <c r="X31" s="89"/>
    </row>
    <row r="32" spans="1:24" ht="13.15" x14ac:dyDescent="0.4">
      <c r="A32" s="23"/>
      <c r="B32" s="28" t="s">
        <v>20</v>
      </c>
      <c r="C32" s="28"/>
      <c r="D32" s="101">
        <f t="shared" ref="D32:J32" si="8">SUM(D26:D31)</f>
        <v>3935.2999999999997</v>
      </c>
      <c r="E32" s="101">
        <f t="shared" si="8"/>
        <v>3887.0339999999997</v>
      </c>
      <c r="F32" s="101">
        <f t="shared" si="8"/>
        <v>4694.4000000000005</v>
      </c>
      <c r="G32" s="101">
        <f t="shared" si="8"/>
        <v>4323.3</v>
      </c>
      <c r="H32" s="101">
        <f t="shared" si="8"/>
        <v>4660.3</v>
      </c>
      <c r="I32" s="101">
        <f t="shared" si="8"/>
        <v>3910.8</v>
      </c>
      <c r="J32" s="101">
        <f t="shared" si="8"/>
        <v>4245.8</v>
      </c>
      <c r="K32" s="29">
        <f t="shared" ref="K32:O32" si="9">SUM(K26:K31)</f>
        <v>4008.2</v>
      </c>
      <c r="L32" s="29">
        <f t="shared" si="9"/>
        <v>3870.2999999999997</v>
      </c>
      <c r="M32" s="29">
        <f t="shared" si="9"/>
        <v>4122.2999999999993</v>
      </c>
      <c r="N32" s="29">
        <f t="shared" si="9"/>
        <v>3968.9000000000005</v>
      </c>
      <c r="O32" s="29">
        <f t="shared" si="9"/>
        <v>3624.6</v>
      </c>
      <c r="P32" s="29">
        <f t="shared" ref="P32:U32" si="10">SUM(P26:P31)</f>
        <v>3235.6</v>
      </c>
      <c r="Q32" s="29">
        <f t="shared" si="10"/>
        <v>3252.2</v>
      </c>
      <c r="R32" s="29">
        <f t="shared" si="10"/>
        <v>3529.7999999999997</v>
      </c>
      <c r="S32" s="29">
        <f t="shared" si="10"/>
        <v>3903.5</v>
      </c>
      <c r="T32" s="29">
        <f t="shared" si="10"/>
        <v>4026.7</v>
      </c>
      <c r="U32" s="29">
        <f t="shared" si="10"/>
        <v>3259</v>
      </c>
      <c r="V32" s="29"/>
      <c r="W32" s="89"/>
      <c r="X32" s="89"/>
    </row>
    <row r="33" spans="1:22" x14ac:dyDescent="0.3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1"/>
      <c r="Q33" s="9"/>
    </row>
    <row r="34" spans="1:22" x14ac:dyDescent="0.35">
      <c r="A34" t="s">
        <v>27</v>
      </c>
      <c r="B34" s="30" t="s">
        <v>28</v>
      </c>
      <c r="C34" s="30"/>
      <c r="D34" s="93">
        <v>292.10000000000002</v>
      </c>
      <c r="E34" s="93">
        <v>286</v>
      </c>
      <c r="F34" s="93">
        <v>211.4</v>
      </c>
      <c r="G34" s="93">
        <v>217.1</v>
      </c>
      <c r="H34" s="93">
        <v>152.5</v>
      </c>
      <c r="I34" s="93">
        <v>162.19999999999999</v>
      </c>
      <c r="J34" s="93">
        <v>142</v>
      </c>
      <c r="K34" s="36">
        <v>190.20000000000027</v>
      </c>
      <c r="L34" s="22">
        <v>231.3</v>
      </c>
      <c r="M34" s="22">
        <v>141.29999999999964</v>
      </c>
      <c r="N34" s="22">
        <v>201.60000000000002</v>
      </c>
      <c r="O34" s="22">
        <v>179.89999999999998</v>
      </c>
      <c r="P34" s="74">
        <v>220.30000000000024</v>
      </c>
      <c r="Q34" s="9">
        <v>214.3</v>
      </c>
      <c r="R34">
        <v>236.5</v>
      </c>
      <c r="S34">
        <v>196.50000000000003</v>
      </c>
      <c r="T34">
        <v>168</v>
      </c>
      <c r="U34">
        <v>164</v>
      </c>
      <c r="V34" s="9"/>
    </row>
    <row r="35" spans="1:22" x14ac:dyDescent="0.35">
      <c r="B35" s="32" t="s">
        <v>29</v>
      </c>
      <c r="C35" s="32"/>
      <c r="D35" s="93">
        <v>0</v>
      </c>
      <c r="E35" s="93">
        <v>0</v>
      </c>
      <c r="F35" s="93">
        <v>0</v>
      </c>
      <c r="G35" s="93">
        <v>0</v>
      </c>
      <c r="H35" s="93">
        <v>0</v>
      </c>
      <c r="I35" s="93">
        <v>0</v>
      </c>
      <c r="J35" s="126">
        <v>0</v>
      </c>
      <c r="K35" s="36">
        <v>395.39999999999964</v>
      </c>
      <c r="L35" s="22">
        <v>0</v>
      </c>
      <c r="M35" s="22">
        <v>10.100000000000364</v>
      </c>
      <c r="N35" s="22">
        <v>0</v>
      </c>
      <c r="O35" s="22">
        <v>0</v>
      </c>
      <c r="P35" s="74">
        <v>54.299999999999727</v>
      </c>
      <c r="Q35" s="9">
        <v>0</v>
      </c>
      <c r="R35">
        <v>0</v>
      </c>
      <c r="S35">
        <v>0</v>
      </c>
      <c r="T35">
        <v>0</v>
      </c>
      <c r="U35">
        <v>0</v>
      </c>
      <c r="V35" s="9"/>
    </row>
    <row r="36" spans="1:22" x14ac:dyDescent="0.35">
      <c r="B36" s="30" t="s">
        <v>30</v>
      </c>
      <c r="C36" s="30"/>
      <c r="D36" s="93">
        <v>442</v>
      </c>
      <c r="E36" s="93">
        <v>442</v>
      </c>
      <c r="F36" s="93">
        <v>294</v>
      </c>
      <c r="G36" s="93">
        <v>272</v>
      </c>
      <c r="H36" s="93">
        <v>248.8</v>
      </c>
      <c r="I36" s="93">
        <v>237.6</v>
      </c>
      <c r="J36" s="93">
        <v>227.9</v>
      </c>
      <c r="K36" s="36">
        <v>365.59999999999997</v>
      </c>
      <c r="L36" s="22">
        <v>392.8</v>
      </c>
      <c r="M36" s="22">
        <v>212.79999999999998</v>
      </c>
      <c r="N36" s="22">
        <v>165.2</v>
      </c>
      <c r="O36" s="22">
        <v>125.8</v>
      </c>
      <c r="P36" s="74">
        <v>268.60000000000002</v>
      </c>
      <c r="Q36" s="9">
        <v>350.59999999999997</v>
      </c>
      <c r="R36">
        <v>229.4</v>
      </c>
      <c r="S36">
        <v>100.10000000000001</v>
      </c>
      <c r="T36">
        <v>79.400000000000006</v>
      </c>
      <c r="U36">
        <v>35.200000000000003</v>
      </c>
      <c r="V36" s="9"/>
    </row>
    <row r="37" spans="1:22" x14ac:dyDescent="0.35">
      <c r="B37" s="33" t="s">
        <v>31</v>
      </c>
      <c r="C37" s="33"/>
      <c r="D37" s="93">
        <v>1081.3</v>
      </c>
      <c r="E37" s="93">
        <v>1175.9000000000001</v>
      </c>
      <c r="F37" s="93">
        <v>1296</v>
      </c>
      <c r="G37" s="93">
        <v>1250.5</v>
      </c>
      <c r="H37" s="93">
        <v>1312.7</v>
      </c>
      <c r="I37" s="93">
        <v>759.9</v>
      </c>
      <c r="J37" s="93">
        <v>1099.8</v>
      </c>
      <c r="K37" s="36">
        <v>773</v>
      </c>
      <c r="L37" s="22">
        <v>807.7</v>
      </c>
      <c r="M37" s="22">
        <v>1081.8</v>
      </c>
      <c r="N37" s="22">
        <v>1256.8</v>
      </c>
      <c r="O37" s="22">
        <v>1218.8389999999999</v>
      </c>
      <c r="P37" s="74">
        <v>990.2</v>
      </c>
      <c r="Q37" s="9">
        <v>958.6</v>
      </c>
      <c r="R37">
        <v>905</v>
      </c>
      <c r="S37">
        <v>1306.9000000000001</v>
      </c>
      <c r="T37" s="60">
        <v>1733.1339999999998</v>
      </c>
      <c r="U37" s="60">
        <v>1600.9749999999999</v>
      </c>
      <c r="V37" s="9"/>
    </row>
    <row r="38" spans="1:22" x14ac:dyDescent="0.35">
      <c r="B38" s="33" t="s">
        <v>32</v>
      </c>
      <c r="C38" s="33"/>
      <c r="D38" s="93">
        <v>0</v>
      </c>
      <c r="E38" s="93">
        <v>0</v>
      </c>
      <c r="F38" s="93">
        <v>0</v>
      </c>
      <c r="G38" s="93">
        <v>0</v>
      </c>
      <c r="H38" s="93">
        <v>0</v>
      </c>
      <c r="I38" s="93">
        <v>0</v>
      </c>
      <c r="J38" s="93">
        <v>0</v>
      </c>
      <c r="K38" s="36">
        <v>0</v>
      </c>
      <c r="L38" s="22">
        <v>0</v>
      </c>
      <c r="M38" s="22">
        <v>0</v>
      </c>
      <c r="N38" s="22">
        <v>0</v>
      </c>
      <c r="O38" s="22">
        <v>0</v>
      </c>
      <c r="P38" s="74">
        <v>0</v>
      </c>
      <c r="Q38" s="9">
        <v>0</v>
      </c>
      <c r="R38">
        <v>0</v>
      </c>
      <c r="S38">
        <v>0</v>
      </c>
      <c r="T38">
        <v>0</v>
      </c>
      <c r="U38">
        <v>0</v>
      </c>
      <c r="V38" s="9"/>
    </row>
    <row r="39" spans="1:22" x14ac:dyDescent="0.35">
      <c r="B39" s="34" t="s">
        <v>33</v>
      </c>
      <c r="C39" s="34"/>
      <c r="D39" s="93">
        <v>0</v>
      </c>
      <c r="E39" s="93">
        <v>0</v>
      </c>
      <c r="F39" s="93">
        <v>0</v>
      </c>
      <c r="G39" s="93">
        <v>0</v>
      </c>
      <c r="H39" s="93">
        <v>0</v>
      </c>
      <c r="I39" s="93">
        <v>0</v>
      </c>
      <c r="J39" s="93">
        <v>0</v>
      </c>
      <c r="K39" s="36">
        <v>0</v>
      </c>
      <c r="L39" s="22">
        <v>0</v>
      </c>
      <c r="M39" s="22">
        <v>0</v>
      </c>
      <c r="N39" s="22">
        <v>0</v>
      </c>
      <c r="O39" s="22">
        <v>0</v>
      </c>
      <c r="P39" s="74">
        <v>0</v>
      </c>
      <c r="Q39" s="9">
        <v>0</v>
      </c>
      <c r="R39">
        <v>0</v>
      </c>
      <c r="S39">
        <v>0</v>
      </c>
      <c r="T39">
        <v>0</v>
      </c>
      <c r="U39">
        <v>0</v>
      </c>
      <c r="V39" s="9"/>
    </row>
    <row r="40" spans="1:22" x14ac:dyDescent="0.35">
      <c r="B40" s="33" t="s">
        <v>34</v>
      </c>
      <c r="C40" s="33"/>
      <c r="D40" s="93">
        <v>4.2</v>
      </c>
      <c r="E40" s="93">
        <v>1.1000000000000001</v>
      </c>
      <c r="F40" s="93">
        <v>0.6</v>
      </c>
      <c r="G40" s="93">
        <v>0</v>
      </c>
      <c r="H40" s="93">
        <v>53.6</v>
      </c>
      <c r="I40" s="93">
        <v>0.7</v>
      </c>
      <c r="J40" s="93">
        <v>0.4</v>
      </c>
      <c r="K40" s="36">
        <v>42.099999999999994</v>
      </c>
      <c r="L40" s="22">
        <v>0.4</v>
      </c>
      <c r="M40" s="22">
        <v>0</v>
      </c>
      <c r="N40" s="22">
        <v>0.3</v>
      </c>
      <c r="O40" s="22">
        <v>0.8</v>
      </c>
      <c r="P40" s="74">
        <v>1.4</v>
      </c>
      <c r="Q40" s="9">
        <v>1.7</v>
      </c>
      <c r="R40">
        <v>0.1</v>
      </c>
      <c r="S40">
        <v>0</v>
      </c>
      <c r="T40">
        <v>0.1</v>
      </c>
      <c r="U40">
        <v>0.2</v>
      </c>
      <c r="V40" s="9"/>
    </row>
    <row r="41" spans="1:22" x14ac:dyDescent="0.35">
      <c r="B41" s="30" t="s">
        <v>35</v>
      </c>
      <c r="C41" s="30"/>
      <c r="D41" s="93">
        <v>687.7</v>
      </c>
      <c r="E41" s="93">
        <v>735.9</v>
      </c>
      <c r="F41" s="93">
        <v>1300.0999999999999</v>
      </c>
      <c r="G41" s="93">
        <v>958.7</v>
      </c>
      <c r="H41" s="93">
        <v>1536</v>
      </c>
      <c r="I41" s="93">
        <v>1715.1</v>
      </c>
      <c r="J41" s="93">
        <v>1839.8</v>
      </c>
      <c r="K41" s="36">
        <v>1532.6000000000001</v>
      </c>
      <c r="L41" s="22">
        <v>1472.8000000000002</v>
      </c>
      <c r="M41" s="22">
        <v>1599.3</v>
      </c>
      <c r="N41" s="22">
        <v>1272.1000000000001</v>
      </c>
      <c r="O41" s="22">
        <v>988.56099999999992</v>
      </c>
      <c r="P41" s="74">
        <v>829.80000000000007</v>
      </c>
      <c r="Q41" s="9">
        <v>903.8</v>
      </c>
      <c r="R41">
        <v>1173.5</v>
      </c>
      <c r="S41">
        <v>1063.9000000000001</v>
      </c>
      <c r="T41" s="60">
        <v>645.96600000000001</v>
      </c>
      <c r="U41" s="60">
        <v>459.52499999999998</v>
      </c>
      <c r="V41" s="9"/>
    </row>
    <row r="42" spans="1:22" x14ac:dyDescent="0.35">
      <c r="B42" s="30" t="s">
        <v>87</v>
      </c>
      <c r="C42" s="30"/>
      <c r="D42" s="93"/>
      <c r="E42" s="93"/>
      <c r="F42" s="93"/>
      <c r="G42" s="93"/>
      <c r="H42" s="93"/>
      <c r="I42" s="93"/>
      <c r="J42" s="93"/>
      <c r="K42" s="36"/>
      <c r="L42" s="22">
        <v>0</v>
      </c>
      <c r="M42" s="22">
        <v>0</v>
      </c>
      <c r="N42" s="22">
        <v>0</v>
      </c>
      <c r="O42" s="22">
        <v>0</v>
      </c>
      <c r="P42" s="74">
        <v>0</v>
      </c>
      <c r="Q42" s="9">
        <v>0</v>
      </c>
      <c r="R42">
        <v>0</v>
      </c>
      <c r="S42">
        <v>0</v>
      </c>
      <c r="T42">
        <v>0</v>
      </c>
      <c r="U42">
        <v>0</v>
      </c>
      <c r="V42" s="9"/>
    </row>
    <row r="43" spans="1:22" x14ac:dyDescent="0.35">
      <c r="K43" s="52"/>
      <c r="L43" s="22"/>
      <c r="M43" s="22"/>
      <c r="N43" s="22"/>
      <c r="O43" s="22"/>
      <c r="P43" s="74"/>
      <c r="Q43" s="9"/>
      <c r="V43" s="9"/>
    </row>
    <row r="44" spans="1:22" x14ac:dyDescent="0.35">
      <c r="A44" t="s">
        <v>36</v>
      </c>
      <c r="B44" s="5" t="s">
        <v>37</v>
      </c>
      <c r="C44" s="5"/>
      <c r="D44" s="93">
        <v>1223.5</v>
      </c>
      <c r="E44" s="93">
        <v>1246.0999999999999</v>
      </c>
      <c r="F44" s="93">
        <v>1372.5</v>
      </c>
      <c r="G44" s="93">
        <v>1400</v>
      </c>
      <c r="H44" s="93">
        <v>1356.7</v>
      </c>
      <c r="I44" s="93">
        <v>1035.3</v>
      </c>
      <c r="J44" s="93">
        <v>935.9</v>
      </c>
      <c r="K44" s="36">
        <v>709.30000000000018</v>
      </c>
      <c r="L44" s="22">
        <v>965.30000000000018</v>
      </c>
      <c r="M44" s="22">
        <v>1077</v>
      </c>
      <c r="N44" s="22">
        <v>1072.9000000000001</v>
      </c>
      <c r="O44" s="22">
        <v>1110.7</v>
      </c>
      <c r="P44" s="74">
        <v>871</v>
      </c>
      <c r="Q44" s="9">
        <v>823.2</v>
      </c>
      <c r="R44">
        <v>985.3</v>
      </c>
      <c r="S44">
        <v>1236.0999999999999</v>
      </c>
      <c r="T44">
        <v>1400.1000000000001</v>
      </c>
      <c r="U44">
        <v>999.10000000000014</v>
      </c>
      <c r="V44" s="9"/>
    </row>
    <row r="45" spans="1:22" x14ac:dyDescent="0.35">
      <c r="B45" s="5" t="s">
        <v>38</v>
      </c>
      <c r="C45" s="5"/>
      <c r="D45" s="93">
        <v>408.8</v>
      </c>
      <c r="E45" s="93">
        <v>447.2</v>
      </c>
      <c r="F45" s="93">
        <v>500.9</v>
      </c>
      <c r="G45" s="93">
        <v>462.2</v>
      </c>
      <c r="H45" s="93">
        <v>540.9</v>
      </c>
      <c r="I45" s="93">
        <v>507.8</v>
      </c>
      <c r="J45" s="93">
        <v>540.4</v>
      </c>
      <c r="K45" s="36">
        <v>528.29999999999995</v>
      </c>
      <c r="L45" s="22">
        <v>774.59999999999991</v>
      </c>
      <c r="M45" s="22">
        <v>725.4</v>
      </c>
      <c r="N45" s="22">
        <v>624.19999999999993</v>
      </c>
      <c r="O45" s="22">
        <v>633.79999999999995</v>
      </c>
      <c r="P45" s="74">
        <v>537.20000000000005</v>
      </c>
      <c r="Q45" s="9">
        <v>527.79999999999995</v>
      </c>
      <c r="R45">
        <v>499</v>
      </c>
      <c r="S45">
        <v>588.29999999999995</v>
      </c>
      <c r="T45">
        <v>586.20000000000005</v>
      </c>
      <c r="U45">
        <v>463.29999999999995</v>
      </c>
      <c r="V45" s="9"/>
    </row>
    <row r="46" spans="1:22" x14ac:dyDescent="0.35">
      <c r="B46" s="35" t="s">
        <v>66</v>
      </c>
      <c r="C46" s="35"/>
      <c r="D46" s="93">
        <v>0</v>
      </c>
      <c r="E46" s="93">
        <v>0</v>
      </c>
      <c r="F46" s="93">
        <v>0</v>
      </c>
      <c r="G46" s="93">
        <v>0</v>
      </c>
      <c r="H46" s="93">
        <v>0</v>
      </c>
      <c r="I46" s="93">
        <v>0</v>
      </c>
      <c r="J46" s="93">
        <v>0</v>
      </c>
      <c r="K46" s="36">
        <v>0</v>
      </c>
      <c r="L46" s="22">
        <v>0</v>
      </c>
      <c r="M46" s="22">
        <v>0</v>
      </c>
      <c r="N46" s="22">
        <v>0</v>
      </c>
      <c r="O46" s="22">
        <v>0</v>
      </c>
      <c r="P46" s="74">
        <v>0</v>
      </c>
      <c r="Q46" s="9">
        <v>0</v>
      </c>
      <c r="R46">
        <v>0</v>
      </c>
      <c r="S46">
        <v>0</v>
      </c>
      <c r="T46">
        <v>0</v>
      </c>
      <c r="U46">
        <v>0</v>
      </c>
      <c r="V46" s="9"/>
    </row>
    <row r="47" spans="1:22" x14ac:dyDescent="0.35">
      <c r="A47" t="s">
        <v>39</v>
      </c>
      <c r="B47" s="5" t="s">
        <v>40</v>
      </c>
      <c r="C47" s="5"/>
      <c r="D47" s="93">
        <v>287.7</v>
      </c>
      <c r="E47" s="93">
        <v>223.7</v>
      </c>
      <c r="F47" s="93">
        <v>37.799999999999997</v>
      </c>
      <c r="G47" s="93">
        <v>111.7</v>
      </c>
      <c r="H47" s="93">
        <v>11.5</v>
      </c>
      <c r="I47" s="93">
        <v>307.5</v>
      </c>
      <c r="J47" s="127">
        <v>343</v>
      </c>
      <c r="K47" s="36">
        <v>417.4</v>
      </c>
      <c r="L47" s="22">
        <v>476.79999999999995</v>
      </c>
      <c r="M47" s="22">
        <v>357.09999999999997</v>
      </c>
      <c r="N47" s="22">
        <v>414.59999999999997</v>
      </c>
      <c r="O47" s="22">
        <v>306.8</v>
      </c>
      <c r="P47" s="74">
        <v>348.6</v>
      </c>
      <c r="Q47" s="9">
        <v>439.9</v>
      </c>
      <c r="R47">
        <v>297.00000000000006</v>
      </c>
      <c r="S47">
        <v>273.79999999999995</v>
      </c>
      <c r="T47">
        <v>274.8</v>
      </c>
      <c r="U47">
        <v>227.8</v>
      </c>
      <c r="V47" s="9"/>
    </row>
    <row r="48" spans="1:22" x14ac:dyDescent="0.35">
      <c r="B48" s="5" t="s">
        <v>41</v>
      </c>
      <c r="C48" s="5"/>
      <c r="D48" s="93">
        <v>204.5</v>
      </c>
      <c r="E48" s="93">
        <v>0</v>
      </c>
      <c r="F48" s="93">
        <v>219.8</v>
      </c>
      <c r="G48" s="93">
        <v>225</v>
      </c>
      <c r="H48" s="93">
        <v>183.8</v>
      </c>
      <c r="I48" s="93">
        <v>178.6</v>
      </c>
      <c r="J48" s="93">
        <v>146</v>
      </c>
      <c r="K48" s="53">
        <v>221.5</v>
      </c>
      <c r="L48" s="22">
        <v>151.5</v>
      </c>
      <c r="M48" s="22">
        <v>171.6</v>
      </c>
      <c r="N48" s="22">
        <v>183.1</v>
      </c>
      <c r="O48" s="22">
        <v>191.90000000000003</v>
      </c>
      <c r="P48" s="74">
        <v>204.40000000000003</v>
      </c>
      <c r="Q48" s="9">
        <v>204.70000000000002</v>
      </c>
      <c r="R48">
        <v>216.10000000000002</v>
      </c>
      <c r="S48">
        <v>236.1</v>
      </c>
      <c r="T48">
        <v>230.79999999999998</v>
      </c>
      <c r="U48">
        <v>228.8</v>
      </c>
      <c r="V48" s="9"/>
    </row>
    <row r="49" spans="1:22" x14ac:dyDescent="0.35">
      <c r="B49" s="35" t="s">
        <v>42</v>
      </c>
      <c r="C49" s="35"/>
      <c r="D49" s="93">
        <v>0</v>
      </c>
      <c r="E49" s="93">
        <v>0</v>
      </c>
      <c r="F49" s="93">
        <v>0</v>
      </c>
      <c r="G49" s="93">
        <v>0</v>
      </c>
      <c r="H49" s="93">
        <v>0</v>
      </c>
      <c r="I49" s="93">
        <v>0</v>
      </c>
      <c r="J49" s="93">
        <v>0</v>
      </c>
      <c r="K49" s="53">
        <v>0</v>
      </c>
      <c r="L49" s="22">
        <v>0</v>
      </c>
      <c r="M49" s="22">
        <v>0</v>
      </c>
      <c r="N49" s="22">
        <v>0</v>
      </c>
      <c r="O49" s="22">
        <v>0</v>
      </c>
      <c r="P49" s="74">
        <v>0</v>
      </c>
      <c r="Q49" s="9">
        <v>0</v>
      </c>
      <c r="R49">
        <v>0</v>
      </c>
      <c r="S49">
        <v>0</v>
      </c>
      <c r="T49">
        <v>0</v>
      </c>
      <c r="U49">
        <v>0</v>
      </c>
      <c r="V49" s="9"/>
    </row>
    <row r="50" spans="1:22" x14ac:dyDescent="0.35">
      <c r="B50" s="36" t="s">
        <v>43</v>
      </c>
      <c r="C50" s="36"/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s="9">
        <v>0</v>
      </c>
      <c r="L50" s="22">
        <v>0</v>
      </c>
      <c r="M50" s="22">
        <v>0</v>
      </c>
      <c r="N50" s="22">
        <v>0</v>
      </c>
      <c r="O50" s="22">
        <v>0</v>
      </c>
      <c r="P50" s="74">
        <v>0</v>
      </c>
      <c r="Q50" s="9">
        <v>0</v>
      </c>
      <c r="R50">
        <v>0</v>
      </c>
      <c r="S50">
        <v>0</v>
      </c>
      <c r="T50">
        <v>0</v>
      </c>
      <c r="U50">
        <v>0</v>
      </c>
      <c r="V50" s="9"/>
    </row>
    <row r="51" spans="1:22" ht="13.15" x14ac:dyDescent="0.4">
      <c r="A51" s="37" t="s">
        <v>44</v>
      </c>
      <c r="B51" s="38"/>
      <c r="C51" s="38"/>
      <c r="D51" s="102">
        <v>1998</v>
      </c>
      <c r="E51" s="102">
        <v>1999</v>
      </c>
      <c r="F51" s="102">
        <v>2000</v>
      </c>
      <c r="G51" s="102">
        <v>2001</v>
      </c>
      <c r="H51" s="102">
        <v>2002</v>
      </c>
      <c r="I51" s="102">
        <f>I3</f>
        <v>2003</v>
      </c>
      <c r="J51" s="102">
        <v>2004</v>
      </c>
      <c r="K51" s="38"/>
      <c r="L51" s="38"/>
      <c r="M51" s="38"/>
      <c r="N51" s="38"/>
      <c r="O51" s="38"/>
      <c r="P51" s="39">
        <v>2010</v>
      </c>
      <c r="Q51" s="39">
        <v>2011</v>
      </c>
      <c r="R51" s="39">
        <v>2012</v>
      </c>
      <c r="S51" s="39">
        <v>2013</v>
      </c>
      <c r="T51" s="39">
        <v>2014</v>
      </c>
      <c r="U51" s="39">
        <v>2015</v>
      </c>
      <c r="V51" s="39"/>
    </row>
    <row r="52" spans="1:22" x14ac:dyDescent="0.35">
      <c r="A52" s="40"/>
      <c r="B52" s="38" t="s">
        <v>68</v>
      </c>
      <c r="C52" s="38"/>
      <c r="D52" s="107">
        <f t="shared" ref="D52:J52" si="11">D35+D39</f>
        <v>0</v>
      </c>
      <c r="E52" s="107">
        <f t="shared" si="11"/>
        <v>0</v>
      </c>
      <c r="F52" s="107">
        <f t="shared" si="11"/>
        <v>0</v>
      </c>
      <c r="G52" s="107">
        <f t="shared" si="11"/>
        <v>0</v>
      </c>
      <c r="H52" s="107">
        <f t="shared" si="11"/>
        <v>0</v>
      </c>
      <c r="I52" s="107">
        <f t="shared" si="11"/>
        <v>0</v>
      </c>
      <c r="J52" s="107">
        <f t="shared" si="11"/>
        <v>0</v>
      </c>
      <c r="K52" s="42">
        <f t="shared" ref="K52:U52" si="12">K35+K39</f>
        <v>395.39999999999964</v>
      </c>
      <c r="L52" s="42">
        <f t="shared" si="12"/>
        <v>0</v>
      </c>
      <c r="M52" s="42">
        <f t="shared" si="12"/>
        <v>10.100000000000364</v>
      </c>
      <c r="N52" s="42">
        <f t="shared" si="12"/>
        <v>0</v>
      </c>
      <c r="O52" s="42">
        <f t="shared" si="12"/>
        <v>0</v>
      </c>
      <c r="P52" s="41">
        <f t="shared" si="12"/>
        <v>54.299999999999727</v>
      </c>
      <c r="Q52" s="41">
        <f t="shared" si="12"/>
        <v>0</v>
      </c>
      <c r="R52" s="41">
        <f t="shared" si="12"/>
        <v>0</v>
      </c>
      <c r="S52" s="41">
        <f t="shared" si="12"/>
        <v>0</v>
      </c>
      <c r="T52" s="41">
        <f t="shared" si="12"/>
        <v>0</v>
      </c>
      <c r="U52" s="41">
        <f t="shared" si="12"/>
        <v>0</v>
      </c>
      <c r="V52" s="41"/>
    </row>
    <row r="53" spans="1:22" x14ac:dyDescent="0.35">
      <c r="A53" s="40"/>
      <c r="B53" s="38" t="s">
        <v>45</v>
      </c>
      <c r="C53" s="38"/>
      <c r="D53" s="98">
        <f>D34</f>
        <v>292.10000000000002</v>
      </c>
      <c r="E53" s="98">
        <f t="shared" ref="E53:J53" si="13">E34</f>
        <v>286</v>
      </c>
      <c r="F53" s="98">
        <f t="shared" si="13"/>
        <v>211.4</v>
      </c>
      <c r="G53" s="98">
        <f t="shared" si="13"/>
        <v>217.1</v>
      </c>
      <c r="H53" s="98">
        <f t="shared" si="13"/>
        <v>152.5</v>
      </c>
      <c r="I53" s="98">
        <f t="shared" si="13"/>
        <v>162.19999999999999</v>
      </c>
      <c r="J53" s="98">
        <f t="shared" si="13"/>
        <v>142</v>
      </c>
      <c r="K53" s="42">
        <f t="shared" ref="K53:O53" si="14">K34</f>
        <v>190.20000000000027</v>
      </c>
      <c r="L53" s="42">
        <f t="shared" si="14"/>
        <v>231.3</v>
      </c>
      <c r="M53" s="42">
        <f t="shared" si="14"/>
        <v>141.29999999999964</v>
      </c>
      <c r="N53" s="42">
        <f t="shared" si="14"/>
        <v>201.60000000000002</v>
      </c>
      <c r="O53" s="42">
        <f t="shared" si="14"/>
        <v>179.89999999999998</v>
      </c>
      <c r="P53" s="42">
        <f>P34</f>
        <v>220.30000000000024</v>
      </c>
      <c r="Q53" s="42">
        <f t="shared" ref="Q53:U53" si="15">Q34</f>
        <v>214.3</v>
      </c>
      <c r="R53" s="42">
        <f t="shared" si="15"/>
        <v>236.5</v>
      </c>
      <c r="S53" s="42">
        <f t="shared" si="15"/>
        <v>196.50000000000003</v>
      </c>
      <c r="T53" s="42">
        <f t="shared" si="15"/>
        <v>168</v>
      </c>
      <c r="U53" s="42">
        <f t="shared" si="15"/>
        <v>164</v>
      </c>
      <c r="V53" s="42"/>
    </row>
    <row r="54" spans="1:22" x14ac:dyDescent="0.35">
      <c r="A54" s="40"/>
      <c r="B54" s="43" t="s">
        <v>46</v>
      </c>
      <c r="C54" s="43"/>
      <c r="D54" s="98">
        <f>D36</f>
        <v>442</v>
      </c>
      <c r="E54" s="98">
        <f t="shared" ref="E54:J54" si="16">E36</f>
        <v>442</v>
      </c>
      <c r="F54" s="98">
        <f t="shared" si="16"/>
        <v>294</v>
      </c>
      <c r="G54" s="98">
        <f t="shared" si="16"/>
        <v>272</v>
      </c>
      <c r="H54" s="98">
        <f t="shared" si="16"/>
        <v>248.8</v>
      </c>
      <c r="I54" s="98">
        <f t="shared" si="16"/>
        <v>237.6</v>
      </c>
      <c r="J54" s="98">
        <f t="shared" si="16"/>
        <v>227.9</v>
      </c>
      <c r="K54" s="42">
        <f t="shared" ref="K54:P55" si="17">K36</f>
        <v>365.59999999999997</v>
      </c>
      <c r="L54" s="42">
        <f t="shared" si="17"/>
        <v>392.8</v>
      </c>
      <c r="M54" s="42">
        <f t="shared" si="17"/>
        <v>212.79999999999998</v>
      </c>
      <c r="N54" s="42">
        <f t="shared" si="17"/>
        <v>165.2</v>
      </c>
      <c r="O54" s="42">
        <f t="shared" si="17"/>
        <v>125.8</v>
      </c>
      <c r="P54" s="42">
        <f t="shared" si="17"/>
        <v>268.60000000000002</v>
      </c>
      <c r="Q54" s="42">
        <f t="shared" ref="Q54:U55" si="18">Q36</f>
        <v>350.59999999999997</v>
      </c>
      <c r="R54" s="42">
        <f t="shared" si="18"/>
        <v>229.4</v>
      </c>
      <c r="S54" s="42">
        <f t="shared" si="18"/>
        <v>100.10000000000001</v>
      </c>
      <c r="T54" s="42">
        <f t="shared" si="18"/>
        <v>79.400000000000006</v>
      </c>
      <c r="U54" s="42">
        <f t="shared" si="18"/>
        <v>35.200000000000003</v>
      </c>
      <c r="V54" s="42"/>
    </row>
    <row r="55" spans="1:22" x14ac:dyDescent="0.35">
      <c r="A55" s="40"/>
      <c r="B55" s="44" t="s">
        <v>47</v>
      </c>
      <c r="C55" s="44"/>
      <c r="D55" s="98">
        <f t="shared" ref="D55:J55" si="19">D37</f>
        <v>1081.3</v>
      </c>
      <c r="E55" s="98">
        <f t="shared" si="19"/>
        <v>1175.9000000000001</v>
      </c>
      <c r="F55" s="98">
        <f t="shared" si="19"/>
        <v>1296</v>
      </c>
      <c r="G55" s="98">
        <f t="shared" si="19"/>
        <v>1250.5</v>
      </c>
      <c r="H55" s="98">
        <f t="shared" si="19"/>
        <v>1312.7</v>
      </c>
      <c r="I55" s="98">
        <f t="shared" si="19"/>
        <v>759.9</v>
      </c>
      <c r="J55" s="98">
        <f t="shared" si="19"/>
        <v>1099.8</v>
      </c>
      <c r="K55" s="42">
        <f t="shared" si="17"/>
        <v>773</v>
      </c>
      <c r="L55" s="42">
        <f t="shared" si="17"/>
        <v>807.7</v>
      </c>
      <c r="M55" s="42">
        <f t="shared" si="17"/>
        <v>1081.8</v>
      </c>
      <c r="N55" s="42">
        <f t="shared" si="17"/>
        <v>1256.8</v>
      </c>
      <c r="O55" s="42">
        <f t="shared" si="17"/>
        <v>1218.8389999999999</v>
      </c>
      <c r="P55" s="42">
        <f t="shared" si="17"/>
        <v>990.2</v>
      </c>
      <c r="Q55" s="42">
        <f t="shared" si="18"/>
        <v>958.6</v>
      </c>
      <c r="R55" s="42">
        <f t="shared" si="18"/>
        <v>905</v>
      </c>
      <c r="S55" s="42">
        <f t="shared" si="18"/>
        <v>1306.9000000000001</v>
      </c>
      <c r="T55" s="42">
        <f t="shared" si="18"/>
        <v>1733.1339999999998</v>
      </c>
      <c r="U55" s="42">
        <f t="shared" si="18"/>
        <v>1600.9749999999999</v>
      </c>
      <c r="V55" s="42"/>
    </row>
    <row r="56" spans="1:22" x14ac:dyDescent="0.35">
      <c r="A56" s="40"/>
      <c r="B56" s="38" t="s">
        <v>48</v>
      </c>
      <c r="C56" s="38"/>
      <c r="D56" s="98">
        <f t="shared" ref="D56:J56" si="20">D38+D40</f>
        <v>4.2</v>
      </c>
      <c r="E56" s="98">
        <f t="shared" si="20"/>
        <v>1.1000000000000001</v>
      </c>
      <c r="F56" s="98">
        <f t="shared" si="20"/>
        <v>0.6</v>
      </c>
      <c r="G56" s="98">
        <f t="shared" si="20"/>
        <v>0</v>
      </c>
      <c r="H56" s="98">
        <f t="shared" si="20"/>
        <v>53.6</v>
      </c>
      <c r="I56" s="98">
        <f t="shared" si="20"/>
        <v>0.7</v>
      </c>
      <c r="J56" s="98">
        <f t="shared" si="20"/>
        <v>0.4</v>
      </c>
      <c r="K56" s="42">
        <f t="shared" ref="K56:U56" si="21">K38+K40</f>
        <v>42.099999999999994</v>
      </c>
      <c r="L56" s="42">
        <f t="shared" si="21"/>
        <v>0.4</v>
      </c>
      <c r="M56" s="42">
        <f t="shared" si="21"/>
        <v>0</v>
      </c>
      <c r="N56" s="42">
        <f t="shared" si="21"/>
        <v>0.3</v>
      </c>
      <c r="O56" s="42">
        <f t="shared" si="21"/>
        <v>0.8</v>
      </c>
      <c r="P56" s="42">
        <f t="shared" si="21"/>
        <v>1.4</v>
      </c>
      <c r="Q56" s="42">
        <f t="shared" si="21"/>
        <v>1.7</v>
      </c>
      <c r="R56" s="42">
        <f t="shared" si="21"/>
        <v>0.1</v>
      </c>
      <c r="S56" s="42">
        <f t="shared" si="21"/>
        <v>0</v>
      </c>
      <c r="T56" s="42">
        <f t="shared" si="21"/>
        <v>0.1</v>
      </c>
      <c r="U56" s="42">
        <f t="shared" si="21"/>
        <v>0.2</v>
      </c>
      <c r="V56" s="42"/>
    </row>
    <row r="57" spans="1:22" x14ac:dyDescent="0.35">
      <c r="A57" s="40"/>
      <c r="B57" s="38" t="s">
        <v>49</v>
      </c>
      <c r="C57" s="38"/>
      <c r="D57" s="98">
        <f t="shared" ref="D57:J57" si="22">D41</f>
        <v>687.7</v>
      </c>
      <c r="E57" s="98">
        <f t="shared" si="22"/>
        <v>735.9</v>
      </c>
      <c r="F57" s="98">
        <f t="shared" si="22"/>
        <v>1300.0999999999999</v>
      </c>
      <c r="G57" s="98">
        <f t="shared" si="22"/>
        <v>958.7</v>
      </c>
      <c r="H57" s="98">
        <f t="shared" si="22"/>
        <v>1536</v>
      </c>
      <c r="I57" s="98">
        <f t="shared" si="22"/>
        <v>1715.1</v>
      </c>
      <c r="J57" s="98">
        <f t="shared" si="22"/>
        <v>1839.8</v>
      </c>
      <c r="K57" s="42">
        <f t="shared" ref="K57:U57" si="23">K41</f>
        <v>1532.6000000000001</v>
      </c>
      <c r="L57" s="42">
        <f t="shared" si="23"/>
        <v>1472.8000000000002</v>
      </c>
      <c r="M57" s="42">
        <f t="shared" si="23"/>
        <v>1599.3</v>
      </c>
      <c r="N57" s="42">
        <f t="shared" si="23"/>
        <v>1272.1000000000001</v>
      </c>
      <c r="O57" s="42">
        <f t="shared" si="23"/>
        <v>988.56099999999992</v>
      </c>
      <c r="P57" s="42">
        <f t="shared" si="23"/>
        <v>829.80000000000007</v>
      </c>
      <c r="Q57" s="42">
        <f t="shared" si="23"/>
        <v>903.8</v>
      </c>
      <c r="R57" s="42">
        <f t="shared" si="23"/>
        <v>1173.5</v>
      </c>
      <c r="S57" s="42">
        <f t="shared" si="23"/>
        <v>1063.9000000000001</v>
      </c>
      <c r="T57" s="42">
        <f t="shared" si="23"/>
        <v>645.96600000000001</v>
      </c>
      <c r="U57" s="42">
        <f t="shared" si="23"/>
        <v>459.52499999999998</v>
      </c>
      <c r="V57" s="42"/>
    </row>
    <row r="58" spans="1:22" x14ac:dyDescent="0.35">
      <c r="A58" s="40"/>
      <c r="B58" s="38" t="s">
        <v>74</v>
      </c>
      <c r="C58" s="38"/>
      <c r="D58" s="98"/>
      <c r="E58" s="98"/>
      <c r="F58" s="98"/>
      <c r="G58" s="98"/>
      <c r="H58" s="98"/>
      <c r="I58" s="98"/>
      <c r="J58" s="98"/>
      <c r="K58" s="42">
        <f t="shared" ref="K58:P58" si="24">K42</f>
        <v>0</v>
      </c>
      <c r="L58" s="42">
        <f t="shared" si="24"/>
        <v>0</v>
      </c>
      <c r="M58" s="42">
        <f t="shared" si="24"/>
        <v>0</v>
      </c>
      <c r="N58" s="42">
        <f t="shared" si="24"/>
        <v>0</v>
      </c>
      <c r="O58" s="42">
        <f t="shared" si="24"/>
        <v>0</v>
      </c>
      <c r="P58" s="42">
        <f t="shared" si="24"/>
        <v>0</v>
      </c>
      <c r="Q58" s="42">
        <f>Q42</f>
        <v>0</v>
      </c>
      <c r="R58" s="42">
        <f t="shared" ref="R58:U58" si="25">R42</f>
        <v>0</v>
      </c>
      <c r="S58" s="42">
        <f t="shared" si="25"/>
        <v>0</v>
      </c>
      <c r="T58" s="42">
        <f t="shared" si="25"/>
        <v>0</v>
      </c>
      <c r="U58" s="42">
        <f t="shared" si="25"/>
        <v>0</v>
      </c>
      <c r="V58" s="42"/>
    </row>
    <row r="59" spans="1:22" x14ac:dyDescent="0.35">
      <c r="A59" s="40"/>
      <c r="B59" s="44" t="s">
        <v>50</v>
      </c>
      <c r="C59" s="44"/>
      <c r="D59" s="98">
        <f t="shared" ref="D59:J59" si="26">SUM(D44:D45)</f>
        <v>1632.3</v>
      </c>
      <c r="E59" s="98">
        <f t="shared" si="26"/>
        <v>1693.3</v>
      </c>
      <c r="F59" s="98">
        <f t="shared" si="26"/>
        <v>1873.4</v>
      </c>
      <c r="G59" s="98">
        <f t="shared" si="26"/>
        <v>1862.2</v>
      </c>
      <c r="H59" s="98">
        <f t="shared" si="26"/>
        <v>1897.6</v>
      </c>
      <c r="I59" s="98">
        <f t="shared" si="26"/>
        <v>1543.1</v>
      </c>
      <c r="J59" s="98">
        <f t="shared" si="26"/>
        <v>1476.3</v>
      </c>
      <c r="K59" s="42">
        <f t="shared" ref="K59:U59" si="27">SUM(K44:K45)</f>
        <v>1237.6000000000001</v>
      </c>
      <c r="L59" s="42">
        <f t="shared" si="27"/>
        <v>1739.9</v>
      </c>
      <c r="M59" s="42">
        <f t="shared" si="27"/>
        <v>1802.4</v>
      </c>
      <c r="N59" s="42">
        <f t="shared" si="27"/>
        <v>1697.1</v>
      </c>
      <c r="O59" s="42">
        <f t="shared" si="27"/>
        <v>1744.5</v>
      </c>
      <c r="P59" s="42">
        <f t="shared" si="27"/>
        <v>1408.2</v>
      </c>
      <c r="Q59" s="42">
        <f t="shared" si="27"/>
        <v>1351</v>
      </c>
      <c r="R59" s="42">
        <f t="shared" si="27"/>
        <v>1484.3</v>
      </c>
      <c r="S59" s="42">
        <f t="shared" si="27"/>
        <v>1824.3999999999999</v>
      </c>
      <c r="T59" s="42">
        <f t="shared" si="27"/>
        <v>1986.3000000000002</v>
      </c>
      <c r="U59" s="42">
        <f t="shared" si="27"/>
        <v>1462.4</v>
      </c>
      <c r="V59" s="42"/>
    </row>
    <row r="60" spans="1:22" x14ac:dyDescent="0.35">
      <c r="A60" s="40"/>
      <c r="B60" s="38" t="s">
        <v>67</v>
      </c>
      <c r="C60" s="38"/>
      <c r="D60" s="98">
        <f t="shared" ref="D60:J60" si="28">D49+D46</f>
        <v>0</v>
      </c>
      <c r="E60" s="98">
        <f t="shared" si="28"/>
        <v>0</v>
      </c>
      <c r="F60" s="98">
        <f t="shared" si="28"/>
        <v>0</v>
      </c>
      <c r="G60" s="98">
        <f t="shared" si="28"/>
        <v>0</v>
      </c>
      <c r="H60" s="98">
        <f t="shared" si="28"/>
        <v>0</v>
      </c>
      <c r="I60" s="98">
        <f t="shared" si="28"/>
        <v>0</v>
      </c>
      <c r="J60" s="98">
        <f t="shared" si="28"/>
        <v>0</v>
      </c>
      <c r="K60" s="42">
        <f t="shared" ref="K60:U60" si="29">K49+K46</f>
        <v>0</v>
      </c>
      <c r="L60" s="42">
        <f t="shared" si="29"/>
        <v>0</v>
      </c>
      <c r="M60" s="42">
        <f t="shared" si="29"/>
        <v>0</v>
      </c>
      <c r="N60" s="42">
        <f t="shared" si="29"/>
        <v>0</v>
      </c>
      <c r="O60" s="42">
        <f t="shared" si="29"/>
        <v>0</v>
      </c>
      <c r="P60" s="42">
        <f t="shared" si="29"/>
        <v>0</v>
      </c>
      <c r="Q60" s="42">
        <f t="shared" si="29"/>
        <v>0</v>
      </c>
      <c r="R60" s="42">
        <f t="shared" si="29"/>
        <v>0</v>
      </c>
      <c r="S60" s="42">
        <f t="shared" si="29"/>
        <v>0</v>
      </c>
      <c r="T60" s="42">
        <f t="shared" si="29"/>
        <v>0</v>
      </c>
      <c r="U60" s="42">
        <f t="shared" si="29"/>
        <v>0</v>
      </c>
      <c r="V60" s="42"/>
    </row>
    <row r="61" spans="1:22" x14ac:dyDescent="0.35">
      <c r="A61" s="40"/>
      <c r="B61" s="44" t="s">
        <v>51</v>
      </c>
      <c r="C61" s="44"/>
      <c r="D61" s="98">
        <f t="shared" ref="D61:J61" si="30">D47</f>
        <v>287.7</v>
      </c>
      <c r="E61" s="98">
        <f t="shared" si="30"/>
        <v>223.7</v>
      </c>
      <c r="F61" s="98">
        <f t="shared" si="30"/>
        <v>37.799999999999997</v>
      </c>
      <c r="G61" s="98">
        <f t="shared" si="30"/>
        <v>111.7</v>
      </c>
      <c r="H61" s="98">
        <f t="shared" si="30"/>
        <v>11.5</v>
      </c>
      <c r="I61" s="98">
        <f t="shared" si="30"/>
        <v>307.5</v>
      </c>
      <c r="J61" s="98">
        <f t="shared" si="30"/>
        <v>343</v>
      </c>
      <c r="K61" s="42">
        <f t="shared" ref="K61:U61" si="31">K47</f>
        <v>417.4</v>
      </c>
      <c r="L61" s="42">
        <f t="shared" si="31"/>
        <v>476.79999999999995</v>
      </c>
      <c r="M61" s="42">
        <f t="shared" si="31"/>
        <v>357.09999999999997</v>
      </c>
      <c r="N61" s="42">
        <f t="shared" si="31"/>
        <v>414.59999999999997</v>
      </c>
      <c r="O61" s="42">
        <f t="shared" si="31"/>
        <v>306.8</v>
      </c>
      <c r="P61" s="42">
        <f t="shared" si="31"/>
        <v>348.6</v>
      </c>
      <c r="Q61" s="42">
        <f t="shared" si="31"/>
        <v>439.9</v>
      </c>
      <c r="R61" s="42">
        <f t="shared" si="31"/>
        <v>297.00000000000006</v>
      </c>
      <c r="S61" s="42">
        <f t="shared" si="31"/>
        <v>273.79999999999995</v>
      </c>
      <c r="T61" s="42">
        <f t="shared" si="31"/>
        <v>274.8</v>
      </c>
      <c r="U61" s="42">
        <f t="shared" si="31"/>
        <v>227.8</v>
      </c>
      <c r="V61" s="42"/>
    </row>
    <row r="62" spans="1:22" x14ac:dyDescent="0.35">
      <c r="A62" s="40"/>
      <c r="B62" s="38" t="s">
        <v>52</v>
      </c>
      <c r="C62" s="38"/>
      <c r="D62" s="98">
        <f t="shared" ref="D62:J62" si="32">D48+D50</f>
        <v>204.5</v>
      </c>
      <c r="E62" s="98">
        <f t="shared" si="32"/>
        <v>0</v>
      </c>
      <c r="F62" s="98">
        <f t="shared" si="32"/>
        <v>219.8</v>
      </c>
      <c r="G62" s="98">
        <f t="shared" si="32"/>
        <v>225</v>
      </c>
      <c r="H62" s="98">
        <f t="shared" si="32"/>
        <v>183.8</v>
      </c>
      <c r="I62" s="98">
        <f t="shared" si="32"/>
        <v>178.6</v>
      </c>
      <c r="J62" s="98">
        <f t="shared" si="32"/>
        <v>146</v>
      </c>
      <c r="K62" s="42">
        <f t="shared" ref="K62:U62" si="33">K48+K50</f>
        <v>221.5</v>
      </c>
      <c r="L62" s="42">
        <f t="shared" si="33"/>
        <v>151.5</v>
      </c>
      <c r="M62" s="42">
        <f t="shared" si="33"/>
        <v>171.6</v>
      </c>
      <c r="N62" s="42">
        <f t="shared" si="33"/>
        <v>183.1</v>
      </c>
      <c r="O62" s="42">
        <f t="shared" si="33"/>
        <v>191.90000000000003</v>
      </c>
      <c r="P62" s="42">
        <f t="shared" si="33"/>
        <v>204.40000000000003</v>
      </c>
      <c r="Q62" s="42">
        <f t="shared" si="33"/>
        <v>204.70000000000002</v>
      </c>
      <c r="R62" s="42">
        <f t="shared" si="33"/>
        <v>216.10000000000002</v>
      </c>
      <c r="S62" s="42">
        <f t="shared" si="33"/>
        <v>236.1</v>
      </c>
      <c r="T62" s="42">
        <f t="shared" si="33"/>
        <v>230.79999999999998</v>
      </c>
      <c r="U62" s="42">
        <f t="shared" si="33"/>
        <v>228.8</v>
      </c>
      <c r="V62" s="42"/>
    </row>
    <row r="63" spans="1:22" x14ac:dyDescent="0.35">
      <c r="A63" s="40"/>
      <c r="B63" s="38" t="s">
        <v>90</v>
      </c>
      <c r="C63" s="38"/>
      <c r="D63" s="98">
        <f>D61+D62</f>
        <v>492.2</v>
      </c>
      <c r="E63" s="98">
        <f t="shared" ref="E63:J63" si="34">E61+E62</f>
        <v>223.7</v>
      </c>
      <c r="F63" s="98">
        <f t="shared" si="34"/>
        <v>257.60000000000002</v>
      </c>
      <c r="G63" s="98">
        <f t="shared" si="34"/>
        <v>336.7</v>
      </c>
      <c r="H63" s="98">
        <f t="shared" si="34"/>
        <v>195.3</v>
      </c>
      <c r="I63" s="98">
        <f t="shared" si="34"/>
        <v>486.1</v>
      </c>
      <c r="J63" s="98">
        <f t="shared" si="34"/>
        <v>489</v>
      </c>
      <c r="K63" s="42"/>
      <c r="L63" s="42"/>
      <c r="M63" s="42"/>
      <c r="N63" s="42"/>
      <c r="O63" s="42"/>
      <c r="P63" s="42"/>
      <c r="Q63" s="42">
        <f>Q61+Q62</f>
        <v>644.6</v>
      </c>
      <c r="R63" s="42">
        <f t="shared" ref="R63:U63" si="35">R61+R62</f>
        <v>513.10000000000014</v>
      </c>
      <c r="S63" s="42">
        <f t="shared" si="35"/>
        <v>509.9</v>
      </c>
      <c r="T63" s="42">
        <f t="shared" si="35"/>
        <v>505.6</v>
      </c>
      <c r="U63" s="42">
        <f t="shared" si="35"/>
        <v>456.6</v>
      </c>
      <c r="V63" s="42"/>
    </row>
    <row r="64" spans="1:22" ht="13.15" x14ac:dyDescent="0.4">
      <c r="A64" s="40"/>
      <c r="B64" s="45" t="s">
        <v>53</v>
      </c>
      <c r="C64" s="45"/>
      <c r="D64" s="99">
        <f>SUM(D52:D62)</f>
        <v>4631.8</v>
      </c>
      <c r="E64" s="99">
        <f t="shared" ref="E64:J64" si="36">SUM(E52:E62)</f>
        <v>4557.8999999999996</v>
      </c>
      <c r="F64" s="99">
        <f t="shared" si="36"/>
        <v>5233.1000000000004</v>
      </c>
      <c r="G64" s="99">
        <f t="shared" si="36"/>
        <v>4897.2</v>
      </c>
      <c r="H64" s="99">
        <f t="shared" si="36"/>
        <v>5396.5</v>
      </c>
      <c r="I64" s="99">
        <f t="shared" si="36"/>
        <v>4904.7000000000007</v>
      </c>
      <c r="J64" s="99">
        <f t="shared" si="36"/>
        <v>5275.2</v>
      </c>
      <c r="K64" s="46">
        <f t="shared" ref="K64:U64" si="37">SUM(K52:K62)</f>
        <v>5175.3999999999996</v>
      </c>
      <c r="L64" s="46">
        <f t="shared" si="37"/>
        <v>5273.2000000000007</v>
      </c>
      <c r="M64" s="46">
        <f t="shared" si="37"/>
        <v>5376.4000000000015</v>
      </c>
      <c r="N64" s="46">
        <f t="shared" si="37"/>
        <v>5190.8000000000011</v>
      </c>
      <c r="O64" s="46">
        <f t="shared" si="37"/>
        <v>4757.0999999999995</v>
      </c>
      <c r="P64" s="46">
        <f t="shared" si="37"/>
        <v>4325.8</v>
      </c>
      <c r="Q64" s="46">
        <f t="shared" si="37"/>
        <v>4424.5999999999995</v>
      </c>
      <c r="R64" s="46">
        <f t="shared" si="37"/>
        <v>4541.9000000000005</v>
      </c>
      <c r="S64" s="46">
        <f t="shared" si="37"/>
        <v>5001.7000000000007</v>
      </c>
      <c r="T64" s="46">
        <f t="shared" si="37"/>
        <v>5118.5</v>
      </c>
      <c r="U64" s="46">
        <f t="shared" si="37"/>
        <v>4178.9000000000005</v>
      </c>
      <c r="V64" s="46"/>
    </row>
    <row r="65" spans="2:25" x14ac:dyDescent="0.35">
      <c r="B65" s="5"/>
      <c r="C65" s="5"/>
      <c r="D65" s="69"/>
      <c r="F65" s="69"/>
      <c r="G65" s="69"/>
      <c r="I65" s="5"/>
      <c r="K65" s="5"/>
      <c r="L65" s="5"/>
      <c r="M65" s="5"/>
      <c r="N65" s="5"/>
      <c r="O65" s="5"/>
      <c r="P65" s="22"/>
      <c r="Q65" s="9"/>
    </row>
    <row r="66" spans="2:25" x14ac:dyDescent="0.35">
      <c r="B66" s="5" t="s">
        <v>54</v>
      </c>
      <c r="C66" s="5"/>
      <c r="D66" s="93"/>
      <c r="F66" s="93">
        <f>SUM(F53:F57)</f>
        <v>3102.1</v>
      </c>
      <c r="G66" s="93"/>
      <c r="K66" s="80">
        <f t="shared" ref="K66:P66" si="38">SUM(K52:K58,K60)</f>
        <v>3298.8999999999996</v>
      </c>
      <c r="L66" s="80">
        <f t="shared" si="38"/>
        <v>2905.0000000000005</v>
      </c>
      <c r="M66" s="80">
        <f t="shared" si="38"/>
        <v>3045.3</v>
      </c>
      <c r="N66" s="80">
        <f t="shared" si="38"/>
        <v>2896</v>
      </c>
      <c r="O66" s="80">
        <f t="shared" si="38"/>
        <v>2513.8999999999996</v>
      </c>
      <c r="P66" s="80">
        <f t="shared" si="38"/>
        <v>2364.6000000000004</v>
      </c>
      <c r="Q66" s="80">
        <f>SUM(Q52:Q58,Q60)</f>
        <v>2429</v>
      </c>
      <c r="R66" s="80">
        <f>SUM(R52:R58,R60)</f>
        <v>2544.5</v>
      </c>
      <c r="S66" s="80">
        <f>SUM(S52:S58,S60)</f>
        <v>2667.4</v>
      </c>
      <c r="T66" s="80">
        <f>SUM(T52:T58,T60)</f>
        <v>2626.6</v>
      </c>
      <c r="U66" s="80">
        <f>SUM(U52:U58,U60)</f>
        <v>2259.9</v>
      </c>
    </row>
    <row r="67" spans="2:25" x14ac:dyDescent="0.35">
      <c r="B67" s="5"/>
      <c r="C67" s="5"/>
      <c r="D67" s="5"/>
      <c r="F67" s="5"/>
      <c r="G67" s="5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</row>
    <row r="68" spans="2:25" x14ac:dyDescent="0.35">
      <c r="B68" s="5" t="s">
        <v>55</v>
      </c>
      <c r="C68" s="5"/>
      <c r="D68" s="5"/>
      <c r="F68" s="94">
        <f>F66+F59</f>
        <v>4975.5</v>
      </c>
      <c r="G68" s="5"/>
      <c r="K68" s="80">
        <f t="shared" ref="K68:P68" si="39">K66+K59</f>
        <v>4536.5</v>
      </c>
      <c r="L68" s="80">
        <f t="shared" si="39"/>
        <v>4644.9000000000005</v>
      </c>
      <c r="M68" s="80">
        <f t="shared" si="39"/>
        <v>4847.7000000000007</v>
      </c>
      <c r="N68" s="80">
        <f t="shared" si="39"/>
        <v>4593.1000000000004</v>
      </c>
      <c r="O68" s="80">
        <f t="shared" si="39"/>
        <v>4258.3999999999996</v>
      </c>
      <c r="P68" s="80">
        <f t="shared" si="39"/>
        <v>3772.8</v>
      </c>
      <c r="Q68" s="80">
        <f>Q66+Q59</f>
        <v>3780</v>
      </c>
      <c r="R68" s="80">
        <f>R66+R59</f>
        <v>4028.8</v>
      </c>
      <c r="S68" s="80">
        <f>S66+S59</f>
        <v>4491.8</v>
      </c>
      <c r="T68" s="80">
        <f>T66+T59</f>
        <v>4612.8999999999996</v>
      </c>
      <c r="U68" s="80">
        <f>U66+U59</f>
        <v>3722.3</v>
      </c>
    </row>
    <row r="69" spans="2:25" x14ac:dyDescent="0.35">
      <c r="P69" s="1"/>
      <c r="Q69" s="9"/>
    </row>
    <row r="70" spans="2:25" ht="15" x14ac:dyDescent="0.4">
      <c r="B70" t="s">
        <v>95</v>
      </c>
      <c r="D70" s="103">
        <v>2.0499999999999998</v>
      </c>
      <c r="E70" s="103">
        <v>0.73</v>
      </c>
      <c r="F70" s="103">
        <v>0.72</v>
      </c>
      <c r="G70" s="103">
        <v>0.92</v>
      </c>
      <c r="H70" s="103">
        <v>0.47</v>
      </c>
      <c r="I70" s="103">
        <v>0.88</v>
      </c>
      <c r="J70" s="103">
        <v>1.1000000000000001</v>
      </c>
      <c r="K70" s="110">
        <f>K72/$C73</f>
        <v>1.4306759906759907</v>
      </c>
      <c r="L70" s="110">
        <f>L72/$C74</f>
        <v>0.87878184713375795</v>
      </c>
      <c r="M70" s="110">
        <f t="shared" ref="M70:P70" si="40">M72/$C74</f>
        <v>0.35310509554140129</v>
      </c>
      <c r="N70" s="110">
        <f t="shared" si="40"/>
        <v>0.95013933121019112</v>
      </c>
      <c r="O70" s="110">
        <f t="shared" si="40"/>
        <v>0.70859872611464969</v>
      </c>
      <c r="P70" s="110">
        <f t="shared" si="40"/>
        <v>1.14171974522293</v>
      </c>
      <c r="Q70" s="110">
        <f>Q72/$C75</f>
        <v>1.4890167364016735</v>
      </c>
      <c r="R70" s="110">
        <f t="shared" ref="R70:U70" si="41">R72/$C75</f>
        <v>0.66966527196652714</v>
      </c>
      <c r="S70" s="110">
        <f t="shared" si="41"/>
        <v>0.497907949790795</v>
      </c>
      <c r="T70" s="110">
        <f t="shared" si="41"/>
        <v>0.45648535564853554</v>
      </c>
      <c r="U70" s="110">
        <f t="shared" si="41"/>
        <v>0.76244769874476992</v>
      </c>
      <c r="V70" s="76"/>
      <c r="W70" s="67"/>
      <c r="X70" s="67"/>
      <c r="Y70" s="67"/>
    </row>
    <row r="71" spans="2:25" x14ac:dyDescent="0.35">
      <c r="B71" s="58"/>
      <c r="C71" s="58"/>
      <c r="D71" s="104"/>
      <c r="E71" s="104"/>
      <c r="F71" s="104"/>
      <c r="G71" s="104"/>
      <c r="H71" s="104"/>
      <c r="I71" s="104"/>
      <c r="J71" s="104"/>
      <c r="K71" s="112"/>
      <c r="L71" s="112"/>
      <c r="M71" s="112"/>
      <c r="N71" s="112"/>
      <c r="O71" s="112"/>
      <c r="P71" s="112"/>
      <c r="Q71" s="113"/>
      <c r="R71" s="112"/>
      <c r="S71" s="112"/>
      <c r="T71" s="112"/>
      <c r="U71" s="112"/>
      <c r="V71" s="67"/>
      <c r="W71" s="67"/>
      <c r="X71" s="67"/>
      <c r="Y71" s="67"/>
    </row>
    <row r="72" spans="2:25" x14ac:dyDescent="0.35">
      <c r="B72" t="s">
        <v>106</v>
      </c>
      <c r="D72" s="105">
        <v>20873</v>
      </c>
      <c r="E72" s="105">
        <v>7803.4</v>
      </c>
      <c r="F72" s="105">
        <v>7522</v>
      </c>
      <c r="G72" s="105">
        <v>9327</v>
      </c>
      <c r="H72" s="105">
        <v>5034.1000000000004</v>
      </c>
      <c r="I72" s="105">
        <v>9468</v>
      </c>
      <c r="J72" s="105">
        <v>11807</v>
      </c>
      <c r="K72" s="114">
        <v>15344</v>
      </c>
      <c r="L72" s="114">
        <v>8830</v>
      </c>
      <c r="M72" s="114">
        <v>3548</v>
      </c>
      <c r="N72" s="114">
        <v>9547</v>
      </c>
      <c r="O72" s="114">
        <v>7120</v>
      </c>
      <c r="P72" s="121">
        <v>11472</v>
      </c>
      <c r="Q72" s="114">
        <v>14235</v>
      </c>
      <c r="R72" s="114">
        <v>6402</v>
      </c>
      <c r="S72" s="114">
        <v>4760</v>
      </c>
      <c r="T72" s="114">
        <v>4364</v>
      </c>
      <c r="U72" s="114">
        <v>7289</v>
      </c>
      <c r="V72" s="67"/>
      <c r="W72" s="67"/>
      <c r="X72" s="67"/>
      <c r="Y72" s="67"/>
    </row>
    <row r="73" spans="2:25" ht="15" x14ac:dyDescent="0.4">
      <c r="B73" s="67" t="s">
        <v>84</v>
      </c>
      <c r="C73" s="117">
        <v>10725</v>
      </c>
      <c r="K73" s="54"/>
      <c r="L73" s="1"/>
      <c r="M73" s="1"/>
      <c r="N73" s="1"/>
      <c r="O73" s="1"/>
      <c r="P73" s="1"/>
      <c r="Q73" s="9"/>
    </row>
    <row r="74" spans="2:25" ht="15" x14ac:dyDescent="0.4">
      <c r="B74" s="67" t="s">
        <v>85</v>
      </c>
      <c r="C74" s="117">
        <v>10048</v>
      </c>
      <c r="D74" s="95">
        <v>1998</v>
      </c>
      <c r="E74" s="95">
        <v>1999</v>
      </c>
      <c r="F74" s="95">
        <v>2000</v>
      </c>
      <c r="G74" s="95">
        <v>2001</v>
      </c>
      <c r="H74" s="95">
        <v>2002</v>
      </c>
      <c r="I74" s="95">
        <v>2003</v>
      </c>
      <c r="J74" s="95">
        <v>2004</v>
      </c>
      <c r="K74" s="54"/>
      <c r="L74" s="1"/>
      <c r="M74" s="1"/>
      <c r="N74" s="1"/>
      <c r="O74" s="1"/>
      <c r="P74" s="1"/>
      <c r="Q74" s="9"/>
    </row>
    <row r="75" spans="2:25" ht="13.15" x14ac:dyDescent="0.4">
      <c r="B75" s="70" t="s">
        <v>86</v>
      </c>
      <c r="C75" s="118">
        <v>9560</v>
      </c>
      <c r="D75" s="9">
        <f>D79-SUM(D76:D78)</f>
        <v>1223.5</v>
      </c>
      <c r="E75" s="9">
        <v>1246.0999999999999</v>
      </c>
      <c r="F75" s="9">
        <f>F79-SUM(F76:F78)</f>
        <v>1372.5</v>
      </c>
      <c r="G75" s="9">
        <f>G79-SUM(G76:G78)</f>
        <v>1400</v>
      </c>
      <c r="H75" s="9">
        <v>1356.7</v>
      </c>
      <c r="I75" s="9">
        <v>1035.3</v>
      </c>
      <c r="J75" s="9">
        <v>935.9</v>
      </c>
      <c r="K75" s="55">
        <v>2005</v>
      </c>
      <c r="L75" s="56">
        <v>2006</v>
      </c>
      <c r="M75" s="47">
        <v>2007</v>
      </c>
      <c r="N75" s="47">
        <v>2008</v>
      </c>
      <c r="O75" s="47">
        <v>2009</v>
      </c>
      <c r="P75" s="47">
        <v>2010</v>
      </c>
      <c r="Q75" s="47">
        <v>2011</v>
      </c>
      <c r="R75" s="47">
        <v>2012</v>
      </c>
      <c r="S75" s="47">
        <v>2013</v>
      </c>
      <c r="T75" s="47">
        <v>2014</v>
      </c>
      <c r="U75" s="47">
        <v>2015</v>
      </c>
      <c r="V75" s="47"/>
    </row>
    <row r="76" spans="2:25" x14ac:dyDescent="0.35">
      <c r="B76" t="s">
        <v>58</v>
      </c>
      <c r="D76" s="9">
        <v>408.8</v>
      </c>
      <c r="E76" s="9">
        <v>447.2</v>
      </c>
      <c r="F76" s="9">
        <v>500.9</v>
      </c>
      <c r="G76" s="9">
        <v>462.2</v>
      </c>
      <c r="H76" s="9">
        <v>540.9</v>
      </c>
      <c r="I76" s="9">
        <v>477.2</v>
      </c>
      <c r="J76" s="9">
        <v>486.9</v>
      </c>
      <c r="K76" s="9">
        <v>709.3</v>
      </c>
      <c r="L76" s="48">
        <v>965.3</v>
      </c>
      <c r="M76" s="48">
        <v>1077</v>
      </c>
      <c r="N76" s="48">
        <v>1072.9000000000001</v>
      </c>
      <c r="O76" s="48">
        <v>1110.7</v>
      </c>
      <c r="P76" s="48">
        <v>871</v>
      </c>
      <c r="Q76" s="9">
        <v>823.2</v>
      </c>
      <c r="R76">
        <v>985.3</v>
      </c>
      <c r="S76">
        <v>1236.0999999999999</v>
      </c>
      <c r="T76">
        <v>1400.1</v>
      </c>
      <c r="U76">
        <v>999.1</v>
      </c>
      <c r="V76" s="9"/>
    </row>
    <row r="77" spans="2:25" x14ac:dyDescent="0.35">
      <c r="B77" t="s">
        <v>59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30.6</v>
      </c>
      <c r="J77" s="9">
        <v>53.5</v>
      </c>
      <c r="K77" s="9">
        <v>443.5</v>
      </c>
      <c r="L77" s="48">
        <v>513.79999999999995</v>
      </c>
      <c r="M77" s="48">
        <v>527.5</v>
      </c>
      <c r="N77" s="48">
        <v>494.19999999999993</v>
      </c>
      <c r="O77" s="48">
        <v>473.5</v>
      </c>
      <c r="P77" s="48">
        <v>415</v>
      </c>
      <c r="Q77" s="9">
        <v>383.3</v>
      </c>
      <c r="R77">
        <v>425</v>
      </c>
      <c r="S77">
        <v>503.4</v>
      </c>
      <c r="T77">
        <v>508.7</v>
      </c>
      <c r="U77">
        <v>356.8</v>
      </c>
      <c r="V77" s="9"/>
    </row>
    <row r="78" spans="2:25" x14ac:dyDescent="0.35">
      <c r="B78" t="s">
        <v>60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84.8</v>
      </c>
      <c r="L78" s="48">
        <v>260.8</v>
      </c>
      <c r="M78" s="48">
        <v>197.9</v>
      </c>
      <c r="N78" s="48">
        <v>130</v>
      </c>
      <c r="O78" s="48">
        <v>160.30000000000001</v>
      </c>
      <c r="P78" s="48">
        <v>122.2</v>
      </c>
      <c r="Q78" s="9">
        <v>144.5</v>
      </c>
      <c r="R78">
        <v>74</v>
      </c>
      <c r="S78">
        <v>84.9</v>
      </c>
      <c r="T78">
        <v>77.5</v>
      </c>
      <c r="U78">
        <v>106.5</v>
      </c>
      <c r="V78" s="9"/>
    </row>
    <row r="79" spans="2:25" x14ac:dyDescent="0.35">
      <c r="B79" t="s">
        <v>61</v>
      </c>
      <c r="D79" s="9">
        <v>1632.3</v>
      </c>
      <c r="E79" s="9">
        <v>1693.3</v>
      </c>
      <c r="F79" s="9">
        <v>1873.4</v>
      </c>
      <c r="G79" s="9">
        <v>1862.2</v>
      </c>
      <c r="H79" s="9">
        <v>1897.6</v>
      </c>
      <c r="I79" s="9">
        <v>1543.1</v>
      </c>
      <c r="J79" s="9">
        <v>1476.3</v>
      </c>
      <c r="K79" s="9">
        <v>0</v>
      </c>
      <c r="L79" s="48">
        <v>0</v>
      </c>
      <c r="M79" s="48">
        <v>0</v>
      </c>
      <c r="N79" s="48">
        <v>0</v>
      </c>
      <c r="O79" s="48">
        <v>0</v>
      </c>
      <c r="P79" s="48">
        <v>0</v>
      </c>
      <c r="Q79" s="9">
        <v>0</v>
      </c>
      <c r="R79">
        <v>0</v>
      </c>
      <c r="S79">
        <v>0</v>
      </c>
      <c r="T79">
        <v>0</v>
      </c>
      <c r="U79">
        <v>0</v>
      </c>
      <c r="V79" s="9"/>
    </row>
    <row r="80" spans="2:25" x14ac:dyDescent="0.35">
      <c r="B80" t="s">
        <v>62</v>
      </c>
      <c r="D80" s="9"/>
      <c r="E80" s="9"/>
      <c r="F80" s="9"/>
      <c r="G80" s="9"/>
      <c r="H80" s="9"/>
      <c r="I80" s="9"/>
      <c r="J80" s="9"/>
      <c r="K80" s="9">
        <f>SUM(K76:K79)</f>
        <v>1237.5999999999999</v>
      </c>
      <c r="L80" s="9">
        <f t="shared" ref="L80:P80" si="42">SUM(L76:L79)</f>
        <v>1739.8999999999999</v>
      </c>
      <c r="M80" s="9">
        <f t="shared" si="42"/>
        <v>1802.4</v>
      </c>
      <c r="N80" s="9">
        <f t="shared" si="42"/>
        <v>1697.1</v>
      </c>
      <c r="O80" s="9">
        <f t="shared" si="42"/>
        <v>1744.5</v>
      </c>
      <c r="P80" s="9">
        <f t="shared" si="42"/>
        <v>1408.2</v>
      </c>
      <c r="Q80" s="9">
        <f t="shared" ref="Q80:U80" si="43">SUM(Q76:Q79)</f>
        <v>1351</v>
      </c>
      <c r="R80" s="9">
        <f t="shared" si="43"/>
        <v>1484.3</v>
      </c>
      <c r="S80" s="9">
        <f t="shared" si="43"/>
        <v>1824.4</v>
      </c>
      <c r="T80" s="9">
        <f t="shared" si="43"/>
        <v>1986.3</v>
      </c>
      <c r="U80" s="9">
        <f t="shared" si="43"/>
        <v>1462.4</v>
      </c>
      <c r="V80" s="48"/>
    </row>
    <row r="81" spans="1:22" ht="15" x14ac:dyDescent="0.4">
      <c r="I81" s="50"/>
      <c r="J81" s="50"/>
      <c r="L81" s="1"/>
      <c r="M81" s="1"/>
      <c r="N81" s="1"/>
      <c r="O81" s="1"/>
      <c r="P81" s="1"/>
      <c r="Q81" s="9"/>
    </row>
    <row r="82" spans="1:22" ht="15" x14ac:dyDescent="0.4">
      <c r="D82" s="50"/>
      <c r="E82" s="50"/>
      <c r="F82" s="50"/>
      <c r="G82" s="50"/>
      <c r="K82" s="4">
        <v>2005</v>
      </c>
      <c r="L82" s="57">
        <v>2006</v>
      </c>
      <c r="M82" s="4">
        <v>2007</v>
      </c>
      <c r="N82" s="4">
        <v>2008</v>
      </c>
      <c r="O82" s="4">
        <v>2009</v>
      </c>
      <c r="P82" s="4">
        <v>2010</v>
      </c>
      <c r="Q82" s="4">
        <v>2011</v>
      </c>
      <c r="R82" s="4">
        <v>2012</v>
      </c>
      <c r="S82" s="4">
        <v>2013</v>
      </c>
      <c r="T82" s="4">
        <v>2014</v>
      </c>
      <c r="U82" s="4">
        <v>2015</v>
      </c>
      <c r="V82" s="4"/>
    </row>
    <row r="83" spans="1:22" x14ac:dyDescent="0.35">
      <c r="B83" s="1" t="s">
        <v>63</v>
      </c>
      <c r="C83" s="1"/>
      <c r="K83" s="49">
        <f t="shared" ref="K83:P83" si="44">K5/(K$5+K$15+K$20)</f>
        <v>0.86494012226781691</v>
      </c>
      <c r="L83" s="49">
        <f t="shared" si="44"/>
        <v>0.86280026388296005</v>
      </c>
      <c r="M83" s="49">
        <f t="shared" si="44"/>
        <v>0.8385514759356294</v>
      </c>
      <c r="N83" s="49">
        <f t="shared" si="44"/>
        <v>0.84149770899294019</v>
      </c>
      <c r="O83" s="49">
        <f t="shared" si="44"/>
        <v>0.83382657591003251</v>
      </c>
      <c r="P83" s="49">
        <f t="shared" si="44"/>
        <v>0.83951349044525581</v>
      </c>
      <c r="Q83" s="49">
        <f>Q5/(Q$5+Q$15+Q$20)</f>
        <v>0.83719110183560219</v>
      </c>
      <c r="R83" s="49">
        <f>R5/(R$5+R$15+R$20)</f>
        <v>0.84136523918298567</v>
      </c>
      <c r="S83" s="49">
        <f>S5/(S$5+S$15+S$20)</f>
        <v>0.79591058672445625</v>
      </c>
      <c r="T83" s="49">
        <f>T5/(T$5+T$15+T$20)</f>
        <v>0.78483102994082599</v>
      </c>
      <c r="U83" s="49">
        <f>U5/(U$5+U$15+U$20)</f>
        <v>0.82653110277857889</v>
      </c>
      <c r="V83" s="49"/>
    </row>
    <row r="84" spans="1:22" ht="15" x14ac:dyDescent="0.4">
      <c r="A84" s="50"/>
      <c r="B84" s="1" t="s">
        <v>64</v>
      </c>
      <c r="C84" s="1"/>
      <c r="K84" s="49">
        <f t="shared" ref="K84:P84" si="45">K15/(K$5+K$15+K$20)</f>
        <v>0.12831839879407084</v>
      </c>
      <c r="L84" s="49">
        <f t="shared" si="45"/>
        <v>0.13116535371958554</v>
      </c>
      <c r="M84" s="49">
        <f t="shared" si="45"/>
        <v>0.15542543867827774</v>
      </c>
      <c r="N84" s="49">
        <f t="shared" si="45"/>
        <v>0.15215040018878687</v>
      </c>
      <c r="O84" s="49">
        <f t="shared" si="45"/>
        <v>0.15934553756394534</v>
      </c>
      <c r="P84" s="49">
        <f t="shared" si="45"/>
        <v>0.15282848878562283</v>
      </c>
      <c r="Q84" s="49">
        <f>Q15/(Q$5+Q$15+Q$20)</f>
        <v>0.15524356116302235</v>
      </c>
      <c r="R84" s="49">
        <f>R15/(R$5+R$15+R$20)</f>
        <v>0.15078397019360854</v>
      </c>
      <c r="S84" s="49">
        <f>S15/(S$5+S$15+S$20)</f>
        <v>0.19772854964282849</v>
      </c>
      <c r="T84" s="49">
        <f>T15/(T$5+T$15+T$20)</f>
        <v>0.20848487231407392</v>
      </c>
      <c r="U84" s="49">
        <f>U15/(U$5+U$15+U$20)</f>
        <v>0.16599365445630226</v>
      </c>
      <c r="V84" s="49"/>
    </row>
    <row r="85" spans="1:22" x14ac:dyDescent="0.35">
      <c r="B85" s="67" t="s">
        <v>77</v>
      </c>
      <c r="C85" s="67"/>
      <c r="K85" s="49">
        <f t="shared" ref="K85:P85" si="46">K20/(K$5+K$15+K$20)</f>
        <v>6.7414789381123868E-3</v>
      </c>
      <c r="L85" s="49">
        <f t="shared" si="46"/>
        <v>6.034382397454306E-3</v>
      </c>
      <c r="M85" s="49">
        <f t="shared" si="46"/>
        <v>6.0230853860928262E-3</v>
      </c>
      <c r="N85" s="49">
        <f t="shared" si="46"/>
        <v>6.3518908182729934E-3</v>
      </c>
      <c r="O85" s="49">
        <f t="shared" si="46"/>
        <v>6.8278865260220679E-3</v>
      </c>
      <c r="P85" s="49">
        <f t="shared" si="46"/>
        <v>7.6580207691213419E-3</v>
      </c>
      <c r="Q85" s="49">
        <f>Q20/(Q$5+Q$15+Q$20)</f>
        <v>7.5653370013755161E-3</v>
      </c>
      <c r="R85" s="49">
        <f>R20/(R$5+R$15+R$20)</f>
        <v>7.8507906234060038E-3</v>
      </c>
      <c r="S85" s="49">
        <f>S20/(S$5+S$15+S$20)</f>
        <v>6.3608636327153068E-3</v>
      </c>
      <c r="T85" s="49">
        <f>T20/(T$5+T$15+T$20)</f>
        <v>6.6840977450999661E-3</v>
      </c>
      <c r="U85" s="49">
        <f>U20/(U$5+U$15+U$20)</f>
        <v>7.4752427651187383E-3</v>
      </c>
    </row>
    <row r="86" spans="1:22" x14ac:dyDescent="0.35">
      <c r="B86" s="67" t="s">
        <v>76</v>
      </c>
      <c r="C86" s="67"/>
    </row>
    <row r="87" spans="1:22" x14ac:dyDescent="0.35"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2" x14ac:dyDescent="0.35">
      <c r="B88" t="s">
        <v>70</v>
      </c>
      <c r="K88" s="66">
        <f t="shared" ref="K88:P88" si="47">K52</f>
        <v>395.39999999999964</v>
      </c>
      <c r="L88" s="66">
        <f t="shared" si="47"/>
        <v>0</v>
      </c>
      <c r="M88" s="66">
        <f t="shared" si="47"/>
        <v>10.100000000000364</v>
      </c>
      <c r="N88" s="66">
        <f t="shared" si="47"/>
        <v>0</v>
      </c>
      <c r="O88" s="66">
        <f t="shared" si="47"/>
        <v>0</v>
      </c>
      <c r="P88" s="66">
        <f t="shared" si="47"/>
        <v>54.299999999999727</v>
      </c>
      <c r="Q88" s="66">
        <f t="shared" ref="Q88:U88" si="48">Q52</f>
        <v>0</v>
      </c>
      <c r="R88" s="66">
        <f t="shared" si="48"/>
        <v>0</v>
      </c>
      <c r="S88" s="66">
        <f t="shared" si="48"/>
        <v>0</v>
      </c>
      <c r="T88" s="66">
        <f t="shared" si="48"/>
        <v>0</v>
      </c>
      <c r="U88" s="66">
        <f t="shared" si="48"/>
        <v>0</v>
      </c>
      <c r="V88" s="60"/>
    </row>
    <row r="89" spans="1:22" x14ac:dyDescent="0.35">
      <c r="B89" t="s">
        <v>71</v>
      </c>
      <c r="K89" s="81">
        <f t="shared" ref="K89:P89" si="49">K90-K88</f>
        <v>2903.5</v>
      </c>
      <c r="L89" s="81">
        <f t="shared" si="49"/>
        <v>2905.0000000000005</v>
      </c>
      <c r="M89" s="81">
        <f t="shared" si="49"/>
        <v>3035.2</v>
      </c>
      <c r="N89" s="81">
        <f t="shared" si="49"/>
        <v>2896</v>
      </c>
      <c r="O89" s="81">
        <f t="shared" si="49"/>
        <v>2513.8999999999996</v>
      </c>
      <c r="P89" s="81">
        <f t="shared" si="49"/>
        <v>2310.3000000000006</v>
      </c>
      <c r="Q89" s="81">
        <f t="shared" ref="Q89:U89" si="50">Q90-Q88</f>
        <v>2429</v>
      </c>
      <c r="R89" s="81">
        <f t="shared" si="50"/>
        <v>2544.5</v>
      </c>
      <c r="S89" s="81">
        <f t="shared" si="50"/>
        <v>2667.4</v>
      </c>
      <c r="T89" s="81">
        <f t="shared" si="50"/>
        <v>2626.6</v>
      </c>
      <c r="U89" s="81">
        <f t="shared" si="50"/>
        <v>2259.9</v>
      </c>
      <c r="V89" s="60"/>
    </row>
    <row r="90" spans="1:22" x14ac:dyDescent="0.35">
      <c r="B90" t="s">
        <v>72</v>
      </c>
      <c r="K90" s="9">
        <f t="shared" ref="K90:P90" si="51">SUM(K34:K41,K49)</f>
        <v>3298.8999999999996</v>
      </c>
      <c r="L90" s="9">
        <f t="shared" si="51"/>
        <v>2905.0000000000005</v>
      </c>
      <c r="M90" s="9">
        <f t="shared" si="51"/>
        <v>3045.3</v>
      </c>
      <c r="N90" s="9">
        <f t="shared" si="51"/>
        <v>2896</v>
      </c>
      <c r="O90" s="9">
        <f t="shared" si="51"/>
        <v>2513.8999999999996</v>
      </c>
      <c r="P90" s="9">
        <f t="shared" si="51"/>
        <v>2364.6000000000004</v>
      </c>
      <c r="Q90" s="9">
        <f t="shared" ref="Q90:U90" si="52">SUM(Q34:Q41,Q49)</f>
        <v>2429</v>
      </c>
      <c r="R90" s="9">
        <f t="shared" si="52"/>
        <v>2544.5</v>
      </c>
      <c r="S90" s="9">
        <f t="shared" si="52"/>
        <v>2667.4</v>
      </c>
      <c r="T90" s="9">
        <f t="shared" si="52"/>
        <v>2626.6</v>
      </c>
      <c r="U90" s="9">
        <f t="shared" si="52"/>
        <v>2259.9</v>
      </c>
      <c r="V90" s="60"/>
    </row>
    <row r="107" spans="1:15" ht="15" x14ac:dyDescent="0.4">
      <c r="I107" s="50"/>
      <c r="J107" s="50"/>
    </row>
    <row r="110" spans="1:15" ht="15" x14ac:dyDescent="0.4">
      <c r="A110" s="50"/>
      <c r="B110" s="50"/>
      <c r="C110" s="50"/>
      <c r="D110" s="50"/>
      <c r="E110" s="50"/>
      <c r="F110" s="50"/>
      <c r="G110" s="50"/>
      <c r="K110" s="50"/>
      <c r="L110" s="50"/>
      <c r="M110" s="50"/>
      <c r="N110" s="50"/>
      <c r="O110" s="50"/>
    </row>
  </sheetData>
  <pageMargins left="0.5" right="0.5" top="1" bottom="0.75" header="0.5" footer="0.5"/>
  <pageSetup orientation="landscape" r:id="rId1"/>
  <headerFooter alignWithMargins="0">
    <oddFooter>&amp;L&amp;D&amp;RDraft, Subject to Revision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X110"/>
  <sheetViews>
    <sheetView workbookViewId="0">
      <pane xSplit="2" ySplit="3" topLeftCell="C4" activePane="bottomRight" state="frozen"/>
      <selection activeCell="I40" sqref="D40:I40"/>
      <selection pane="topRight" activeCell="I40" sqref="D40:I40"/>
      <selection pane="bottomLeft" activeCell="I40" sqref="D40:I40"/>
      <selection pane="bottomRight" activeCell="R29" sqref="R29"/>
    </sheetView>
  </sheetViews>
  <sheetFormatPr defaultRowHeight="12.75" x14ac:dyDescent="0.35"/>
  <cols>
    <col min="1" max="1" width="14.59765625" customWidth="1"/>
    <col min="2" max="2" width="30.73046875" customWidth="1"/>
    <col min="3" max="3" width="7.796875" customWidth="1"/>
    <col min="4" max="21" width="11.59765625" customWidth="1"/>
  </cols>
  <sheetData>
    <row r="2" spans="1:22" ht="13.15" thickBot="1" x14ac:dyDescent="0.4">
      <c r="B2" s="62"/>
      <c r="C2" s="62"/>
      <c r="K2" s="2" t="s">
        <v>73</v>
      </c>
      <c r="L2" s="2" t="s">
        <v>73</v>
      </c>
      <c r="M2" s="2" t="s">
        <v>73</v>
      </c>
      <c r="N2" s="2" t="s">
        <v>73</v>
      </c>
      <c r="O2" s="2" t="s">
        <v>73</v>
      </c>
      <c r="P2" s="2" t="s">
        <v>73</v>
      </c>
      <c r="Q2" s="2" t="s">
        <v>73</v>
      </c>
      <c r="R2" s="2" t="s">
        <v>73</v>
      </c>
      <c r="S2" s="2" t="s">
        <v>73</v>
      </c>
      <c r="T2" s="2" t="s">
        <v>73</v>
      </c>
      <c r="U2" s="2" t="s">
        <v>73</v>
      </c>
      <c r="V2" s="2"/>
    </row>
    <row r="3" spans="1:22" ht="13.15" x14ac:dyDescent="0.4">
      <c r="B3" s="3"/>
      <c r="C3" s="5"/>
      <c r="D3" s="90">
        <v>1998</v>
      </c>
      <c r="E3" s="90">
        <v>1999</v>
      </c>
      <c r="F3" s="90">
        <v>2000</v>
      </c>
      <c r="G3" s="57">
        <v>2001</v>
      </c>
      <c r="H3" s="4">
        <v>2002</v>
      </c>
      <c r="I3" s="4">
        <v>2003</v>
      </c>
      <c r="J3" s="4">
        <v>2004</v>
      </c>
      <c r="K3" s="4">
        <v>2005</v>
      </c>
      <c r="L3" s="4">
        <v>2006</v>
      </c>
      <c r="M3" s="4">
        <v>2007</v>
      </c>
      <c r="N3" s="4">
        <v>2008</v>
      </c>
      <c r="O3" s="4">
        <v>2009</v>
      </c>
      <c r="P3" s="4">
        <v>2010</v>
      </c>
      <c r="Q3" s="4">
        <v>2011</v>
      </c>
      <c r="R3" s="4">
        <v>2012</v>
      </c>
      <c r="S3" s="4">
        <v>2013</v>
      </c>
      <c r="T3" s="4">
        <v>2014</v>
      </c>
      <c r="U3" s="4">
        <v>2015</v>
      </c>
      <c r="V3" s="4"/>
    </row>
    <row r="4" spans="1:22" x14ac:dyDescent="0.35">
      <c r="A4" s="1" t="s">
        <v>1</v>
      </c>
      <c r="B4" s="5"/>
      <c r="C4" s="5"/>
      <c r="D4" s="91" t="s">
        <v>91</v>
      </c>
      <c r="F4" s="91" t="s">
        <v>91</v>
      </c>
      <c r="G4" s="91" t="s">
        <v>91</v>
      </c>
      <c r="H4" s="91" t="s">
        <v>91</v>
      </c>
      <c r="I4" s="5"/>
      <c r="K4" s="5"/>
      <c r="L4" s="5"/>
      <c r="M4" s="5"/>
      <c r="N4" s="5"/>
      <c r="O4" s="5"/>
      <c r="R4" s="1"/>
    </row>
    <row r="5" spans="1:22" ht="13.15" x14ac:dyDescent="0.4">
      <c r="A5" s="6" t="s">
        <v>2</v>
      </c>
      <c r="B5" s="7" t="s">
        <v>3</v>
      </c>
      <c r="C5" s="7"/>
      <c r="D5" s="7">
        <f t="shared" ref="D5:J5" si="0">SUM(D6:D13)</f>
        <v>727.3</v>
      </c>
      <c r="E5" s="7">
        <f t="shared" si="0"/>
        <v>771.2</v>
      </c>
      <c r="F5" s="7">
        <f t="shared" si="0"/>
        <v>859.60000000000014</v>
      </c>
      <c r="G5" s="7">
        <f t="shared" si="0"/>
        <v>877.2</v>
      </c>
      <c r="H5" s="7">
        <f t="shared" si="0"/>
        <v>910.9</v>
      </c>
      <c r="I5" s="7">
        <f t="shared" si="0"/>
        <v>890.39999999999986</v>
      </c>
      <c r="J5" s="7">
        <f t="shared" si="0"/>
        <v>917.80000000000007</v>
      </c>
      <c r="K5" s="7">
        <f t="shared" ref="K5:P5" si="1">SUM(K6:K13)</f>
        <v>816.09999999999991</v>
      </c>
      <c r="L5" s="7">
        <f t="shared" si="1"/>
        <v>957.5</v>
      </c>
      <c r="M5" s="7">
        <f t="shared" si="1"/>
        <v>913.79999999999984</v>
      </c>
      <c r="N5" s="7">
        <f t="shared" si="1"/>
        <v>952.69999999999993</v>
      </c>
      <c r="O5" s="7">
        <f t="shared" si="1"/>
        <v>913.5</v>
      </c>
      <c r="P5" s="7">
        <f t="shared" si="1"/>
        <v>888.60000000000014</v>
      </c>
      <c r="Q5" s="7">
        <f>SUM(Q6:Q13)</f>
        <v>783.7</v>
      </c>
      <c r="R5" s="7">
        <f>SUM(R6:R13)</f>
        <v>832.1</v>
      </c>
      <c r="S5" s="7">
        <f>SUM(S6:S13)</f>
        <v>856.1</v>
      </c>
      <c r="T5" s="7">
        <f>SUM(T6:T13)</f>
        <v>757.3</v>
      </c>
      <c r="U5" s="7">
        <f>SUM(U6:U13)</f>
        <v>661.39999999999986</v>
      </c>
      <c r="V5" s="60"/>
    </row>
    <row r="6" spans="1:22" x14ac:dyDescent="0.35">
      <c r="A6" s="10"/>
      <c r="B6" s="11" t="s">
        <v>4</v>
      </c>
      <c r="C6" s="18"/>
      <c r="D6" s="11">
        <v>91.8</v>
      </c>
      <c r="E6" s="11">
        <v>118.9</v>
      </c>
      <c r="F6" s="11">
        <v>111.2</v>
      </c>
      <c r="G6" s="11">
        <v>120.1</v>
      </c>
      <c r="H6" s="11">
        <v>99.9</v>
      </c>
      <c r="I6" s="11">
        <v>92.936000000000007</v>
      </c>
      <c r="J6" s="11">
        <v>70.400000000000006</v>
      </c>
      <c r="K6" s="11">
        <v>54.100000000000009</v>
      </c>
      <c r="L6" s="11">
        <v>86.999999999999986</v>
      </c>
      <c r="M6" s="11">
        <v>82.63</v>
      </c>
      <c r="N6" s="11">
        <v>85.57</v>
      </c>
      <c r="O6" s="11">
        <v>85.47999999999999</v>
      </c>
      <c r="P6" s="11">
        <v>79.099999999999994</v>
      </c>
      <c r="Q6" s="11">
        <v>63.3</v>
      </c>
      <c r="R6" s="11">
        <v>65.8</v>
      </c>
      <c r="S6" s="11">
        <v>78.8</v>
      </c>
      <c r="T6" s="11">
        <v>65.699999999999989</v>
      </c>
      <c r="U6" s="11">
        <v>56.3</v>
      </c>
      <c r="V6" s="60"/>
    </row>
    <row r="7" spans="1:22" x14ac:dyDescent="0.35">
      <c r="A7" s="10"/>
      <c r="B7" s="13" t="s">
        <v>5</v>
      </c>
      <c r="C7" s="17"/>
      <c r="D7" s="13">
        <v>113.1</v>
      </c>
      <c r="E7" s="13">
        <v>132.1</v>
      </c>
      <c r="F7" s="13">
        <v>140.4</v>
      </c>
      <c r="G7" s="13">
        <v>137.5</v>
      </c>
      <c r="H7" s="13">
        <v>115</v>
      </c>
      <c r="I7" s="13">
        <v>114.22599999999998</v>
      </c>
      <c r="J7" s="13">
        <v>121.2</v>
      </c>
      <c r="K7" s="13">
        <v>110.49999999999999</v>
      </c>
      <c r="L7" s="13">
        <v>123.19999999999999</v>
      </c>
      <c r="M7" s="13">
        <v>119.92000000000002</v>
      </c>
      <c r="N7" s="13">
        <v>123.79</v>
      </c>
      <c r="O7" s="13">
        <v>113.77000000000001</v>
      </c>
      <c r="P7" s="13">
        <v>118.58999999999997</v>
      </c>
      <c r="Q7" s="13">
        <v>133.19999999999999</v>
      </c>
      <c r="R7" s="13">
        <v>135.20000000000002</v>
      </c>
      <c r="S7" s="13">
        <v>133.9</v>
      </c>
      <c r="T7" s="13">
        <v>132.30000000000001</v>
      </c>
      <c r="U7" s="13">
        <v>118.6</v>
      </c>
      <c r="V7" s="60"/>
    </row>
    <row r="8" spans="1:22" x14ac:dyDescent="0.35">
      <c r="A8" s="10"/>
      <c r="B8" s="13" t="s">
        <v>6</v>
      </c>
      <c r="C8" s="17"/>
      <c r="D8" s="13">
        <v>77.3</v>
      </c>
      <c r="E8" s="13">
        <v>72.8</v>
      </c>
      <c r="F8" s="13">
        <v>84.2</v>
      </c>
      <c r="G8" s="13">
        <v>84.5</v>
      </c>
      <c r="H8" s="13">
        <v>92.4</v>
      </c>
      <c r="I8" s="13">
        <v>90.572000000000003</v>
      </c>
      <c r="J8" s="13">
        <v>95.8</v>
      </c>
      <c r="K8" s="13">
        <v>83.5</v>
      </c>
      <c r="L8" s="13">
        <v>103.4</v>
      </c>
      <c r="M8" s="13">
        <v>107.70000000000002</v>
      </c>
      <c r="N8" s="13">
        <v>98.079999999999984</v>
      </c>
      <c r="O8" s="13">
        <v>89.68</v>
      </c>
      <c r="P8" s="13">
        <v>94.699999999999989</v>
      </c>
      <c r="Q8" s="13">
        <v>29.299999999999997</v>
      </c>
      <c r="R8" s="13">
        <v>32.299999999999997</v>
      </c>
      <c r="S8" s="13">
        <v>29.599999999999998</v>
      </c>
      <c r="T8" s="13">
        <v>23.7</v>
      </c>
      <c r="U8" s="13">
        <v>26.400000000000002</v>
      </c>
      <c r="V8" s="60"/>
    </row>
    <row r="9" spans="1:22" x14ac:dyDescent="0.35">
      <c r="A9" s="10"/>
      <c r="B9" s="11" t="s">
        <v>7</v>
      </c>
      <c r="C9" s="18"/>
      <c r="D9" s="11">
        <v>0</v>
      </c>
      <c r="E9" s="11">
        <v>0.2</v>
      </c>
      <c r="F9" s="11">
        <v>0.3</v>
      </c>
      <c r="G9" s="11">
        <v>0.1</v>
      </c>
      <c r="H9" s="11">
        <v>2.2000000000000002</v>
      </c>
      <c r="I9" s="11">
        <v>2.7</v>
      </c>
      <c r="J9" s="11">
        <v>0.1</v>
      </c>
      <c r="K9" s="11">
        <v>0</v>
      </c>
      <c r="L9" s="11">
        <v>1.4</v>
      </c>
      <c r="M9" s="11">
        <v>2.5</v>
      </c>
      <c r="N9" s="11">
        <v>2.9000000000000004</v>
      </c>
      <c r="O9" s="11">
        <v>2.5</v>
      </c>
      <c r="P9" s="11">
        <v>1.3</v>
      </c>
      <c r="Q9" s="11">
        <v>5.2</v>
      </c>
      <c r="R9" s="11">
        <v>6.3999999999999995</v>
      </c>
      <c r="S9" s="11">
        <v>11.2</v>
      </c>
      <c r="T9" s="11">
        <v>3.4000000000000004</v>
      </c>
      <c r="U9" s="11">
        <v>3.6000000000000005</v>
      </c>
      <c r="V9" s="60"/>
    </row>
    <row r="10" spans="1:22" x14ac:dyDescent="0.35">
      <c r="A10" s="10"/>
      <c r="B10" s="13" t="s">
        <v>8</v>
      </c>
      <c r="C10" s="17"/>
      <c r="D10" s="13">
        <v>191.5</v>
      </c>
      <c r="E10" s="13">
        <v>198.9</v>
      </c>
      <c r="F10" s="13">
        <v>223.3</v>
      </c>
      <c r="G10" s="13">
        <v>229.2</v>
      </c>
      <c r="H10" s="13">
        <v>276.5</v>
      </c>
      <c r="I10" s="13">
        <v>284.13569999999993</v>
      </c>
      <c r="J10" s="13">
        <v>229.2</v>
      </c>
      <c r="K10" s="13">
        <v>219.3</v>
      </c>
      <c r="L10" s="13">
        <v>232.29999999999995</v>
      </c>
      <c r="M10" s="13">
        <v>227.59999999999997</v>
      </c>
      <c r="N10" s="13">
        <v>199.86</v>
      </c>
      <c r="O10" s="13">
        <v>195.36</v>
      </c>
      <c r="P10" s="13">
        <v>191.85000000000002</v>
      </c>
      <c r="Q10" s="13">
        <v>214.5</v>
      </c>
      <c r="R10" s="13">
        <v>254.50000000000003</v>
      </c>
      <c r="S10" s="13">
        <v>257.39999999999998</v>
      </c>
      <c r="T10" s="13">
        <v>234.2</v>
      </c>
      <c r="U10" s="13">
        <v>241.29999999999998</v>
      </c>
      <c r="V10" s="60"/>
    </row>
    <row r="11" spans="1:22" x14ac:dyDescent="0.35">
      <c r="A11" s="10"/>
      <c r="B11" s="13" t="s">
        <v>9</v>
      </c>
      <c r="C11" s="17"/>
      <c r="D11" s="13">
        <v>243.8</v>
      </c>
      <c r="E11" s="13">
        <v>240.3</v>
      </c>
      <c r="F11" s="13">
        <v>291.7</v>
      </c>
      <c r="G11" s="13">
        <v>297.3</v>
      </c>
      <c r="H11" s="13">
        <v>319.60000000000002</v>
      </c>
      <c r="I11" s="13">
        <v>297.63029999999998</v>
      </c>
      <c r="J11" s="13">
        <v>398.4</v>
      </c>
      <c r="K11" s="13">
        <v>335.69999999999993</v>
      </c>
      <c r="L11" s="13">
        <v>396.40000000000009</v>
      </c>
      <c r="M11" s="13">
        <v>363.84999999999997</v>
      </c>
      <c r="N11" s="13">
        <v>433.4</v>
      </c>
      <c r="O11" s="13">
        <v>406.90999999999997</v>
      </c>
      <c r="P11" s="13">
        <v>385.86</v>
      </c>
      <c r="Q11" s="13">
        <v>275.2</v>
      </c>
      <c r="R11" s="13">
        <v>273.10000000000002</v>
      </c>
      <c r="S11" s="13">
        <v>277.3</v>
      </c>
      <c r="T11" s="13">
        <v>236.8</v>
      </c>
      <c r="U11" s="13">
        <v>166.2</v>
      </c>
      <c r="V11" s="60"/>
    </row>
    <row r="12" spans="1:22" x14ac:dyDescent="0.35">
      <c r="A12" s="10"/>
      <c r="B12" s="13" t="s">
        <v>10</v>
      </c>
      <c r="C12" s="13"/>
      <c r="D12" s="13">
        <v>9.8000000000000007</v>
      </c>
      <c r="E12" s="13">
        <v>8</v>
      </c>
      <c r="F12" s="13">
        <v>8.5</v>
      </c>
      <c r="G12" s="13">
        <v>8.5</v>
      </c>
      <c r="H12" s="13">
        <v>5.3</v>
      </c>
      <c r="I12" s="13">
        <v>8.1999999999999993</v>
      </c>
      <c r="J12" s="13">
        <v>2.7</v>
      </c>
      <c r="K12" s="13">
        <v>13</v>
      </c>
      <c r="L12" s="13">
        <v>13.8</v>
      </c>
      <c r="M12" s="13">
        <v>9.6</v>
      </c>
      <c r="N12" s="13">
        <v>9.1</v>
      </c>
      <c r="O12" s="13">
        <v>19.8</v>
      </c>
      <c r="P12" s="13">
        <v>17.2</v>
      </c>
      <c r="Q12" s="13">
        <v>63</v>
      </c>
      <c r="R12" s="13">
        <v>64.8</v>
      </c>
      <c r="S12" s="13">
        <v>67.900000000000006</v>
      </c>
      <c r="T12" s="13">
        <v>61.2</v>
      </c>
      <c r="U12" s="13">
        <v>49</v>
      </c>
      <c r="V12" s="60"/>
    </row>
    <row r="13" spans="1:22" x14ac:dyDescent="0.35">
      <c r="A13" s="10"/>
      <c r="B13" s="13" t="s">
        <v>11</v>
      </c>
      <c r="C13" s="13"/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60"/>
    </row>
    <row r="14" spans="1:22" x14ac:dyDescent="0.35">
      <c r="A14" s="10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60"/>
    </row>
    <row r="15" spans="1:22" ht="13.15" x14ac:dyDescent="0.4">
      <c r="A15" s="6" t="s">
        <v>2</v>
      </c>
      <c r="B15" s="7" t="s">
        <v>12</v>
      </c>
      <c r="C15" s="7"/>
      <c r="D15" s="7">
        <f t="shared" ref="D15:J15" si="2">SUM(D16:D18)</f>
        <v>6458.2</v>
      </c>
      <c r="E15" s="7">
        <f t="shared" si="2"/>
        <v>8762.9</v>
      </c>
      <c r="F15" s="7">
        <f t="shared" si="2"/>
        <v>8713.9</v>
      </c>
      <c r="G15" s="7">
        <f t="shared" si="2"/>
        <v>8567.1</v>
      </c>
      <c r="H15" s="7">
        <f t="shared" si="2"/>
        <v>8964.1</v>
      </c>
      <c r="I15" s="7">
        <f t="shared" si="2"/>
        <v>7913.5999999999995</v>
      </c>
      <c r="J15" s="7">
        <f t="shared" si="2"/>
        <v>9455.4</v>
      </c>
      <c r="K15" s="7">
        <f t="shared" ref="K15:P15" si="3">SUM(K16:K18)</f>
        <v>7852.4</v>
      </c>
      <c r="L15" s="7">
        <f t="shared" si="3"/>
        <v>8240.7999999999993</v>
      </c>
      <c r="M15" s="7">
        <f t="shared" si="3"/>
        <v>9497.2000000000007</v>
      </c>
      <c r="N15" s="7">
        <f t="shared" si="3"/>
        <v>9357.1</v>
      </c>
      <c r="O15" s="7">
        <f t="shared" si="3"/>
        <v>8846.7000000000007</v>
      </c>
      <c r="P15" s="7">
        <f t="shared" si="3"/>
        <v>7941.8</v>
      </c>
      <c r="Q15" s="7">
        <f>SUM(Q16:Q18)</f>
        <v>6637.1</v>
      </c>
      <c r="R15" s="7">
        <f>SUM(R16:R18)</f>
        <v>7606</v>
      </c>
      <c r="S15" s="7">
        <f>SUM(S16:S18)</f>
        <v>7965.4000000000005</v>
      </c>
      <c r="T15" s="7">
        <f>SUM(T16:T18)</f>
        <v>7194.2</v>
      </c>
      <c r="U15" s="7">
        <f>SUM(U16:U18)</f>
        <v>6813.5999999999995</v>
      </c>
      <c r="V15" s="60"/>
    </row>
    <row r="16" spans="1:22" ht="13.15" x14ac:dyDescent="0.4">
      <c r="A16" s="6"/>
      <c r="B16" s="17" t="s">
        <v>13</v>
      </c>
      <c r="C16" s="17"/>
      <c r="D16" s="17">
        <v>5841.2</v>
      </c>
      <c r="E16" s="17">
        <v>7827.9</v>
      </c>
      <c r="F16" s="17">
        <v>7927.1</v>
      </c>
      <c r="G16" s="17">
        <v>7781.7</v>
      </c>
      <c r="H16" s="17">
        <v>8019.9</v>
      </c>
      <c r="I16" s="17">
        <v>7077.7</v>
      </c>
      <c r="J16" s="17">
        <v>8503.1</v>
      </c>
      <c r="K16" s="17">
        <v>6968</v>
      </c>
      <c r="L16" s="17">
        <v>7296.8</v>
      </c>
      <c r="M16" s="17">
        <v>8451.2000000000007</v>
      </c>
      <c r="N16" s="17">
        <v>8384.9</v>
      </c>
      <c r="O16" s="17">
        <v>7904.6</v>
      </c>
      <c r="P16" s="17">
        <v>6959</v>
      </c>
      <c r="Q16" s="17">
        <v>5286.2</v>
      </c>
      <c r="R16" s="17">
        <v>6251</v>
      </c>
      <c r="S16" s="17">
        <v>6507.6</v>
      </c>
      <c r="T16" s="17">
        <v>6243.4</v>
      </c>
      <c r="U16" s="17">
        <v>6142.7</v>
      </c>
      <c r="V16" s="60"/>
    </row>
    <row r="17" spans="1:24" ht="13.15" x14ac:dyDescent="0.4">
      <c r="A17" s="6"/>
      <c r="B17" s="17" t="s">
        <v>10</v>
      </c>
      <c r="C17" s="17"/>
      <c r="D17" s="17">
        <v>617</v>
      </c>
      <c r="E17" s="17">
        <v>935</v>
      </c>
      <c r="F17" s="17">
        <v>786.8</v>
      </c>
      <c r="G17" s="17">
        <v>785.4</v>
      </c>
      <c r="H17" s="17">
        <v>944.2</v>
      </c>
      <c r="I17" s="17">
        <v>835.9</v>
      </c>
      <c r="J17" s="17">
        <v>952.3</v>
      </c>
      <c r="K17" s="17">
        <v>884.4</v>
      </c>
      <c r="L17" s="17">
        <v>944</v>
      </c>
      <c r="M17" s="17">
        <v>1046</v>
      </c>
      <c r="N17" s="17">
        <v>972.2</v>
      </c>
      <c r="O17" s="17">
        <v>942.1</v>
      </c>
      <c r="P17" s="17">
        <v>982.8</v>
      </c>
      <c r="Q17" s="17">
        <v>1350.9</v>
      </c>
      <c r="R17" s="17">
        <v>1355</v>
      </c>
      <c r="S17" s="17">
        <v>1457.8</v>
      </c>
      <c r="T17" s="17">
        <v>950.8</v>
      </c>
      <c r="U17" s="17">
        <v>670.9</v>
      </c>
      <c r="V17" s="60"/>
    </row>
    <row r="18" spans="1:24" ht="13.15" x14ac:dyDescent="0.4">
      <c r="A18" s="6"/>
      <c r="B18" s="17" t="s">
        <v>11</v>
      </c>
      <c r="C18" s="17"/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60"/>
    </row>
    <row r="19" spans="1:24" ht="13.15" x14ac:dyDescent="0.4">
      <c r="A19" s="6" t="s">
        <v>14</v>
      </c>
      <c r="B19" s="7" t="s">
        <v>15</v>
      </c>
      <c r="C19" s="7"/>
      <c r="D19" s="7">
        <f t="shared" ref="D19:J19" si="4">SUM(D20:D23)</f>
        <v>16397.8</v>
      </c>
      <c r="E19" s="7">
        <f t="shared" si="4"/>
        <v>16655.5</v>
      </c>
      <c r="F19" s="7">
        <f t="shared" si="4"/>
        <v>13487.600000000002</v>
      </c>
      <c r="G19" s="7">
        <f t="shared" si="4"/>
        <v>9587.7000000000007</v>
      </c>
      <c r="H19" s="7">
        <f t="shared" si="4"/>
        <v>12229.699999999999</v>
      </c>
      <c r="I19" s="7">
        <f t="shared" si="4"/>
        <v>14719.800000000001</v>
      </c>
      <c r="J19" s="7">
        <f t="shared" si="4"/>
        <v>14094.199999999999</v>
      </c>
      <c r="K19" s="7">
        <f t="shared" ref="K19:P19" si="5">SUM(K20:K23)</f>
        <v>16266.3</v>
      </c>
      <c r="L19" s="7">
        <f t="shared" si="5"/>
        <v>22164.6</v>
      </c>
      <c r="M19" s="7">
        <f t="shared" si="5"/>
        <v>11640.5</v>
      </c>
      <c r="N19" s="7">
        <f t="shared" si="5"/>
        <v>11202.3</v>
      </c>
      <c r="O19" s="7">
        <f t="shared" si="5"/>
        <v>11827.3</v>
      </c>
      <c r="P19" s="7">
        <f t="shared" si="5"/>
        <v>13163.9</v>
      </c>
      <c r="Q19" s="7">
        <f>SUM(Q20:Q23)</f>
        <v>18203.3</v>
      </c>
      <c r="R19" s="7">
        <f>SUM(R20:R23)</f>
        <v>13063.400000000001</v>
      </c>
      <c r="S19" s="7">
        <f>SUM(S20:S23)</f>
        <v>11870.8</v>
      </c>
      <c r="T19" s="7">
        <f>SUM(T20:T23)</f>
        <v>9913.6999999999989</v>
      </c>
      <c r="U19" s="7">
        <f>SUM(U20:U23)</f>
        <v>9551.8000000000011</v>
      </c>
      <c r="V19" s="9"/>
    </row>
    <row r="20" spans="1:24" ht="13.15" x14ac:dyDescent="0.4">
      <c r="A20" s="6"/>
      <c r="B20" s="18" t="s">
        <v>16</v>
      </c>
      <c r="C20" s="18"/>
      <c r="D20" s="18">
        <v>439.1</v>
      </c>
      <c r="E20" s="18">
        <v>651.9</v>
      </c>
      <c r="F20" s="18">
        <v>471.5</v>
      </c>
      <c r="G20" s="18">
        <v>469</v>
      </c>
      <c r="H20" s="18">
        <v>555.20000000000005</v>
      </c>
      <c r="I20" s="18">
        <v>540.1</v>
      </c>
      <c r="J20" s="18">
        <v>557.29999999999995</v>
      </c>
      <c r="K20" s="18">
        <v>499.4</v>
      </c>
      <c r="L20" s="18">
        <v>570.70000000000005</v>
      </c>
      <c r="M20" s="18">
        <v>605.6</v>
      </c>
      <c r="N20" s="18">
        <v>579.6</v>
      </c>
      <c r="O20" s="18">
        <v>573.5</v>
      </c>
      <c r="P20" s="18">
        <v>602.4</v>
      </c>
      <c r="Q20" s="18">
        <v>578.20000000000005</v>
      </c>
      <c r="R20" s="18">
        <v>637</v>
      </c>
      <c r="S20" s="18">
        <v>613.9</v>
      </c>
      <c r="T20" s="18">
        <v>641.5</v>
      </c>
      <c r="U20" s="18">
        <v>612.6</v>
      </c>
      <c r="V20" s="9"/>
    </row>
    <row r="21" spans="1:24" x14ac:dyDescent="0.35">
      <c r="A21" s="10"/>
      <c r="B21" s="17" t="s">
        <v>17</v>
      </c>
      <c r="C21" s="17"/>
      <c r="D21" s="17">
        <v>9505</v>
      </c>
      <c r="E21" s="17">
        <v>7212.5</v>
      </c>
      <c r="F21" s="17">
        <v>7231.6</v>
      </c>
      <c r="G21" s="17">
        <v>4486.2</v>
      </c>
      <c r="H21" s="17">
        <v>4842.6000000000004</v>
      </c>
      <c r="I21" s="17">
        <v>6424.3</v>
      </c>
      <c r="J21" s="17">
        <v>6532.2</v>
      </c>
      <c r="K21" s="17">
        <v>6999.3</v>
      </c>
      <c r="L21" s="17">
        <v>10127.799999999999</v>
      </c>
      <c r="M21" s="17">
        <v>4501.3</v>
      </c>
      <c r="N21" s="17">
        <v>4464.3999999999996</v>
      </c>
      <c r="O21" s="17">
        <v>4680.2</v>
      </c>
      <c r="P21" s="17">
        <v>5323.4</v>
      </c>
      <c r="Q21" s="17">
        <v>7384.5</v>
      </c>
      <c r="R21" s="17">
        <v>5295.9</v>
      </c>
      <c r="S21" s="17">
        <v>4498.5</v>
      </c>
      <c r="T21" s="17">
        <v>3998.7</v>
      </c>
      <c r="U21" s="17">
        <v>3709.8</v>
      </c>
      <c r="V21" s="9"/>
    </row>
    <row r="22" spans="1:24" x14ac:dyDescent="0.35">
      <c r="A22" s="10"/>
      <c r="B22" s="17" t="s">
        <v>18</v>
      </c>
      <c r="C22" s="17"/>
      <c r="D22" s="17">
        <v>3699.6</v>
      </c>
      <c r="E22" s="17">
        <v>5094.7</v>
      </c>
      <c r="F22" s="17">
        <v>3759.8</v>
      </c>
      <c r="G22" s="17">
        <v>3747.5</v>
      </c>
      <c r="H22" s="17">
        <v>4356.5</v>
      </c>
      <c r="I22" s="17">
        <v>4424.8</v>
      </c>
      <c r="J22" s="17">
        <v>4515.8</v>
      </c>
      <c r="K22" s="17">
        <v>5237.8</v>
      </c>
      <c r="L22" s="17">
        <v>5250.5</v>
      </c>
      <c r="M22" s="17">
        <v>4294.7</v>
      </c>
      <c r="N22" s="17">
        <v>4090.5</v>
      </c>
      <c r="O22" s="17">
        <v>3917.3</v>
      </c>
      <c r="P22" s="17">
        <v>4117</v>
      </c>
      <c r="Q22" s="17">
        <v>4817.8</v>
      </c>
      <c r="R22" s="17">
        <v>4408.3</v>
      </c>
      <c r="S22" s="17">
        <v>4334.7</v>
      </c>
      <c r="T22" s="17">
        <v>3824.7</v>
      </c>
      <c r="U22" s="17">
        <v>3593.5</v>
      </c>
      <c r="V22" s="9"/>
    </row>
    <row r="23" spans="1:24" x14ac:dyDescent="0.35">
      <c r="A23" s="10"/>
      <c r="B23" s="17" t="s">
        <v>19</v>
      </c>
      <c r="C23" s="17"/>
      <c r="D23" s="17">
        <v>2754.1</v>
      </c>
      <c r="E23" s="17">
        <v>3696.4</v>
      </c>
      <c r="F23" s="17">
        <v>2024.7</v>
      </c>
      <c r="G23" s="17">
        <v>885</v>
      </c>
      <c r="H23" s="17">
        <v>2475.4</v>
      </c>
      <c r="I23" s="17">
        <v>3330.6</v>
      </c>
      <c r="J23" s="17">
        <v>2488.9</v>
      </c>
      <c r="K23" s="17">
        <v>3529.8</v>
      </c>
      <c r="L23" s="17">
        <v>6215.6</v>
      </c>
      <c r="M23" s="17">
        <v>2238.9</v>
      </c>
      <c r="N23" s="17">
        <v>2067.8000000000002</v>
      </c>
      <c r="O23" s="17">
        <v>2656.3</v>
      </c>
      <c r="P23" s="17">
        <v>3121.1</v>
      </c>
      <c r="Q23" s="17">
        <v>5422.8</v>
      </c>
      <c r="R23" s="17">
        <v>2722.2</v>
      </c>
      <c r="S23" s="17">
        <v>2423.6999999999998</v>
      </c>
      <c r="T23" s="17">
        <v>1448.8</v>
      </c>
      <c r="U23" s="17">
        <v>1635.9</v>
      </c>
      <c r="V23" s="9"/>
    </row>
    <row r="24" spans="1:24" ht="13.15" x14ac:dyDescent="0.4">
      <c r="A24" s="10"/>
      <c r="B24" s="19" t="s">
        <v>20</v>
      </c>
      <c r="C24" s="19"/>
      <c r="D24" s="19">
        <f t="shared" ref="D24:J24" si="6">D5+D15+D19</f>
        <v>23583.3</v>
      </c>
      <c r="E24" s="19">
        <f t="shared" si="6"/>
        <v>26189.599999999999</v>
      </c>
      <c r="F24" s="19">
        <f t="shared" si="6"/>
        <v>23061.100000000002</v>
      </c>
      <c r="G24" s="19">
        <f t="shared" si="6"/>
        <v>19032</v>
      </c>
      <c r="H24" s="19">
        <f t="shared" si="6"/>
        <v>22104.699999999997</v>
      </c>
      <c r="I24" s="19">
        <f t="shared" si="6"/>
        <v>23523.800000000003</v>
      </c>
      <c r="J24" s="19">
        <f t="shared" si="6"/>
        <v>24467.399999999998</v>
      </c>
      <c r="K24" s="19">
        <f t="shared" ref="K24:P24" si="7">K5+K15+K19</f>
        <v>24934.799999999999</v>
      </c>
      <c r="L24" s="19">
        <f t="shared" si="7"/>
        <v>31362.899999999998</v>
      </c>
      <c r="M24" s="19">
        <f t="shared" si="7"/>
        <v>22051.5</v>
      </c>
      <c r="N24" s="19">
        <f t="shared" si="7"/>
        <v>21512.1</v>
      </c>
      <c r="O24" s="19">
        <f t="shared" si="7"/>
        <v>21587.5</v>
      </c>
      <c r="P24" s="19">
        <f t="shared" si="7"/>
        <v>21994.3</v>
      </c>
      <c r="Q24" s="19">
        <f>Q5+Q15+Q19</f>
        <v>25624.1</v>
      </c>
      <c r="R24" s="19">
        <f>R5+R15+R19</f>
        <v>21501.5</v>
      </c>
      <c r="S24" s="19">
        <f>S5+S15+S19</f>
        <v>20692.3</v>
      </c>
      <c r="T24" s="19">
        <f>T5+T15+T19</f>
        <v>17865.199999999997</v>
      </c>
      <c r="U24" s="19">
        <f>U5+U15+U19</f>
        <v>17026.8</v>
      </c>
      <c r="V24" s="20"/>
    </row>
    <row r="25" spans="1:24" x14ac:dyDescent="0.35"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2"/>
    </row>
    <row r="26" spans="1:24" x14ac:dyDescent="0.35">
      <c r="A26" s="23" t="s">
        <v>22</v>
      </c>
      <c r="B26" s="24" t="s">
        <v>23</v>
      </c>
      <c r="C26" s="24"/>
      <c r="D26" s="24">
        <v>632.6</v>
      </c>
      <c r="E26" s="24">
        <v>518.1</v>
      </c>
      <c r="F26" s="24">
        <v>753.6</v>
      </c>
      <c r="G26" s="24">
        <v>770.1</v>
      </c>
      <c r="H26" s="24">
        <v>605.70000000000005</v>
      </c>
      <c r="I26" s="24">
        <v>571.5</v>
      </c>
      <c r="J26" s="24">
        <v>539.20000000000005</v>
      </c>
      <c r="K26" s="24">
        <v>404.6</v>
      </c>
      <c r="L26" s="24">
        <v>515</v>
      </c>
      <c r="M26" s="24">
        <v>487.59999999999997</v>
      </c>
      <c r="N26" s="24">
        <v>532.29999999999995</v>
      </c>
      <c r="O26" s="24">
        <v>505.4</v>
      </c>
      <c r="P26" s="24">
        <v>490.6</v>
      </c>
      <c r="Q26" s="24">
        <v>313.7</v>
      </c>
      <c r="R26" s="24">
        <v>312.90000000000003</v>
      </c>
      <c r="S26" s="24">
        <v>325.5</v>
      </c>
      <c r="T26" s="24">
        <v>272.99999999999994</v>
      </c>
      <c r="U26" s="24">
        <v>204.79999999999998</v>
      </c>
      <c r="V26" s="60"/>
      <c r="W26" s="88"/>
      <c r="X26" s="89"/>
    </row>
    <row r="27" spans="1:24" ht="13.15" x14ac:dyDescent="0.4">
      <c r="A27" s="26" t="s">
        <v>24</v>
      </c>
      <c r="B27" s="24" t="s">
        <v>12</v>
      </c>
      <c r="C27" s="24"/>
      <c r="D27" s="24">
        <v>4477.5</v>
      </c>
      <c r="E27" s="24">
        <v>5572.4</v>
      </c>
      <c r="F27" s="24">
        <v>6087.6</v>
      </c>
      <c r="G27" s="24">
        <v>6301.9</v>
      </c>
      <c r="H27" s="24">
        <v>5690.9</v>
      </c>
      <c r="I27" s="24">
        <v>4923</v>
      </c>
      <c r="J27" s="24">
        <v>6237.2</v>
      </c>
      <c r="K27" s="24">
        <v>5261.9</v>
      </c>
      <c r="L27" s="24">
        <v>5000.9999999999991</v>
      </c>
      <c r="M27" s="24">
        <v>5905.6999999999989</v>
      </c>
      <c r="N27" s="24">
        <v>5871.7000000000007</v>
      </c>
      <c r="O27" s="24">
        <v>5499.7</v>
      </c>
      <c r="P27" s="24">
        <v>4723.2</v>
      </c>
      <c r="Q27" s="24">
        <v>4590.5999999999995</v>
      </c>
      <c r="R27" s="24">
        <v>5500.4999999999991</v>
      </c>
      <c r="S27" s="24">
        <v>5778.4</v>
      </c>
      <c r="T27" s="24">
        <v>5577.3</v>
      </c>
      <c r="U27" s="24">
        <v>5564.5999999999995</v>
      </c>
      <c r="V27" s="60"/>
      <c r="W27" s="89"/>
      <c r="X27" s="89"/>
    </row>
    <row r="28" spans="1:24" x14ac:dyDescent="0.35">
      <c r="A28" s="27"/>
      <c r="B28" s="24" t="s">
        <v>16</v>
      </c>
      <c r="C28" s="24"/>
      <c r="D28" s="24">
        <v>348.64</v>
      </c>
      <c r="E28" s="24">
        <v>269.3</v>
      </c>
      <c r="F28" s="24">
        <v>380.3</v>
      </c>
      <c r="G28" s="24">
        <v>378.1</v>
      </c>
      <c r="H28" s="24">
        <v>225.9</v>
      </c>
      <c r="I28" s="24">
        <v>176.1</v>
      </c>
      <c r="J28" s="24">
        <v>239</v>
      </c>
      <c r="K28" s="24">
        <v>191.79999999999998</v>
      </c>
      <c r="L28" s="24">
        <v>200.10000000000002</v>
      </c>
      <c r="M28" s="24">
        <v>238.5</v>
      </c>
      <c r="N28" s="24">
        <v>229.4</v>
      </c>
      <c r="O28" s="24">
        <v>222.39999999999998</v>
      </c>
      <c r="P28" s="24">
        <v>221.69999999999996</v>
      </c>
      <c r="Q28" s="24">
        <v>146.40000000000003</v>
      </c>
      <c r="R28" s="24">
        <v>177.9</v>
      </c>
      <c r="S28" s="24">
        <v>193.6</v>
      </c>
      <c r="T28" s="24">
        <v>202.6</v>
      </c>
      <c r="U28" s="24">
        <v>197.8</v>
      </c>
      <c r="V28" s="60"/>
      <c r="W28" s="89"/>
      <c r="X28" s="89"/>
    </row>
    <row r="29" spans="1:24" x14ac:dyDescent="0.35">
      <c r="A29" s="23"/>
      <c r="B29" s="24" t="s">
        <v>25</v>
      </c>
      <c r="C29" s="24"/>
      <c r="D29" s="24">
        <v>9505</v>
      </c>
      <c r="E29" s="24">
        <v>7212.5</v>
      </c>
      <c r="F29" s="24">
        <v>7231.6</v>
      </c>
      <c r="G29" s="24">
        <v>4486.2</v>
      </c>
      <c r="H29" s="24">
        <v>4842.6000000000004</v>
      </c>
      <c r="I29" s="24">
        <v>6424.3</v>
      </c>
      <c r="J29" s="24">
        <v>6532.2</v>
      </c>
      <c r="K29" s="24">
        <v>6999.3</v>
      </c>
      <c r="L29" s="24">
        <v>10127.799999999999</v>
      </c>
      <c r="M29" s="24">
        <v>4501.3</v>
      </c>
      <c r="N29" s="24">
        <v>4464.3999999999996</v>
      </c>
      <c r="O29" s="24">
        <v>4680.2</v>
      </c>
      <c r="P29" s="24">
        <v>5323.4</v>
      </c>
      <c r="Q29" s="24">
        <v>7384.5</v>
      </c>
      <c r="R29" s="24">
        <v>5295.9</v>
      </c>
      <c r="S29" s="24">
        <v>4498.5</v>
      </c>
      <c r="T29" s="24">
        <v>3998.7</v>
      </c>
      <c r="U29" s="24">
        <v>3709.8</v>
      </c>
      <c r="V29" s="60"/>
      <c r="W29" s="89"/>
      <c r="X29" s="89"/>
    </row>
    <row r="30" spans="1:24" x14ac:dyDescent="0.35">
      <c r="A30" s="23"/>
      <c r="B30" s="24" t="s">
        <v>26</v>
      </c>
      <c r="C30" s="24"/>
      <c r="D30" s="24">
        <v>586.29999999999995</v>
      </c>
      <c r="E30" s="24">
        <v>1338</v>
      </c>
      <c r="F30" s="24">
        <v>600.20000000000005</v>
      </c>
      <c r="G30" s="24">
        <v>614.1</v>
      </c>
      <c r="H30" s="24">
        <v>766.3</v>
      </c>
      <c r="I30" s="24">
        <v>636.20000000000005</v>
      </c>
      <c r="J30" s="24">
        <v>725.2</v>
      </c>
      <c r="K30" s="24">
        <v>1428.6</v>
      </c>
      <c r="L30" s="24">
        <v>3514.5</v>
      </c>
      <c r="M30" s="24">
        <v>2603</v>
      </c>
      <c r="N30" s="24">
        <v>549.29999999999995</v>
      </c>
      <c r="O30" s="24">
        <v>2449.5</v>
      </c>
      <c r="P30" s="24">
        <v>2559.2999999999997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60"/>
      <c r="W30" s="89"/>
      <c r="X30" s="89"/>
    </row>
    <row r="31" spans="1:24" x14ac:dyDescent="0.35">
      <c r="A31" s="23"/>
      <c r="B31" s="24" t="s">
        <v>19</v>
      </c>
      <c r="C31" s="24"/>
      <c r="D31" s="24">
        <v>947.7</v>
      </c>
      <c r="E31" s="24">
        <v>0</v>
      </c>
      <c r="F31" s="24">
        <v>782.8</v>
      </c>
      <c r="G31" s="24">
        <v>320.5</v>
      </c>
      <c r="H31" s="24">
        <v>0</v>
      </c>
      <c r="I31" s="24">
        <v>0</v>
      </c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0</v>
      </c>
      <c r="R31" s="24">
        <v>0</v>
      </c>
      <c r="S31" s="24">
        <v>0</v>
      </c>
      <c r="T31" s="24">
        <v>0</v>
      </c>
      <c r="U31" s="24">
        <v>0</v>
      </c>
      <c r="V31" s="60"/>
      <c r="W31" s="89"/>
      <c r="X31" s="89"/>
    </row>
    <row r="32" spans="1:24" ht="13.15" x14ac:dyDescent="0.4">
      <c r="A32" s="23"/>
      <c r="B32" s="28" t="s">
        <v>20</v>
      </c>
      <c r="C32" s="28"/>
      <c r="D32" s="28">
        <f t="shared" ref="D32:J32" si="8">SUM(D26:D31)</f>
        <v>16497.740000000002</v>
      </c>
      <c r="E32" s="28">
        <f t="shared" si="8"/>
        <v>14910.3</v>
      </c>
      <c r="F32" s="28">
        <f t="shared" si="8"/>
        <v>15836.100000000002</v>
      </c>
      <c r="G32" s="28">
        <f t="shared" si="8"/>
        <v>12870.9</v>
      </c>
      <c r="H32" s="28">
        <f t="shared" si="8"/>
        <v>12131.399999999998</v>
      </c>
      <c r="I32" s="28">
        <f t="shared" si="8"/>
        <v>12731.100000000002</v>
      </c>
      <c r="J32" s="28">
        <f t="shared" si="8"/>
        <v>14272.8</v>
      </c>
      <c r="K32" s="28">
        <f t="shared" ref="K32:O32" si="9">SUM(K26:K31)</f>
        <v>14286.2</v>
      </c>
      <c r="L32" s="28">
        <f t="shared" si="9"/>
        <v>19358.399999999998</v>
      </c>
      <c r="M32" s="28">
        <f t="shared" si="9"/>
        <v>13736.099999999999</v>
      </c>
      <c r="N32" s="28">
        <f t="shared" si="9"/>
        <v>11647.099999999999</v>
      </c>
      <c r="O32" s="28">
        <f t="shared" si="9"/>
        <v>13357.199999999999</v>
      </c>
      <c r="P32" s="28">
        <f t="shared" ref="P32:U32" si="10">SUM(P26:P31)</f>
        <v>13318.199999999999</v>
      </c>
      <c r="Q32" s="28">
        <f t="shared" si="10"/>
        <v>12435.199999999999</v>
      </c>
      <c r="R32" s="28">
        <f t="shared" si="10"/>
        <v>11287.199999999997</v>
      </c>
      <c r="S32" s="28">
        <f t="shared" si="10"/>
        <v>10796</v>
      </c>
      <c r="T32" s="28">
        <f t="shared" si="10"/>
        <v>10051.6</v>
      </c>
      <c r="U32" s="28">
        <f t="shared" si="10"/>
        <v>9677</v>
      </c>
      <c r="V32" s="29"/>
      <c r="W32" s="89"/>
      <c r="X32" s="89"/>
    </row>
    <row r="33" spans="1:22" x14ac:dyDescent="0.3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1"/>
      <c r="Q33" s="9"/>
    </row>
    <row r="34" spans="1:22" x14ac:dyDescent="0.35">
      <c r="A34" t="s">
        <v>27</v>
      </c>
      <c r="B34" s="30" t="s">
        <v>88</v>
      </c>
      <c r="C34" s="30"/>
      <c r="D34" s="93">
        <f>13939.5-13731</f>
        <v>208.5</v>
      </c>
      <c r="E34" s="93">
        <f>10089.4-E35</f>
        <v>3237.7999999999993</v>
      </c>
      <c r="F34" s="93">
        <f>12204.8-12036.8</f>
        <v>168</v>
      </c>
      <c r="G34" s="93">
        <f>8843-8554.2</f>
        <v>288.79999999999927</v>
      </c>
      <c r="H34" s="93">
        <f>3243.56-1222</f>
        <v>2021.56</v>
      </c>
      <c r="I34" s="93">
        <v>2663.8</v>
      </c>
      <c r="J34" s="93">
        <v>3693.5</v>
      </c>
      <c r="K34" s="36">
        <v>1443.6</v>
      </c>
      <c r="L34" s="36">
        <v>2341.7000000000025</v>
      </c>
      <c r="M34" s="36">
        <v>2292.699999999998</v>
      </c>
      <c r="N34" s="36">
        <v>2564.6999999999998</v>
      </c>
      <c r="O34" s="36">
        <v>2184.800000000002</v>
      </c>
      <c r="P34" s="36">
        <v>2063.1999999999971</v>
      </c>
      <c r="Q34" s="9">
        <v>579.5</v>
      </c>
      <c r="R34">
        <v>1905.2999999999956</v>
      </c>
      <c r="S34">
        <v>2067</v>
      </c>
      <c r="T34">
        <v>2237.099999999999</v>
      </c>
      <c r="U34">
        <v>2024.8000000000011</v>
      </c>
      <c r="V34" s="9"/>
    </row>
    <row r="35" spans="1:22" x14ac:dyDescent="0.35">
      <c r="B35" s="32" t="s">
        <v>29</v>
      </c>
      <c r="C35" s="32"/>
      <c r="D35" s="93">
        <f>15265-1534</f>
        <v>13731</v>
      </c>
      <c r="E35" s="93">
        <v>6851.6</v>
      </c>
      <c r="F35" s="93">
        <v>12036.8</v>
      </c>
      <c r="G35" s="93">
        <v>8554.2000000000007</v>
      </c>
      <c r="H35" s="93">
        <f>1556.2+1222+766.3</f>
        <v>3544.5</v>
      </c>
      <c r="I35" s="93">
        <f>3190.1+630</f>
        <v>3820.1</v>
      </c>
      <c r="J35" s="93">
        <f>3048.1+718</f>
        <v>3766.1</v>
      </c>
      <c r="K35" s="36">
        <f>11407.1-2064.6-2288.7</f>
        <v>7053.8</v>
      </c>
      <c r="L35" s="36">
        <v>10835.999999999998</v>
      </c>
      <c r="M35" s="36">
        <v>4174.7000000000025</v>
      </c>
      <c r="N35" s="36">
        <v>1954.8000000000004</v>
      </c>
      <c r="O35" s="36">
        <f>6240.8-2064.6</f>
        <v>4176.2000000000007</v>
      </c>
      <c r="P35" s="36">
        <f>6727.2-2064.6</f>
        <v>4662.6000000000004</v>
      </c>
      <c r="Q35" s="9">
        <f>5148.6-2064.6</f>
        <v>3084.0000000000005</v>
      </c>
      <c r="R35">
        <f>4156.7-2071</f>
        <v>2085.6999999999998</v>
      </c>
      <c r="S35">
        <f>3353.7-2064.6</f>
        <v>1289.0999999999999</v>
      </c>
      <c r="T35">
        <f>3113.3-2037.1</f>
        <v>1076.2000000000003</v>
      </c>
      <c r="U35">
        <f>3034.8-2030.1</f>
        <v>1004.7000000000003</v>
      </c>
      <c r="V35" s="9"/>
    </row>
    <row r="36" spans="1:22" x14ac:dyDescent="0.35">
      <c r="B36" s="30" t="s">
        <v>30</v>
      </c>
      <c r="C36" s="30"/>
      <c r="D36" s="93">
        <v>9.6999999999999993</v>
      </c>
      <c r="E36" s="93">
        <v>51.9</v>
      </c>
      <c r="F36" s="93">
        <v>10.4</v>
      </c>
      <c r="G36" s="93">
        <v>8.5</v>
      </c>
      <c r="H36" s="93">
        <v>11</v>
      </c>
      <c r="I36" s="93">
        <v>7.8</v>
      </c>
      <c r="J36" s="93">
        <v>15</v>
      </c>
      <c r="K36" s="36">
        <v>6.2</v>
      </c>
      <c r="L36" s="22">
        <v>9.1</v>
      </c>
      <c r="M36" s="22">
        <v>9.8999999999999986</v>
      </c>
      <c r="N36" s="22">
        <v>8.7999999999999989</v>
      </c>
      <c r="O36" s="22">
        <v>10</v>
      </c>
      <c r="P36" s="74">
        <v>7.6000000000000005</v>
      </c>
      <c r="Q36" s="9">
        <v>120.3</v>
      </c>
      <c r="R36">
        <v>131.30000000000001</v>
      </c>
      <c r="S36">
        <v>9.6999999999999993</v>
      </c>
      <c r="T36">
        <v>10.199999999999999</v>
      </c>
      <c r="U36">
        <v>9.1999999999999993</v>
      </c>
      <c r="V36" s="9"/>
    </row>
    <row r="37" spans="1:22" x14ac:dyDescent="0.35">
      <c r="B37" s="33" t="s">
        <v>31</v>
      </c>
      <c r="C37" s="33"/>
      <c r="D37" s="93">
        <v>0</v>
      </c>
      <c r="E37" s="93">
        <v>0</v>
      </c>
      <c r="F37" s="93">
        <v>0</v>
      </c>
      <c r="G37" s="93">
        <v>0</v>
      </c>
      <c r="H37" s="93">
        <v>0</v>
      </c>
      <c r="I37" s="93">
        <v>0</v>
      </c>
      <c r="J37" s="93">
        <v>0</v>
      </c>
      <c r="K37" s="36">
        <v>0</v>
      </c>
      <c r="L37" s="22">
        <v>0</v>
      </c>
      <c r="M37" s="22">
        <v>0</v>
      </c>
      <c r="N37" s="22">
        <v>0</v>
      </c>
      <c r="O37" s="22">
        <v>0</v>
      </c>
      <c r="P37" s="74">
        <v>0</v>
      </c>
      <c r="Q37" s="9">
        <v>0</v>
      </c>
      <c r="R37">
        <v>0</v>
      </c>
      <c r="S37">
        <v>0</v>
      </c>
      <c r="T37">
        <v>0</v>
      </c>
      <c r="U37">
        <v>0</v>
      </c>
      <c r="V37" s="9"/>
    </row>
    <row r="38" spans="1:22" x14ac:dyDescent="0.35">
      <c r="B38" s="33" t="s">
        <v>32</v>
      </c>
      <c r="C38" s="33"/>
      <c r="D38" s="93">
        <v>1990.7</v>
      </c>
      <c r="E38" s="93">
        <v>2383.8000000000002</v>
      </c>
      <c r="F38" s="93">
        <v>2466.6999999999998</v>
      </c>
      <c r="G38" s="93">
        <v>2497.3000000000002</v>
      </c>
      <c r="H38" s="93">
        <v>2553.1999999999998</v>
      </c>
      <c r="I38" s="93">
        <v>2285.5</v>
      </c>
      <c r="J38" s="93">
        <f>4631.9-2071</f>
        <v>2560.8999999999996</v>
      </c>
      <c r="K38" s="36">
        <f>4131.1-2064.6</f>
        <v>2066.5000000000005</v>
      </c>
      <c r="L38" s="22">
        <v>2286.1999999999994</v>
      </c>
      <c r="M38" s="22">
        <v>2430.9000000000005</v>
      </c>
      <c r="N38" s="22">
        <v>2411.3000000000002</v>
      </c>
      <c r="O38" s="22">
        <v>2118.6999999999998</v>
      </c>
      <c r="P38" s="74">
        <v>2237.3999999999996</v>
      </c>
      <c r="Q38" s="9">
        <v>2191.9</v>
      </c>
      <c r="R38">
        <v>2327.5</v>
      </c>
      <c r="S38">
        <v>2430</v>
      </c>
      <c r="T38">
        <v>1722.3999999999996</v>
      </c>
      <c r="U38">
        <v>1542.7999999999997</v>
      </c>
      <c r="V38" s="9"/>
    </row>
    <row r="39" spans="1:22" x14ac:dyDescent="0.35">
      <c r="B39" s="34" t="s">
        <v>33</v>
      </c>
      <c r="C39" s="34"/>
      <c r="D39" s="93">
        <v>0</v>
      </c>
      <c r="E39" s="93">
        <v>0</v>
      </c>
      <c r="F39" s="93">
        <v>0</v>
      </c>
      <c r="G39" s="93">
        <v>0</v>
      </c>
      <c r="H39" s="93">
        <v>2064.6</v>
      </c>
      <c r="I39" s="93">
        <v>2064.6</v>
      </c>
      <c r="J39" s="93">
        <v>2071</v>
      </c>
      <c r="K39" s="36">
        <v>2064.6</v>
      </c>
      <c r="L39" s="22">
        <v>2064.6</v>
      </c>
      <c r="M39" s="22">
        <v>2012.8999999999999</v>
      </c>
      <c r="N39" s="22">
        <v>2044.3</v>
      </c>
      <c r="O39" s="22">
        <v>2064.6</v>
      </c>
      <c r="P39" s="74">
        <v>2064.6</v>
      </c>
      <c r="Q39" s="9">
        <v>2064.6</v>
      </c>
      <c r="R39" s="60">
        <v>2071</v>
      </c>
      <c r="S39">
        <v>2064.6</v>
      </c>
      <c r="T39">
        <v>2037.1</v>
      </c>
      <c r="U39">
        <v>2030.1</v>
      </c>
      <c r="V39" s="9"/>
    </row>
    <row r="40" spans="1:22" x14ac:dyDescent="0.35">
      <c r="B40" s="33" t="s">
        <v>34</v>
      </c>
      <c r="C40" s="33"/>
      <c r="D40" s="93">
        <v>198</v>
      </c>
      <c r="E40" s="93">
        <v>269.3</v>
      </c>
      <c r="F40" s="93">
        <v>228.3</v>
      </c>
      <c r="G40" s="93">
        <v>239.5</v>
      </c>
      <c r="H40" s="93">
        <v>247</v>
      </c>
      <c r="I40" s="93">
        <v>208.2</v>
      </c>
      <c r="J40" s="93">
        <v>258.39999999999998</v>
      </c>
      <c r="K40" s="36">
        <v>190.9</v>
      </c>
      <c r="L40" s="22">
        <v>208.9</v>
      </c>
      <c r="M40" s="22">
        <v>263.10000000000002</v>
      </c>
      <c r="N40" s="22">
        <v>194.3</v>
      </c>
      <c r="O40" s="22">
        <v>214.3</v>
      </c>
      <c r="P40" s="74">
        <v>188.2</v>
      </c>
      <c r="Q40" s="9">
        <v>152.60000000000002</v>
      </c>
      <c r="R40">
        <v>205.6</v>
      </c>
      <c r="S40">
        <v>233.2</v>
      </c>
      <c r="T40">
        <v>225.70000000000002</v>
      </c>
      <c r="U40">
        <v>213.8</v>
      </c>
      <c r="V40" s="9"/>
    </row>
    <row r="41" spans="1:22" x14ac:dyDescent="0.35">
      <c r="B41" s="30" t="s">
        <v>35</v>
      </c>
      <c r="C41" s="30"/>
      <c r="D41" s="93">
        <v>14.9</v>
      </c>
      <c r="E41" s="93">
        <v>15.4</v>
      </c>
      <c r="F41" s="93">
        <v>14.9</v>
      </c>
      <c r="G41" s="93">
        <v>19.600000000000001</v>
      </c>
      <c r="H41" s="93">
        <v>20.100000000000001</v>
      </c>
      <c r="I41" s="93">
        <v>3.8</v>
      </c>
      <c r="J41" s="93">
        <v>24.5</v>
      </c>
      <c r="K41" s="36">
        <v>25.1</v>
      </c>
      <c r="L41" s="22">
        <v>3.7</v>
      </c>
      <c r="M41" s="22">
        <v>9.1999999999999993</v>
      </c>
      <c r="N41" s="22">
        <v>13.399999999999999</v>
      </c>
      <c r="O41" s="22">
        <v>45.9</v>
      </c>
      <c r="P41" s="74">
        <v>33.1</v>
      </c>
      <c r="Q41" s="9">
        <v>30</v>
      </c>
      <c r="R41">
        <v>35.200000000000003</v>
      </c>
      <c r="S41">
        <v>37</v>
      </c>
      <c r="T41">
        <v>31.5</v>
      </c>
      <c r="U41">
        <v>10.399999999999999</v>
      </c>
      <c r="V41" s="9"/>
    </row>
    <row r="42" spans="1:22" x14ac:dyDescent="0.35">
      <c r="B42" s="30" t="s">
        <v>87</v>
      </c>
      <c r="C42" s="30"/>
      <c r="D42" s="93"/>
      <c r="E42" s="93"/>
      <c r="F42" s="93"/>
      <c r="G42" s="93"/>
      <c r="H42" s="93"/>
      <c r="I42" s="93"/>
      <c r="J42" s="93"/>
      <c r="K42" s="36"/>
      <c r="L42" s="22">
        <v>0</v>
      </c>
      <c r="M42" s="22">
        <v>0</v>
      </c>
      <c r="N42" s="22">
        <v>0</v>
      </c>
      <c r="O42" s="22">
        <v>0</v>
      </c>
      <c r="P42" s="74">
        <v>0</v>
      </c>
      <c r="Q42" s="9">
        <v>0</v>
      </c>
      <c r="R42">
        <v>0</v>
      </c>
      <c r="S42">
        <v>0</v>
      </c>
      <c r="T42">
        <v>0</v>
      </c>
      <c r="U42">
        <v>0</v>
      </c>
      <c r="V42" s="9"/>
    </row>
    <row r="43" spans="1:22" x14ac:dyDescent="0.35">
      <c r="K43" s="52"/>
      <c r="L43" s="22"/>
      <c r="M43" s="22"/>
      <c r="N43" s="22"/>
      <c r="O43" s="22"/>
      <c r="P43" s="74"/>
      <c r="Q43" s="9"/>
      <c r="V43" s="9"/>
    </row>
    <row r="44" spans="1:22" x14ac:dyDescent="0.35">
      <c r="A44" t="s">
        <v>36</v>
      </c>
      <c r="B44" s="5" t="s">
        <v>37</v>
      </c>
      <c r="C44" s="5"/>
      <c r="D44" s="93">
        <v>1408.2</v>
      </c>
      <c r="E44" s="93">
        <v>2002.7</v>
      </c>
      <c r="F44" s="93">
        <v>2173.5</v>
      </c>
      <c r="G44" s="93">
        <v>2270.6</v>
      </c>
      <c r="H44" s="93">
        <v>1657.24</v>
      </c>
      <c r="I44" s="93">
        <v>1683.4</v>
      </c>
      <c r="J44" s="93">
        <v>1877.7</v>
      </c>
      <c r="K44" s="36">
        <v>1434.6</v>
      </c>
      <c r="L44" s="22">
        <v>1575.6000000000001</v>
      </c>
      <c r="M44" s="22">
        <v>1938.8999999999996</v>
      </c>
      <c r="N44" s="22">
        <v>2049.3999999999996</v>
      </c>
      <c r="O44" s="22">
        <v>1968.2</v>
      </c>
      <c r="P44" s="74">
        <v>1744.9</v>
      </c>
      <c r="Q44" s="9">
        <v>1502.3000000000002</v>
      </c>
      <c r="R44">
        <v>1844.4</v>
      </c>
      <c r="S44">
        <v>2052.6999999999998</v>
      </c>
      <c r="T44">
        <v>2200</v>
      </c>
      <c r="U44">
        <v>2540.8000000000002</v>
      </c>
      <c r="V44" s="9"/>
    </row>
    <row r="45" spans="1:22" x14ac:dyDescent="0.35">
      <c r="B45" s="5" t="s">
        <v>38</v>
      </c>
      <c r="C45" s="5"/>
      <c r="D45" s="93">
        <v>446.5</v>
      </c>
      <c r="E45" s="93">
        <v>670</v>
      </c>
      <c r="F45" s="93">
        <v>641.70000000000005</v>
      </c>
      <c r="G45" s="93">
        <v>656.3</v>
      </c>
      <c r="H45" s="93">
        <v>912.4</v>
      </c>
      <c r="I45" s="93">
        <v>789.6</v>
      </c>
      <c r="J45" s="93">
        <v>1046.3</v>
      </c>
      <c r="K45" s="36">
        <v>1011.1</v>
      </c>
      <c r="L45" s="22">
        <v>901.99999999999989</v>
      </c>
      <c r="M45" s="22">
        <v>1021.7</v>
      </c>
      <c r="N45" s="22">
        <v>1019.8</v>
      </c>
      <c r="O45" s="22">
        <v>950.90000000000009</v>
      </c>
      <c r="P45" s="74">
        <v>840.09999999999991</v>
      </c>
      <c r="Q45" s="9">
        <v>648.70000000000005</v>
      </c>
      <c r="R45">
        <v>712.09999999999991</v>
      </c>
      <c r="S45">
        <v>742.3</v>
      </c>
      <c r="T45">
        <v>635.20000000000005</v>
      </c>
      <c r="U45">
        <v>550.60000000000014</v>
      </c>
      <c r="V45" s="9"/>
    </row>
    <row r="46" spans="1:22" x14ac:dyDescent="0.35">
      <c r="B46" s="35" t="s">
        <v>66</v>
      </c>
      <c r="C46" s="35"/>
      <c r="D46" s="93">
        <v>0</v>
      </c>
      <c r="E46" s="93">
        <v>0</v>
      </c>
      <c r="F46" s="93">
        <v>0</v>
      </c>
      <c r="G46" s="93">
        <v>0</v>
      </c>
      <c r="H46" s="93">
        <v>120.5</v>
      </c>
      <c r="I46" s="93">
        <v>104.1</v>
      </c>
      <c r="J46" s="93">
        <v>116.8</v>
      </c>
      <c r="K46" s="36">
        <v>111.4</v>
      </c>
      <c r="L46" s="22">
        <v>119.4</v>
      </c>
      <c r="M46" s="22">
        <v>116.3</v>
      </c>
      <c r="N46" s="22">
        <v>107.7</v>
      </c>
      <c r="O46" s="22">
        <v>112.8</v>
      </c>
      <c r="P46" s="74">
        <v>111.8</v>
      </c>
      <c r="Q46" s="9">
        <v>104.7</v>
      </c>
      <c r="R46">
        <v>107.1</v>
      </c>
      <c r="S46">
        <v>105.4</v>
      </c>
      <c r="T46">
        <v>108.19999999999999</v>
      </c>
      <c r="U46">
        <v>66.2</v>
      </c>
      <c r="V46" s="9"/>
    </row>
    <row r="47" spans="1:22" x14ac:dyDescent="0.35">
      <c r="A47" t="s">
        <v>39</v>
      </c>
      <c r="B47" s="5" t="s">
        <v>40</v>
      </c>
      <c r="C47" s="5"/>
      <c r="D47" s="93">
        <v>5575.76</v>
      </c>
      <c r="E47" s="93">
        <v>10609.3</v>
      </c>
      <c r="F47" s="93">
        <v>5320.8</v>
      </c>
      <c r="G47" s="93">
        <v>4497.2</v>
      </c>
      <c r="H47" s="93">
        <v>8952.4</v>
      </c>
      <c r="I47" s="93">
        <v>9893</v>
      </c>
      <c r="J47" s="93">
        <v>9036.5</v>
      </c>
      <c r="K47" s="36">
        <v>9526.7999999999993</v>
      </c>
      <c r="L47" s="36">
        <v>10992.199999999999</v>
      </c>
      <c r="M47" s="36">
        <v>7186.7000000000007</v>
      </c>
      <c r="N47" s="36">
        <v>8734.2999999999993</v>
      </c>
      <c r="O47" s="36">
        <v>7167.699999999998</v>
      </c>
      <c r="P47" s="36">
        <v>7723.8999999999987</v>
      </c>
      <c r="Q47" s="9">
        <v>12427.599999999999</v>
      </c>
      <c r="R47">
        <v>9388.9</v>
      </c>
      <c r="S47">
        <v>9041.7000000000007</v>
      </c>
      <c r="T47">
        <v>7104.7000000000007</v>
      </c>
      <c r="U47">
        <v>6724.5</v>
      </c>
      <c r="V47" s="9"/>
    </row>
    <row r="48" spans="1:22" x14ac:dyDescent="0.35">
      <c r="B48" s="5" t="s">
        <v>41</v>
      </c>
      <c r="C48" s="5"/>
      <c r="D48" s="93">
        <v>0</v>
      </c>
      <c r="E48" s="93">
        <v>97.8</v>
      </c>
      <c r="F48" s="93">
        <v>0</v>
      </c>
      <c r="G48" s="93">
        <v>0</v>
      </c>
      <c r="H48" s="93">
        <v>0.2</v>
      </c>
      <c r="I48" s="93">
        <v>0.2</v>
      </c>
      <c r="J48" s="93">
        <v>0.2</v>
      </c>
      <c r="K48" s="53">
        <v>0.2</v>
      </c>
      <c r="L48" s="22">
        <v>0.2</v>
      </c>
      <c r="M48" s="22">
        <v>0.2</v>
      </c>
      <c r="N48" s="22">
        <v>0.2</v>
      </c>
      <c r="O48" s="22">
        <v>0.2</v>
      </c>
      <c r="P48" s="74">
        <v>0.2</v>
      </c>
      <c r="Q48" s="9">
        <v>4.4000000000000004</v>
      </c>
      <c r="R48">
        <v>4.6000000000000005</v>
      </c>
      <c r="S48">
        <v>2.6</v>
      </c>
      <c r="T48">
        <v>4.0999999999999996</v>
      </c>
      <c r="U48">
        <v>5</v>
      </c>
      <c r="V48" s="9"/>
    </row>
    <row r="49" spans="1:22" x14ac:dyDescent="0.35">
      <c r="B49" s="35" t="s">
        <v>42</v>
      </c>
      <c r="C49" s="35"/>
      <c r="D49" s="93">
        <v>0</v>
      </c>
      <c r="E49" s="93">
        <v>0</v>
      </c>
      <c r="F49" s="93">
        <v>0</v>
      </c>
      <c r="G49" s="93">
        <v>0</v>
      </c>
      <c r="H49" s="93">
        <v>0</v>
      </c>
      <c r="I49" s="93">
        <v>0</v>
      </c>
      <c r="J49" s="93">
        <v>0</v>
      </c>
      <c r="K49" s="53">
        <v>0</v>
      </c>
      <c r="L49" s="22">
        <v>23.3</v>
      </c>
      <c r="M49" s="22">
        <v>594.29999999999995</v>
      </c>
      <c r="N49" s="22">
        <v>409.09999999999997</v>
      </c>
      <c r="O49" s="22">
        <v>573.19999999999993</v>
      </c>
      <c r="P49" s="74">
        <v>316.70000000000005</v>
      </c>
      <c r="Q49" s="9">
        <v>2713.5</v>
      </c>
      <c r="R49">
        <v>682.80000000000007</v>
      </c>
      <c r="S49">
        <v>617</v>
      </c>
      <c r="T49">
        <v>472.8</v>
      </c>
      <c r="U49">
        <v>303.89999999999998</v>
      </c>
      <c r="V49" s="9"/>
    </row>
    <row r="50" spans="1:22" x14ac:dyDescent="0.35">
      <c r="B50" s="36" t="s">
        <v>43</v>
      </c>
      <c r="C50" s="36"/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s="9">
        <v>0</v>
      </c>
      <c r="L50" s="22">
        <v>0</v>
      </c>
      <c r="M50" s="22">
        <v>0</v>
      </c>
      <c r="N50" s="22">
        <v>0</v>
      </c>
      <c r="O50" s="22">
        <v>0</v>
      </c>
      <c r="P50" s="74">
        <v>0</v>
      </c>
      <c r="Q50" s="9">
        <v>0</v>
      </c>
      <c r="R50">
        <v>0</v>
      </c>
      <c r="S50">
        <v>0</v>
      </c>
      <c r="T50">
        <v>0</v>
      </c>
      <c r="U50">
        <v>0</v>
      </c>
      <c r="V50" s="9"/>
    </row>
    <row r="51" spans="1:22" ht="13.15" x14ac:dyDescent="0.4">
      <c r="A51" s="37" t="s">
        <v>44</v>
      </c>
      <c r="B51" s="38"/>
      <c r="C51" s="38"/>
      <c r="D51" s="102">
        <v>1998</v>
      </c>
      <c r="E51" s="102">
        <v>1999</v>
      </c>
      <c r="F51" s="102">
        <v>2000</v>
      </c>
      <c r="G51" s="102">
        <v>2001</v>
      </c>
      <c r="H51" s="102">
        <v>2002</v>
      </c>
      <c r="I51" s="102">
        <f>I3</f>
        <v>2003</v>
      </c>
      <c r="J51" s="102">
        <v>2004</v>
      </c>
      <c r="K51" s="38"/>
      <c r="L51" s="38"/>
      <c r="M51" s="38"/>
      <c r="N51" s="38"/>
      <c r="O51" s="38"/>
      <c r="P51" s="39">
        <v>2010</v>
      </c>
      <c r="Q51" s="39">
        <v>2011</v>
      </c>
      <c r="R51" s="39">
        <v>2012</v>
      </c>
      <c r="S51" s="39">
        <v>2013</v>
      </c>
      <c r="T51" s="39">
        <v>2014</v>
      </c>
      <c r="U51" s="39">
        <v>2015</v>
      </c>
      <c r="V51" s="39"/>
    </row>
    <row r="52" spans="1:22" x14ac:dyDescent="0.35">
      <c r="A52" s="40"/>
      <c r="B52" s="38" t="s">
        <v>68</v>
      </c>
      <c r="C52" s="38"/>
      <c r="D52" s="107">
        <f t="shared" ref="D52:J52" si="11">D35+D39</f>
        <v>13731</v>
      </c>
      <c r="E52" s="107">
        <f t="shared" si="11"/>
        <v>6851.6</v>
      </c>
      <c r="F52" s="107">
        <f t="shared" si="11"/>
        <v>12036.8</v>
      </c>
      <c r="G52" s="107">
        <f t="shared" si="11"/>
        <v>8554.2000000000007</v>
      </c>
      <c r="H52" s="107">
        <f t="shared" si="11"/>
        <v>5609.1</v>
      </c>
      <c r="I52" s="107">
        <f t="shared" si="11"/>
        <v>5884.7</v>
      </c>
      <c r="J52" s="107">
        <f t="shared" si="11"/>
        <v>5837.1</v>
      </c>
      <c r="K52" s="42">
        <f t="shared" ref="K52:U52" si="12">K35+K39</f>
        <v>9118.4</v>
      </c>
      <c r="L52" s="42">
        <f t="shared" si="12"/>
        <v>12900.599999999999</v>
      </c>
      <c r="M52" s="42">
        <f t="shared" si="12"/>
        <v>6187.6000000000022</v>
      </c>
      <c r="N52" s="42">
        <f t="shared" si="12"/>
        <v>3999.1000000000004</v>
      </c>
      <c r="O52" s="42">
        <f t="shared" si="12"/>
        <v>6240.8000000000011</v>
      </c>
      <c r="P52" s="41">
        <f t="shared" si="12"/>
        <v>6727.2000000000007</v>
      </c>
      <c r="Q52" s="41">
        <f t="shared" si="12"/>
        <v>5148.6000000000004</v>
      </c>
      <c r="R52" s="41">
        <f t="shared" si="12"/>
        <v>4156.7</v>
      </c>
      <c r="S52" s="41">
        <f t="shared" si="12"/>
        <v>3353.7</v>
      </c>
      <c r="T52" s="41">
        <f t="shared" si="12"/>
        <v>3113.3</v>
      </c>
      <c r="U52" s="41">
        <f t="shared" si="12"/>
        <v>3034.8</v>
      </c>
      <c r="V52" s="41"/>
    </row>
    <row r="53" spans="1:22" x14ac:dyDescent="0.35">
      <c r="A53" s="40"/>
      <c r="B53" s="38" t="s">
        <v>45</v>
      </c>
      <c r="C53" s="38"/>
      <c r="D53" s="98">
        <f>D34</f>
        <v>208.5</v>
      </c>
      <c r="E53" s="98">
        <f t="shared" ref="E53:J53" si="13">E34</f>
        <v>3237.7999999999993</v>
      </c>
      <c r="F53" s="98">
        <f t="shared" si="13"/>
        <v>168</v>
      </c>
      <c r="G53" s="98">
        <f t="shared" si="13"/>
        <v>288.79999999999927</v>
      </c>
      <c r="H53" s="98">
        <f t="shared" si="13"/>
        <v>2021.56</v>
      </c>
      <c r="I53" s="98">
        <f t="shared" si="13"/>
        <v>2663.8</v>
      </c>
      <c r="J53" s="98">
        <f t="shared" si="13"/>
        <v>3693.5</v>
      </c>
      <c r="K53" s="42">
        <f t="shared" ref="K53:O53" si="14">K34</f>
        <v>1443.6</v>
      </c>
      <c r="L53" s="42">
        <f t="shared" si="14"/>
        <v>2341.7000000000025</v>
      </c>
      <c r="M53" s="42">
        <f t="shared" si="14"/>
        <v>2292.699999999998</v>
      </c>
      <c r="N53" s="42">
        <f t="shared" si="14"/>
        <v>2564.6999999999998</v>
      </c>
      <c r="O53" s="42">
        <f t="shared" si="14"/>
        <v>2184.800000000002</v>
      </c>
      <c r="P53" s="42">
        <f>P34</f>
        <v>2063.1999999999971</v>
      </c>
      <c r="Q53" s="42">
        <f t="shared" ref="Q53:U53" si="15">Q34</f>
        <v>579.5</v>
      </c>
      <c r="R53" s="42">
        <f t="shared" si="15"/>
        <v>1905.2999999999956</v>
      </c>
      <c r="S53" s="42">
        <f t="shared" si="15"/>
        <v>2067</v>
      </c>
      <c r="T53" s="42">
        <f t="shared" si="15"/>
        <v>2237.099999999999</v>
      </c>
      <c r="U53" s="42">
        <f t="shared" si="15"/>
        <v>2024.8000000000011</v>
      </c>
      <c r="V53" s="42"/>
    </row>
    <row r="54" spans="1:22" x14ac:dyDescent="0.35">
      <c r="A54" s="40"/>
      <c r="B54" s="43" t="s">
        <v>46</v>
      </c>
      <c r="C54" s="43"/>
      <c r="D54" s="98">
        <f>D36</f>
        <v>9.6999999999999993</v>
      </c>
      <c r="E54" s="98">
        <f t="shared" ref="E54:J54" si="16">E36</f>
        <v>51.9</v>
      </c>
      <c r="F54" s="98">
        <f t="shared" si="16"/>
        <v>10.4</v>
      </c>
      <c r="G54" s="98">
        <f t="shared" si="16"/>
        <v>8.5</v>
      </c>
      <c r="H54" s="98">
        <f t="shared" si="16"/>
        <v>11</v>
      </c>
      <c r="I54" s="98">
        <f t="shared" si="16"/>
        <v>7.8</v>
      </c>
      <c r="J54" s="98">
        <f t="shared" si="16"/>
        <v>15</v>
      </c>
      <c r="K54" s="42">
        <f t="shared" ref="K54:P55" si="17">K36</f>
        <v>6.2</v>
      </c>
      <c r="L54" s="42">
        <f t="shared" si="17"/>
        <v>9.1</v>
      </c>
      <c r="M54" s="42">
        <f t="shared" si="17"/>
        <v>9.8999999999999986</v>
      </c>
      <c r="N54" s="42">
        <f t="shared" si="17"/>
        <v>8.7999999999999989</v>
      </c>
      <c r="O54" s="42">
        <f t="shared" si="17"/>
        <v>10</v>
      </c>
      <c r="P54" s="42">
        <f t="shared" si="17"/>
        <v>7.6000000000000005</v>
      </c>
      <c r="Q54" s="42">
        <f t="shared" ref="Q54:U55" si="18">Q36</f>
        <v>120.3</v>
      </c>
      <c r="R54" s="42">
        <f t="shared" si="18"/>
        <v>131.30000000000001</v>
      </c>
      <c r="S54" s="42">
        <f t="shared" si="18"/>
        <v>9.6999999999999993</v>
      </c>
      <c r="T54" s="42">
        <f t="shared" si="18"/>
        <v>10.199999999999999</v>
      </c>
      <c r="U54" s="42">
        <f t="shared" si="18"/>
        <v>9.1999999999999993</v>
      </c>
      <c r="V54" s="42"/>
    </row>
    <row r="55" spans="1:22" x14ac:dyDescent="0.35">
      <c r="A55" s="40"/>
      <c r="B55" s="44" t="s">
        <v>47</v>
      </c>
      <c r="C55" s="44"/>
      <c r="D55" s="98">
        <f t="shared" ref="D55:J55" si="19">D37</f>
        <v>0</v>
      </c>
      <c r="E55" s="98">
        <f t="shared" si="19"/>
        <v>0</v>
      </c>
      <c r="F55" s="98">
        <f t="shared" si="19"/>
        <v>0</v>
      </c>
      <c r="G55" s="98">
        <f t="shared" si="19"/>
        <v>0</v>
      </c>
      <c r="H55" s="98">
        <f t="shared" si="19"/>
        <v>0</v>
      </c>
      <c r="I55" s="98">
        <f t="shared" si="19"/>
        <v>0</v>
      </c>
      <c r="J55" s="98">
        <f t="shared" si="19"/>
        <v>0</v>
      </c>
      <c r="K55" s="42">
        <f t="shared" si="17"/>
        <v>0</v>
      </c>
      <c r="L55" s="42">
        <f t="shared" si="17"/>
        <v>0</v>
      </c>
      <c r="M55" s="42">
        <f t="shared" si="17"/>
        <v>0</v>
      </c>
      <c r="N55" s="42">
        <f t="shared" si="17"/>
        <v>0</v>
      </c>
      <c r="O55" s="42">
        <f t="shared" si="17"/>
        <v>0</v>
      </c>
      <c r="P55" s="42">
        <f t="shared" si="17"/>
        <v>0</v>
      </c>
      <c r="Q55" s="42">
        <f t="shared" si="18"/>
        <v>0</v>
      </c>
      <c r="R55" s="42">
        <f t="shared" si="18"/>
        <v>0</v>
      </c>
      <c r="S55" s="42">
        <f t="shared" si="18"/>
        <v>0</v>
      </c>
      <c r="T55" s="42">
        <f t="shared" si="18"/>
        <v>0</v>
      </c>
      <c r="U55" s="42">
        <f t="shared" si="18"/>
        <v>0</v>
      </c>
      <c r="V55" s="42"/>
    </row>
    <row r="56" spans="1:22" x14ac:dyDescent="0.35">
      <c r="A56" s="40"/>
      <c r="B56" s="38" t="s">
        <v>48</v>
      </c>
      <c r="C56" s="38"/>
      <c r="D56" s="98">
        <f t="shared" ref="D56:J56" si="20">D38+D40</f>
        <v>2188.6999999999998</v>
      </c>
      <c r="E56" s="98">
        <f t="shared" si="20"/>
        <v>2653.1000000000004</v>
      </c>
      <c r="F56" s="98">
        <f t="shared" si="20"/>
        <v>2695</v>
      </c>
      <c r="G56" s="98">
        <f t="shared" si="20"/>
        <v>2736.8</v>
      </c>
      <c r="H56" s="98">
        <f t="shared" si="20"/>
        <v>2800.2</v>
      </c>
      <c r="I56" s="98">
        <f t="shared" si="20"/>
        <v>2493.6999999999998</v>
      </c>
      <c r="J56" s="98">
        <f t="shared" si="20"/>
        <v>2819.2999999999997</v>
      </c>
      <c r="K56" s="42">
        <f t="shared" ref="K56:U56" si="21">K38+K40</f>
        <v>2257.4000000000005</v>
      </c>
      <c r="L56" s="42">
        <f t="shared" si="21"/>
        <v>2495.0999999999995</v>
      </c>
      <c r="M56" s="42">
        <f t="shared" si="21"/>
        <v>2694.0000000000005</v>
      </c>
      <c r="N56" s="42">
        <f t="shared" si="21"/>
        <v>2605.6000000000004</v>
      </c>
      <c r="O56" s="42">
        <f t="shared" si="21"/>
        <v>2333</v>
      </c>
      <c r="P56" s="42">
        <f t="shared" si="21"/>
        <v>2425.5999999999995</v>
      </c>
      <c r="Q56" s="42">
        <f t="shared" si="21"/>
        <v>2344.5</v>
      </c>
      <c r="R56" s="42">
        <f t="shared" si="21"/>
        <v>2533.1</v>
      </c>
      <c r="S56" s="42">
        <f t="shared" si="21"/>
        <v>2663.2</v>
      </c>
      <c r="T56" s="42">
        <f t="shared" si="21"/>
        <v>1948.0999999999997</v>
      </c>
      <c r="U56" s="42">
        <f t="shared" si="21"/>
        <v>1756.5999999999997</v>
      </c>
      <c r="V56" s="42"/>
    </row>
    <row r="57" spans="1:22" x14ac:dyDescent="0.35">
      <c r="A57" s="40"/>
      <c r="B57" s="38" t="s">
        <v>49</v>
      </c>
      <c r="C57" s="38"/>
      <c r="D57" s="98">
        <f t="shared" ref="D57:J57" si="22">D41</f>
        <v>14.9</v>
      </c>
      <c r="E57" s="98">
        <f t="shared" si="22"/>
        <v>15.4</v>
      </c>
      <c r="F57" s="98">
        <f t="shared" si="22"/>
        <v>14.9</v>
      </c>
      <c r="G57" s="98">
        <f t="shared" si="22"/>
        <v>19.600000000000001</v>
      </c>
      <c r="H57" s="98">
        <f t="shared" si="22"/>
        <v>20.100000000000001</v>
      </c>
      <c r="I57" s="98">
        <f t="shared" si="22"/>
        <v>3.8</v>
      </c>
      <c r="J57" s="98">
        <f t="shared" si="22"/>
        <v>24.5</v>
      </c>
      <c r="K57" s="42">
        <f t="shared" ref="K57:U57" si="23">K41</f>
        <v>25.1</v>
      </c>
      <c r="L57" s="42">
        <f t="shared" si="23"/>
        <v>3.7</v>
      </c>
      <c r="M57" s="42">
        <f t="shared" si="23"/>
        <v>9.1999999999999993</v>
      </c>
      <c r="N57" s="42">
        <f t="shared" si="23"/>
        <v>13.399999999999999</v>
      </c>
      <c r="O57" s="42">
        <f t="shared" si="23"/>
        <v>45.9</v>
      </c>
      <c r="P57" s="42">
        <f t="shared" si="23"/>
        <v>33.1</v>
      </c>
      <c r="Q57" s="42">
        <f t="shared" si="23"/>
        <v>30</v>
      </c>
      <c r="R57" s="42">
        <f t="shared" si="23"/>
        <v>35.200000000000003</v>
      </c>
      <c r="S57" s="42">
        <f t="shared" si="23"/>
        <v>37</v>
      </c>
      <c r="T57" s="42">
        <f t="shared" si="23"/>
        <v>31.5</v>
      </c>
      <c r="U57" s="42">
        <f t="shared" si="23"/>
        <v>10.399999999999999</v>
      </c>
      <c r="V57" s="42"/>
    </row>
    <row r="58" spans="1:22" x14ac:dyDescent="0.35">
      <c r="A58" s="40"/>
      <c r="B58" s="38" t="s">
        <v>74</v>
      </c>
      <c r="C58" s="38"/>
      <c r="D58" s="98"/>
      <c r="E58" s="98"/>
      <c r="F58" s="98"/>
      <c r="G58" s="98"/>
      <c r="H58" s="98"/>
      <c r="I58" s="98"/>
      <c r="J58" s="98"/>
      <c r="K58" s="42">
        <f t="shared" ref="K58:P58" si="24">K42</f>
        <v>0</v>
      </c>
      <c r="L58" s="42">
        <f t="shared" si="24"/>
        <v>0</v>
      </c>
      <c r="M58" s="42">
        <f t="shared" si="24"/>
        <v>0</v>
      </c>
      <c r="N58" s="42">
        <f t="shared" si="24"/>
        <v>0</v>
      </c>
      <c r="O58" s="42">
        <f t="shared" si="24"/>
        <v>0</v>
      </c>
      <c r="P58" s="42">
        <f t="shared" si="24"/>
        <v>0</v>
      </c>
      <c r="Q58" s="42">
        <f>Q42</f>
        <v>0</v>
      </c>
      <c r="R58" s="42">
        <f>R42</f>
        <v>0</v>
      </c>
      <c r="S58" s="42">
        <f>S42</f>
        <v>0</v>
      </c>
      <c r="T58" s="42">
        <f t="shared" ref="T58:U58" si="25">T42</f>
        <v>0</v>
      </c>
      <c r="U58" s="42">
        <f t="shared" si="25"/>
        <v>0</v>
      </c>
      <c r="V58" s="42"/>
    </row>
    <row r="59" spans="1:22" x14ac:dyDescent="0.35">
      <c r="A59" s="40"/>
      <c r="B59" s="44" t="s">
        <v>50</v>
      </c>
      <c r="C59" s="44"/>
      <c r="D59" s="98">
        <f t="shared" ref="D59:J59" si="26">SUM(D44:D45)</f>
        <v>1854.7</v>
      </c>
      <c r="E59" s="98">
        <f t="shared" si="26"/>
        <v>2672.7</v>
      </c>
      <c r="F59" s="98">
        <f t="shared" si="26"/>
        <v>2815.2</v>
      </c>
      <c r="G59" s="98">
        <f t="shared" si="26"/>
        <v>2926.8999999999996</v>
      </c>
      <c r="H59" s="98">
        <f t="shared" si="26"/>
        <v>2569.64</v>
      </c>
      <c r="I59" s="98">
        <f t="shared" si="26"/>
        <v>2473</v>
      </c>
      <c r="J59" s="98">
        <f t="shared" si="26"/>
        <v>2924</v>
      </c>
      <c r="K59" s="42">
        <f t="shared" ref="K59:U59" si="27">SUM(K44:K45)</f>
        <v>2445.6999999999998</v>
      </c>
      <c r="L59" s="42">
        <f t="shared" si="27"/>
        <v>2477.6</v>
      </c>
      <c r="M59" s="42">
        <f t="shared" si="27"/>
        <v>2960.5999999999995</v>
      </c>
      <c r="N59" s="42">
        <f t="shared" si="27"/>
        <v>3069.2</v>
      </c>
      <c r="O59" s="42">
        <f t="shared" si="27"/>
        <v>2919.1000000000004</v>
      </c>
      <c r="P59" s="42">
        <f t="shared" si="27"/>
        <v>2585</v>
      </c>
      <c r="Q59" s="42">
        <f t="shared" si="27"/>
        <v>2151</v>
      </c>
      <c r="R59" s="42">
        <f t="shared" si="27"/>
        <v>2556.5</v>
      </c>
      <c r="S59" s="42">
        <f t="shared" si="27"/>
        <v>2795</v>
      </c>
      <c r="T59" s="42">
        <f t="shared" si="27"/>
        <v>2835.2</v>
      </c>
      <c r="U59" s="42">
        <f t="shared" si="27"/>
        <v>3091.4000000000005</v>
      </c>
      <c r="V59" s="42"/>
    </row>
    <row r="60" spans="1:22" x14ac:dyDescent="0.35">
      <c r="A60" s="40"/>
      <c r="B60" s="38" t="s">
        <v>67</v>
      </c>
      <c r="C60" s="38"/>
      <c r="D60" s="98">
        <f t="shared" ref="D60:J60" si="28">D49+D46</f>
        <v>0</v>
      </c>
      <c r="E60" s="98">
        <f t="shared" si="28"/>
        <v>0</v>
      </c>
      <c r="F60" s="98">
        <f t="shared" si="28"/>
        <v>0</v>
      </c>
      <c r="G60" s="98">
        <f t="shared" si="28"/>
        <v>0</v>
      </c>
      <c r="H60" s="98">
        <f t="shared" si="28"/>
        <v>120.5</v>
      </c>
      <c r="I60" s="98">
        <f t="shared" si="28"/>
        <v>104.1</v>
      </c>
      <c r="J60" s="98">
        <f t="shared" si="28"/>
        <v>116.8</v>
      </c>
      <c r="K60" s="42">
        <f t="shared" ref="K60:U60" si="29">K49+K46</f>
        <v>111.4</v>
      </c>
      <c r="L60" s="42">
        <f t="shared" si="29"/>
        <v>142.70000000000002</v>
      </c>
      <c r="M60" s="42">
        <f t="shared" si="29"/>
        <v>710.59999999999991</v>
      </c>
      <c r="N60" s="42">
        <f t="shared" si="29"/>
        <v>516.79999999999995</v>
      </c>
      <c r="O60" s="42">
        <f t="shared" si="29"/>
        <v>685.99999999999989</v>
      </c>
      <c r="P60" s="42">
        <f t="shared" si="29"/>
        <v>428.50000000000006</v>
      </c>
      <c r="Q60" s="42">
        <f t="shared" si="29"/>
        <v>2818.2</v>
      </c>
      <c r="R60" s="42">
        <f t="shared" si="29"/>
        <v>789.90000000000009</v>
      </c>
      <c r="S60" s="42">
        <f t="shared" si="29"/>
        <v>722.4</v>
      </c>
      <c r="T60" s="42">
        <f t="shared" si="29"/>
        <v>581</v>
      </c>
      <c r="U60" s="42">
        <f t="shared" si="29"/>
        <v>370.09999999999997</v>
      </c>
      <c r="V60" s="42"/>
    </row>
    <row r="61" spans="1:22" x14ac:dyDescent="0.35">
      <c r="A61" s="40"/>
      <c r="B61" s="44" t="s">
        <v>51</v>
      </c>
      <c r="C61" s="44"/>
      <c r="D61" s="98">
        <f t="shared" ref="D61:J61" si="30">D47</f>
        <v>5575.76</v>
      </c>
      <c r="E61" s="98">
        <f t="shared" si="30"/>
        <v>10609.3</v>
      </c>
      <c r="F61" s="98">
        <f t="shared" si="30"/>
        <v>5320.8</v>
      </c>
      <c r="G61" s="98">
        <f t="shared" si="30"/>
        <v>4497.2</v>
      </c>
      <c r="H61" s="98">
        <f t="shared" si="30"/>
        <v>8952.4</v>
      </c>
      <c r="I61" s="98">
        <f t="shared" si="30"/>
        <v>9893</v>
      </c>
      <c r="J61" s="98">
        <f t="shared" si="30"/>
        <v>9036.5</v>
      </c>
      <c r="K61" s="42">
        <f t="shared" ref="K61:U61" si="31">K47</f>
        <v>9526.7999999999993</v>
      </c>
      <c r="L61" s="42">
        <f t="shared" si="31"/>
        <v>10992.199999999999</v>
      </c>
      <c r="M61" s="42">
        <f t="shared" si="31"/>
        <v>7186.7000000000007</v>
      </c>
      <c r="N61" s="42">
        <f t="shared" si="31"/>
        <v>8734.2999999999993</v>
      </c>
      <c r="O61" s="42">
        <f t="shared" si="31"/>
        <v>7167.699999999998</v>
      </c>
      <c r="P61" s="42">
        <f t="shared" si="31"/>
        <v>7723.8999999999987</v>
      </c>
      <c r="Q61" s="42">
        <f t="shared" si="31"/>
        <v>12427.599999999999</v>
      </c>
      <c r="R61" s="42">
        <f t="shared" si="31"/>
        <v>9388.9</v>
      </c>
      <c r="S61" s="42">
        <f t="shared" si="31"/>
        <v>9041.7000000000007</v>
      </c>
      <c r="T61" s="42">
        <f t="shared" si="31"/>
        <v>7104.7000000000007</v>
      </c>
      <c r="U61" s="42">
        <f t="shared" si="31"/>
        <v>6724.5</v>
      </c>
      <c r="V61" s="42"/>
    </row>
    <row r="62" spans="1:22" x14ac:dyDescent="0.35">
      <c r="A62" s="40"/>
      <c r="B62" s="38" t="s">
        <v>52</v>
      </c>
      <c r="C62" s="38"/>
      <c r="D62" s="133">
        <f t="shared" ref="D62:J62" si="32">D48+D50</f>
        <v>0</v>
      </c>
      <c r="E62" s="133">
        <f t="shared" si="32"/>
        <v>97.8</v>
      </c>
      <c r="F62" s="133">
        <f t="shared" si="32"/>
        <v>0</v>
      </c>
      <c r="G62" s="133">
        <f t="shared" si="32"/>
        <v>0</v>
      </c>
      <c r="H62" s="133">
        <f t="shared" si="32"/>
        <v>0.2</v>
      </c>
      <c r="I62" s="133">
        <f t="shared" si="32"/>
        <v>0.2</v>
      </c>
      <c r="J62" s="133">
        <f t="shared" si="32"/>
        <v>0.2</v>
      </c>
      <c r="K62" s="42">
        <f t="shared" ref="K62:U62" si="33">K48+K50</f>
        <v>0.2</v>
      </c>
      <c r="L62" s="42">
        <f t="shared" si="33"/>
        <v>0.2</v>
      </c>
      <c r="M62" s="42">
        <f t="shared" si="33"/>
        <v>0.2</v>
      </c>
      <c r="N62" s="42">
        <f t="shared" si="33"/>
        <v>0.2</v>
      </c>
      <c r="O62" s="42">
        <f t="shared" si="33"/>
        <v>0.2</v>
      </c>
      <c r="P62" s="42">
        <f t="shared" si="33"/>
        <v>0.2</v>
      </c>
      <c r="Q62" s="42">
        <f t="shared" si="33"/>
        <v>4.4000000000000004</v>
      </c>
      <c r="R62" s="42">
        <f t="shared" si="33"/>
        <v>4.6000000000000005</v>
      </c>
      <c r="S62" s="42">
        <f t="shared" si="33"/>
        <v>2.6</v>
      </c>
      <c r="T62" s="42">
        <f t="shared" si="33"/>
        <v>4.0999999999999996</v>
      </c>
      <c r="U62" s="42">
        <f t="shared" si="33"/>
        <v>5</v>
      </c>
      <c r="V62" s="42"/>
    </row>
    <row r="63" spans="1:22" x14ac:dyDescent="0.35">
      <c r="A63" s="40"/>
      <c r="B63" s="38" t="s">
        <v>90</v>
      </c>
      <c r="C63" s="38"/>
      <c r="D63" s="98">
        <f>D61+D62</f>
        <v>5575.76</v>
      </c>
      <c r="E63" s="98">
        <f t="shared" ref="E63:J63" si="34">E61+E62</f>
        <v>10707.099999999999</v>
      </c>
      <c r="F63" s="98">
        <f t="shared" si="34"/>
        <v>5320.8</v>
      </c>
      <c r="G63" s="98">
        <f t="shared" si="34"/>
        <v>4497.2</v>
      </c>
      <c r="H63" s="98">
        <f t="shared" si="34"/>
        <v>8952.6</v>
      </c>
      <c r="I63" s="98">
        <f t="shared" si="34"/>
        <v>9893.2000000000007</v>
      </c>
      <c r="J63" s="98">
        <f t="shared" si="34"/>
        <v>9036.7000000000007</v>
      </c>
      <c r="K63" s="42"/>
      <c r="L63" s="42"/>
      <c r="M63" s="42"/>
      <c r="N63" s="42"/>
      <c r="O63" s="42"/>
      <c r="P63" s="42"/>
      <c r="Q63" s="42">
        <f>Q61+Q62</f>
        <v>12431.999999999998</v>
      </c>
      <c r="R63" s="42">
        <f t="shared" ref="R63:U63" si="35">R61+R62</f>
        <v>9393.5</v>
      </c>
      <c r="S63" s="42">
        <f t="shared" si="35"/>
        <v>9044.3000000000011</v>
      </c>
      <c r="T63" s="42">
        <f t="shared" si="35"/>
        <v>7108.8000000000011</v>
      </c>
      <c r="U63" s="42">
        <f t="shared" si="35"/>
        <v>6729.5</v>
      </c>
      <c r="V63" s="42"/>
    </row>
    <row r="64" spans="1:22" ht="13.15" x14ac:dyDescent="0.4">
      <c r="A64" s="40"/>
      <c r="B64" s="45" t="s">
        <v>53</v>
      </c>
      <c r="C64" s="45"/>
      <c r="D64" s="99">
        <f>SUM(D52:D62)</f>
        <v>23583.260000000002</v>
      </c>
      <c r="E64" s="99">
        <f t="shared" ref="E64:J64" si="36">SUM(E52:E62)</f>
        <v>26189.599999999999</v>
      </c>
      <c r="F64" s="99">
        <f t="shared" si="36"/>
        <v>23061.1</v>
      </c>
      <c r="G64" s="99">
        <f t="shared" si="36"/>
        <v>19032</v>
      </c>
      <c r="H64" s="99">
        <f t="shared" si="36"/>
        <v>22104.7</v>
      </c>
      <c r="I64" s="99">
        <f t="shared" si="36"/>
        <v>23524.100000000002</v>
      </c>
      <c r="J64" s="99">
        <f t="shared" si="36"/>
        <v>24466.899999999998</v>
      </c>
      <c r="K64" s="46">
        <f t="shared" ref="K64:U64" si="37">SUM(K52:K62)</f>
        <v>24934.799999999999</v>
      </c>
      <c r="L64" s="46">
        <f t="shared" si="37"/>
        <v>31362.899999999998</v>
      </c>
      <c r="M64" s="46">
        <f t="shared" si="37"/>
        <v>22051.500000000004</v>
      </c>
      <c r="N64" s="46">
        <f t="shared" si="37"/>
        <v>21512.1</v>
      </c>
      <c r="O64" s="46">
        <f t="shared" si="37"/>
        <v>21587.5</v>
      </c>
      <c r="P64" s="46">
        <f t="shared" si="37"/>
        <v>21994.3</v>
      </c>
      <c r="Q64" s="46">
        <f t="shared" si="37"/>
        <v>25624.100000000002</v>
      </c>
      <c r="R64" s="46">
        <f t="shared" si="37"/>
        <v>21501.499999999993</v>
      </c>
      <c r="S64" s="46">
        <f t="shared" si="37"/>
        <v>20692.299999999996</v>
      </c>
      <c r="T64" s="46">
        <f t="shared" si="37"/>
        <v>17865.199999999997</v>
      </c>
      <c r="U64" s="46">
        <f t="shared" si="37"/>
        <v>17026.800000000003</v>
      </c>
      <c r="V64" s="46"/>
    </row>
    <row r="65" spans="2:23" x14ac:dyDescent="0.35">
      <c r="B65" s="5"/>
      <c r="C65" s="5"/>
      <c r="D65" s="69"/>
      <c r="F65" s="69"/>
      <c r="G65" s="69"/>
      <c r="I65" s="5"/>
      <c r="K65" s="5"/>
      <c r="L65" s="5"/>
      <c r="M65" s="5"/>
      <c r="N65" s="5"/>
      <c r="O65" s="5"/>
      <c r="P65" s="22"/>
      <c r="Q65" s="9"/>
    </row>
    <row r="66" spans="2:23" x14ac:dyDescent="0.35">
      <c r="B66" s="5" t="s">
        <v>54</v>
      </c>
      <c r="C66" s="5"/>
      <c r="D66" s="93"/>
      <c r="F66" s="93">
        <f>SUM(F53:F57)</f>
        <v>2888.3</v>
      </c>
      <c r="G66" s="93"/>
      <c r="K66" s="80">
        <f t="shared" ref="K66:P66" si="38">SUM(K52:K58,K60)</f>
        <v>12962.100000000002</v>
      </c>
      <c r="L66" s="80">
        <f t="shared" si="38"/>
        <v>17892.900000000001</v>
      </c>
      <c r="M66" s="80">
        <f t="shared" si="38"/>
        <v>11904</v>
      </c>
      <c r="N66" s="80">
        <f t="shared" si="38"/>
        <v>9708.4</v>
      </c>
      <c r="O66" s="80">
        <f t="shared" si="38"/>
        <v>11500.500000000002</v>
      </c>
      <c r="P66" s="80">
        <f t="shared" si="38"/>
        <v>11685.199999999999</v>
      </c>
      <c r="Q66" s="80">
        <f>SUM(Q52:Q58,Q60)</f>
        <v>11041.100000000002</v>
      </c>
      <c r="R66" s="80">
        <f>SUM(R52:R58,R60)</f>
        <v>9551.4999999999964</v>
      </c>
      <c r="S66" s="80">
        <f>SUM(S52:S58,S60)</f>
        <v>8853</v>
      </c>
      <c r="T66" s="80">
        <f>SUM(T52:T58,T60)</f>
        <v>7921.1999999999989</v>
      </c>
      <c r="U66" s="80">
        <f>SUM(U52:U58,U60)</f>
        <v>7205.9000000000005</v>
      </c>
    </row>
    <row r="67" spans="2:23" x14ac:dyDescent="0.35">
      <c r="B67" s="5"/>
      <c r="C67" s="5"/>
      <c r="D67" s="5"/>
      <c r="F67" s="5"/>
      <c r="G67" s="5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</row>
    <row r="68" spans="2:23" x14ac:dyDescent="0.35">
      <c r="B68" s="5" t="s">
        <v>55</v>
      </c>
      <c r="C68" s="5"/>
      <c r="D68" s="5"/>
      <c r="F68" s="94">
        <f>F66+F59</f>
        <v>5703.5</v>
      </c>
      <c r="G68" s="5"/>
      <c r="K68" s="80">
        <f t="shared" ref="K68:P68" si="39">K66+K59</f>
        <v>15407.800000000003</v>
      </c>
      <c r="L68" s="80">
        <f t="shared" si="39"/>
        <v>20370.5</v>
      </c>
      <c r="M68" s="80">
        <f t="shared" si="39"/>
        <v>14864.599999999999</v>
      </c>
      <c r="N68" s="80">
        <f t="shared" si="39"/>
        <v>12777.599999999999</v>
      </c>
      <c r="O68" s="80">
        <f t="shared" si="39"/>
        <v>14419.600000000002</v>
      </c>
      <c r="P68" s="80">
        <f t="shared" si="39"/>
        <v>14270.199999999999</v>
      </c>
      <c r="Q68" s="80">
        <f>Q66+Q59</f>
        <v>13192.100000000002</v>
      </c>
      <c r="R68" s="80">
        <f>R66+R59</f>
        <v>12107.999999999996</v>
      </c>
      <c r="S68" s="80">
        <f>S66+S59</f>
        <v>11648</v>
      </c>
      <c r="T68" s="80">
        <f>T66+T59</f>
        <v>10756.399999999998</v>
      </c>
      <c r="U68" s="80">
        <f>U66+U59</f>
        <v>10297.300000000001</v>
      </c>
    </row>
    <row r="69" spans="2:23" x14ac:dyDescent="0.35">
      <c r="P69" s="1"/>
      <c r="Q69" s="9"/>
    </row>
    <row r="70" spans="2:23" ht="15" x14ac:dyDescent="0.4">
      <c r="B70" t="s">
        <v>104</v>
      </c>
      <c r="D70" s="103">
        <v>1.68</v>
      </c>
      <c r="E70" s="103">
        <v>1.01</v>
      </c>
      <c r="F70" s="103">
        <v>1.05</v>
      </c>
      <c r="G70" s="103">
        <v>0.67</v>
      </c>
      <c r="H70" s="103">
        <v>0.91</v>
      </c>
      <c r="I70" s="103">
        <v>0.99</v>
      </c>
      <c r="J70" s="103">
        <v>0.9</v>
      </c>
      <c r="K70" s="110">
        <f>K72/$C73</f>
        <v>1.2747972836930062</v>
      </c>
      <c r="L70" s="110">
        <f>L72/$C74</f>
        <v>1.3901800803183659</v>
      </c>
      <c r="M70" s="110">
        <f t="shared" ref="M70:P70" si="40">M72/$C74</f>
        <v>0.64585415493085718</v>
      </c>
      <c r="N70" s="110">
        <f t="shared" si="40"/>
        <v>0.68207010594028816</v>
      </c>
      <c r="O70" s="110">
        <f t="shared" si="40"/>
        <v>0.80371063582344493</v>
      </c>
      <c r="P70" s="110">
        <f t="shared" si="40"/>
        <v>0.95538878086896473</v>
      </c>
      <c r="Q70" s="110">
        <f>Q72/$C75</f>
        <v>1.2590592334494775</v>
      </c>
      <c r="R70" s="110">
        <f t="shared" ref="R70:U70" si="41">R72/$C75</f>
        <v>0.72533875338753384</v>
      </c>
      <c r="S70" s="110">
        <f t="shared" si="41"/>
        <v>0.83743708865660083</v>
      </c>
      <c r="T70" s="110">
        <f t="shared" si="41"/>
        <v>0.57901664730933022</v>
      </c>
      <c r="U70" s="110">
        <f t="shared" si="41"/>
        <v>0.77630662020905927</v>
      </c>
      <c r="V70" s="76"/>
      <c r="W70" s="67"/>
    </row>
    <row r="71" spans="2:23" x14ac:dyDescent="0.35">
      <c r="B71" s="58"/>
      <c r="C71" s="58"/>
      <c r="D71" s="104"/>
      <c r="E71" s="104"/>
      <c r="F71" s="104"/>
      <c r="G71" s="104"/>
      <c r="H71" s="104"/>
      <c r="I71" s="104"/>
      <c r="J71" s="104"/>
      <c r="K71" s="112"/>
      <c r="L71" s="112"/>
      <c r="M71" s="112"/>
      <c r="N71" s="112"/>
      <c r="O71" s="112"/>
      <c r="P71" s="112"/>
      <c r="Q71" s="113"/>
      <c r="R71" s="112"/>
      <c r="S71" s="112"/>
      <c r="T71" s="112"/>
      <c r="U71" s="112"/>
      <c r="V71" s="67"/>
      <c r="W71" s="67"/>
    </row>
    <row r="72" spans="2:23" x14ac:dyDescent="0.35">
      <c r="B72" t="s">
        <v>105</v>
      </c>
      <c r="D72" s="105">
        <v>89500</v>
      </c>
      <c r="E72" s="105">
        <v>55137.5</v>
      </c>
      <c r="F72" s="105">
        <v>57106</v>
      </c>
      <c r="G72" s="105">
        <v>35895</v>
      </c>
      <c r="H72" s="105">
        <v>49488.2</v>
      </c>
      <c r="I72" s="105">
        <v>54170.6</v>
      </c>
      <c r="J72" s="105">
        <v>49025.8</v>
      </c>
      <c r="K72" s="114">
        <v>69646</v>
      </c>
      <c r="L72" s="114">
        <v>76503</v>
      </c>
      <c r="M72" s="114">
        <v>35542</v>
      </c>
      <c r="N72" s="114">
        <v>37535</v>
      </c>
      <c r="O72" s="114">
        <v>44229</v>
      </c>
      <c r="P72" s="115">
        <v>52576</v>
      </c>
      <c r="Q72" s="114">
        <v>65043</v>
      </c>
      <c r="R72" s="114">
        <v>37471</v>
      </c>
      <c r="S72" s="114">
        <v>43262</v>
      </c>
      <c r="T72" s="114">
        <v>29912</v>
      </c>
      <c r="U72" s="114">
        <v>40104</v>
      </c>
      <c r="V72" s="67"/>
      <c r="W72" s="67"/>
    </row>
    <row r="73" spans="2:23" ht="15" x14ac:dyDescent="0.4">
      <c r="B73" s="67" t="s">
        <v>84</v>
      </c>
      <c r="C73" s="117">
        <v>54633</v>
      </c>
      <c r="K73" s="54"/>
      <c r="L73" s="1"/>
      <c r="M73" s="1"/>
      <c r="N73" s="1"/>
      <c r="O73" s="1"/>
      <c r="P73" s="1"/>
      <c r="Q73" s="9"/>
    </row>
    <row r="74" spans="2:23" ht="15" x14ac:dyDescent="0.4">
      <c r="B74" s="67" t="s">
        <v>85</v>
      </c>
      <c r="C74" s="117">
        <v>55031</v>
      </c>
      <c r="D74" s="95">
        <v>1998</v>
      </c>
      <c r="E74" s="95">
        <v>1999</v>
      </c>
      <c r="F74" s="95">
        <v>2000</v>
      </c>
      <c r="G74" s="95">
        <v>2001</v>
      </c>
      <c r="H74" s="95">
        <v>2002</v>
      </c>
      <c r="I74" s="95">
        <v>2003</v>
      </c>
      <c r="J74" s="95">
        <v>2004</v>
      </c>
      <c r="K74" s="54"/>
      <c r="L74" s="1"/>
      <c r="M74" s="1"/>
      <c r="N74" s="1"/>
      <c r="O74" s="1"/>
      <c r="P74" s="1"/>
      <c r="Q74" s="9"/>
    </row>
    <row r="75" spans="2:23" ht="13.15" x14ac:dyDescent="0.4">
      <c r="B75" s="70" t="s">
        <v>86</v>
      </c>
      <c r="C75" s="118">
        <v>51660</v>
      </c>
      <c r="D75" s="9">
        <f t="shared" ref="D75:J75" si="42">D79-SUM(D76:D78)</f>
        <v>1408.2</v>
      </c>
      <c r="E75" s="9">
        <f t="shared" si="42"/>
        <v>2002.6999999999998</v>
      </c>
      <c r="F75" s="9">
        <f t="shared" si="42"/>
        <v>2173.5</v>
      </c>
      <c r="G75" s="9">
        <f t="shared" si="42"/>
        <v>2270.6000000000004</v>
      </c>
      <c r="H75" s="9">
        <f t="shared" si="42"/>
        <v>1657.2399999999998</v>
      </c>
      <c r="I75" s="9">
        <f t="shared" si="42"/>
        <v>1683.4</v>
      </c>
      <c r="J75" s="9">
        <v>1877.7</v>
      </c>
      <c r="K75" s="55">
        <v>2005</v>
      </c>
      <c r="L75" s="56">
        <v>2006</v>
      </c>
      <c r="M75" s="47">
        <v>2007</v>
      </c>
      <c r="N75" s="47">
        <v>2008</v>
      </c>
      <c r="O75" s="47">
        <v>2009</v>
      </c>
      <c r="P75" s="47">
        <v>2010</v>
      </c>
      <c r="Q75" s="47">
        <v>2011</v>
      </c>
      <c r="R75" s="47">
        <v>2012</v>
      </c>
      <c r="S75" s="47">
        <v>2013</v>
      </c>
      <c r="T75" s="47">
        <v>2014</v>
      </c>
      <c r="U75" s="47">
        <v>2015</v>
      </c>
      <c r="V75" s="47"/>
    </row>
    <row r="76" spans="2:23" x14ac:dyDescent="0.35">
      <c r="B76" t="s">
        <v>58</v>
      </c>
      <c r="D76" s="9">
        <v>267.60000000000002</v>
      </c>
      <c r="E76" s="9">
        <v>358</v>
      </c>
      <c r="F76" s="9">
        <v>403</v>
      </c>
      <c r="G76" s="9">
        <v>424</v>
      </c>
      <c r="H76" s="9">
        <v>557.70000000000005</v>
      </c>
      <c r="I76" s="9">
        <v>491.1</v>
      </c>
      <c r="J76" s="9">
        <v>712.6</v>
      </c>
      <c r="K76" s="9">
        <v>1434.6</v>
      </c>
      <c r="L76" s="48">
        <v>1575.6</v>
      </c>
      <c r="M76" s="48">
        <v>1938.9</v>
      </c>
      <c r="N76" s="48">
        <v>2049.4</v>
      </c>
      <c r="O76" s="48">
        <v>1968.2</v>
      </c>
      <c r="P76" s="48">
        <v>1744.9</v>
      </c>
      <c r="Q76" s="9">
        <v>1502.3</v>
      </c>
      <c r="R76">
        <v>1844.4</v>
      </c>
      <c r="S76">
        <v>2052.6999999999998</v>
      </c>
      <c r="T76">
        <v>2200</v>
      </c>
      <c r="U76">
        <v>2540.8000000000002</v>
      </c>
      <c r="V76" s="9"/>
    </row>
    <row r="77" spans="2:23" x14ac:dyDescent="0.35">
      <c r="B77" t="s">
        <v>59</v>
      </c>
      <c r="D77" s="9">
        <v>0</v>
      </c>
      <c r="E77" s="9">
        <v>0</v>
      </c>
      <c r="F77" s="9">
        <v>0</v>
      </c>
      <c r="G77" s="9">
        <v>5</v>
      </c>
      <c r="H77" s="9">
        <v>0</v>
      </c>
      <c r="I77" s="9">
        <v>0</v>
      </c>
      <c r="J77" s="9">
        <v>0</v>
      </c>
      <c r="K77" s="9">
        <v>684.1</v>
      </c>
      <c r="L77" s="48">
        <v>564.69999999999993</v>
      </c>
      <c r="M77" s="48">
        <v>647.5</v>
      </c>
      <c r="N77" s="48">
        <v>664.5</v>
      </c>
      <c r="O77" s="48">
        <v>605.20000000000005</v>
      </c>
      <c r="P77" s="48">
        <v>498.5</v>
      </c>
      <c r="Q77" s="9">
        <v>301.5</v>
      </c>
      <c r="R77">
        <v>339.5</v>
      </c>
      <c r="S77">
        <v>353.6</v>
      </c>
      <c r="T77">
        <v>308.39999999999998</v>
      </c>
      <c r="U77">
        <v>293.10000000000002</v>
      </c>
      <c r="V77" s="9"/>
    </row>
    <row r="78" spans="2:23" x14ac:dyDescent="0.35">
      <c r="B78" t="s">
        <v>60</v>
      </c>
      <c r="D78" s="9">
        <v>178.9</v>
      </c>
      <c r="E78" s="9">
        <v>312</v>
      </c>
      <c r="F78" s="9">
        <v>238.7</v>
      </c>
      <c r="G78" s="9">
        <v>227.3</v>
      </c>
      <c r="H78" s="9">
        <v>354.7</v>
      </c>
      <c r="I78" s="9">
        <v>298.5</v>
      </c>
      <c r="J78" s="9">
        <v>333.7</v>
      </c>
      <c r="K78" s="9">
        <v>0</v>
      </c>
      <c r="L78" s="48">
        <v>0</v>
      </c>
      <c r="M78" s="48">
        <v>0</v>
      </c>
      <c r="N78" s="48">
        <v>0</v>
      </c>
      <c r="O78" s="48">
        <v>0</v>
      </c>
      <c r="P78" s="48">
        <v>0</v>
      </c>
      <c r="Q78" s="9">
        <v>0</v>
      </c>
      <c r="R78">
        <v>0</v>
      </c>
      <c r="S78">
        <v>0</v>
      </c>
      <c r="T78">
        <v>0</v>
      </c>
      <c r="U78">
        <v>0</v>
      </c>
      <c r="V78" s="9"/>
    </row>
    <row r="79" spans="2:23" x14ac:dyDescent="0.35">
      <c r="B79" t="s">
        <v>61</v>
      </c>
      <c r="D79" s="9">
        <v>1854.7</v>
      </c>
      <c r="E79" s="9">
        <v>2672.7</v>
      </c>
      <c r="F79" s="9">
        <v>2815.2</v>
      </c>
      <c r="G79" s="9">
        <v>2926.9</v>
      </c>
      <c r="H79" s="9">
        <v>2569.64</v>
      </c>
      <c r="I79" s="9">
        <v>2473</v>
      </c>
      <c r="J79" s="9">
        <v>2923.7</v>
      </c>
      <c r="K79" s="9">
        <v>327</v>
      </c>
      <c r="L79" s="48">
        <v>337.29999999999995</v>
      </c>
      <c r="M79" s="48">
        <v>374.2</v>
      </c>
      <c r="N79" s="48">
        <v>355.29999999999995</v>
      </c>
      <c r="O79" s="48">
        <v>345.70000000000005</v>
      </c>
      <c r="P79" s="48">
        <v>341.6</v>
      </c>
      <c r="Q79" s="9">
        <v>347.2</v>
      </c>
      <c r="R79">
        <v>372.6</v>
      </c>
      <c r="S79">
        <v>388.7</v>
      </c>
      <c r="T79">
        <v>326.8</v>
      </c>
      <c r="U79">
        <v>257.5</v>
      </c>
      <c r="V79" s="9"/>
    </row>
    <row r="80" spans="2:23" x14ac:dyDescent="0.35">
      <c r="B80" t="s">
        <v>62</v>
      </c>
      <c r="D80" s="9"/>
      <c r="E80" s="9"/>
      <c r="F80" s="9"/>
      <c r="G80" s="9"/>
      <c r="H80" s="9"/>
      <c r="I80" s="9"/>
      <c r="J80" s="9"/>
      <c r="K80" s="9">
        <f>SUM(K76:K79)</f>
        <v>2445.6999999999998</v>
      </c>
      <c r="L80" s="9">
        <f t="shared" ref="L80:P80" si="43">SUM(L76:L79)</f>
        <v>2477.5999999999995</v>
      </c>
      <c r="M80" s="9">
        <f t="shared" si="43"/>
        <v>2960.6</v>
      </c>
      <c r="N80" s="9">
        <f t="shared" si="43"/>
        <v>3069.2</v>
      </c>
      <c r="O80" s="9">
        <f t="shared" si="43"/>
        <v>2919.1000000000004</v>
      </c>
      <c r="P80" s="9">
        <f t="shared" si="43"/>
        <v>2585</v>
      </c>
      <c r="Q80" s="9">
        <f t="shared" ref="Q80:U80" si="44">SUM(Q76:Q79)</f>
        <v>2151</v>
      </c>
      <c r="R80" s="9">
        <f t="shared" si="44"/>
        <v>2556.5</v>
      </c>
      <c r="S80" s="9">
        <f t="shared" si="44"/>
        <v>2794.9999999999995</v>
      </c>
      <c r="T80" s="9">
        <f t="shared" si="44"/>
        <v>2835.2000000000003</v>
      </c>
      <c r="U80" s="9">
        <f t="shared" si="44"/>
        <v>3091.4</v>
      </c>
      <c r="V80" s="48"/>
    </row>
    <row r="81" spans="1:22" ht="15" x14ac:dyDescent="0.4">
      <c r="D81" s="50"/>
      <c r="E81" s="50"/>
      <c r="F81" s="50"/>
      <c r="H81" s="50"/>
      <c r="I81" s="50"/>
      <c r="J81" s="50"/>
      <c r="L81" s="1"/>
      <c r="M81" s="1"/>
      <c r="N81" s="1"/>
      <c r="O81" s="1"/>
      <c r="P81" s="1"/>
      <c r="Q81" s="9"/>
    </row>
    <row r="82" spans="1:22" ht="13.15" x14ac:dyDescent="0.4">
      <c r="K82" s="4">
        <v>2005</v>
      </c>
      <c r="L82" s="57">
        <v>2006</v>
      </c>
      <c r="M82" s="4">
        <v>2007</v>
      </c>
      <c r="N82" s="4">
        <v>2008</v>
      </c>
      <c r="O82" s="4">
        <v>2009</v>
      </c>
      <c r="P82" s="4">
        <v>2010</v>
      </c>
      <c r="Q82" s="4">
        <v>2011</v>
      </c>
      <c r="R82" s="4">
        <v>2012</v>
      </c>
      <c r="S82" s="4">
        <v>2013</v>
      </c>
      <c r="T82" s="4">
        <v>2014</v>
      </c>
      <c r="U82" s="4">
        <v>2015</v>
      </c>
      <c r="V82" s="4"/>
    </row>
    <row r="83" spans="1:22" x14ac:dyDescent="0.35">
      <c r="B83" s="1" t="s">
        <v>63</v>
      </c>
      <c r="C83" s="1"/>
      <c r="K83" s="49">
        <f t="shared" ref="K83:P83" si="45">K5/(K$5+K$15+K$20)</f>
        <v>8.9017114061017241E-2</v>
      </c>
      <c r="L83" s="49">
        <f t="shared" si="45"/>
        <v>9.8014126317944525E-2</v>
      </c>
      <c r="M83" s="49">
        <f t="shared" si="45"/>
        <v>8.2947551876259448E-2</v>
      </c>
      <c r="N83" s="49">
        <f t="shared" si="45"/>
        <v>8.7488750528036424E-2</v>
      </c>
      <c r="O83" s="49">
        <f t="shared" si="45"/>
        <v>8.840008902909896E-2</v>
      </c>
      <c r="P83" s="49">
        <f t="shared" si="45"/>
        <v>9.4203205834958892E-2</v>
      </c>
      <c r="Q83" s="49">
        <f>Q5/(Q$5+Q$15+Q$20)</f>
        <v>9.7974746843355429E-2</v>
      </c>
      <c r="R83" s="49">
        <f>R5/(R$5+R$15+R$20)</f>
        <v>9.1690449692014411E-2</v>
      </c>
      <c r="S83" s="49">
        <f>S5/(S$5+S$15+S$20)</f>
        <v>9.0732772325497604E-2</v>
      </c>
      <c r="T83" s="49">
        <f>T5/(T$5+T$15+T$20)</f>
        <v>8.8129873152566041E-2</v>
      </c>
      <c r="U83" s="49">
        <f>U5/(U$5+U$15+U$20)</f>
        <v>8.1779514318215535E-2</v>
      </c>
      <c r="V83" s="49"/>
    </row>
    <row r="84" spans="1:22" ht="15" x14ac:dyDescent="0.4">
      <c r="A84" s="50"/>
      <c r="B84" s="1" t="s">
        <v>64</v>
      </c>
      <c r="C84" s="1"/>
      <c r="K84" s="49">
        <f t="shared" ref="K84:P84" si="46">K15/(K$5+K$15+K$20)</f>
        <v>0.85651021498925595</v>
      </c>
      <c r="L84" s="49">
        <f t="shared" si="46"/>
        <v>0.84356638345787693</v>
      </c>
      <c r="M84" s="49">
        <f t="shared" si="46"/>
        <v>0.86208085979340277</v>
      </c>
      <c r="N84" s="49">
        <f t="shared" si="46"/>
        <v>0.85928517641008684</v>
      </c>
      <c r="O84" s="49">
        <f t="shared" si="46"/>
        <v>0.85610188025586187</v>
      </c>
      <c r="P84" s="49">
        <f t="shared" si="46"/>
        <v>0.84193452633364441</v>
      </c>
      <c r="Q84" s="49">
        <f>Q15/(Q$5+Q$15+Q$20)</f>
        <v>0.82974121765220654</v>
      </c>
      <c r="R84" s="49">
        <f>R15/(R$5+R$15+R$20)</f>
        <v>0.83811748630869076</v>
      </c>
      <c r="S84" s="49">
        <f>S15/(S$5+S$15+S$20)</f>
        <v>0.84420374334951365</v>
      </c>
      <c r="T84" s="49">
        <f>T15/(T$5+T$15+T$20)</f>
        <v>0.83721633888048408</v>
      </c>
      <c r="U84" s="49">
        <f>U15/(U$5+U$15+U$20)</f>
        <v>0.84247489984667889</v>
      </c>
      <c r="V84" s="49"/>
    </row>
    <row r="85" spans="1:22" x14ac:dyDescent="0.35">
      <c r="B85" s="67" t="s">
        <v>77</v>
      </c>
      <c r="C85" s="67"/>
      <c r="K85" s="49">
        <f t="shared" ref="K85:P85" si="47">K20/(K$5+K$15+K$20)</f>
        <v>5.4472670949726763E-2</v>
      </c>
      <c r="L85" s="49">
        <f t="shared" si="47"/>
        <v>5.8419490224178527E-2</v>
      </c>
      <c r="M85" s="49">
        <f t="shared" si="47"/>
        <v>5.4971588330337856E-2</v>
      </c>
      <c r="N85" s="49">
        <f t="shared" si="47"/>
        <v>5.3226073061876683E-2</v>
      </c>
      <c r="O85" s="49">
        <f t="shared" si="47"/>
        <v>5.5498030715039143E-2</v>
      </c>
      <c r="P85" s="49">
        <f t="shared" si="47"/>
        <v>6.3862267831396827E-2</v>
      </c>
      <c r="Q85" s="49">
        <f>Q20/(Q$5+Q$15+Q$20)</f>
        <v>7.2284035504438057E-2</v>
      </c>
      <c r="R85" s="49">
        <f>R20/(R$5+R$15+R$20)</f>
        <v>7.0192063999294771E-2</v>
      </c>
      <c r="S85" s="49">
        <f>S20/(S$5+S$15+S$20)</f>
        <v>6.5063484324988874E-2</v>
      </c>
      <c r="T85" s="49">
        <f>T20/(T$5+T$15+T$20)</f>
        <v>7.4653787966949839E-2</v>
      </c>
      <c r="U85" s="49">
        <f>U20/(U$5+U$15+U$20)</f>
        <v>7.57455858351056E-2</v>
      </c>
    </row>
    <row r="86" spans="1:22" x14ac:dyDescent="0.35">
      <c r="B86" s="67" t="s">
        <v>76</v>
      </c>
      <c r="C86" s="67"/>
    </row>
    <row r="87" spans="1:22" x14ac:dyDescent="0.35"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2" x14ac:dyDescent="0.35">
      <c r="B88" t="s">
        <v>70</v>
      </c>
      <c r="K88" s="66">
        <f t="shared" ref="K88:P88" si="48">K52</f>
        <v>9118.4</v>
      </c>
      <c r="L88" s="66">
        <f t="shared" si="48"/>
        <v>12900.599999999999</v>
      </c>
      <c r="M88" s="66">
        <f t="shared" si="48"/>
        <v>6187.6000000000022</v>
      </c>
      <c r="N88" s="66">
        <f t="shared" si="48"/>
        <v>3999.1000000000004</v>
      </c>
      <c r="O88" s="66">
        <f t="shared" si="48"/>
        <v>6240.8000000000011</v>
      </c>
      <c r="P88" s="66">
        <f t="shared" si="48"/>
        <v>6727.2000000000007</v>
      </c>
      <c r="Q88" s="66">
        <f t="shared" ref="Q88:U88" si="49">Q52</f>
        <v>5148.6000000000004</v>
      </c>
      <c r="R88" s="66">
        <f t="shared" si="49"/>
        <v>4156.7</v>
      </c>
      <c r="S88" s="66">
        <f t="shared" si="49"/>
        <v>3353.7</v>
      </c>
      <c r="T88" s="66">
        <f t="shared" si="49"/>
        <v>3113.3</v>
      </c>
      <c r="U88" s="66">
        <f t="shared" si="49"/>
        <v>3034.8</v>
      </c>
      <c r="V88" s="60"/>
    </row>
    <row r="89" spans="1:22" x14ac:dyDescent="0.35">
      <c r="B89" t="s">
        <v>71</v>
      </c>
      <c r="K89" s="81">
        <f t="shared" ref="K89:P89" si="50">K90-K88</f>
        <v>3732.3000000000011</v>
      </c>
      <c r="L89" s="81">
        <f t="shared" si="50"/>
        <v>4872.9000000000015</v>
      </c>
      <c r="M89" s="81">
        <f t="shared" si="50"/>
        <v>5600.0999999999985</v>
      </c>
      <c r="N89" s="81">
        <f t="shared" si="50"/>
        <v>5601.5999999999985</v>
      </c>
      <c r="O89" s="81">
        <f t="shared" si="50"/>
        <v>5146.9000000000015</v>
      </c>
      <c r="P89" s="81">
        <f t="shared" si="50"/>
        <v>4846.1999999999989</v>
      </c>
      <c r="Q89" s="81">
        <f t="shared" ref="Q89:U89" si="51">Q90-Q88</f>
        <v>5787.8000000000011</v>
      </c>
      <c r="R89" s="81">
        <f t="shared" si="51"/>
        <v>5287.6999999999962</v>
      </c>
      <c r="S89" s="81">
        <f t="shared" si="51"/>
        <v>5393.8999999999987</v>
      </c>
      <c r="T89" s="81">
        <f t="shared" si="51"/>
        <v>4699.699999999998</v>
      </c>
      <c r="U89" s="81">
        <f t="shared" si="51"/>
        <v>4104.8999999999996</v>
      </c>
      <c r="V89" s="60"/>
    </row>
    <row r="90" spans="1:22" x14ac:dyDescent="0.35">
      <c r="B90" t="s">
        <v>72</v>
      </c>
      <c r="K90" s="9">
        <f t="shared" ref="K90:P90" si="52">SUM(K34:K41,K49)</f>
        <v>12850.7</v>
      </c>
      <c r="L90" s="9">
        <f t="shared" si="52"/>
        <v>17773.5</v>
      </c>
      <c r="M90" s="9">
        <f t="shared" si="52"/>
        <v>11787.7</v>
      </c>
      <c r="N90" s="9">
        <f t="shared" si="52"/>
        <v>9600.6999999999989</v>
      </c>
      <c r="O90" s="9">
        <f t="shared" si="52"/>
        <v>11387.700000000003</v>
      </c>
      <c r="P90" s="9">
        <f t="shared" si="52"/>
        <v>11573.4</v>
      </c>
      <c r="Q90" s="9">
        <f t="shared" ref="Q90:U90" si="53">SUM(Q34:Q41,Q49)</f>
        <v>10936.400000000001</v>
      </c>
      <c r="R90" s="9">
        <f t="shared" si="53"/>
        <v>9444.399999999996</v>
      </c>
      <c r="S90" s="9">
        <f t="shared" si="53"/>
        <v>8747.5999999999985</v>
      </c>
      <c r="T90" s="9">
        <f t="shared" si="53"/>
        <v>7812.9999999999982</v>
      </c>
      <c r="U90" s="9">
        <f t="shared" si="53"/>
        <v>7139.7</v>
      </c>
      <c r="V90" s="60"/>
    </row>
    <row r="93" spans="1:22" x14ac:dyDescent="0.35">
      <c r="B93" t="s">
        <v>89</v>
      </c>
    </row>
    <row r="107" spans="1:15" ht="15" x14ac:dyDescent="0.4">
      <c r="D107" s="50"/>
      <c r="E107" s="50"/>
      <c r="F107" s="50"/>
      <c r="H107" s="50"/>
      <c r="I107" s="50"/>
      <c r="J107" s="50"/>
    </row>
    <row r="110" spans="1:15" ht="15" x14ac:dyDescent="0.4">
      <c r="A110" s="50"/>
      <c r="B110" s="50"/>
      <c r="C110" s="50"/>
      <c r="K110" s="50"/>
      <c r="L110" s="50"/>
      <c r="M110" s="50"/>
      <c r="N110" s="50"/>
      <c r="O110" s="50"/>
    </row>
  </sheetData>
  <pageMargins left="0.5" right="0.5" top="1" bottom="0.75" header="0.5" footer="0.5"/>
  <pageSetup orientation="landscape" r:id="rId1"/>
  <headerFooter alignWithMargins="0">
    <oddFooter>&amp;L&amp;D&amp;RDraft, Subject to Revision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X110"/>
  <sheetViews>
    <sheetView workbookViewId="0">
      <pane xSplit="2" ySplit="3" topLeftCell="C25" activePane="bottomRight" state="frozen"/>
      <selection activeCell="I40" sqref="D40:I40"/>
      <selection pane="topRight" activeCell="I40" sqref="D40:I40"/>
      <selection pane="bottomLeft" activeCell="I40" sqref="D40:I40"/>
      <selection pane="bottomRight" activeCell="W73" sqref="W73"/>
    </sheetView>
  </sheetViews>
  <sheetFormatPr defaultRowHeight="12.75" x14ac:dyDescent="0.35"/>
  <cols>
    <col min="1" max="1" width="14.59765625" customWidth="1"/>
    <col min="2" max="2" width="30.73046875" customWidth="1"/>
    <col min="3" max="3" width="7.796875" customWidth="1"/>
    <col min="4" max="21" width="11.59765625" customWidth="1"/>
  </cols>
  <sheetData>
    <row r="2" spans="1:22" ht="13.15" thickBot="1" x14ac:dyDescent="0.4">
      <c r="B2" s="62"/>
      <c r="C2" s="62"/>
      <c r="K2" s="2" t="s">
        <v>73</v>
      </c>
      <c r="L2" s="2" t="s">
        <v>73</v>
      </c>
      <c r="M2" s="2" t="s">
        <v>73</v>
      </c>
      <c r="N2" s="2" t="s">
        <v>73</v>
      </c>
      <c r="O2" s="2" t="s">
        <v>73</v>
      </c>
      <c r="P2" s="2" t="s">
        <v>73</v>
      </c>
      <c r="Q2" s="2" t="s">
        <v>73</v>
      </c>
      <c r="R2" s="2" t="s">
        <v>73</v>
      </c>
      <c r="S2" s="2" t="s">
        <v>73</v>
      </c>
      <c r="T2" s="2" t="s">
        <v>73</v>
      </c>
      <c r="U2" s="2" t="s">
        <v>73</v>
      </c>
      <c r="V2" s="2"/>
    </row>
    <row r="3" spans="1:22" ht="13.15" x14ac:dyDescent="0.4">
      <c r="B3" s="3"/>
      <c r="C3" s="5"/>
      <c r="D3" s="90">
        <v>1998</v>
      </c>
      <c r="E3" s="90">
        <v>1999</v>
      </c>
      <c r="F3" s="90">
        <v>2000</v>
      </c>
      <c r="G3" s="57">
        <v>2001</v>
      </c>
      <c r="H3" s="4">
        <v>2002</v>
      </c>
      <c r="I3" s="4">
        <v>2003</v>
      </c>
      <c r="J3" s="4">
        <v>2004</v>
      </c>
      <c r="K3" s="4">
        <v>2005</v>
      </c>
      <c r="L3" s="4">
        <v>2006</v>
      </c>
      <c r="M3" s="4">
        <v>2007</v>
      </c>
      <c r="N3" s="4">
        <v>2008</v>
      </c>
      <c r="O3" s="4">
        <v>2009</v>
      </c>
      <c r="P3" s="4">
        <v>2010</v>
      </c>
      <c r="Q3" s="4">
        <v>2011</v>
      </c>
      <c r="R3" s="4">
        <v>2012</v>
      </c>
      <c r="S3" s="4">
        <v>2013</v>
      </c>
      <c r="T3" s="4">
        <v>2014</v>
      </c>
      <c r="U3" s="4">
        <v>2015</v>
      </c>
      <c r="V3" s="4"/>
    </row>
    <row r="4" spans="1:22" x14ac:dyDescent="0.35">
      <c r="A4" s="1" t="s">
        <v>1</v>
      </c>
      <c r="B4" s="5"/>
      <c r="C4" s="5"/>
      <c r="D4" s="91" t="s">
        <v>91</v>
      </c>
      <c r="F4" s="91" t="s">
        <v>91</v>
      </c>
      <c r="G4" s="91" t="s">
        <v>91</v>
      </c>
      <c r="H4" s="91" t="s">
        <v>91</v>
      </c>
      <c r="I4" s="5"/>
      <c r="K4" s="5"/>
      <c r="L4" s="5"/>
      <c r="M4" s="5"/>
      <c r="N4" s="5"/>
      <c r="O4" s="5"/>
      <c r="R4" s="1"/>
    </row>
    <row r="5" spans="1:22" ht="13.15" x14ac:dyDescent="0.4">
      <c r="A5" s="6" t="s">
        <v>2</v>
      </c>
      <c r="B5" s="7" t="s">
        <v>3</v>
      </c>
      <c r="C5" s="7"/>
      <c r="D5" s="7">
        <f t="shared" ref="D5:J5" si="0">SUM(D6:D13)</f>
        <v>560.40000000000009</v>
      </c>
      <c r="E5" s="7">
        <f t="shared" si="0"/>
        <v>599.1</v>
      </c>
      <c r="F5" s="7">
        <f t="shared" si="0"/>
        <v>600.20000000000005</v>
      </c>
      <c r="G5" s="7">
        <f t="shared" si="0"/>
        <v>629.09999999999991</v>
      </c>
      <c r="H5" s="7">
        <f t="shared" si="0"/>
        <v>600.90000000000009</v>
      </c>
      <c r="I5" s="7">
        <f t="shared" si="0"/>
        <v>618.20000000000005</v>
      </c>
      <c r="J5" s="7">
        <f t="shared" si="0"/>
        <v>640.29999999999995</v>
      </c>
      <c r="K5" s="7">
        <f t="shared" ref="K5:P5" si="1">SUM(K6:K13)</f>
        <v>664.7</v>
      </c>
      <c r="L5" s="7">
        <f t="shared" si="1"/>
        <v>678.1</v>
      </c>
      <c r="M5" s="7">
        <f t="shared" si="1"/>
        <v>713</v>
      </c>
      <c r="N5" s="7">
        <f t="shared" si="1"/>
        <v>757.00000000000011</v>
      </c>
      <c r="O5" s="7">
        <f t="shared" si="1"/>
        <v>733.20000000000016</v>
      </c>
      <c r="P5" s="7">
        <f t="shared" si="1"/>
        <v>700.60000000000014</v>
      </c>
      <c r="Q5" s="7">
        <f>SUM(Q6:Q13)</f>
        <v>600.79999999999995</v>
      </c>
      <c r="R5" s="7">
        <f>SUM(R6:R13)</f>
        <v>636.40000000000009</v>
      </c>
      <c r="S5" s="7">
        <f>SUM(S6:S13)</f>
        <v>635.6</v>
      </c>
      <c r="T5" s="7">
        <f>SUM(T6:T13)</f>
        <v>607.1</v>
      </c>
      <c r="U5" s="7">
        <f>SUM(U6:U13)</f>
        <v>514.20000000000005</v>
      </c>
      <c r="V5" s="60"/>
    </row>
    <row r="6" spans="1:22" x14ac:dyDescent="0.35">
      <c r="A6" s="10"/>
      <c r="B6" s="11" t="s">
        <v>4</v>
      </c>
      <c r="C6" s="18"/>
      <c r="D6" s="11">
        <v>30.200000000000003</v>
      </c>
      <c r="E6" s="11">
        <v>32.700000000000003</v>
      </c>
      <c r="F6" s="11">
        <v>32.9</v>
      </c>
      <c r="G6" s="11">
        <v>35.5</v>
      </c>
      <c r="H6" s="11">
        <v>27.7</v>
      </c>
      <c r="I6" s="11">
        <v>28.1</v>
      </c>
      <c r="J6" s="11">
        <v>29.1</v>
      </c>
      <c r="K6" s="11">
        <v>29.4</v>
      </c>
      <c r="L6" s="11">
        <v>30.5</v>
      </c>
      <c r="M6" s="11">
        <v>33.1</v>
      </c>
      <c r="N6" s="11">
        <v>48.206699999999998</v>
      </c>
      <c r="O6" s="11">
        <v>45.599999999999994</v>
      </c>
      <c r="P6" s="11">
        <v>43.8</v>
      </c>
      <c r="Q6" s="11">
        <v>37.700000000000003</v>
      </c>
      <c r="R6" s="11">
        <v>41.5</v>
      </c>
      <c r="S6" s="11">
        <v>39.5</v>
      </c>
      <c r="T6" s="11">
        <v>39.200000000000003</v>
      </c>
      <c r="U6" s="11">
        <v>30.9</v>
      </c>
      <c r="V6" s="60"/>
    </row>
    <row r="7" spans="1:22" x14ac:dyDescent="0.35">
      <c r="A7" s="10"/>
      <c r="B7" s="13" t="s">
        <v>5</v>
      </c>
      <c r="C7" s="17"/>
      <c r="D7" s="13">
        <v>34.5</v>
      </c>
      <c r="E7" s="13">
        <v>37.5</v>
      </c>
      <c r="F7" s="13">
        <v>37.6</v>
      </c>
      <c r="G7" s="13">
        <v>39.6</v>
      </c>
      <c r="H7" s="13">
        <v>41.1</v>
      </c>
      <c r="I7" s="13">
        <v>42.1</v>
      </c>
      <c r="J7" s="13">
        <v>43.8</v>
      </c>
      <c r="K7" s="13">
        <v>46.1</v>
      </c>
      <c r="L7" s="13">
        <v>50.8</v>
      </c>
      <c r="M7" s="13">
        <v>53.9</v>
      </c>
      <c r="N7" s="13">
        <v>55.013500000000001</v>
      </c>
      <c r="O7" s="13">
        <v>55.8</v>
      </c>
      <c r="P7" s="13">
        <v>51.4</v>
      </c>
      <c r="Q7" s="13">
        <v>64.199999999999989</v>
      </c>
      <c r="R7" s="13">
        <v>65.400000000000006</v>
      </c>
      <c r="S7" s="13">
        <v>64.3</v>
      </c>
      <c r="T7" s="13">
        <v>61.7</v>
      </c>
      <c r="U7" s="13">
        <v>52.3</v>
      </c>
      <c r="V7" s="60"/>
    </row>
    <row r="8" spans="1:22" x14ac:dyDescent="0.35">
      <c r="A8" s="10"/>
      <c r="B8" s="13" t="s">
        <v>6</v>
      </c>
      <c r="C8" s="17"/>
      <c r="D8" s="13">
        <v>86.300000000000011</v>
      </c>
      <c r="E8" s="13">
        <v>86.3</v>
      </c>
      <c r="F8" s="13">
        <v>89.4</v>
      </c>
      <c r="G8" s="13">
        <v>90.1</v>
      </c>
      <c r="H8" s="13">
        <v>66.8</v>
      </c>
      <c r="I8" s="13">
        <v>76.599999999999994</v>
      </c>
      <c r="J8" s="13">
        <v>74.900000000000006</v>
      </c>
      <c r="K8" s="13">
        <v>80</v>
      </c>
      <c r="L8" s="13">
        <v>82.1</v>
      </c>
      <c r="M8" s="13">
        <v>84.4</v>
      </c>
      <c r="N8" s="13">
        <v>102.69999999999999</v>
      </c>
      <c r="O8" s="13">
        <v>102.80000000000001</v>
      </c>
      <c r="P8" s="13">
        <v>101.2</v>
      </c>
      <c r="Q8" s="13">
        <v>93.3</v>
      </c>
      <c r="R8" s="13">
        <v>87.6</v>
      </c>
      <c r="S8" s="13">
        <v>86.199999999999989</v>
      </c>
      <c r="T8" s="13">
        <v>90.2</v>
      </c>
      <c r="U8" s="13">
        <v>85.6</v>
      </c>
      <c r="V8" s="60"/>
    </row>
    <row r="9" spans="1:22" x14ac:dyDescent="0.35">
      <c r="A9" s="10"/>
      <c r="B9" s="11" t="s">
        <v>7</v>
      </c>
      <c r="C9" s="18"/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6</v>
      </c>
      <c r="K9" s="11">
        <v>6.8</v>
      </c>
      <c r="L9" s="11">
        <v>0.9</v>
      </c>
      <c r="M9" s="11">
        <v>0.9</v>
      </c>
      <c r="N9" s="11">
        <v>0.89999999999999991</v>
      </c>
      <c r="O9" s="11">
        <v>0.99999999999999989</v>
      </c>
      <c r="P9" s="11">
        <v>1.4000000000000001</v>
      </c>
      <c r="Q9" s="11">
        <v>1.0000000000000002</v>
      </c>
      <c r="R9" s="11">
        <v>1.0000000000000002</v>
      </c>
      <c r="S9" s="11">
        <v>4.8</v>
      </c>
      <c r="T9" s="11">
        <v>4.2</v>
      </c>
      <c r="U9" s="11">
        <v>4.1000000000000005</v>
      </c>
      <c r="V9" s="60"/>
    </row>
    <row r="10" spans="1:22" x14ac:dyDescent="0.35">
      <c r="A10" s="10"/>
      <c r="B10" s="13" t="s">
        <v>8</v>
      </c>
      <c r="C10" s="17"/>
      <c r="D10" s="13">
        <v>176.20000000000002</v>
      </c>
      <c r="E10" s="13">
        <v>190.7</v>
      </c>
      <c r="F10" s="13">
        <v>191.5</v>
      </c>
      <c r="G10" s="13">
        <v>199.7</v>
      </c>
      <c r="H10" s="13">
        <v>191.8</v>
      </c>
      <c r="I10" s="13">
        <v>196.9</v>
      </c>
      <c r="J10" s="13">
        <v>202.1</v>
      </c>
      <c r="K10" s="13">
        <v>202.10000000000002</v>
      </c>
      <c r="L10" s="13">
        <v>220.7</v>
      </c>
      <c r="M10" s="13">
        <v>217.89999999999998</v>
      </c>
      <c r="N10" s="13">
        <v>217.36463800000001</v>
      </c>
      <c r="O10" s="13">
        <v>214.3</v>
      </c>
      <c r="P10" s="13">
        <v>210.79999999999998</v>
      </c>
      <c r="Q10" s="13">
        <v>185.29999999999998</v>
      </c>
      <c r="R10" s="13">
        <v>207.1</v>
      </c>
      <c r="S10" s="13">
        <v>196.89999999999998</v>
      </c>
      <c r="T10" s="13">
        <v>197</v>
      </c>
      <c r="U10" s="13">
        <v>167.8</v>
      </c>
      <c r="V10" s="60"/>
    </row>
    <row r="11" spans="1:22" x14ac:dyDescent="0.35">
      <c r="A11" s="10"/>
      <c r="B11" s="13" t="s">
        <v>9</v>
      </c>
      <c r="C11" s="17"/>
      <c r="D11" s="13">
        <v>214</v>
      </c>
      <c r="E11" s="13">
        <v>232.4</v>
      </c>
      <c r="F11" s="13">
        <v>231.3</v>
      </c>
      <c r="G11" s="13">
        <v>243.7</v>
      </c>
      <c r="H11" s="13">
        <v>246.3</v>
      </c>
      <c r="I11" s="13">
        <v>251.8</v>
      </c>
      <c r="J11" s="13">
        <v>260.60000000000002</v>
      </c>
      <c r="K11" s="13">
        <v>266.80000000000007</v>
      </c>
      <c r="L11" s="13">
        <v>266.39999999999998</v>
      </c>
      <c r="M11" s="13">
        <v>299.60000000000002</v>
      </c>
      <c r="N11" s="13">
        <v>303.01516200000003</v>
      </c>
      <c r="O11" s="13">
        <v>281.40000000000003</v>
      </c>
      <c r="P11" s="13">
        <v>259.30000000000007</v>
      </c>
      <c r="Q11" s="13">
        <v>176.29999999999998</v>
      </c>
      <c r="R11" s="13">
        <v>185.20000000000002</v>
      </c>
      <c r="S11" s="13">
        <v>196.9</v>
      </c>
      <c r="T11" s="13">
        <v>173.9</v>
      </c>
      <c r="U11" s="13">
        <v>135.30000000000001</v>
      </c>
      <c r="V11" s="60"/>
    </row>
    <row r="12" spans="1:22" x14ac:dyDescent="0.35">
      <c r="A12" s="10"/>
      <c r="B12" s="13" t="s">
        <v>10</v>
      </c>
      <c r="C12" s="13"/>
      <c r="D12" s="13">
        <v>19.2</v>
      </c>
      <c r="E12" s="13">
        <v>19.5</v>
      </c>
      <c r="F12" s="13">
        <v>17.5</v>
      </c>
      <c r="G12" s="13">
        <v>20.5</v>
      </c>
      <c r="H12" s="13">
        <v>27.2</v>
      </c>
      <c r="I12" s="13">
        <v>22.7</v>
      </c>
      <c r="J12" s="13">
        <v>23.8</v>
      </c>
      <c r="K12" s="13">
        <v>33.5</v>
      </c>
      <c r="L12" s="13">
        <v>26.7</v>
      </c>
      <c r="M12" s="13">
        <v>23.2</v>
      </c>
      <c r="N12" s="13">
        <v>27.7</v>
      </c>
      <c r="O12" s="13">
        <v>30.2</v>
      </c>
      <c r="P12" s="13">
        <v>30.6</v>
      </c>
      <c r="Q12" s="13">
        <v>43</v>
      </c>
      <c r="R12" s="13">
        <v>47.5</v>
      </c>
      <c r="S12" s="13">
        <v>46.1</v>
      </c>
      <c r="T12" s="13">
        <v>40.4</v>
      </c>
      <c r="U12" s="13">
        <v>37.700000000000003</v>
      </c>
      <c r="V12" s="60"/>
    </row>
    <row r="13" spans="1:22" x14ac:dyDescent="0.35">
      <c r="A13" s="10"/>
      <c r="B13" s="13" t="s">
        <v>11</v>
      </c>
      <c r="C13" s="13"/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2.1</v>
      </c>
      <c r="O13" s="13">
        <v>2.1</v>
      </c>
      <c r="P13" s="13">
        <v>2.1</v>
      </c>
      <c r="Q13" s="13">
        <v>0</v>
      </c>
      <c r="R13" s="13">
        <v>1.1000000000000001</v>
      </c>
      <c r="S13" s="13">
        <v>0.9</v>
      </c>
      <c r="T13" s="13">
        <v>0.5</v>
      </c>
      <c r="U13" s="13">
        <v>0.5</v>
      </c>
      <c r="V13" s="60"/>
    </row>
    <row r="14" spans="1:22" x14ac:dyDescent="0.35">
      <c r="A14" s="10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60"/>
    </row>
    <row r="15" spans="1:22" ht="13.15" x14ac:dyDescent="0.4">
      <c r="A15" s="6" t="s">
        <v>2</v>
      </c>
      <c r="B15" s="7" t="s">
        <v>12</v>
      </c>
      <c r="C15" s="7"/>
      <c r="D15" s="7">
        <f t="shared" ref="D15:J15" si="2">SUM(D16:D18)</f>
        <v>5458</v>
      </c>
      <c r="E15" s="7">
        <f t="shared" si="2"/>
        <v>7561.9000000000005</v>
      </c>
      <c r="F15" s="7">
        <f t="shared" si="2"/>
        <v>7017.8</v>
      </c>
      <c r="G15" s="7">
        <f t="shared" si="2"/>
        <v>7243</v>
      </c>
      <c r="H15" s="7">
        <f t="shared" si="2"/>
        <v>7613.2</v>
      </c>
      <c r="I15" s="7">
        <f t="shared" si="2"/>
        <v>6998.2000000000007</v>
      </c>
      <c r="J15" s="7">
        <f t="shared" si="2"/>
        <v>7504.9000000000005</v>
      </c>
      <c r="K15" s="7">
        <f t="shared" ref="K15:P15" si="3">SUM(K16:K18)</f>
        <v>6559.2</v>
      </c>
      <c r="L15" s="7">
        <f t="shared" si="3"/>
        <v>6982.2999999999993</v>
      </c>
      <c r="M15" s="7">
        <f t="shared" si="3"/>
        <v>8123.9999999999991</v>
      </c>
      <c r="N15" s="7">
        <f t="shared" si="3"/>
        <v>8177.3</v>
      </c>
      <c r="O15" s="7">
        <f t="shared" si="3"/>
        <v>7899.0999999999995</v>
      </c>
      <c r="P15" s="7">
        <f t="shared" si="3"/>
        <v>7044.5</v>
      </c>
      <c r="Q15" s="7">
        <f>SUM(Q16:Q18)</f>
        <v>6791.6</v>
      </c>
      <c r="R15" s="7">
        <f>SUM(R16:R18)</f>
        <v>7701.2</v>
      </c>
      <c r="S15" s="7">
        <f>SUM(S16:S18)</f>
        <v>7448.9000000000005</v>
      </c>
      <c r="T15" s="7">
        <f>SUM(T16:T18)</f>
        <v>7392.9</v>
      </c>
      <c r="U15" s="7">
        <f>SUM(U16:U18)</f>
        <v>7272.2999999999993</v>
      </c>
      <c r="V15" s="60"/>
    </row>
    <row r="16" spans="1:22" ht="13.15" x14ac:dyDescent="0.4">
      <c r="A16" s="6"/>
      <c r="B16" s="17" t="s">
        <v>13</v>
      </c>
      <c r="C16" s="17"/>
      <c r="D16" s="17">
        <v>4823.5</v>
      </c>
      <c r="E16" s="17">
        <v>6983.3</v>
      </c>
      <c r="F16" s="17">
        <v>6215.8</v>
      </c>
      <c r="G16" s="17">
        <v>6533</v>
      </c>
      <c r="H16" s="17">
        <v>6878.9</v>
      </c>
      <c r="I16" s="17">
        <v>6462.3</v>
      </c>
      <c r="J16" s="17">
        <v>7004.7</v>
      </c>
      <c r="K16" s="17">
        <v>5875.6</v>
      </c>
      <c r="L16" s="17">
        <v>6409.4</v>
      </c>
      <c r="M16" s="17">
        <v>7593.7</v>
      </c>
      <c r="N16" s="17">
        <v>7728.5</v>
      </c>
      <c r="O16" s="17">
        <v>7500.5</v>
      </c>
      <c r="P16" s="17">
        <v>6519.3</v>
      </c>
      <c r="Q16" s="17">
        <v>5810.4</v>
      </c>
      <c r="R16" s="17">
        <v>7058</v>
      </c>
      <c r="S16" s="17">
        <v>6970.1</v>
      </c>
      <c r="T16" s="17">
        <v>7084.7</v>
      </c>
      <c r="U16" s="17">
        <v>7014.2</v>
      </c>
      <c r="V16" s="60"/>
    </row>
    <row r="17" spans="1:24" ht="13.15" x14ac:dyDescent="0.4">
      <c r="A17" s="6"/>
      <c r="B17" s="17" t="s">
        <v>10</v>
      </c>
      <c r="C17" s="17"/>
      <c r="D17" s="17">
        <v>379</v>
      </c>
      <c r="E17" s="17">
        <v>492.5</v>
      </c>
      <c r="F17" s="17">
        <v>461.5</v>
      </c>
      <c r="G17" s="17">
        <v>449.1</v>
      </c>
      <c r="H17" s="17">
        <v>473.8</v>
      </c>
      <c r="I17" s="17">
        <v>430.3</v>
      </c>
      <c r="J17" s="17">
        <v>446.1</v>
      </c>
      <c r="K17" s="17">
        <v>435.9</v>
      </c>
      <c r="L17" s="17">
        <v>437.7</v>
      </c>
      <c r="M17" s="17">
        <v>471.4</v>
      </c>
      <c r="N17" s="17">
        <v>434.6</v>
      </c>
      <c r="O17" s="17">
        <v>394.4</v>
      </c>
      <c r="P17" s="17">
        <v>423.2</v>
      </c>
      <c r="Q17" s="17">
        <v>436.1</v>
      </c>
      <c r="R17" s="17">
        <v>435.7</v>
      </c>
      <c r="S17" s="17">
        <v>386.8</v>
      </c>
      <c r="T17" s="17">
        <v>301</v>
      </c>
      <c r="U17" s="17">
        <v>252.4</v>
      </c>
      <c r="V17" s="60"/>
    </row>
    <row r="18" spans="1:24" ht="13.15" x14ac:dyDescent="0.4">
      <c r="A18" s="6"/>
      <c r="B18" s="17" t="s">
        <v>11</v>
      </c>
      <c r="C18" s="17"/>
      <c r="D18" s="17">
        <v>255.5</v>
      </c>
      <c r="E18" s="17">
        <v>86.1</v>
      </c>
      <c r="F18" s="17">
        <v>340.5</v>
      </c>
      <c r="G18" s="17">
        <v>260.89999999999998</v>
      </c>
      <c r="H18" s="17">
        <v>260.5</v>
      </c>
      <c r="I18" s="17">
        <v>105.6</v>
      </c>
      <c r="J18" s="17">
        <v>54.1</v>
      </c>
      <c r="K18" s="17">
        <v>247.7</v>
      </c>
      <c r="L18" s="17">
        <v>135.19999999999999</v>
      </c>
      <c r="M18" s="17">
        <v>58.9</v>
      </c>
      <c r="N18" s="17">
        <v>14.2</v>
      </c>
      <c r="O18" s="17">
        <v>4.2</v>
      </c>
      <c r="P18" s="17">
        <v>102</v>
      </c>
      <c r="Q18" s="17">
        <v>545.1</v>
      </c>
      <c r="R18" s="17">
        <v>207.5</v>
      </c>
      <c r="S18" s="17">
        <v>92</v>
      </c>
      <c r="T18" s="17">
        <v>7.2</v>
      </c>
      <c r="U18" s="17">
        <v>5.7</v>
      </c>
      <c r="V18" s="60"/>
    </row>
    <row r="19" spans="1:24" ht="13.15" x14ac:dyDescent="0.4">
      <c r="A19" s="6" t="s">
        <v>14</v>
      </c>
      <c r="B19" s="7" t="s">
        <v>15</v>
      </c>
      <c r="C19" s="7"/>
      <c r="D19" s="7">
        <f t="shared" ref="D19:J19" si="4">SUM(D20:D23)</f>
        <v>5604.5</v>
      </c>
      <c r="E19" s="7">
        <f t="shared" si="4"/>
        <v>3473.3</v>
      </c>
      <c r="F19" s="7">
        <f t="shared" si="4"/>
        <v>4637.1000000000004</v>
      </c>
      <c r="G19" s="7">
        <f t="shared" si="4"/>
        <v>2930.1000000000004</v>
      </c>
      <c r="H19" s="7">
        <f t="shared" si="4"/>
        <v>2479.6</v>
      </c>
      <c r="I19" s="7">
        <f t="shared" si="4"/>
        <v>2786.4</v>
      </c>
      <c r="J19" s="7">
        <f t="shared" si="4"/>
        <v>2578</v>
      </c>
      <c r="K19" s="7">
        <f t="shared" ref="K19:P19" si="5">SUM(K20:K23)</f>
        <v>4841</v>
      </c>
      <c r="L19" s="7">
        <f t="shared" si="5"/>
        <v>5087.3999999999996</v>
      </c>
      <c r="M19" s="7">
        <f t="shared" si="5"/>
        <v>1760.1</v>
      </c>
      <c r="N19" s="7">
        <f t="shared" si="5"/>
        <v>2079.6999999999998</v>
      </c>
      <c r="O19" s="7">
        <f t="shared" si="5"/>
        <v>2884.7999999999997</v>
      </c>
      <c r="P19" s="7">
        <f t="shared" si="5"/>
        <v>3231.7999999999997</v>
      </c>
      <c r="Q19" s="7">
        <f>SUM(Q20:Q23)</f>
        <v>5344</v>
      </c>
      <c r="R19" s="7">
        <f>SUM(R20:R23)</f>
        <v>2037.9</v>
      </c>
      <c r="S19" s="7">
        <f>SUM(S20:S23)</f>
        <v>2195.1</v>
      </c>
      <c r="T19" s="7">
        <f>SUM(T20:T23)</f>
        <v>1450.4</v>
      </c>
      <c r="U19" s="7">
        <f>SUM(U20:U23)</f>
        <v>1344.8000000000002</v>
      </c>
      <c r="V19" s="9"/>
    </row>
    <row r="20" spans="1:24" ht="13.15" x14ac:dyDescent="0.4">
      <c r="A20" s="6"/>
      <c r="B20" s="18" t="s">
        <v>16</v>
      </c>
      <c r="C20" s="18"/>
      <c r="D20" s="18">
        <v>414.5</v>
      </c>
      <c r="E20" s="18">
        <v>419</v>
      </c>
      <c r="F20" s="18">
        <v>444.8</v>
      </c>
      <c r="G20" s="18">
        <v>414.7</v>
      </c>
      <c r="H20" s="18">
        <v>477.3</v>
      </c>
      <c r="I20" s="18">
        <v>472.8</v>
      </c>
      <c r="J20" s="18">
        <v>491.6</v>
      </c>
      <c r="K20" s="18">
        <v>458.3</v>
      </c>
      <c r="L20" s="18">
        <v>484.1</v>
      </c>
      <c r="M20" s="18">
        <v>516.29999999999995</v>
      </c>
      <c r="N20" s="18">
        <v>503</v>
      </c>
      <c r="O20" s="18">
        <v>515.79999999999995</v>
      </c>
      <c r="P20" s="18">
        <v>497.4</v>
      </c>
      <c r="Q20" s="18">
        <v>500.6</v>
      </c>
      <c r="R20" s="18">
        <v>529.9</v>
      </c>
      <c r="S20" s="18">
        <v>533.79999999999995</v>
      </c>
      <c r="T20" s="18">
        <v>535.6</v>
      </c>
      <c r="U20" s="18">
        <v>503.5</v>
      </c>
      <c r="V20" s="9"/>
    </row>
    <row r="21" spans="1:24" x14ac:dyDescent="0.35">
      <c r="A21" s="10"/>
      <c r="B21" s="17" t="s">
        <v>17</v>
      </c>
      <c r="C21" s="17"/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9"/>
    </row>
    <row r="22" spans="1:24" x14ac:dyDescent="0.35">
      <c r="A22" s="10"/>
      <c r="B22" s="17" t="s">
        <v>18</v>
      </c>
      <c r="C22" s="17"/>
      <c r="D22" s="17">
        <v>1528.9</v>
      </c>
      <c r="E22" s="17">
        <v>951</v>
      </c>
      <c r="F22" s="17">
        <v>2098.5</v>
      </c>
      <c r="G22" s="17">
        <v>1424.4</v>
      </c>
      <c r="H22" s="17">
        <v>582.70000000000005</v>
      </c>
      <c r="I22" s="17">
        <v>600.1</v>
      </c>
      <c r="J22" s="17">
        <v>582.20000000000005</v>
      </c>
      <c r="K22" s="17">
        <v>771.8</v>
      </c>
      <c r="L22" s="17">
        <v>1046</v>
      </c>
      <c r="M22" s="17">
        <v>360.6</v>
      </c>
      <c r="N22" s="17">
        <v>344.8</v>
      </c>
      <c r="O22" s="17">
        <v>613.9</v>
      </c>
      <c r="P22" s="17">
        <v>644.29999999999995</v>
      </c>
      <c r="Q22" s="17">
        <v>983.1</v>
      </c>
      <c r="R22" s="17">
        <v>596.4</v>
      </c>
      <c r="S22" s="17">
        <v>569.20000000000005</v>
      </c>
      <c r="T22" s="17">
        <v>333.3</v>
      </c>
      <c r="U22" s="17">
        <v>313.10000000000002</v>
      </c>
      <c r="V22" s="9"/>
    </row>
    <row r="23" spans="1:24" x14ac:dyDescent="0.35">
      <c r="A23" s="10"/>
      <c r="B23" s="17" t="s">
        <v>19</v>
      </c>
      <c r="C23" s="17"/>
      <c r="D23" s="17">
        <v>3661.1</v>
      </c>
      <c r="E23" s="17">
        <v>2103.3000000000002</v>
      </c>
      <c r="F23" s="17">
        <v>2093.8000000000002</v>
      </c>
      <c r="G23" s="17">
        <v>1091</v>
      </c>
      <c r="H23" s="17">
        <v>1419.6</v>
      </c>
      <c r="I23" s="17">
        <v>1713.5</v>
      </c>
      <c r="J23" s="17">
        <v>1504.2</v>
      </c>
      <c r="K23" s="17">
        <v>3610.9</v>
      </c>
      <c r="L23" s="17">
        <v>3557.3</v>
      </c>
      <c r="M23" s="17">
        <v>883.2</v>
      </c>
      <c r="N23" s="17">
        <v>1231.9000000000001</v>
      </c>
      <c r="O23" s="17">
        <v>1755.1</v>
      </c>
      <c r="P23" s="17">
        <v>2090.1</v>
      </c>
      <c r="Q23" s="17">
        <v>3860.3</v>
      </c>
      <c r="R23" s="17">
        <v>911.6</v>
      </c>
      <c r="S23" s="17">
        <v>1092.0999999999999</v>
      </c>
      <c r="T23" s="17">
        <v>581.5</v>
      </c>
      <c r="U23" s="17">
        <v>528.20000000000005</v>
      </c>
      <c r="V23" s="9"/>
    </row>
    <row r="24" spans="1:24" ht="13.15" x14ac:dyDescent="0.4">
      <c r="A24" s="10"/>
      <c r="B24" s="19" t="s">
        <v>20</v>
      </c>
      <c r="C24" s="19"/>
      <c r="D24" s="19">
        <f t="shared" ref="D24:J24" si="6">D5+D15+D19</f>
        <v>11622.9</v>
      </c>
      <c r="E24" s="19">
        <f t="shared" si="6"/>
        <v>11634.300000000001</v>
      </c>
      <c r="F24" s="19">
        <f t="shared" si="6"/>
        <v>12255.1</v>
      </c>
      <c r="G24" s="19">
        <f t="shared" si="6"/>
        <v>10802.2</v>
      </c>
      <c r="H24" s="19">
        <f t="shared" si="6"/>
        <v>10693.7</v>
      </c>
      <c r="I24" s="19">
        <f t="shared" si="6"/>
        <v>10402.800000000001</v>
      </c>
      <c r="J24" s="19">
        <f t="shared" si="6"/>
        <v>10723.2</v>
      </c>
      <c r="K24" s="19">
        <f t="shared" ref="K24:P24" si="7">K5+K15+K19</f>
        <v>12064.9</v>
      </c>
      <c r="L24" s="19">
        <f t="shared" si="7"/>
        <v>12747.8</v>
      </c>
      <c r="M24" s="19">
        <f t="shared" si="7"/>
        <v>10597.1</v>
      </c>
      <c r="N24" s="19">
        <f t="shared" si="7"/>
        <v>11014</v>
      </c>
      <c r="O24" s="19">
        <f t="shared" si="7"/>
        <v>11517.099999999999</v>
      </c>
      <c r="P24" s="19">
        <f t="shared" si="7"/>
        <v>10976.9</v>
      </c>
      <c r="Q24" s="19">
        <f>Q5+Q15+Q19</f>
        <v>12736.400000000001</v>
      </c>
      <c r="R24" s="19">
        <f>R5+R15+R19</f>
        <v>10375.5</v>
      </c>
      <c r="S24" s="19">
        <f>S5+S15+S19</f>
        <v>10279.6</v>
      </c>
      <c r="T24" s="19">
        <f>T5+T15+T19</f>
        <v>9450.4</v>
      </c>
      <c r="U24" s="19">
        <f>U5+U15+U19</f>
        <v>9131.2999999999993</v>
      </c>
      <c r="V24" s="20"/>
    </row>
    <row r="25" spans="1:24" x14ac:dyDescent="0.35"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2"/>
    </row>
    <row r="26" spans="1:24" x14ac:dyDescent="0.35">
      <c r="A26" s="23" t="s">
        <v>22</v>
      </c>
      <c r="B26" s="24" t="s">
        <v>23</v>
      </c>
      <c r="C26" s="24"/>
      <c r="D26" s="24">
        <v>352.5</v>
      </c>
      <c r="E26" s="24">
        <v>221.4</v>
      </c>
      <c r="F26" s="24">
        <v>374.1</v>
      </c>
      <c r="G26" s="24">
        <v>399.7</v>
      </c>
      <c r="H26" s="24">
        <v>296.89999999999998</v>
      </c>
      <c r="I26" s="24">
        <v>310.89999999999998</v>
      </c>
      <c r="J26" s="24">
        <v>336.6</v>
      </c>
      <c r="K26" s="24">
        <v>346.5</v>
      </c>
      <c r="L26" s="24">
        <v>329.6</v>
      </c>
      <c r="M26" s="24">
        <v>360.1</v>
      </c>
      <c r="N26" s="24">
        <v>387.4</v>
      </c>
      <c r="O26" s="24">
        <v>386.20000000000005</v>
      </c>
      <c r="P26" s="24">
        <v>373.70000000000005</v>
      </c>
      <c r="Q26" s="24">
        <v>229.6</v>
      </c>
      <c r="R26" s="24">
        <v>244.70000000000002</v>
      </c>
      <c r="S26" s="24">
        <v>249.7</v>
      </c>
      <c r="T26" s="24">
        <v>230.39999999999998</v>
      </c>
      <c r="U26" s="24">
        <v>192.89999999999998</v>
      </c>
      <c r="V26" s="60"/>
      <c r="W26" s="88"/>
      <c r="X26" s="89"/>
    </row>
    <row r="27" spans="1:24" ht="13.15" x14ac:dyDescent="0.4">
      <c r="A27" s="26" t="s">
        <v>24</v>
      </c>
      <c r="B27" s="24" t="s">
        <v>12</v>
      </c>
      <c r="C27" s="24"/>
      <c r="D27" s="24">
        <v>3717.1</v>
      </c>
      <c r="E27" s="24">
        <v>5362.6</v>
      </c>
      <c r="F27" s="24">
        <v>4706.8</v>
      </c>
      <c r="G27" s="24">
        <v>4937.7</v>
      </c>
      <c r="H27" s="24">
        <v>5605.1</v>
      </c>
      <c r="I27" s="24">
        <v>5269.9</v>
      </c>
      <c r="J27" s="24">
        <v>5686.6</v>
      </c>
      <c r="K27" s="24">
        <v>4921.5</v>
      </c>
      <c r="L27" s="24">
        <v>5484.0000000000009</v>
      </c>
      <c r="M27" s="24">
        <v>6303.7999999999993</v>
      </c>
      <c r="N27" s="24">
        <v>6514.7000000000007</v>
      </c>
      <c r="O27" s="24">
        <v>6247.5</v>
      </c>
      <c r="P27" s="24">
        <v>5448.2000000000007</v>
      </c>
      <c r="Q27" s="24">
        <v>5358.7</v>
      </c>
      <c r="R27" s="24">
        <v>6459.2999999999993</v>
      </c>
      <c r="S27" s="24">
        <v>6389.9999999999991</v>
      </c>
      <c r="T27" s="24">
        <v>6436.8</v>
      </c>
      <c r="U27" s="24">
        <v>6366.9999999999991</v>
      </c>
      <c r="V27" s="60"/>
      <c r="W27" s="89"/>
      <c r="X27" s="89"/>
    </row>
    <row r="28" spans="1:24" x14ac:dyDescent="0.35">
      <c r="A28" s="27"/>
      <c r="B28" s="24" t="s">
        <v>16</v>
      </c>
      <c r="C28" s="24"/>
      <c r="D28" s="24">
        <v>107.5</v>
      </c>
      <c r="E28" s="24">
        <v>139.6</v>
      </c>
      <c r="F28" s="24">
        <v>151.30000000000001</v>
      </c>
      <c r="G28" s="24">
        <v>138.1</v>
      </c>
      <c r="H28" s="24">
        <v>189.5</v>
      </c>
      <c r="I28" s="24">
        <v>186.2</v>
      </c>
      <c r="J28" s="24">
        <v>206.6</v>
      </c>
      <c r="K28" s="24">
        <v>155</v>
      </c>
      <c r="L28" s="24">
        <v>206.29999999999998</v>
      </c>
      <c r="M28" s="24">
        <v>241.7</v>
      </c>
      <c r="N28" s="24">
        <v>472.20000000000005</v>
      </c>
      <c r="O28" s="24">
        <v>241.29999999999995</v>
      </c>
      <c r="P28" s="24">
        <v>473.69999999999993</v>
      </c>
      <c r="Q28" s="24">
        <v>218.99999999999997</v>
      </c>
      <c r="R28" s="24">
        <v>250.20000000000002</v>
      </c>
      <c r="S28" s="24">
        <v>251.9</v>
      </c>
      <c r="T28" s="24">
        <v>261.40000000000003</v>
      </c>
      <c r="U28" s="24">
        <v>221.8</v>
      </c>
      <c r="V28" s="60"/>
      <c r="W28" s="89"/>
      <c r="X28" s="89"/>
    </row>
    <row r="29" spans="1:24" x14ac:dyDescent="0.35">
      <c r="A29" s="23"/>
      <c r="B29" s="24" t="s">
        <v>25</v>
      </c>
      <c r="C29" s="24"/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24">
        <v>0</v>
      </c>
      <c r="O29" s="24">
        <v>0</v>
      </c>
      <c r="P29" s="24">
        <v>0</v>
      </c>
      <c r="Q29" s="24">
        <v>0</v>
      </c>
      <c r="R29" s="24">
        <v>0</v>
      </c>
      <c r="S29" s="24">
        <v>0</v>
      </c>
      <c r="T29" s="24">
        <v>0</v>
      </c>
      <c r="U29" s="24">
        <v>0</v>
      </c>
      <c r="V29" s="60"/>
      <c r="W29" s="89"/>
      <c r="X29" s="89"/>
    </row>
    <row r="30" spans="1:24" x14ac:dyDescent="0.35">
      <c r="A30" s="23"/>
      <c r="B30" s="24" t="s">
        <v>26</v>
      </c>
      <c r="C30" s="24"/>
      <c r="D30" s="24">
        <v>0</v>
      </c>
      <c r="E30" s="24">
        <v>463.1</v>
      </c>
      <c r="F30" s="24">
        <v>0</v>
      </c>
      <c r="G30" s="24">
        <v>0</v>
      </c>
      <c r="H30" s="24">
        <v>323.10000000000002</v>
      </c>
      <c r="I30" s="24">
        <v>318.39999999999998</v>
      </c>
      <c r="J30" s="24">
        <v>303.8</v>
      </c>
      <c r="K30" s="24">
        <v>248.6</v>
      </c>
      <c r="L30" s="24">
        <v>552.70000000000005</v>
      </c>
      <c r="M30" s="24">
        <v>98.4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60"/>
      <c r="W30" s="89"/>
      <c r="X30" s="89"/>
    </row>
    <row r="31" spans="1:24" x14ac:dyDescent="0.35">
      <c r="A31" s="23"/>
      <c r="B31" s="24" t="s">
        <v>19</v>
      </c>
      <c r="C31" s="24"/>
      <c r="D31" s="24">
        <v>0</v>
      </c>
      <c r="E31" s="24">
        <v>0</v>
      </c>
      <c r="F31" s="24">
        <v>0</v>
      </c>
      <c r="G31" s="24">
        <v>0</v>
      </c>
      <c r="H31" s="24">
        <v>796.7</v>
      </c>
      <c r="I31" s="24">
        <v>0</v>
      </c>
      <c r="J31" s="24">
        <v>1122.9000000000001</v>
      </c>
      <c r="K31" s="24">
        <v>2555.1</v>
      </c>
      <c r="L31" s="24">
        <v>2077.1999999999998</v>
      </c>
      <c r="M31" s="24">
        <v>532.1</v>
      </c>
      <c r="N31" s="24">
        <v>707.8</v>
      </c>
      <c r="O31" s="24">
        <v>1044</v>
      </c>
      <c r="P31" s="24">
        <v>1183.5</v>
      </c>
      <c r="Q31" s="24">
        <v>0</v>
      </c>
      <c r="R31" s="24">
        <v>0</v>
      </c>
      <c r="S31" s="24">
        <v>0</v>
      </c>
      <c r="T31" s="24">
        <v>0</v>
      </c>
      <c r="U31" s="24">
        <v>0</v>
      </c>
      <c r="V31" s="60"/>
      <c r="W31" s="89"/>
      <c r="X31" s="89"/>
    </row>
    <row r="32" spans="1:24" ht="13.15" x14ac:dyDescent="0.4">
      <c r="A32" s="23"/>
      <c r="B32" s="28" t="s">
        <v>20</v>
      </c>
      <c r="C32" s="28"/>
      <c r="D32" s="28">
        <f t="shared" ref="D32:J32" si="8">SUM(D26:D31)</f>
        <v>4177.1000000000004</v>
      </c>
      <c r="E32" s="28">
        <f t="shared" si="8"/>
        <v>6186.7000000000007</v>
      </c>
      <c r="F32" s="28">
        <f t="shared" si="8"/>
        <v>5232.2000000000007</v>
      </c>
      <c r="G32" s="28">
        <f t="shared" si="8"/>
        <v>5475.5</v>
      </c>
      <c r="H32" s="28">
        <f t="shared" si="8"/>
        <v>7211.3</v>
      </c>
      <c r="I32" s="28">
        <f t="shared" si="8"/>
        <v>6085.3999999999987</v>
      </c>
      <c r="J32" s="28">
        <f t="shared" si="8"/>
        <v>7656.5000000000018</v>
      </c>
      <c r="K32" s="28">
        <f t="shared" ref="K32:O32" si="9">SUM(K26:K31)</f>
        <v>8226.7000000000007</v>
      </c>
      <c r="L32" s="28">
        <f t="shared" si="9"/>
        <v>8649.8000000000011</v>
      </c>
      <c r="M32" s="28">
        <f t="shared" si="9"/>
        <v>7536.0999999999995</v>
      </c>
      <c r="N32" s="28">
        <f t="shared" si="9"/>
        <v>8082.1</v>
      </c>
      <c r="O32" s="28">
        <f t="shared" si="9"/>
        <v>7919</v>
      </c>
      <c r="P32" s="28">
        <f t="shared" ref="P32:U32" si="10">SUM(P26:P31)</f>
        <v>7479.1</v>
      </c>
      <c r="Q32" s="28">
        <f t="shared" si="10"/>
        <v>5807.3</v>
      </c>
      <c r="R32" s="28">
        <f t="shared" si="10"/>
        <v>6954.1999999999989</v>
      </c>
      <c r="S32" s="28">
        <f t="shared" si="10"/>
        <v>6891.5999999999985</v>
      </c>
      <c r="T32" s="28">
        <f t="shared" si="10"/>
        <v>6928.5999999999995</v>
      </c>
      <c r="U32" s="28">
        <f t="shared" si="10"/>
        <v>6781.6999999999989</v>
      </c>
      <c r="V32" s="29"/>
      <c r="W32" s="89"/>
      <c r="X32" s="89"/>
    </row>
    <row r="33" spans="1:22" x14ac:dyDescent="0.3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1"/>
      <c r="Q33" s="9"/>
    </row>
    <row r="34" spans="1:22" x14ac:dyDescent="0.35">
      <c r="A34" t="s">
        <v>27</v>
      </c>
      <c r="B34" s="30" t="s">
        <v>28</v>
      </c>
      <c r="C34" s="30"/>
      <c r="D34" s="93">
        <v>3229.8</v>
      </c>
      <c r="E34" s="93">
        <v>3538.4</v>
      </c>
      <c r="F34" s="93">
        <v>3540.7</v>
      </c>
      <c r="G34" s="93">
        <v>3548.5</v>
      </c>
      <c r="H34" s="93">
        <f>3840.1-329</f>
        <v>3511.1</v>
      </c>
      <c r="I34" s="93">
        <v>2439</v>
      </c>
      <c r="J34" s="93">
        <v>2799.8</v>
      </c>
      <c r="K34" s="36">
        <v>2822.8000000000011</v>
      </c>
      <c r="L34" s="22">
        <v>2445.2999999999993</v>
      </c>
      <c r="M34" s="22">
        <v>2947.5000000000009</v>
      </c>
      <c r="N34" s="22">
        <v>3101.1999999999994</v>
      </c>
      <c r="O34" s="22">
        <v>2613.3999999999978</v>
      </c>
      <c r="P34" s="74">
        <v>2863.8999999999987</v>
      </c>
      <c r="Q34" s="9">
        <v>2774.2999999999993</v>
      </c>
      <c r="R34">
        <v>2504.6999999999998</v>
      </c>
      <c r="S34">
        <v>1993</v>
      </c>
      <c r="T34">
        <v>1601.2999999999993</v>
      </c>
      <c r="U34">
        <v>1030.5999999999999</v>
      </c>
      <c r="V34" s="9"/>
    </row>
    <row r="35" spans="1:22" x14ac:dyDescent="0.35">
      <c r="B35" s="32" t="s">
        <v>29</v>
      </c>
      <c r="C35" s="32"/>
      <c r="D35" s="93">
        <v>0</v>
      </c>
      <c r="E35" s="93">
        <v>463.1</v>
      </c>
      <c r="F35" s="93">
        <v>0</v>
      </c>
      <c r="G35" s="93">
        <v>0</v>
      </c>
      <c r="H35" s="93">
        <v>329</v>
      </c>
      <c r="I35" s="93">
        <v>318.39999999999998</v>
      </c>
      <c r="J35" s="93">
        <v>1426.5</v>
      </c>
      <c r="K35" s="36">
        <v>2889.5999999999985</v>
      </c>
      <c r="L35" s="22">
        <v>2506.3000000000002</v>
      </c>
      <c r="M35" s="22">
        <v>782.99999999999909</v>
      </c>
      <c r="N35" s="22">
        <v>857.70000000000073</v>
      </c>
      <c r="O35" s="22">
        <v>1356.800000000002</v>
      </c>
      <c r="P35" s="74">
        <v>1432.4000000000012</v>
      </c>
      <c r="Q35" s="9">
        <v>2605.5000000000009</v>
      </c>
      <c r="R35">
        <v>722.7000000000005</v>
      </c>
      <c r="S35">
        <v>852.19999999999982</v>
      </c>
      <c r="T35">
        <v>499.90000000000055</v>
      </c>
      <c r="U35">
        <v>500.80000000000018</v>
      </c>
      <c r="V35" s="9"/>
    </row>
    <row r="36" spans="1:22" x14ac:dyDescent="0.35">
      <c r="B36" s="30" t="s">
        <v>30</v>
      </c>
      <c r="C36" s="30"/>
      <c r="D36" s="93">
        <v>0</v>
      </c>
      <c r="E36" s="93">
        <v>0</v>
      </c>
      <c r="F36" s="93">
        <v>0</v>
      </c>
      <c r="G36" s="93">
        <v>0</v>
      </c>
      <c r="H36" s="93">
        <v>0</v>
      </c>
      <c r="I36" s="93">
        <v>0</v>
      </c>
      <c r="J36" s="93">
        <v>0</v>
      </c>
      <c r="K36" s="36">
        <v>0</v>
      </c>
      <c r="L36" s="22">
        <v>35.700000000000003</v>
      </c>
      <c r="M36" s="22">
        <v>45</v>
      </c>
      <c r="N36" s="22">
        <v>0</v>
      </c>
      <c r="O36" s="22">
        <v>0</v>
      </c>
      <c r="P36" s="74">
        <v>0</v>
      </c>
      <c r="Q36" s="9">
        <v>3</v>
      </c>
      <c r="R36">
        <v>0</v>
      </c>
      <c r="S36">
        <v>0</v>
      </c>
      <c r="T36">
        <v>0</v>
      </c>
      <c r="U36">
        <v>0</v>
      </c>
      <c r="V36" s="9"/>
    </row>
    <row r="37" spans="1:22" x14ac:dyDescent="0.35">
      <c r="B37" s="33" t="s">
        <v>31</v>
      </c>
      <c r="C37" s="33"/>
      <c r="D37" s="93">
        <v>0</v>
      </c>
      <c r="E37" s="93">
        <v>0</v>
      </c>
      <c r="F37" s="93">
        <v>0</v>
      </c>
      <c r="G37" s="93">
        <v>0</v>
      </c>
      <c r="H37" s="93">
        <v>0</v>
      </c>
      <c r="I37" s="93">
        <v>0</v>
      </c>
      <c r="J37" s="93">
        <v>0</v>
      </c>
      <c r="K37" s="36">
        <v>0</v>
      </c>
      <c r="L37" s="22">
        <v>0</v>
      </c>
      <c r="M37" s="22">
        <v>0</v>
      </c>
      <c r="N37" s="22">
        <v>0</v>
      </c>
      <c r="O37" s="22">
        <v>0</v>
      </c>
      <c r="P37" s="74">
        <v>0</v>
      </c>
      <c r="Q37" s="9">
        <v>0</v>
      </c>
      <c r="R37">
        <v>0</v>
      </c>
      <c r="S37">
        <v>0</v>
      </c>
      <c r="T37">
        <v>0</v>
      </c>
      <c r="U37">
        <v>0</v>
      </c>
      <c r="V37" s="9"/>
    </row>
    <row r="38" spans="1:22" x14ac:dyDescent="0.35">
      <c r="B38" s="33" t="s">
        <v>32</v>
      </c>
      <c r="C38" s="33"/>
      <c r="D38" s="93">
        <v>1367</v>
      </c>
      <c r="E38" s="93">
        <v>1885.6</v>
      </c>
      <c r="F38" s="93">
        <v>1803.5</v>
      </c>
      <c r="G38" s="93">
        <v>1666.5</v>
      </c>
      <c r="H38" s="93">
        <v>1901.3</v>
      </c>
      <c r="I38" s="93">
        <v>1762.4</v>
      </c>
      <c r="J38" s="93">
        <v>1458.3</v>
      </c>
      <c r="K38" s="36">
        <v>1539.6000000000001</v>
      </c>
      <c r="L38" s="22">
        <v>1708.8000000000002</v>
      </c>
      <c r="M38" s="22">
        <v>1608.0000000000002</v>
      </c>
      <c r="N38" s="22">
        <v>1411.4999999999998</v>
      </c>
      <c r="O38" s="22">
        <v>1450.4</v>
      </c>
      <c r="P38" s="74">
        <v>1541.3999999999999</v>
      </c>
      <c r="Q38" s="9">
        <v>1667.8</v>
      </c>
      <c r="R38">
        <v>1569.2</v>
      </c>
      <c r="S38">
        <v>1393</v>
      </c>
      <c r="T38">
        <v>918.3</v>
      </c>
      <c r="U38">
        <v>724.3</v>
      </c>
      <c r="V38" s="9"/>
    </row>
    <row r="39" spans="1:22" x14ac:dyDescent="0.35">
      <c r="B39" s="34" t="s">
        <v>33</v>
      </c>
      <c r="C39" s="34"/>
      <c r="D39" s="93">
        <v>0</v>
      </c>
      <c r="E39" s="93">
        <v>0</v>
      </c>
      <c r="F39" s="93">
        <v>0</v>
      </c>
      <c r="G39" s="93">
        <v>0</v>
      </c>
      <c r="H39" s="93">
        <v>0</v>
      </c>
      <c r="I39" s="93">
        <v>0</v>
      </c>
      <c r="J39" s="93">
        <v>0</v>
      </c>
      <c r="K39" s="36">
        <v>0</v>
      </c>
      <c r="L39" s="22">
        <v>0</v>
      </c>
      <c r="M39" s="22">
        <v>0</v>
      </c>
      <c r="N39" s="22">
        <v>0</v>
      </c>
      <c r="O39" s="22">
        <v>0</v>
      </c>
      <c r="P39" s="74">
        <v>0</v>
      </c>
      <c r="Q39" s="9">
        <v>0</v>
      </c>
      <c r="R39">
        <v>0</v>
      </c>
      <c r="S39">
        <v>0</v>
      </c>
      <c r="T39">
        <v>0</v>
      </c>
      <c r="U39">
        <v>0</v>
      </c>
      <c r="V39" s="9"/>
    </row>
    <row r="40" spans="1:22" x14ac:dyDescent="0.35">
      <c r="B40" s="33" t="s">
        <v>34</v>
      </c>
      <c r="C40" s="33"/>
      <c r="D40" s="93">
        <v>64.3</v>
      </c>
      <c r="E40" s="93">
        <v>102.5</v>
      </c>
      <c r="F40" s="93">
        <v>65.8</v>
      </c>
      <c r="G40" s="93">
        <v>97.6</v>
      </c>
      <c r="H40" s="93">
        <v>4.4000000000000004</v>
      </c>
      <c r="I40" s="93">
        <v>2.5</v>
      </c>
      <c r="J40" s="93">
        <v>2.6</v>
      </c>
      <c r="K40" s="36">
        <v>2.2000000000000002</v>
      </c>
      <c r="L40" s="22">
        <v>27.400000000000002</v>
      </c>
      <c r="M40" s="22">
        <v>31.6</v>
      </c>
      <c r="N40" s="22">
        <v>33.5</v>
      </c>
      <c r="O40" s="22">
        <v>21.7</v>
      </c>
      <c r="P40" s="74">
        <v>21.8</v>
      </c>
      <c r="Q40" s="9">
        <v>40.099999999999994</v>
      </c>
      <c r="R40">
        <v>47.1</v>
      </c>
      <c r="S40">
        <v>72.600000000000009</v>
      </c>
      <c r="T40">
        <v>63.8</v>
      </c>
      <c r="U40">
        <v>18.7</v>
      </c>
      <c r="V40" s="9"/>
    </row>
    <row r="41" spans="1:22" x14ac:dyDescent="0.35">
      <c r="B41" s="30" t="s">
        <v>35</v>
      </c>
      <c r="C41" s="30"/>
      <c r="D41" s="93">
        <v>4.3</v>
      </c>
      <c r="E41" s="93">
        <v>4.8</v>
      </c>
      <c r="F41" s="93">
        <v>4.6399999999999997</v>
      </c>
      <c r="G41" s="93">
        <v>3.5</v>
      </c>
      <c r="H41" s="93">
        <v>8.6</v>
      </c>
      <c r="I41" s="93">
        <v>16.7</v>
      </c>
      <c r="J41" s="93">
        <v>14.2</v>
      </c>
      <c r="K41" s="36">
        <v>5.3999999999999995</v>
      </c>
      <c r="L41" s="22">
        <v>6.5</v>
      </c>
      <c r="M41" s="22">
        <v>24.4</v>
      </c>
      <c r="N41" s="22">
        <v>9.9</v>
      </c>
      <c r="O41" s="22">
        <v>45.7</v>
      </c>
      <c r="P41" s="74">
        <v>29.5</v>
      </c>
      <c r="Q41" s="9">
        <v>27.5</v>
      </c>
      <c r="R41">
        <v>27.9</v>
      </c>
      <c r="S41">
        <v>45.2</v>
      </c>
      <c r="T41">
        <v>31.4</v>
      </c>
      <c r="U41">
        <v>13.5</v>
      </c>
      <c r="V41" s="9"/>
    </row>
    <row r="42" spans="1:22" x14ac:dyDescent="0.35">
      <c r="B42" s="30" t="s">
        <v>87</v>
      </c>
      <c r="C42" s="30"/>
      <c r="D42" s="93"/>
      <c r="E42" s="93"/>
      <c r="F42" s="93"/>
      <c r="G42" s="93"/>
      <c r="H42" s="93"/>
      <c r="I42" s="93"/>
      <c r="J42" s="93"/>
      <c r="K42" s="36"/>
      <c r="L42" s="22">
        <v>0</v>
      </c>
      <c r="M42" s="22">
        <v>0</v>
      </c>
      <c r="N42" s="22">
        <v>0</v>
      </c>
      <c r="O42" s="22">
        <v>0</v>
      </c>
      <c r="P42" s="74">
        <v>0</v>
      </c>
      <c r="Q42" s="9">
        <v>0</v>
      </c>
      <c r="R42">
        <v>0</v>
      </c>
      <c r="S42">
        <v>0</v>
      </c>
      <c r="T42">
        <v>0</v>
      </c>
      <c r="U42">
        <v>0</v>
      </c>
      <c r="V42" s="9"/>
    </row>
    <row r="43" spans="1:22" x14ac:dyDescent="0.35">
      <c r="K43" s="52"/>
      <c r="L43" s="22"/>
      <c r="M43" s="22"/>
      <c r="N43" s="22"/>
      <c r="O43" s="22"/>
      <c r="P43" s="74"/>
      <c r="Q43" s="9"/>
      <c r="V43" s="9"/>
    </row>
    <row r="44" spans="1:22" x14ac:dyDescent="0.35">
      <c r="A44" t="s">
        <v>36</v>
      </c>
      <c r="B44" s="5" t="s">
        <v>37</v>
      </c>
      <c r="C44" s="5"/>
      <c r="D44" s="93">
        <v>821.8</v>
      </c>
      <c r="E44" s="93">
        <v>1861.6</v>
      </c>
      <c r="F44" s="93">
        <v>891.46</v>
      </c>
      <c r="G44" s="93">
        <v>1260.0999999999999</v>
      </c>
      <c r="H44" s="93">
        <v>1676.9</v>
      </c>
      <c r="I44" s="93">
        <v>1764.8</v>
      </c>
      <c r="J44" s="93">
        <v>2012.5</v>
      </c>
      <c r="K44" s="36">
        <v>1264.0999999999997</v>
      </c>
      <c r="L44" s="22">
        <v>1938.6</v>
      </c>
      <c r="M44" s="22">
        <v>2639.8</v>
      </c>
      <c r="N44" s="22">
        <v>3040.7999999999997</v>
      </c>
      <c r="O44" s="22">
        <v>2973.7000000000003</v>
      </c>
      <c r="P44" s="74">
        <v>1888.1999999999996</v>
      </c>
      <c r="Q44" s="9">
        <v>1344.4</v>
      </c>
      <c r="R44">
        <v>2766.7000000000003</v>
      </c>
      <c r="S44">
        <v>3169.6</v>
      </c>
      <c r="T44">
        <v>4305.5999999999995</v>
      </c>
      <c r="U44">
        <v>4800.5999999999995</v>
      </c>
      <c r="V44" s="9"/>
    </row>
    <row r="45" spans="1:22" x14ac:dyDescent="0.35">
      <c r="B45" s="5" t="s">
        <v>38</v>
      </c>
      <c r="C45" s="5"/>
      <c r="D45" s="93">
        <v>943.8</v>
      </c>
      <c r="E45" s="93">
        <v>1005.6</v>
      </c>
      <c r="F45" s="93">
        <v>1754.8</v>
      </c>
      <c r="G45" s="93">
        <v>1708.5</v>
      </c>
      <c r="H45" s="93">
        <v>1251.7</v>
      </c>
      <c r="I45" s="93">
        <v>923.5</v>
      </c>
      <c r="J45" s="93">
        <v>1060.0999999999999</v>
      </c>
      <c r="K45" s="36">
        <v>1087.1000000000001</v>
      </c>
      <c r="L45" s="22">
        <v>876.2</v>
      </c>
      <c r="M45" s="22">
        <v>963.59999999999991</v>
      </c>
      <c r="N45" s="22">
        <v>823.3</v>
      </c>
      <c r="O45" s="22">
        <v>873.90000000000009</v>
      </c>
      <c r="P45" s="74">
        <v>820.59999999999991</v>
      </c>
      <c r="Q45" s="9">
        <v>1135.3999999999999</v>
      </c>
      <c r="R45">
        <v>792.19999999999993</v>
      </c>
      <c r="S45">
        <v>685.10000000000014</v>
      </c>
      <c r="T45">
        <v>529.6</v>
      </c>
      <c r="U45">
        <v>486.50000000000006</v>
      </c>
      <c r="V45" s="9"/>
    </row>
    <row r="46" spans="1:22" x14ac:dyDescent="0.35">
      <c r="B46" s="35" t="s">
        <v>66</v>
      </c>
      <c r="C46" s="35"/>
      <c r="D46" s="93">
        <v>0</v>
      </c>
      <c r="E46" s="93">
        <v>0</v>
      </c>
      <c r="F46" s="93">
        <v>0</v>
      </c>
      <c r="G46" s="93">
        <v>0</v>
      </c>
      <c r="H46" s="93">
        <v>0</v>
      </c>
      <c r="I46" s="93">
        <v>0</v>
      </c>
      <c r="J46" s="93">
        <v>0</v>
      </c>
      <c r="K46" s="36">
        <v>0</v>
      </c>
      <c r="L46" s="22">
        <v>0</v>
      </c>
      <c r="M46" s="22">
        <v>0</v>
      </c>
      <c r="N46" s="22">
        <v>0</v>
      </c>
      <c r="O46" s="22">
        <v>0</v>
      </c>
      <c r="P46" s="74">
        <v>0</v>
      </c>
      <c r="Q46" s="9">
        <v>0</v>
      </c>
      <c r="R46">
        <v>0</v>
      </c>
      <c r="S46">
        <v>0</v>
      </c>
      <c r="T46">
        <v>0</v>
      </c>
      <c r="U46">
        <v>0</v>
      </c>
      <c r="V46" s="9"/>
    </row>
    <row r="47" spans="1:22" x14ac:dyDescent="0.35">
      <c r="A47" t="s">
        <v>39</v>
      </c>
      <c r="B47" s="5" t="s">
        <v>40</v>
      </c>
      <c r="C47" s="5"/>
      <c r="D47" s="93">
        <v>5190</v>
      </c>
      <c r="E47" s="93">
        <v>2738.8</v>
      </c>
      <c r="F47" s="93">
        <v>4192.3</v>
      </c>
      <c r="G47" s="93">
        <v>2515.6</v>
      </c>
      <c r="H47" s="93">
        <v>2004.8</v>
      </c>
      <c r="I47" s="93">
        <v>3175.5</v>
      </c>
      <c r="J47" s="93">
        <v>1949.2</v>
      </c>
      <c r="K47" s="36">
        <v>2454.1</v>
      </c>
      <c r="L47" s="22">
        <v>3202.0999999999995</v>
      </c>
      <c r="M47" s="22">
        <v>1548.8000000000002</v>
      </c>
      <c r="N47" s="22">
        <v>1733.5</v>
      </c>
      <c r="O47" s="22">
        <v>2180</v>
      </c>
      <c r="P47" s="74">
        <v>2373.3000000000002</v>
      </c>
      <c r="Q47" s="9">
        <v>3120.9</v>
      </c>
      <c r="R47">
        <v>1936.5000000000005</v>
      </c>
      <c r="S47">
        <v>2061.3000000000002</v>
      </c>
      <c r="T47">
        <v>1492.7</v>
      </c>
      <c r="U47">
        <v>1549.3000000000002</v>
      </c>
      <c r="V47" s="9"/>
    </row>
    <row r="48" spans="1:22" x14ac:dyDescent="0.35">
      <c r="B48" s="5" t="s">
        <v>41</v>
      </c>
      <c r="C48" s="5"/>
      <c r="D48" s="93">
        <v>1.9</v>
      </c>
      <c r="E48" s="93">
        <v>33.9</v>
      </c>
      <c r="F48" s="93">
        <v>1.9</v>
      </c>
      <c r="G48" s="93">
        <v>1.9</v>
      </c>
      <c r="H48" s="93">
        <v>0</v>
      </c>
      <c r="I48" s="93">
        <v>0</v>
      </c>
      <c r="J48" s="93">
        <v>0</v>
      </c>
      <c r="K48" s="53">
        <v>0</v>
      </c>
      <c r="L48" s="22">
        <v>0.89999999999999991</v>
      </c>
      <c r="M48" s="22">
        <v>2.1</v>
      </c>
      <c r="N48" s="22">
        <v>1.7000000000000002</v>
      </c>
      <c r="O48" s="22">
        <v>1.5</v>
      </c>
      <c r="P48" s="74">
        <v>1.3</v>
      </c>
      <c r="Q48" s="9">
        <v>13.9</v>
      </c>
      <c r="R48">
        <v>4.7000000000000011</v>
      </c>
      <c r="S48">
        <v>3.9000000000000004</v>
      </c>
      <c r="T48">
        <v>4.0999999999999996</v>
      </c>
      <c r="U48">
        <v>3.6000000000000005</v>
      </c>
      <c r="V48" s="9"/>
    </row>
    <row r="49" spans="1:22" x14ac:dyDescent="0.35">
      <c r="B49" s="35" t="s">
        <v>42</v>
      </c>
      <c r="C49" s="35"/>
      <c r="D49" s="93">
        <v>0</v>
      </c>
      <c r="E49" s="93">
        <v>0</v>
      </c>
      <c r="F49" s="93">
        <v>0</v>
      </c>
      <c r="G49" s="93">
        <v>0</v>
      </c>
      <c r="H49" s="93">
        <v>5.9</v>
      </c>
      <c r="I49" s="93">
        <v>0</v>
      </c>
      <c r="J49" s="93">
        <v>0</v>
      </c>
      <c r="K49" s="53">
        <v>0</v>
      </c>
      <c r="L49" s="22">
        <v>0</v>
      </c>
      <c r="M49" s="22">
        <v>3.3</v>
      </c>
      <c r="N49" s="22">
        <v>0.9</v>
      </c>
      <c r="O49" s="22">
        <v>0</v>
      </c>
      <c r="P49" s="74">
        <v>4.5</v>
      </c>
      <c r="Q49" s="9">
        <v>3.5999999999999996</v>
      </c>
      <c r="R49">
        <v>3.8000000000000003</v>
      </c>
      <c r="S49">
        <v>3.7</v>
      </c>
      <c r="T49">
        <v>3.7</v>
      </c>
      <c r="U49">
        <v>3.4</v>
      </c>
      <c r="V49" s="9"/>
    </row>
    <row r="50" spans="1:22" x14ac:dyDescent="0.35">
      <c r="B50" s="36" t="s">
        <v>43</v>
      </c>
      <c r="C50" s="36"/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s="9">
        <v>0</v>
      </c>
      <c r="L50" s="22">
        <v>0</v>
      </c>
      <c r="M50" s="22">
        <v>0</v>
      </c>
      <c r="N50" s="22">
        <v>0</v>
      </c>
      <c r="O50" s="22">
        <v>0</v>
      </c>
      <c r="P50" s="74">
        <v>0</v>
      </c>
      <c r="Q50" s="9">
        <v>0</v>
      </c>
      <c r="R50">
        <v>0</v>
      </c>
      <c r="S50">
        <v>0</v>
      </c>
      <c r="T50">
        <v>0</v>
      </c>
      <c r="U50">
        <v>0</v>
      </c>
      <c r="V50" s="9"/>
    </row>
    <row r="51" spans="1:22" ht="13.15" x14ac:dyDescent="0.4">
      <c r="A51" s="37" t="s">
        <v>44</v>
      </c>
      <c r="B51" s="38"/>
      <c r="C51" s="38"/>
      <c r="D51" s="102">
        <v>1998</v>
      </c>
      <c r="E51" s="102">
        <v>1999</v>
      </c>
      <c r="F51" s="102">
        <v>2000</v>
      </c>
      <c r="G51" s="102">
        <v>2001</v>
      </c>
      <c r="H51" s="102">
        <v>2002</v>
      </c>
      <c r="I51" s="102">
        <f>I3</f>
        <v>2003</v>
      </c>
      <c r="J51" s="102">
        <v>2004</v>
      </c>
      <c r="K51" s="38"/>
      <c r="L51" s="38"/>
      <c r="M51" s="38"/>
      <c r="N51" s="38"/>
      <c r="O51" s="38"/>
      <c r="P51" s="39">
        <v>2010</v>
      </c>
      <c r="Q51" s="39">
        <v>2011</v>
      </c>
      <c r="R51" s="39">
        <v>2012</v>
      </c>
      <c r="S51" s="39">
        <v>2013</v>
      </c>
      <c r="T51" s="39">
        <v>2014</v>
      </c>
      <c r="U51" s="39">
        <v>2015</v>
      </c>
      <c r="V51" s="39"/>
    </row>
    <row r="52" spans="1:22" x14ac:dyDescent="0.35">
      <c r="A52" s="40"/>
      <c r="B52" s="38" t="s">
        <v>68</v>
      </c>
      <c r="C52" s="38"/>
      <c r="D52" s="107">
        <f t="shared" ref="D52:J52" si="11">D35+D39</f>
        <v>0</v>
      </c>
      <c r="E52" s="107">
        <f t="shared" si="11"/>
        <v>463.1</v>
      </c>
      <c r="F52" s="107">
        <f t="shared" si="11"/>
        <v>0</v>
      </c>
      <c r="G52" s="107">
        <f t="shared" si="11"/>
        <v>0</v>
      </c>
      <c r="H52" s="107">
        <f t="shared" si="11"/>
        <v>329</v>
      </c>
      <c r="I52" s="107">
        <f t="shared" si="11"/>
        <v>318.39999999999998</v>
      </c>
      <c r="J52" s="107">
        <f t="shared" si="11"/>
        <v>1426.5</v>
      </c>
      <c r="K52" s="42">
        <f t="shared" ref="K52:U52" si="12">K35+K39</f>
        <v>2889.5999999999985</v>
      </c>
      <c r="L52" s="42">
        <f t="shared" si="12"/>
        <v>2506.3000000000002</v>
      </c>
      <c r="M52" s="42">
        <f t="shared" si="12"/>
        <v>782.99999999999909</v>
      </c>
      <c r="N52" s="42">
        <f t="shared" si="12"/>
        <v>857.70000000000073</v>
      </c>
      <c r="O52" s="42">
        <f t="shared" si="12"/>
        <v>1356.800000000002</v>
      </c>
      <c r="P52" s="41">
        <f t="shared" si="12"/>
        <v>1432.4000000000012</v>
      </c>
      <c r="Q52" s="41">
        <f t="shared" si="12"/>
        <v>2605.5000000000009</v>
      </c>
      <c r="R52" s="41">
        <f t="shared" si="12"/>
        <v>722.7000000000005</v>
      </c>
      <c r="S52" s="41">
        <f t="shared" si="12"/>
        <v>852.19999999999982</v>
      </c>
      <c r="T52" s="41">
        <f t="shared" si="12"/>
        <v>499.90000000000055</v>
      </c>
      <c r="U52" s="41">
        <f t="shared" si="12"/>
        <v>500.80000000000018</v>
      </c>
      <c r="V52" s="41"/>
    </row>
    <row r="53" spans="1:22" x14ac:dyDescent="0.35">
      <c r="A53" s="40"/>
      <c r="B53" s="38" t="s">
        <v>45</v>
      </c>
      <c r="C53" s="38"/>
      <c r="D53" s="98">
        <f>D34</f>
        <v>3229.8</v>
      </c>
      <c r="E53" s="98">
        <f t="shared" ref="E53:J53" si="13">E34</f>
        <v>3538.4</v>
      </c>
      <c r="F53" s="98">
        <f t="shared" si="13"/>
        <v>3540.7</v>
      </c>
      <c r="G53" s="98">
        <f t="shared" si="13"/>
        <v>3548.5</v>
      </c>
      <c r="H53" s="98">
        <f t="shared" si="13"/>
        <v>3511.1</v>
      </c>
      <c r="I53" s="98">
        <f t="shared" si="13"/>
        <v>2439</v>
      </c>
      <c r="J53" s="98">
        <f t="shared" si="13"/>
        <v>2799.8</v>
      </c>
      <c r="K53" s="42">
        <f t="shared" ref="K53:O53" si="14">K34</f>
        <v>2822.8000000000011</v>
      </c>
      <c r="L53" s="42">
        <f t="shared" si="14"/>
        <v>2445.2999999999993</v>
      </c>
      <c r="M53" s="42">
        <f t="shared" si="14"/>
        <v>2947.5000000000009</v>
      </c>
      <c r="N53" s="42">
        <f t="shared" si="14"/>
        <v>3101.1999999999994</v>
      </c>
      <c r="O53" s="42">
        <f t="shared" si="14"/>
        <v>2613.3999999999978</v>
      </c>
      <c r="P53" s="42">
        <f>P34</f>
        <v>2863.8999999999987</v>
      </c>
      <c r="Q53" s="42">
        <f t="shared" ref="Q53:U53" si="15">Q34</f>
        <v>2774.2999999999993</v>
      </c>
      <c r="R53" s="42">
        <f t="shared" si="15"/>
        <v>2504.6999999999998</v>
      </c>
      <c r="S53" s="42">
        <f t="shared" si="15"/>
        <v>1993</v>
      </c>
      <c r="T53" s="42">
        <f t="shared" si="15"/>
        <v>1601.2999999999993</v>
      </c>
      <c r="U53" s="42">
        <f t="shared" si="15"/>
        <v>1030.5999999999999</v>
      </c>
      <c r="V53" s="42"/>
    </row>
    <row r="54" spans="1:22" x14ac:dyDescent="0.35">
      <c r="A54" s="40"/>
      <c r="B54" s="43" t="s">
        <v>46</v>
      </c>
      <c r="C54" s="43"/>
      <c r="D54" s="98">
        <f>D36</f>
        <v>0</v>
      </c>
      <c r="E54" s="98">
        <f t="shared" ref="E54:J54" si="16">E36</f>
        <v>0</v>
      </c>
      <c r="F54" s="98">
        <f t="shared" si="16"/>
        <v>0</v>
      </c>
      <c r="G54" s="98">
        <f t="shared" si="16"/>
        <v>0</v>
      </c>
      <c r="H54" s="98">
        <f t="shared" si="16"/>
        <v>0</v>
      </c>
      <c r="I54" s="98">
        <f t="shared" si="16"/>
        <v>0</v>
      </c>
      <c r="J54" s="98">
        <f t="shared" si="16"/>
        <v>0</v>
      </c>
      <c r="K54" s="42">
        <f t="shared" ref="K54:P55" si="17">K36</f>
        <v>0</v>
      </c>
      <c r="L54" s="42">
        <f t="shared" si="17"/>
        <v>35.700000000000003</v>
      </c>
      <c r="M54" s="42">
        <f t="shared" si="17"/>
        <v>45</v>
      </c>
      <c r="N54" s="42">
        <f t="shared" si="17"/>
        <v>0</v>
      </c>
      <c r="O54" s="42">
        <f t="shared" si="17"/>
        <v>0</v>
      </c>
      <c r="P54" s="42">
        <f t="shared" si="17"/>
        <v>0</v>
      </c>
      <c r="Q54" s="42">
        <f t="shared" ref="Q54:U55" si="18">Q36</f>
        <v>3</v>
      </c>
      <c r="R54" s="42">
        <f t="shared" si="18"/>
        <v>0</v>
      </c>
      <c r="S54" s="42">
        <f t="shared" si="18"/>
        <v>0</v>
      </c>
      <c r="T54" s="42">
        <f t="shared" si="18"/>
        <v>0</v>
      </c>
      <c r="U54" s="42">
        <f t="shared" si="18"/>
        <v>0</v>
      </c>
      <c r="V54" s="42"/>
    </row>
    <row r="55" spans="1:22" x14ac:dyDescent="0.35">
      <c r="A55" s="40"/>
      <c r="B55" s="44" t="s">
        <v>47</v>
      </c>
      <c r="C55" s="44"/>
      <c r="D55" s="98">
        <f t="shared" ref="D55:J55" si="19">D37</f>
        <v>0</v>
      </c>
      <c r="E55" s="98">
        <f t="shared" si="19"/>
        <v>0</v>
      </c>
      <c r="F55" s="98">
        <f t="shared" si="19"/>
        <v>0</v>
      </c>
      <c r="G55" s="98">
        <f t="shared" si="19"/>
        <v>0</v>
      </c>
      <c r="H55" s="98">
        <f t="shared" si="19"/>
        <v>0</v>
      </c>
      <c r="I55" s="98">
        <f t="shared" si="19"/>
        <v>0</v>
      </c>
      <c r="J55" s="98">
        <f t="shared" si="19"/>
        <v>0</v>
      </c>
      <c r="K55" s="42">
        <f t="shared" si="17"/>
        <v>0</v>
      </c>
      <c r="L55" s="42">
        <f t="shared" si="17"/>
        <v>0</v>
      </c>
      <c r="M55" s="42">
        <f t="shared" si="17"/>
        <v>0</v>
      </c>
      <c r="N55" s="42">
        <f t="shared" si="17"/>
        <v>0</v>
      </c>
      <c r="O55" s="42">
        <f t="shared" si="17"/>
        <v>0</v>
      </c>
      <c r="P55" s="42">
        <f t="shared" si="17"/>
        <v>0</v>
      </c>
      <c r="Q55" s="42">
        <f t="shared" si="18"/>
        <v>0</v>
      </c>
      <c r="R55" s="42">
        <f t="shared" si="18"/>
        <v>0</v>
      </c>
      <c r="S55" s="42">
        <f t="shared" si="18"/>
        <v>0</v>
      </c>
      <c r="T55" s="42">
        <f t="shared" si="18"/>
        <v>0</v>
      </c>
      <c r="U55" s="42">
        <f t="shared" si="18"/>
        <v>0</v>
      </c>
      <c r="V55" s="42"/>
    </row>
    <row r="56" spans="1:22" x14ac:dyDescent="0.35">
      <c r="A56" s="40"/>
      <c r="B56" s="38" t="s">
        <v>48</v>
      </c>
      <c r="C56" s="38"/>
      <c r="D56" s="98">
        <f t="shared" ref="D56:J56" si="20">D38+D40</f>
        <v>1431.3</v>
      </c>
      <c r="E56" s="98">
        <f t="shared" si="20"/>
        <v>1988.1</v>
      </c>
      <c r="F56" s="98">
        <f t="shared" si="20"/>
        <v>1869.3</v>
      </c>
      <c r="G56" s="98">
        <f t="shared" si="20"/>
        <v>1764.1</v>
      </c>
      <c r="H56" s="98">
        <f t="shared" si="20"/>
        <v>1905.7</v>
      </c>
      <c r="I56" s="98">
        <f t="shared" si="20"/>
        <v>1764.9</v>
      </c>
      <c r="J56" s="98">
        <f t="shared" si="20"/>
        <v>1460.8999999999999</v>
      </c>
      <c r="K56" s="42">
        <f t="shared" ref="K56:U56" si="21">K38+K40</f>
        <v>1541.8000000000002</v>
      </c>
      <c r="L56" s="42">
        <f t="shared" si="21"/>
        <v>1736.2000000000003</v>
      </c>
      <c r="M56" s="42">
        <f t="shared" si="21"/>
        <v>1639.6000000000001</v>
      </c>
      <c r="N56" s="42">
        <f t="shared" si="21"/>
        <v>1444.9999999999998</v>
      </c>
      <c r="O56" s="42">
        <f t="shared" si="21"/>
        <v>1472.1000000000001</v>
      </c>
      <c r="P56" s="42">
        <f t="shared" si="21"/>
        <v>1563.1999999999998</v>
      </c>
      <c r="Q56" s="42">
        <f t="shared" si="21"/>
        <v>1707.8999999999999</v>
      </c>
      <c r="R56" s="42">
        <f t="shared" si="21"/>
        <v>1616.3</v>
      </c>
      <c r="S56" s="42">
        <f t="shared" si="21"/>
        <v>1465.6</v>
      </c>
      <c r="T56" s="42">
        <f t="shared" si="21"/>
        <v>982.09999999999991</v>
      </c>
      <c r="U56" s="42">
        <f t="shared" si="21"/>
        <v>743</v>
      </c>
      <c r="V56" s="42"/>
    </row>
    <row r="57" spans="1:22" x14ac:dyDescent="0.35">
      <c r="A57" s="40"/>
      <c r="B57" s="38" t="s">
        <v>49</v>
      </c>
      <c r="C57" s="38"/>
      <c r="D57" s="98">
        <f t="shared" ref="D57:J57" si="22">D41</f>
        <v>4.3</v>
      </c>
      <c r="E57" s="98">
        <f t="shared" si="22"/>
        <v>4.8</v>
      </c>
      <c r="F57" s="98">
        <f t="shared" si="22"/>
        <v>4.6399999999999997</v>
      </c>
      <c r="G57" s="98">
        <f t="shared" si="22"/>
        <v>3.5</v>
      </c>
      <c r="H57" s="98">
        <f t="shared" si="22"/>
        <v>8.6</v>
      </c>
      <c r="I57" s="98">
        <f t="shared" si="22"/>
        <v>16.7</v>
      </c>
      <c r="J57" s="98">
        <f t="shared" si="22"/>
        <v>14.2</v>
      </c>
      <c r="K57" s="42">
        <f t="shared" ref="K57:U58" si="23">K41</f>
        <v>5.3999999999999995</v>
      </c>
      <c r="L57" s="42">
        <f t="shared" si="23"/>
        <v>6.5</v>
      </c>
      <c r="M57" s="42">
        <f t="shared" si="23"/>
        <v>24.4</v>
      </c>
      <c r="N57" s="42">
        <f t="shared" si="23"/>
        <v>9.9</v>
      </c>
      <c r="O57" s="42">
        <f t="shared" si="23"/>
        <v>45.7</v>
      </c>
      <c r="P57" s="42">
        <f t="shared" si="23"/>
        <v>29.5</v>
      </c>
      <c r="Q57" s="42">
        <f t="shared" si="23"/>
        <v>27.5</v>
      </c>
      <c r="R57" s="42">
        <f t="shared" si="23"/>
        <v>27.9</v>
      </c>
      <c r="S57" s="42">
        <f t="shared" si="23"/>
        <v>45.2</v>
      </c>
      <c r="T57" s="42">
        <f t="shared" si="23"/>
        <v>31.4</v>
      </c>
      <c r="U57" s="42">
        <f t="shared" si="23"/>
        <v>13.5</v>
      </c>
      <c r="V57" s="42"/>
    </row>
    <row r="58" spans="1:22" x14ac:dyDescent="0.35">
      <c r="A58" s="40"/>
      <c r="B58" s="38" t="s">
        <v>74</v>
      </c>
      <c r="C58" s="38"/>
      <c r="D58" s="98"/>
      <c r="E58" s="98"/>
      <c r="F58" s="98"/>
      <c r="G58" s="98"/>
      <c r="H58" s="98"/>
      <c r="I58" s="98"/>
      <c r="J58" s="98"/>
      <c r="K58" s="42">
        <f t="shared" si="23"/>
        <v>0</v>
      </c>
      <c r="L58" s="42">
        <f t="shared" si="23"/>
        <v>0</v>
      </c>
      <c r="M58" s="42">
        <f t="shared" si="23"/>
        <v>0</v>
      </c>
      <c r="N58" s="42">
        <f t="shared" si="23"/>
        <v>0</v>
      </c>
      <c r="O58" s="42">
        <f t="shared" si="23"/>
        <v>0</v>
      </c>
      <c r="P58" s="42">
        <f t="shared" si="23"/>
        <v>0</v>
      </c>
      <c r="Q58" s="42">
        <f t="shared" ref="Q58:R58" si="24">Q42</f>
        <v>0</v>
      </c>
      <c r="R58" s="42">
        <f t="shared" si="24"/>
        <v>0</v>
      </c>
      <c r="S58" s="42">
        <f>S42</f>
        <v>0</v>
      </c>
      <c r="T58" s="42">
        <f t="shared" ref="T58:U58" si="25">T42</f>
        <v>0</v>
      </c>
      <c r="U58" s="42">
        <f t="shared" si="25"/>
        <v>0</v>
      </c>
      <c r="V58" s="42"/>
    </row>
    <row r="59" spans="1:22" x14ac:dyDescent="0.35">
      <c r="A59" s="40"/>
      <c r="B59" s="44" t="s">
        <v>50</v>
      </c>
      <c r="C59" s="44"/>
      <c r="D59" s="98">
        <f t="shared" ref="D59:J59" si="26">SUM(D44:D45)</f>
        <v>1765.6</v>
      </c>
      <c r="E59" s="98">
        <f t="shared" si="26"/>
        <v>2867.2</v>
      </c>
      <c r="F59" s="98">
        <f t="shared" si="26"/>
        <v>2646.26</v>
      </c>
      <c r="G59" s="98">
        <f t="shared" si="26"/>
        <v>2968.6</v>
      </c>
      <c r="H59" s="98">
        <f t="shared" si="26"/>
        <v>2928.6000000000004</v>
      </c>
      <c r="I59" s="98">
        <f t="shared" si="26"/>
        <v>2688.3</v>
      </c>
      <c r="J59" s="98">
        <f t="shared" si="26"/>
        <v>3072.6</v>
      </c>
      <c r="K59" s="42">
        <f t="shared" ref="K59:U59" si="27">SUM(K44:K45)</f>
        <v>2351.1999999999998</v>
      </c>
      <c r="L59" s="42">
        <f t="shared" si="27"/>
        <v>2814.8</v>
      </c>
      <c r="M59" s="42">
        <f t="shared" si="27"/>
        <v>3603.4</v>
      </c>
      <c r="N59" s="42">
        <f t="shared" si="27"/>
        <v>3864.0999999999995</v>
      </c>
      <c r="O59" s="42">
        <f t="shared" si="27"/>
        <v>3847.6000000000004</v>
      </c>
      <c r="P59" s="42">
        <f t="shared" si="27"/>
        <v>2708.7999999999993</v>
      </c>
      <c r="Q59" s="42">
        <f t="shared" si="27"/>
        <v>2479.8000000000002</v>
      </c>
      <c r="R59" s="42">
        <f t="shared" si="27"/>
        <v>3558.9</v>
      </c>
      <c r="S59" s="42">
        <f t="shared" si="27"/>
        <v>3854.7</v>
      </c>
      <c r="T59" s="42">
        <f t="shared" si="27"/>
        <v>4835.2</v>
      </c>
      <c r="U59" s="42">
        <f t="shared" si="27"/>
        <v>5287.0999999999995</v>
      </c>
      <c r="V59" s="42"/>
    </row>
    <row r="60" spans="1:22" x14ac:dyDescent="0.35">
      <c r="A60" s="40"/>
      <c r="B60" s="38" t="s">
        <v>67</v>
      </c>
      <c r="C60" s="38"/>
      <c r="D60" s="98">
        <f t="shared" ref="D60:J60" si="28">D49+D46</f>
        <v>0</v>
      </c>
      <c r="E60" s="98">
        <f t="shared" si="28"/>
        <v>0</v>
      </c>
      <c r="F60" s="98">
        <f t="shared" si="28"/>
        <v>0</v>
      </c>
      <c r="G60" s="98">
        <f t="shared" si="28"/>
        <v>0</v>
      </c>
      <c r="H60" s="98">
        <f t="shared" si="28"/>
        <v>5.9</v>
      </c>
      <c r="I60" s="98">
        <f t="shared" si="28"/>
        <v>0</v>
      </c>
      <c r="J60" s="98">
        <f t="shared" si="28"/>
        <v>0</v>
      </c>
      <c r="K60" s="42">
        <f t="shared" ref="K60:U60" si="29">K49+K46</f>
        <v>0</v>
      </c>
      <c r="L60" s="42">
        <f t="shared" si="29"/>
        <v>0</v>
      </c>
      <c r="M60" s="42">
        <f t="shared" si="29"/>
        <v>3.3</v>
      </c>
      <c r="N60" s="42">
        <f t="shared" si="29"/>
        <v>0.9</v>
      </c>
      <c r="O60" s="42">
        <f t="shared" si="29"/>
        <v>0</v>
      </c>
      <c r="P60" s="42">
        <f t="shared" si="29"/>
        <v>4.5</v>
      </c>
      <c r="Q60" s="42">
        <f t="shared" si="29"/>
        <v>3.5999999999999996</v>
      </c>
      <c r="R60" s="42">
        <f t="shared" si="29"/>
        <v>3.8000000000000003</v>
      </c>
      <c r="S60" s="42">
        <f t="shared" si="29"/>
        <v>3.7</v>
      </c>
      <c r="T60" s="42">
        <f t="shared" si="29"/>
        <v>3.7</v>
      </c>
      <c r="U60" s="42">
        <f t="shared" si="29"/>
        <v>3.4</v>
      </c>
      <c r="V60" s="42"/>
    </row>
    <row r="61" spans="1:22" x14ac:dyDescent="0.35">
      <c r="A61" s="40"/>
      <c r="B61" s="44" t="s">
        <v>51</v>
      </c>
      <c r="C61" s="44"/>
      <c r="D61" s="98">
        <f t="shared" ref="D61:J61" si="30">D47</f>
        <v>5190</v>
      </c>
      <c r="E61" s="98">
        <f t="shared" si="30"/>
        <v>2738.8</v>
      </c>
      <c r="F61" s="98">
        <f t="shared" si="30"/>
        <v>4192.3</v>
      </c>
      <c r="G61" s="98">
        <f t="shared" si="30"/>
        <v>2515.6</v>
      </c>
      <c r="H61" s="98">
        <f t="shared" si="30"/>
        <v>2004.8</v>
      </c>
      <c r="I61" s="98">
        <f t="shared" si="30"/>
        <v>3175.5</v>
      </c>
      <c r="J61" s="98">
        <f t="shared" si="30"/>
        <v>1949.2</v>
      </c>
      <c r="K61" s="42">
        <f t="shared" ref="K61:U61" si="31">K47</f>
        <v>2454.1</v>
      </c>
      <c r="L61" s="42">
        <f t="shared" si="31"/>
        <v>3202.0999999999995</v>
      </c>
      <c r="M61" s="42">
        <f t="shared" si="31"/>
        <v>1548.8000000000002</v>
      </c>
      <c r="N61" s="42">
        <f t="shared" si="31"/>
        <v>1733.5</v>
      </c>
      <c r="O61" s="42">
        <f t="shared" si="31"/>
        <v>2180</v>
      </c>
      <c r="P61" s="42">
        <f t="shared" si="31"/>
        <v>2373.3000000000002</v>
      </c>
      <c r="Q61" s="42">
        <f t="shared" si="31"/>
        <v>3120.9</v>
      </c>
      <c r="R61" s="42">
        <f t="shared" si="31"/>
        <v>1936.5000000000005</v>
      </c>
      <c r="S61" s="42">
        <f t="shared" si="31"/>
        <v>2061.3000000000002</v>
      </c>
      <c r="T61" s="42">
        <f t="shared" si="31"/>
        <v>1492.7</v>
      </c>
      <c r="U61" s="42">
        <f t="shared" si="31"/>
        <v>1549.3000000000002</v>
      </c>
      <c r="V61" s="42"/>
    </row>
    <row r="62" spans="1:22" x14ac:dyDescent="0.35">
      <c r="A62" s="40"/>
      <c r="B62" s="38" t="s">
        <v>52</v>
      </c>
      <c r="C62" s="38"/>
      <c r="D62" s="98">
        <f t="shared" ref="D62:J62" si="32">D48+D50</f>
        <v>1.9</v>
      </c>
      <c r="E62" s="98">
        <f t="shared" si="32"/>
        <v>33.9</v>
      </c>
      <c r="F62" s="98">
        <f t="shared" si="32"/>
        <v>1.9</v>
      </c>
      <c r="G62" s="98">
        <f t="shared" si="32"/>
        <v>1.9</v>
      </c>
      <c r="H62" s="98">
        <f t="shared" si="32"/>
        <v>0</v>
      </c>
      <c r="I62" s="98">
        <f t="shared" si="32"/>
        <v>0</v>
      </c>
      <c r="J62" s="98">
        <f t="shared" si="32"/>
        <v>0</v>
      </c>
      <c r="K62" s="42">
        <f t="shared" ref="K62:U62" si="33">K48+K50</f>
        <v>0</v>
      </c>
      <c r="L62" s="42">
        <f t="shared" si="33"/>
        <v>0.89999999999999991</v>
      </c>
      <c r="M62" s="42">
        <f t="shared" si="33"/>
        <v>2.1</v>
      </c>
      <c r="N62" s="42">
        <f t="shared" si="33"/>
        <v>1.7000000000000002</v>
      </c>
      <c r="O62" s="42">
        <f t="shared" si="33"/>
        <v>1.5</v>
      </c>
      <c r="P62" s="42">
        <f t="shared" si="33"/>
        <v>1.3</v>
      </c>
      <c r="Q62" s="42">
        <f t="shared" si="33"/>
        <v>13.9</v>
      </c>
      <c r="R62" s="42">
        <f t="shared" si="33"/>
        <v>4.7000000000000011</v>
      </c>
      <c r="S62" s="42">
        <f t="shared" si="33"/>
        <v>3.9000000000000004</v>
      </c>
      <c r="T62" s="42">
        <f t="shared" si="33"/>
        <v>4.0999999999999996</v>
      </c>
      <c r="U62" s="42">
        <f t="shared" si="33"/>
        <v>3.6000000000000005</v>
      </c>
      <c r="V62" s="42"/>
    </row>
    <row r="63" spans="1:22" x14ac:dyDescent="0.35">
      <c r="A63" s="40"/>
      <c r="B63" s="38" t="s">
        <v>90</v>
      </c>
      <c r="C63" s="38"/>
      <c r="D63" s="98"/>
      <c r="E63" s="98">
        <f>E61+E62</f>
        <v>2772.7000000000003</v>
      </c>
      <c r="F63" s="98">
        <f t="shared" ref="F63:J63" si="34">F61+F62</f>
        <v>4194.2</v>
      </c>
      <c r="G63" s="98">
        <f t="shared" si="34"/>
        <v>2517.5</v>
      </c>
      <c r="H63" s="98">
        <f t="shared" si="34"/>
        <v>2004.8</v>
      </c>
      <c r="I63" s="98">
        <f t="shared" si="34"/>
        <v>3175.5</v>
      </c>
      <c r="J63" s="98">
        <f t="shared" si="34"/>
        <v>1949.2</v>
      </c>
      <c r="K63" s="42"/>
      <c r="L63" s="42"/>
      <c r="M63" s="42"/>
      <c r="N63" s="42"/>
      <c r="O63" s="42"/>
      <c r="P63" s="42"/>
      <c r="Q63" s="42">
        <f>Q61+Q62</f>
        <v>3134.8</v>
      </c>
      <c r="R63" s="42">
        <f t="shared" ref="R63:U63" si="35">R61+R62</f>
        <v>1941.2000000000005</v>
      </c>
      <c r="S63" s="42">
        <f t="shared" si="35"/>
        <v>2065.2000000000003</v>
      </c>
      <c r="T63" s="42">
        <f t="shared" si="35"/>
        <v>1496.8</v>
      </c>
      <c r="U63" s="42">
        <f t="shared" si="35"/>
        <v>1552.9</v>
      </c>
      <c r="V63" s="42"/>
    </row>
    <row r="64" spans="1:22" ht="13.15" x14ac:dyDescent="0.4">
      <c r="A64" s="40"/>
      <c r="B64" s="45" t="s">
        <v>53</v>
      </c>
      <c r="C64" s="45"/>
      <c r="D64" s="99">
        <f>SUM(D52:D62)</f>
        <v>11622.9</v>
      </c>
      <c r="E64" s="99">
        <f t="shared" ref="E64:J64" si="36">SUM(E52:E62)</f>
        <v>11634.300000000001</v>
      </c>
      <c r="F64" s="99">
        <f t="shared" si="36"/>
        <v>12255.1</v>
      </c>
      <c r="G64" s="99">
        <f t="shared" si="36"/>
        <v>10802.2</v>
      </c>
      <c r="H64" s="99">
        <f t="shared" si="36"/>
        <v>10693.699999999999</v>
      </c>
      <c r="I64" s="99">
        <f t="shared" si="36"/>
        <v>10402.799999999999</v>
      </c>
      <c r="J64" s="99">
        <f t="shared" si="36"/>
        <v>10723.2</v>
      </c>
      <c r="K64" s="46">
        <f t="shared" ref="K64:U64" si="37">SUM(K52:K62)</f>
        <v>12064.9</v>
      </c>
      <c r="L64" s="46">
        <f t="shared" si="37"/>
        <v>12747.799999999997</v>
      </c>
      <c r="M64" s="46">
        <f t="shared" si="37"/>
        <v>10597.1</v>
      </c>
      <c r="N64" s="46">
        <f t="shared" si="37"/>
        <v>11013.999999999998</v>
      </c>
      <c r="O64" s="46">
        <f t="shared" si="37"/>
        <v>11517.1</v>
      </c>
      <c r="P64" s="46">
        <f t="shared" si="37"/>
        <v>10976.899999999998</v>
      </c>
      <c r="Q64" s="46">
        <f t="shared" si="37"/>
        <v>12736.4</v>
      </c>
      <c r="R64" s="46">
        <f t="shared" si="37"/>
        <v>10375.5</v>
      </c>
      <c r="S64" s="46">
        <f t="shared" si="37"/>
        <v>10279.6</v>
      </c>
      <c r="T64" s="46">
        <f t="shared" si="37"/>
        <v>9450.4</v>
      </c>
      <c r="U64" s="46">
        <f t="shared" si="37"/>
        <v>9131.3000000000011</v>
      </c>
      <c r="V64" s="46"/>
    </row>
    <row r="65" spans="2:23" x14ac:dyDescent="0.35">
      <c r="B65" s="5"/>
      <c r="C65" s="5"/>
      <c r="D65" s="69"/>
      <c r="F65" s="69"/>
      <c r="G65" s="69"/>
      <c r="I65" s="5"/>
      <c r="K65" s="5"/>
      <c r="L65" s="5"/>
      <c r="M65" s="5"/>
      <c r="N65" s="5"/>
      <c r="O65" s="5"/>
      <c r="P65" s="22"/>
      <c r="Q65" s="9"/>
    </row>
    <row r="66" spans="2:23" x14ac:dyDescent="0.35">
      <c r="B66" s="5" t="s">
        <v>54</v>
      </c>
      <c r="C66" s="5"/>
      <c r="D66" s="93"/>
      <c r="F66" s="93">
        <f>SUM(F53:F57)</f>
        <v>5414.64</v>
      </c>
      <c r="G66" s="93"/>
      <c r="K66" s="80">
        <f t="shared" ref="K66:P66" si="38">SUM(K52:K58,K60)</f>
        <v>7259.5999999999995</v>
      </c>
      <c r="L66" s="80">
        <f t="shared" si="38"/>
        <v>6730</v>
      </c>
      <c r="M66" s="80">
        <f t="shared" si="38"/>
        <v>5442.8</v>
      </c>
      <c r="N66" s="80">
        <f t="shared" si="38"/>
        <v>5414.6999999999989</v>
      </c>
      <c r="O66" s="80">
        <f t="shared" si="38"/>
        <v>5488</v>
      </c>
      <c r="P66" s="80">
        <f t="shared" si="38"/>
        <v>5893.5</v>
      </c>
      <c r="Q66" s="80">
        <f>SUM(Q52:Q58,Q60)</f>
        <v>7121.8</v>
      </c>
      <c r="R66" s="80">
        <f>SUM(R52:R58,R60)</f>
        <v>4875.4000000000005</v>
      </c>
      <c r="S66" s="80">
        <f>SUM(S52:S58,S60)</f>
        <v>4359.6999999999989</v>
      </c>
      <c r="T66" s="80">
        <f>SUM(T52:T58,T60)</f>
        <v>3118.3999999999996</v>
      </c>
      <c r="U66" s="80">
        <f>SUM(U52:U58,U60)</f>
        <v>2291.3000000000002</v>
      </c>
    </row>
    <row r="67" spans="2:23" x14ac:dyDescent="0.35">
      <c r="B67" s="5"/>
      <c r="C67" s="5"/>
      <c r="D67" s="5"/>
      <c r="F67" s="5"/>
      <c r="G67" s="5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</row>
    <row r="68" spans="2:23" x14ac:dyDescent="0.35">
      <c r="B68" s="5" t="s">
        <v>55</v>
      </c>
      <c r="C68" s="5"/>
      <c r="D68" s="5"/>
      <c r="F68" s="94">
        <f>F66+F59</f>
        <v>8060.9000000000005</v>
      </c>
      <c r="G68" s="5"/>
      <c r="K68" s="80">
        <f t="shared" ref="K68:P68" si="39">K66+K59</f>
        <v>9610.7999999999993</v>
      </c>
      <c r="L68" s="80">
        <f t="shared" si="39"/>
        <v>9544.7999999999993</v>
      </c>
      <c r="M68" s="80">
        <f t="shared" si="39"/>
        <v>9046.2000000000007</v>
      </c>
      <c r="N68" s="80">
        <f t="shared" si="39"/>
        <v>9278.7999999999993</v>
      </c>
      <c r="O68" s="80">
        <f t="shared" si="39"/>
        <v>9335.6</v>
      </c>
      <c r="P68" s="80">
        <f t="shared" si="39"/>
        <v>8602.2999999999993</v>
      </c>
      <c r="Q68" s="80">
        <f>Q66+Q59</f>
        <v>9601.6</v>
      </c>
      <c r="R68" s="80">
        <f>R66+R59</f>
        <v>8434.3000000000011</v>
      </c>
      <c r="S68" s="80">
        <f>S66+S59</f>
        <v>8214.3999999999978</v>
      </c>
      <c r="T68" s="80">
        <f>T66+T59</f>
        <v>7953.5999999999995</v>
      </c>
      <c r="U68" s="80">
        <f>U66+U59</f>
        <v>7578.4</v>
      </c>
    </row>
    <row r="69" spans="2:23" x14ac:dyDescent="0.35">
      <c r="P69" s="1"/>
      <c r="Q69" s="9"/>
    </row>
    <row r="70" spans="2:23" ht="15" x14ac:dyDescent="0.4">
      <c r="B70" t="s">
        <v>96</v>
      </c>
      <c r="D70" s="103">
        <v>1.74</v>
      </c>
      <c r="E70" s="103">
        <v>1.0900000000000001</v>
      </c>
      <c r="F70" s="103">
        <v>1.1299999999999999</v>
      </c>
      <c r="G70" s="103">
        <v>0.79</v>
      </c>
      <c r="H70" s="103">
        <v>0.82</v>
      </c>
      <c r="I70" s="103">
        <v>0.84</v>
      </c>
      <c r="J70" s="103">
        <v>0.85</v>
      </c>
      <c r="K70" s="110">
        <f>K72/$C73</f>
        <v>1.2645819170632222</v>
      </c>
      <c r="L70" s="110">
        <f>L72/$C74</f>
        <v>1.3253759739083166</v>
      </c>
      <c r="M70" s="110">
        <f t="shared" ref="M70:P70" si="40">M72/$C74</f>
        <v>0.59258923718064871</v>
      </c>
      <c r="N70" s="110">
        <f t="shared" si="40"/>
        <v>0.7251766624388476</v>
      </c>
      <c r="O70" s="110">
        <f t="shared" si="40"/>
        <v>0.85907773147309296</v>
      </c>
      <c r="P70" s="110">
        <f t="shared" si="40"/>
        <v>1.0567131726762096</v>
      </c>
      <c r="Q70" s="110">
        <f>Q72/$C75</f>
        <v>1.5735509011203117</v>
      </c>
      <c r="R70" s="110">
        <f t="shared" ref="R70:U70" si="41">R72/$C75</f>
        <v>0.66161714564052609</v>
      </c>
      <c r="S70" s="110">
        <f t="shared" si="41"/>
        <v>0.7286897223575256</v>
      </c>
      <c r="T70" s="110">
        <f t="shared" si="41"/>
        <v>0.54641987335606435</v>
      </c>
      <c r="U70" s="110">
        <f t="shared" si="41"/>
        <v>0.61441792498782266</v>
      </c>
      <c r="V70" s="49"/>
      <c r="W70" s="1"/>
    </row>
    <row r="71" spans="2:23" x14ac:dyDescent="0.35">
      <c r="B71" s="58"/>
      <c r="C71" s="58"/>
      <c r="D71" s="104"/>
      <c r="E71" s="104"/>
      <c r="F71" s="104"/>
      <c r="G71" s="104"/>
      <c r="H71" s="104"/>
      <c r="I71" s="104"/>
      <c r="J71" s="104"/>
      <c r="K71" s="112"/>
      <c r="L71" s="112"/>
      <c r="M71" s="112"/>
      <c r="N71" s="112"/>
      <c r="O71" s="112"/>
      <c r="P71" s="112"/>
      <c r="Q71" s="134"/>
      <c r="R71" s="120"/>
      <c r="S71" s="120"/>
      <c r="T71" s="120"/>
      <c r="U71" s="120"/>
      <c r="V71" s="1"/>
      <c r="W71" s="1"/>
    </row>
    <row r="72" spans="2:23" ht="15" x14ac:dyDescent="0.4">
      <c r="B72" t="s">
        <v>103</v>
      </c>
      <c r="D72" s="105">
        <v>35535</v>
      </c>
      <c r="E72" s="105">
        <v>24011</v>
      </c>
      <c r="F72" s="105">
        <v>23209</v>
      </c>
      <c r="G72" s="105">
        <v>16120</v>
      </c>
      <c r="H72" s="105">
        <v>18068.5</v>
      </c>
      <c r="I72" s="105">
        <v>18468.7</v>
      </c>
      <c r="J72" s="105">
        <v>18695.3</v>
      </c>
      <c r="K72" s="114">
        <v>27903</v>
      </c>
      <c r="L72" s="114">
        <v>29259</v>
      </c>
      <c r="M72" s="114">
        <v>13082</v>
      </c>
      <c r="N72" s="114">
        <v>16009</v>
      </c>
      <c r="O72" s="114">
        <v>18965</v>
      </c>
      <c r="P72" s="121">
        <v>23328</v>
      </c>
      <c r="Q72" s="114">
        <v>32305</v>
      </c>
      <c r="R72" s="114">
        <v>13583</v>
      </c>
      <c r="S72" s="114">
        <v>14960</v>
      </c>
      <c r="T72" s="114">
        <v>11218</v>
      </c>
      <c r="U72" s="114">
        <v>12614</v>
      </c>
      <c r="V72" s="54"/>
    </row>
    <row r="73" spans="2:23" ht="15" x14ac:dyDescent="0.4">
      <c r="B73" s="67" t="s">
        <v>84</v>
      </c>
      <c r="C73" s="117">
        <v>22065</v>
      </c>
      <c r="K73" s="54"/>
      <c r="L73" s="1"/>
      <c r="M73" s="1"/>
      <c r="N73" s="1"/>
      <c r="O73" s="1"/>
      <c r="P73" s="1"/>
      <c r="Q73" s="9"/>
    </row>
    <row r="74" spans="2:23" ht="15" x14ac:dyDescent="0.4">
      <c r="B74" s="67" t="s">
        <v>85</v>
      </c>
      <c r="C74" s="117">
        <v>22076</v>
      </c>
      <c r="D74" s="95">
        <v>1998</v>
      </c>
      <c r="E74" s="95">
        <v>1999</v>
      </c>
      <c r="F74" s="95">
        <v>2000</v>
      </c>
      <c r="G74" s="95">
        <v>2001</v>
      </c>
      <c r="H74" s="95">
        <v>2002</v>
      </c>
      <c r="I74" s="95">
        <v>2003</v>
      </c>
      <c r="J74" s="95">
        <v>2004</v>
      </c>
      <c r="K74" s="54"/>
      <c r="L74" s="1"/>
      <c r="M74" s="1"/>
      <c r="N74" s="1"/>
      <c r="O74" s="1"/>
      <c r="P74" s="1"/>
      <c r="Q74" s="9"/>
    </row>
    <row r="75" spans="2:23" ht="13.15" x14ac:dyDescent="0.4">
      <c r="B75" s="70" t="s">
        <v>86</v>
      </c>
      <c r="C75" s="118">
        <v>20530</v>
      </c>
      <c r="D75" s="9">
        <f t="shared" ref="D75:J75" si="42">D79-SUM(D76:D78)</f>
        <v>821.8</v>
      </c>
      <c r="E75" s="9">
        <f t="shared" si="42"/>
        <v>1861.6</v>
      </c>
      <c r="F75" s="9">
        <f t="shared" si="42"/>
        <v>891.46000000000026</v>
      </c>
      <c r="G75" s="9">
        <f t="shared" si="42"/>
        <v>1260.0999999999997</v>
      </c>
      <c r="H75" s="9">
        <f t="shared" si="42"/>
        <v>1687.4</v>
      </c>
      <c r="I75" s="9">
        <f t="shared" si="42"/>
        <v>1764.8000000000002</v>
      </c>
      <c r="J75" s="9">
        <v>2012.5</v>
      </c>
      <c r="K75" s="55">
        <v>2005</v>
      </c>
      <c r="L75" s="56">
        <v>2006</v>
      </c>
      <c r="M75" s="47">
        <v>2007</v>
      </c>
      <c r="N75" s="47">
        <v>2008</v>
      </c>
      <c r="O75" s="47">
        <v>2009</v>
      </c>
      <c r="P75" s="47">
        <v>2010</v>
      </c>
      <c r="Q75" s="47">
        <v>2011</v>
      </c>
      <c r="R75" s="47">
        <v>2012</v>
      </c>
      <c r="S75" s="47">
        <v>2013</v>
      </c>
      <c r="T75" s="47">
        <v>2014</v>
      </c>
      <c r="U75" s="47">
        <v>2015</v>
      </c>
      <c r="V75" s="47"/>
    </row>
    <row r="76" spans="2:23" x14ac:dyDescent="0.35">
      <c r="B76" s="70" t="s">
        <v>58</v>
      </c>
      <c r="C76" s="70"/>
      <c r="D76" s="9">
        <v>539.9</v>
      </c>
      <c r="E76" s="9">
        <v>735.9</v>
      </c>
      <c r="F76" s="9">
        <v>1237</v>
      </c>
      <c r="G76" s="9">
        <v>1281.9000000000001</v>
      </c>
      <c r="H76" s="9">
        <v>774.6</v>
      </c>
      <c r="I76" s="9">
        <v>630.70000000000005</v>
      </c>
      <c r="J76" s="9">
        <v>810.4</v>
      </c>
      <c r="K76" s="9">
        <v>1264.0999999999999</v>
      </c>
      <c r="L76" s="48">
        <v>1938.6</v>
      </c>
      <c r="M76" s="48">
        <v>2639.8</v>
      </c>
      <c r="N76" s="48">
        <v>3040.8</v>
      </c>
      <c r="O76" s="48">
        <v>2973.7</v>
      </c>
      <c r="P76" s="48">
        <v>1888.2</v>
      </c>
      <c r="Q76" s="9">
        <v>1344.4</v>
      </c>
      <c r="R76">
        <v>2766.7</v>
      </c>
      <c r="S76">
        <v>3169.6</v>
      </c>
      <c r="T76">
        <v>4305.6000000000004</v>
      </c>
      <c r="U76">
        <v>4800.6000000000004</v>
      </c>
      <c r="V76" s="9"/>
    </row>
    <row r="77" spans="2:23" x14ac:dyDescent="0.35">
      <c r="B77" t="s">
        <v>59</v>
      </c>
      <c r="D77" s="9">
        <v>255.5</v>
      </c>
      <c r="E77" s="9">
        <v>86.2</v>
      </c>
      <c r="F77" s="9">
        <v>340.5</v>
      </c>
      <c r="G77" s="9">
        <v>260.89999999999998</v>
      </c>
      <c r="H77" s="9">
        <v>260.5</v>
      </c>
      <c r="I77" s="9">
        <v>105.6</v>
      </c>
      <c r="J77" s="9">
        <v>54.1</v>
      </c>
      <c r="K77" s="9">
        <v>647.10000000000014</v>
      </c>
      <c r="L77" s="48">
        <v>547</v>
      </c>
      <c r="M77" s="48">
        <v>708.4</v>
      </c>
      <c r="N77" s="48">
        <v>628.79999999999995</v>
      </c>
      <c r="O77" s="48">
        <v>695.69999999999993</v>
      </c>
      <c r="P77" s="48">
        <v>530.20000000000005</v>
      </c>
      <c r="Q77" s="9">
        <v>381.4</v>
      </c>
      <c r="R77">
        <v>385</v>
      </c>
      <c r="S77">
        <v>411.6</v>
      </c>
      <c r="T77">
        <v>388.7</v>
      </c>
      <c r="U77">
        <v>376</v>
      </c>
      <c r="V77" s="9"/>
    </row>
    <row r="78" spans="2:23" x14ac:dyDescent="0.35">
      <c r="B78" t="s">
        <v>60</v>
      </c>
      <c r="D78" s="9">
        <v>148.4</v>
      </c>
      <c r="E78" s="9">
        <v>183.5</v>
      </c>
      <c r="F78" s="9">
        <v>177.3</v>
      </c>
      <c r="G78" s="9">
        <v>165.7</v>
      </c>
      <c r="H78" s="9">
        <v>207</v>
      </c>
      <c r="I78" s="9">
        <v>187.2</v>
      </c>
      <c r="J78" s="9">
        <v>195.6</v>
      </c>
      <c r="K78" s="9">
        <v>247.7</v>
      </c>
      <c r="L78" s="48">
        <v>135.19999999999999</v>
      </c>
      <c r="M78" s="48">
        <v>58.9</v>
      </c>
      <c r="N78" s="48">
        <v>14.2</v>
      </c>
      <c r="O78" s="48">
        <v>4.2</v>
      </c>
      <c r="P78" s="48">
        <v>102</v>
      </c>
      <c r="Q78" s="9">
        <v>536.5</v>
      </c>
      <c r="R78">
        <v>200</v>
      </c>
      <c r="S78">
        <v>84.3</v>
      </c>
      <c r="T78">
        <v>0.5</v>
      </c>
      <c r="U78">
        <v>0</v>
      </c>
      <c r="V78" s="9"/>
    </row>
    <row r="79" spans="2:23" x14ac:dyDescent="0.35">
      <c r="B79" t="s">
        <v>61</v>
      </c>
      <c r="D79" s="9">
        <v>1765.6</v>
      </c>
      <c r="E79" s="9">
        <v>2867.2</v>
      </c>
      <c r="F79" s="9">
        <v>2646.26</v>
      </c>
      <c r="G79" s="9">
        <v>2968.6</v>
      </c>
      <c r="H79" s="9">
        <v>2929.5</v>
      </c>
      <c r="I79" s="9">
        <v>2688.3</v>
      </c>
      <c r="J79" s="9">
        <v>3072.6</v>
      </c>
      <c r="K79" s="9">
        <v>192.29999999999998</v>
      </c>
      <c r="L79" s="48">
        <v>194</v>
      </c>
      <c r="M79" s="48">
        <v>196.29999999999998</v>
      </c>
      <c r="N79" s="48">
        <v>180.3</v>
      </c>
      <c r="O79" s="48">
        <v>174</v>
      </c>
      <c r="P79" s="48">
        <v>188.39999999999998</v>
      </c>
      <c r="Q79" s="9">
        <v>217.50000000000003</v>
      </c>
      <c r="R79">
        <v>207.2</v>
      </c>
      <c r="S79">
        <v>189.2</v>
      </c>
      <c r="T79">
        <v>140.4</v>
      </c>
      <c r="U79">
        <v>110.5</v>
      </c>
      <c r="V79" s="9"/>
    </row>
    <row r="80" spans="2:23" x14ac:dyDescent="0.35">
      <c r="B80" t="s">
        <v>62</v>
      </c>
      <c r="D80" s="9"/>
      <c r="E80" s="9"/>
      <c r="F80" s="9"/>
      <c r="G80" s="9"/>
      <c r="H80" s="9"/>
      <c r="I80" s="9"/>
      <c r="J80" s="9"/>
      <c r="K80" s="9">
        <f>SUM(K76:K79)</f>
        <v>2351.2000000000003</v>
      </c>
      <c r="L80" s="9">
        <f t="shared" ref="L80:P80" si="43">SUM(L76:L79)</f>
        <v>2814.7999999999997</v>
      </c>
      <c r="M80" s="9">
        <f t="shared" si="43"/>
        <v>3603.4000000000005</v>
      </c>
      <c r="N80" s="9">
        <f t="shared" si="43"/>
        <v>3864.1000000000004</v>
      </c>
      <c r="O80" s="9">
        <f t="shared" si="43"/>
        <v>3847.5999999999995</v>
      </c>
      <c r="P80" s="9">
        <f t="shared" si="43"/>
        <v>2708.8</v>
      </c>
      <c r="Q80" s="9">
        <f t="shared" ref="Q80:U80" si="44">SUM(Q76:Q79)</f>
        <v>2479.8000000000002</v>
      </c>
      <c r="R80" s="9">
        <f t="shared" si="44"/>
        <v>3558.8999999999996</v>
      </c>
      <c r="S80" s="9">
        <f t="shared" si="44"/>
        <v>3854.7</v>
      </c>
      <c r="T80" s="9">
        <f t="shared" si="44"/>
        <v>4835.2</v>
      </c>
      <c r="U80" s="9">
        <f t="shared" si="44"/>
        <v>5287.1</v>
      </c>
      <c r="V80" s="48"/>
    </row>
    <row r="81" spans="1:22" ht="15" x14ac:dyDescent="0.4">
      <c r="D81" s="50"/>
      <c r="E81" s="50"/>
      <c r="F81" s="50"/>
      <c r="H81" s="50"/>
      <c r="I81" s="50"/>
      <c r="J81" s="50"/>
      <c r="L81" s="1"/>
      <c r="M81" s="1"/>
      <c r="N81" s="1"/>
      <c r="O81" s="1"/>
      <c r="P81" s="1"/>
      <c r="Q81" s="9"/>
    </row>
    <row r="82" spans="1:22" ht="13.15" x14ac:dyDescent="0.4">
      <c r="K82" s="4">
        <v>2005</v>
      </c>
      <c r="L82" s="57">
        <v>2006</v>
      </c>
      <c r="M82" s="4">
        <v>2007</v>
      </c>
      <c r="N82" s="4">
        <v>2008</v>
      </c>
      <c r="O82" s="4">
        <v>2009</v>
      </c>
      <c r="P82" s="4">
        <v>2010</v>
      </c>
      <c r="Q82" s="4">
        <v>2011</v>
      </c>
      <c r="R82" s="4">
        <v>2012</v>
      </c>
      <c r="S82" s="4">
        <v>2013</v>
      </c>
      <c r="T82" s="4">
        <v>2014</v>
      </c>
      <c r="U82" s="4">
        <v>2015</v>
      </c>
      <c r="V82" s="4"/>
    </row>
    <row r="83" spans="1:22" x14ac:dyDescent="0.35">
      <c r="B83" s="1" t="s">
        <v>63</v>
      </c>
      <c r="C83" s="1"/>
      <c r="K83" s="49">
        <f t="shared" ref="K83:P83" si="45">K5/(K$5+K$15+K$20)</f>
        <v>8.6524693447189618E-2</v>
      </c>
      <c r="L83" s="49">
        <f t="shared" si="45"/>
        <v>8.325864080054024E-2</v>
      </c>
      <c r="M83" s="49">
        <f t="shared" si="45"/>
        <v>7.6229779863791397E-2</v>
      </c>
      <c r="N83" s="49">
        <f t="shared" si="45"/>
        <v>8.0213620421095019E-2</v>
      </c>
      <c r="O83" s="49">
        <f t="shared" si="45"/>
        <v>8.014779025152767E-2</v>
      </c>
      <c r="P83" s="49">
        <f t="shared" si="45"/>
        <v>8.4998483469821071E-2</v>
      </c>
      <c r="Q83" s="49">
        <f>Q5/(Q$5+Q$15+Q$20)</f>
        <v>7.6118079310781697E-2</v>
      </c>
      <c r="R83" s="49">
        <f>R5/(R$5+R$15+R$20)</f>
        <v>7.1767691006484363E-2</v>
      </c>
      <c r="S83" s="49">
        <f>S5/(S$5+S$15+S$20)</f>
        <v>7.3750043512061533E-2</v>
      </c>
      <c r="T83" s="49">
        <f>T5/(T$5+T$15+T$20)</f>
        <v>7.1125638502272839E-2</v>
      </c>
      <c r="U83" s="49">
        <f>U5/(U$5+U$15+U$20)</f>
        <v>6.2026537997587464E-2</v>
      </c>
      <c r="V83" s="49"/>
    </row>
    <row r="84" spans="1:22" ht="15" x14ac:dyDescent="0.4">
      <c r="A84" s="50"/>
      <c r="B84" s="1" t="s">
        <v>64</v>
      </c>
      <c r="C84" s="1"/>
      <c r="K84" s="49">
        <f t="shared" ref="K84:P84" si="46">K15/(K$5+K$15+K$20)</f>
        <v>0.85381791674259977</v>
      </c>
      <c r="L84" s="49">
        <f t="shared" si="46"/>
        <v>0.85730247406225046</v>
      </c>
      <c r="M84" s="49">
        <f t="shared" si="46"/>
        <v>0.86857045107074504</v>
      </c>
      <c r="N84" s="49">
        <f t="shared" si="46"/>
        <v>0.86648723681561457</v>
      </c>
      <c r="O84" s="49">
        <f t="shared" si="46"/>
        <v>0.86346891704288331</v>
      </c>
      <c r="P84" s="49">
        <f t="shared" si="46"/>
        <v>0.85465574764937824</v>
      </c>
      <c r="Q84" s="49">
        <f>Q15/(Q$5+Q$15+Q$20)</f>
        <v>0.86045863423286451</v>
      </c>
      <c r="R84" s="49">
        <f>R15/(R$5+R$15+R$20)</f>
        <v>0.86847476740907803</v>
      </c>
      <c r="S84" s="49">
        <f>S15/(S$5+S$15+S$20)</f>
        <v>0.86431198728287473</v>
      </c>
      <c r="T84" s="49">
        <f>T15/(T$5+T$15+T$20)</f>
        <v>0.86612540418951212</v>
      </c>
      <c r="U84" s="49">
        <f>U15/(U$5+U$15+U$20)</f>
        <v>0.87723763570566937</v>
      </c>
      <c r="V84" s="49"/>
    </row>
    <row r="85" spans="1:22" x14ac:dyDescent="0.35">
      <c r="B85" s="67" t="s">
        <v>77</v>
      </c>
      <c r="C85" s="67"/>
      <c r="K85" s="49">
        <f t="shared" ref="K85:P85" si="47">K20/(K$5+K$15+K$20)</f>
        <v>5.9657389810210619E-2</v>
      </c>
      <c r="L85" s="49">
        <f t="shared" si="47"/>
        <v>5.9438885137209164E-2</v>
      </c>
      <c r="M85" s="49">
        <f t="shared" si="47"/>
        <v>5.5199769065463526E-2</v>
      </c>
      <c r="N85" s="49">
        <f t="shared" si="47"/>
        <v>5.3299142763290341E-2</v>
      </c>
      <c r="O85" s="49">
        <f t="shared" si="47"/>
        <v>5.6383292705589144E-2</v>
      </c>
      <c r="P85" s="49">
        <f t="shared" si="47"/>
        <v>6.0345768880800725E-2</v>
      </c>
      <c r="Q85" s="49">
        <f>Q20/(Q$5+Q$15+Q$20)</f>
        <v>6.3423286456353728E-2</v>
      </c>
      <c r="R85" s="49">
        <f>R20/(R$5+R$15+R$20)</f>
        <v>5.9757541584437551E-2</v>
      </c>
      <c r="S85" s="49">
        <f>S20/(S$5+S$15+S$20)</f>
        <v>6.1937969205063628E-2</v>
      </c>
      <c r="T85" s="49">
        <f>T20/(T$5+T$15+T$20)</f>
        <v>6.2748957308215003E-2</v>
      </c>
      <c r="U85" s="49">
        <f>U20/(U$5+U$15+U$20)</f>
        <v>6.0735826296743067E-2</v>
      </c>
    </row>
    <row r="86" spans="1:22" x14ac:dyDescent="0.35">
      <c r="B86" s="67" t="s">
        <v>76</v>
      </c>
      <c r="C86" s="67"/>
    </row>
    <row r="87" spans="1:22" x14ac:dyDescent="0.35"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2" x14ac:dyDescent="0.35">
      <c r="B88" t="s">
        <v>70</v>
      </c>
      <c r="K88" s="66">
        <f t="shared" ref="K88:P88" si="48">K52</f>
        <v>2889.5999999999985</v>
      </c>
      <c r="L88" s="66">
        <f t="shared" si="48"/>
        <v>2506.3000000000002</v>
      </c>
      <c r="M88" s="66">
        <f t="shared" si="48"/>
        <v>782.99999999999909</v>
      </c>
      <c r="N88" s="66">
        <f t="shared" si="48"/>
        <v>857.70000000000073</v>
      </c>
      <c r="O88" s="66">
        <f t="shared" si="48"/>
        <v>1356.800000000002</v>
      </c>
      <c r="P88" s="66">
        <f t="shared" si="48"/>
        <v>1432.4000000000012</v>
      </c>
      <c r="Q88" s="66">
        <f t="shared" ref="Q88:U88" si="49">Q52</f>
        <v>2605.5000000000009</v>
      </c>
      <c r="R88" s="66">
        <f t="shared" si="49"/>
        <v>722.7000000000005</v>
      </c>
      <c r="S88" s="66">
        <f t="shared" si="49"/>
        <v>852.19999999999982</v>
      </c>
      <c r="T88" s="66">
        <f t="shared" si="49"/>
        <v>499.90000000000055</v>
      </c>
      <c r="U88" s="66">
        <f t="shared" si="49"/>
        <v>500.80000000000018</v>
      </c>
      <c r="V88" s="60"/>
    </row>
    <row r="89" spans="1:22" x14ac:dyDescent="0.35">
      <c r="B89" t="s">
        <v>71</v>
      </c>
      <c r="K89" s="81">
        <f t="shared" ref="K89:P89" si="50">K90-K88</f>
        <v>4370.0000000000009</v>
      </c>
      <c r="L89" s="81">
        <f t="shared" si="50"/>
        <v>4223.6999999999989</v>
      </c>
      <c r="M89" s="81">
        <f t="shared" si="50"/>
        <v>4659.8000000000011</v>
      </c>
      <c r="N89" s="81">
        <f t="shared" si="50"/>
        <v>4556.9999999999982</v>
      </c>
      <c r="O89" s="81">
        <f t="shared" si="50"/>
        <v>4131.199999999998</v>
      </c>
      <c r="P89" s="81">
        <f t="shared" si="50"/>
        <v>4461.0999999999985</v>
      </c>
      <c r="Q89" s="81">
        <f t="shared" ref="Q89:U89" si="51">Q90-Q88</f>
        <v>4516.3</v>
      </c>
      <c r="R89" s="81">
        <f t="shared" si="51"/>
        <v>4152.7</v>
      </c>
      <c r="S89" s="81">
        <f t="shared" si="51"/>
        <v>3507.5</v>
      </c>
      <c r="T89" s="81">
        <f t="shared" si="51"/>
        <v>2618.4999999999995</v>
      </c>
      <c r="U89" s="81">
        <f t="shared" si="51"/>
        <v>1790.4999999999995</v>
      </c>
      <c r="V89" s="60"/>
    </row>
    <row r="90" spans="1:22" x14ac:dyDescent="0.35">
      <c r="B90" t="s">
        <v>72</v>
      </c>
      <c r="K90" s="9">
        <f t="shared" ref="K90:P90" si="52">SUM(K34:K41,K49)</f>
        <v>7259.5999999999995</v>
      </c>
      <c r="L90" s="9">
        <f t="shared" si="52"/>
        <v>6729.9999999999991</v>
      </c>
      <c r="M90" s="9">
        <f t="shared" si="52"/>
        <v>5442.8</v>
      </c>
      <c r="N90" s="9">
        <f t="shared" si="52"/>
        <v>5414.6999999999989</v>
      </c>
      <c r="O90" s="9">
        <f t="shared" si="52"/>
        <v>5488</v>
      </c>
      <c r="P90" s="9">
        <f t="shared" si="52"/>
        <v>5893.5</v>
      </c>
      <c r="Q90" s="9">
        <f t="shared" ref="Q90:U90" si="53">SUM(Q34:Q41,Q49)</f>
        <v>7121.8000000000011</v>
      </c>
      <c r="R90" s="9">
        <f t="shared" si="53"/>
        <v>4875.4000000000005</v>
      </c>
      <c r="S90" s="9">
        <f t="shared" si="53"/>
        <v>4359.7</v>
      </c>
      <c r="T90" s="9">
        <f t="shared" si="53"/>
        <v>3118.4</v>
      </c>
      <c r="U90" s="9">
        <f t="shared" si="53"/>
        <v>2291.2999999999997</v>
      </c>
      <c r="V90" s="60"/>
    </row>
    <row r="107" spans="1:15" ht="15" x14ac:dyDescent="0.4">
      <c r="D107" s="50"/>
      <c r="E107" s="50"/>
      <c r="F107" s="50"/>
      <c r="H107" s="50"/>
      <c r="I107" s="50"/>
      <c r="J107" s="50"/>
    </row>
    <row r="110" spans="1:15" ht="15" x14ac:dyDescent="0.4">
      <c r="A110" s="50"/>
      <c r="B110" s="50"/>
      <c r="C110" s="50"/>
      <c r="K110" s="50"/>
      <c r="L110" s="50"/>
      <c r="M110" s="50"/>
      <c r="N110" s="50"/>
      <c r="O110" s="50"/>
    </row>
  </sheetData>
  <pageMargins left="0.5" right="0.5" top="1" bottom="0.75" header="0.5" footer="0.5"/>
  <pageSetup orientation="landscape" r:id="rId1"/>
  <headerFooter alignWithMargins="0">
    <oddFooter>&amp;L&amp;D&amp;RDraft, Subject to Revision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Y112"/>
  <sheetViews>
    <sheetView workbookViewId="0">
      <pane xSplit="2" ySplit="3" topLeftCell="C22" activePane="bottomRight" state="frozen"/>
      <selection activeCell="I40" sqref="D40:I40"/>
      <selection pane="topRight" activeCell="I40" sqref="D40:I40"/>
      <selection pane="bottomLeft" activeCell="I40" sqref="D40:I40"/>
      <selection pane="bottomRight" activeCell="P76" sqref="P76"/>
    </sheetView>
  </sheetViews>
  <sheetFormatPr defaultRowHeight="12.75" x14ac:dyDescent="0.35"/>
  <cols>
    <col min="1" max="1" width="14.59765625" customWidth="1"/>
    <col min="2" max="2" width="30.73046875" customWidth="1"/>
    <col min="3" max="3" width="7.796875" customWidth="1"/>
    <col min="4" max="21" width="11.59765625" customWidth="1"/>
  </cols>
  <sheetData>
    <row r="2" spans="1:22" ht="13.15" thickBot="1" x14ac:dyDescent="0.4">
      <c r="B2" s="62"/>
      <c r="C2" s="62"/>
      <c r="K2" s="2" t="s">
        <v>73</v>
      </c>
      <c r="L2" s="2" t="s">
        <v>73</v>
      </c>
      <c r="M2" s="2" t="s">
        <v>73</v>
      </c>
      <c r="N2" s="2" t="s">
        <v>73</v>
      </c>
      <c r="O2" s="2" t="s">
        <v>73</v>
      </c>
      <c r="P2" s="2" t="s">
        <v>73</v>
      </c>
      <c r="Q2" s="2" t="s">
        <v>73</v>
      </c>
      <c r="R2" s="2" t="s">
        <v>73</v>
      </c>
      <c r="S2" s="2" t="s">
        <v>73</v>
      </c>
      <c r="T2" s="2" t="s">
        <v>73</v>
      </c>
      <c r="U2" s="2" t="s">
        <v>73</v>
      </c>
      <c r="V2" s="2"/>
    </row>
    <row r="3" spans="1:22" ht="13.15" x14ac:dyDescent="0.4">
      <c r="B3" s="3"/>
      <c r="C3" s="5"/>
      <c r="D3" s="90">
        <v>1998</v>
      </c>
      <c r="E3" s="90">
        <v>1999</v>
      </c>
      <c r="F3" s="90">
        <v>2000</v>
      </c>
      <c r="G3" s="57">
        <v>2001</v>
      </c>
      <c r="H3" s="4">
        <v>2002</v>
      </c>
      <c r="I3" s="4">
        <v>2003</v>
      </c>
      <c r="J3" s="4">
        <v>2004</v>
      </c>
      <c r="K3" s="4">
        <v>2005</v>
      </c>
      <c r="L3" s="4">
        <v>2006</v>
      </c>
      <c r="M3" s="4">
        <v>2007</v>
      </c>
      <c r="N3" s="4">
        <v>2008</v>
      </c>
      <c r="O3" s="4">
        <v>2009</v>
      </c>
      <c r="P3" s="4">
        <v>2010</v>
      </c>
      <c r="Q3" s="4">
        <v>2011</v>
      </c>
      <c r="R3" s="4">
        <v>2012</v>
      </c>
      <c r="S3" s="4">
        <v>2013</v>
      </c>
      <c r="T3" s="4">
        <v>2014</v>
      </c>
      <c r="U3" s="4">
        <v>2015</v>
      </c>
      <c r="V3" s="4"/>
    </row>
    <row r="4" spans="1:22" x14ac:dyDescent="0.35">
      <c r="A4" s="1" t="s">
        <v>1</v>
      </c>
      <c r="B4" s="5"/>
      <c r="C4" s="5"/>
      <c r="D4" s="91" t="s">
        <v>91</v>
      </c>
      <c r="F4" s="91" t="s">
        <v>91</v>
      </c>
      <c r="G4" s="91" t="s">
        <v>91</v>
      </c>
      <c r="H4" s="91" t="s">
        <v>91</v>
      </c>
      <c r="I4" s="5"/>
      <c r="K4" s="5"/>
      <c r="L4" s="5"/>
      <c r="M4" s="5"/>
      <c r="N4" s="5"/>
      <c r="O4" s="5"/>
      <c r="R4" s="1"/>
    </row>
    <row r="5" spans="1:22" ht="13.15" x14ac:dyDescent="0.4">
      <c r="A5" s="6" t="s">
        <v>2</v>
      </c>
      <c r="B5" s="7" t="s">
        <v>3</v>
      </c>
      <c r="C5" s="7"/>
      <c r="D5" s="7">
        <f t="shared" ref="D5:J5" si="0">SUM(D6:D13)</f>
        <v>546.40000000000009</v>
      </c>
      <c r="E5" s="7">
        <f t="shared" si="0"/>
        <v>604.4</v>
      </c>
      <c r="F5" s="7">
        <f t="shared" si="0"/>
        <v>653.49999999999989</v>
      </c>
      <c r="G5" s="7">
        <f t="shared" si="0"/>
        <v>677.4</v>
      </c>
      <c r="H5" s="7">
        <f t="shared" si="0"/>
        <v>683.6</v>
      </c>
      <c r="I5" s="7">
        <f t="shared" si="0"/>
        <v>787.20000000000016</v>
      </c>
      <c r="J5" s="7">
        <f t="shared" si="0"/>
        <v>847.00000000000011</v>
      </c>
      <c r="K5" s="7">
        <f t="shared" ref="K5:P5" si="1">SUM(K6:K13)</f>
        <v>706.2</v>
      </c>
      <c r="L5" s="7">
        <f t="shared" si="1"/>
        <v>739.99999999999989</v>
      </c>
      <c r="M5" s="7">
        <f t="shared" si="1"/>
        <v>807.80000000000007</v>
      </c>
      <c r="N5" s="7">
        <f t="shared" si="1"/>
        <v>793</v>
      </c>
      <c r="O5" s="7">
        <f t="shared" si="1"/>
        <v>725</v>
      </c>
      <c r="P5" s="7">
        <f t="shared" si="1"/>
        <v>667.6</v>
      </c>
      <c r="Q5" s="7">
        <f>SUM(Q6:Q13)</f>
        <v>569.59999999999991</v>
      </c>
      <c r="R5" s="7">
        <f>SUM(R6:R13)</f>
        <v>599.4</v>
      </c>
      <c r="S5" s="7">
        <f>SUM(S6:S13)</f>
        <v>584.5</v>
      </c>
      <c r="T5" s="7">
        <f>SUM(T6:T13)</f>
        <v>596.69999999999993</v>
      </c>
      <c r="U5" s="7">
        <f>SUM(U6:U13)</f>
        <v>468.1</v>
      </c>
      <c r="V5" s="60"/>
    </row>
    <row r="6" spans="1:22" x14ac:dyDescent="0.35">
      <c r="A6" s="10"/>
      <c r="B6" s="11" t="s">
        <v>4</v>
      </c>
      <c r="C6" s="18"/>
      <c r="D6" s="11">
        <v>16.100000000000001</v>
      </c>
      <c r="E6" s="11">
        <v>17.399999999999999</v>
      </c>
      <c r="F6" s="11">
        <v>19.2</v>
      </c>
      <c r="G6" s="11">
        <v>19.8</v>
      </c>
      <c r="H6" s="11">
        <v>20.5</v>
      </c>
      <c r="I6" s="11">
        <v>22.9</v>
      </c>
      <c r="J6" s="11">
        <v>24.5</v>
      </c>
      <c r="K6" s="11">
        <v>20.8</v>
      </c>
      <c r="L6" s="11">
        <v>21.3</v>
      </c>
      <c r="M6" s="11">
        <v>23.300000000000004</v>
      </c>
      <c r="N6" s="11">
        <v>22.7</v>
      </c>
      <c r="O6" s="11">
        <v>20.6</v>
      </c>
      <c r="P6" s="11">
        <v>19.3</v>
      </c>
      <c r="Q6" s="11">
        <v>16.3</v>
      </c>
      <c r="R6" s="11">
        <v>16.8</v>
      </c>
      <c r="S6" s="11">
        <v>16.8</v>
      </c>
      <c r="T6" s="11">
        <v>17.100000000000001</v>
      </c>
      <c r="U6" s="11">
        <v>13.500000000000002</v>
      </c>
      <c r="V6" s="60"/>
    </row>
    <row r="7" spans="1:22" x14ac:dyDescent="0.35">
      <c r="A7" s="10"/>
      <c r="B7" s="13" t="s">
        <v>5</v>
      </c>
      <c r="C7" s="17"/>
      <c r="D7" s="13">
        <v>37.5</v>
      </c>
      <c r="E7" s="13">
        <v>41.3</v>
      </c>
      <c r="F7" s="13">
        <v>44.6</v>
      </c>
      <c r="G7" s="13">
        <v>46.4</v>
      </c>
      <c r="H7" s="13">
        <v>47.9</v>
      </c>
      <c r="I7" s="13">
        <v>53.7</v>
      </c>
      <c r="J7" s="13">
        <v>57.3</v>
      </c>
      <c r="K7" s="13">
        <v>49.199999999999996</v>
      </c>
      <c r="L7" s="13">
        <v>50.099999999999994</v>
      </c>
      <c r="M7" s="13">
        <v>54</v>
      </c>
      <c r="N7" s="13">
        <v>53.7</v>
      </c>
      <c r="O7" s="13">
        <v>48.6</v>
      </c>
      <c r="P7" s="13">
        <v>44.9</v>
      </c>
      <c r="Q7" s="13">
        <v>38.599999999999994</v>
      </c>
      <c r="R7" s="13">
        <v>40.200000000000003</v>
      </c>
      <c r="S7" s="13">
        <v>39.70000000000001</v>
      </c>
      <c r="T7" s="13">
        <v>40.4</v>
      </c>
      <c r="U7" s="13">
        <v>31.700000000000006</v>
      </c>
      <c r="V7" s="60"/>
    </row>
    <row r="8" spans="1:22" x14ac:dyDescent="0.35">
      <c r="A8" s="10"/>
      <c r="B8" s="13" t="s">
        <v>6</v>
      </c>
      <c r="C8" s="17"/>
      <c r="D8" s="13">
        <v>53.5</v>
      </c>
      <c r="E8" s="13">
        <v>59.3</v>
      </c>
      <c r="F8" s="13">
        <v>63.8</v>
      </c>
      <c r="G8" s="13">
        <v>66.400000000000006</v>
      </c>
      <c r="H8" s="13">
        <v>68</v>
      </c>
      <c r="I8" s="13">
        <v>76.900000000000006</v>
      </c>
      <c r="J8" s="13">
        <v>82</v>
      </c>
      <c r="K8" s="13">
        <v>70.2</v>
      </c>
      <c r="L8" s="13">
        <v>72.100000000000009</v>
      </c>
      <c r="M8" s="13">
        <v>77.8</v>
      </c>
      <c r="N8" s="13">
        <v>76.700000000000017</v>
      </c>
      <c r="O8" s="13">
        <v>69.8</v>
      </c>
      <c r="P8" s="13">
        <v>64.900000000000006</v>
      </c>
      <c r="Q8" s="13">
        <v>55.2</v>
      </c>
      <c r="R8" s="13">
        <v>56.300000000000004</v>
      </c>
      <c r="S8" s="13">
        <v>56.600000000000009</v>
      </c>
      <c r="T8" s="13">
        <v>57.8</v>
      </c>
      <c r="U8" s="13">
        <v>44.900000000000006</v>
      </c>
      <c r="V8" s="60"/>
    </row>
    <row r="9" spans="1:22" x14ac:dyDescent="0.35">
      <c r="A9" s="10"/>
      <c r="B9" s="11" t="s">
        <v>7</v>
      </c>
      <c r="C9" s="18"/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17.399999999999999</v>
      </c>
      <c r="M9" s="11">
        <v>17.7</v>
      </c>
      <c r="N9" s="11">
        <v>19.3</v>
      </c>
      <c r="O9" s="11">
        <v>16.7</v>
      </c>
      <c r="P9" s="11">
        <v>17.2</v>
      </c>
      <c r="Q9" s="11">
        <v>15.2</v>
      </c>
      <c r="R9" s="11">
        <v>15</v>
      </c>
      <c r="S9" s="11">
        <v>14.1</v>
      </c>
      <c r="T9" s="11">
        <v>16.100000000000001</v>
      </c>
      <c r="U9" s="11">
        <v>16.399999999999999</v>
      </c>
      <c r="V9" s="60"/>
    </row>
    <row r="10" spans="1:22" x14ac:dyDescent="0.35">
      <c r="A10" s="10"/>
      <c r="B10" s="13" t="s">
        <v>8</v>
      </c>
      <c r="C10" s="17"/>
      <c r="D10" s="13">
        <v>208.6</v>
      </c>
      <c r="E10" s="13">
        <v>231.5</v>
      </c>
      <c r="F10" s="13">
        <v>248.8</v>
      </c>
      <c r="G10" s="13">
        <v>259</v>
      </c>
      <c r="H10" s="13">
        <v>267.60000000000002</v>
      </c>
      <c r="I10" s="13">
        <v>300.8</v>
      </c>
      <c r="J10" s="13">
        <v>320.60000000000002</v>
      </c>
      <c r="K10" s="13">
        <v>275.5</v>
      </c>
      <c r="L10" s="13">
        <v>282.5</v>
      </c>
      <c r="M10" s="13">
        <v>302</v>
      </c>
      <c r="N10" s="13">
        <v>301.60000000000002</v>
      </c>
      <c r="O10" s="13">
        <v>273.5</v>
      </c>
      <c r="P10" s="13">
        <v>254.6</v>
      </c>
      <c r="Q10" s="13">
        <v>216.2</v>
      </c>
      <c r="R10" s="13">
        <v>225.3</v>
      </c>
      <c r="S10" s="13">
        <v>222.5</v>
      </c>
      <c r="T10" s="13">
        <v>226.5</v>
      </c>
      <c r="U10" s="13">
        <v>175.60000000000002</v>
      </c>
      <c r="V10" s="60"/>
    </row>
    <row r="11" spans="1:22" x14ac:dyDescent="0.35">
      <c r="A11" s="10"/>
      <c r="B11" s="13" t="s">
        <v>9</v>
      </c>
      <c r="C11" s="17"/>
      <c r="D11" s="13">
        <v>219.4</v>
      </c>
      <c r="E11" s="13">
        <v>242.3</v>
      </c>
      <c r="F11" s="13">
        <v>261.39999999999998</v>
      </c>
      <c r="G11" s="13">
        <v>272.5</v>
      </c>
      <c r="H11" s="13">
        <v>279.10000000000002</v>
      </c>
      <c r="I11" s="13">
        <v>315.60000000000002</v>
      </c>
      <c r="J11" s="13">
        <v>334.8</v>
      </c>
      <c r="K11" s="13">
        <v>287.90000000000003</v>
      </c>
      <c r="L11" s="13">
        <v>294.99999999999994</v>
      </c>
      <c r="M11" s="13">
        <v>317.60000000000002</v>
      </c>
      <c r="N11" s="13">
        <v>315.7</v>
      </c>
      <c r="O11" s="13">
        <v>286.8</v>
      </c>
      <c r="P11" s="13">
        <v>266.5</v>
      </c>
      <c r="Q11" s="13">
        <v>226.8</v>
      </c>
      <c r="R11" s="13">
        <v>235.2</v>
      </c>
      <c r="S11" s="13">
        <v>233.5</v>
      </c>
      <c r="T11" s="13">
        <v>237.90000000000003</v>
      </c>
      <c r="U11" s="13">
        <v>184.9</v>
      </c>
      <c r="V11" s="60"/>
    </row>
    <row r="12" spans="1:22" x14ac:dyDescent="0.35">
      <c r="A12" s="10"/>
      <c r="B12" s="13" t="s">
        <v>10</v>
      </c>
      <c r="C12" s="13"/>
      <c r="D12" s="13">
        <v>10.6</v>
      </c>
      <c r="E12" s="13">
        <v>11.7</v>
      </c>
      <c r="F12" s="13">
        <v>12.8</v>
      </c>
      <c r="G12" s="13">
        <v>13.3</v>
      </c>
      <c r="H12" s="13">
        <v>0</v>
      </c>
      <c r="I12" s="13">
        <v>15.2</v>
      </c>
      <c r="J12" s="13">
        <v>16.100000000000001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60"/>
    </row>
    <row r="13" spans="1:22" x14ac:dyDescent="0.35">
      <c r="A13" s="10"/>
      <c r="B13" s="13" t="s">
        <v>11</v>
      </c>
      <c r="C13" s="13"/>
      <c r="D13" s="13">
        <v>0.7</v>
      </c>
      <c r="E13" s="13">
        <v>0.9</v>
      </c>
      <c r="F13" s="13">
        <v>2.9</v>
      </c>
      <c r="G13" s="13">
        <v>0</v>
      </c>
      <c r="H13" s="13">
        <v>0.5</v>
      </c>
      <c r="I13" s="13">
        <v>2.1</v>
      </c>
      <c r="J13" s="13">
        <v>11.7</v>
      </c>
      <c r="K13" s="13">
        <v>2.6</v>
      </c>
      <c r="L13" s="13">
        <v>1.6</v>
      </c>
      <c r="M13" s="13">
        <v>15.4</v>
      </c>
      <c r="N13" s="13">
        <v>3.3</v>
      </c>
      <c r="O13" s="13">
        <v>9</v>
      </c>
      <c r="P13" s="13">
        <v>0.2</v>
      </c>
      <c r="Q13" s="13">
        <v>1.3</v>
      </c>
      <c r="R13" s="13">
        <v>10.6</v>
      </c>
      <c r="S13" s="13">
        <v>1.3</v>
      </c>
      <c r="T13" s="13">
        <v>0.9</v>
      </c>
      <c r="U13" s="13">
        <v>1.1000000000000001</v>
      </c>
      <c r="V13" s="60"/>
    </row>
    <row r="14" spans="1:22" x14ac:dyDescent="0.35">
      <c r="A14" s="10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60"/>
    </row>
    <row r="15" spans="1:22" ht="13.15" x14ac:dyDescent="0.4">
      <c r="A15" s="6" t="s">
        <v>2</v>
      </c>
      <c r="B15" s="7" t="s">
        <v>12</v>
      </c>
      <c r="C15" s="7"/>
      <c r="D15" s="7">
        <f t="shared" ref="D15:J15" si="2">SUM(D16:D18)</f>
        <v>8566.7999999999993</v>
      </c>
      <c r="E15" s="7">
        <f t="shared" si="2"/>
        <v>10921.4</v>
      </c>
      <c r="F15" s="7">
        <f t="shared" si="2"/>
        <v>10802.599999999999</v>
      </c>
      <c r="G15" s="7">
        <f t="shared" si="2"/>
        <v>10566.7</v>
      </c>
      <c r="H15" s="7">
        <f t="shared" si="2"/>
        <v>10917.2</v>
      </c>
      <c r="I15" s="7">
        <f t="shared" si="2"/>
        <v>10436.499999999998</v>
      </c>
      <c r="J15" s="7">
        <f t="shared" si="2"/>
        <v>11005.5</v>
      </c>
      <c r="K15" s="7">
        <f t="shared" ref="K15:P15" si="3">SUM(K16:K18)</f>
        <v>9944.0999999999985</v>
      </c>
      <c r="L15" s="7">
        <f t="shared" si="3"/>
        <v>10530.1</v>
      </c>
      <c r="M15" s="7">
        <f t="shared" si="3"/>
        <v>11149.9</v>
      </c>
      <c r="N15" s="7">
        <f t="shared" si="3"/>
        <v>11438.499999999998</v>
      </c>
      <c r="O15" s="7">
        <f t="shared" si="3"/>
        <v>11667.800000000001</v>
      </c>
      <c r="P15" s="7">
        <f t="shared" si="3"/>
        <v>10663.1</v>
      </c>
      <c r="Q15" s="7">
        <f>SUM(Q16:Q18)</f>
        <v>11618.599999999999</v>
      </c>
      <c r="R15" s="7">
        <f>SUM(R16:R18)</f>
        <v>12127.199999999999</v>
      </c>
      <c r="S15" s="7">
        <f>SUM(S16:S18)</f>
        <v>11662.8</v>
      </c>
      <c r="T15" s="7">
        <f>SUM(T16:T18)</f>
        <v>11575.599999999999</v>
      </c>
      <c r="U15" s="7">
        <f>SUM(U16:U18)</f>
        <v>11226.1</v>
      </c>
      <c r="V15" s="60"/>
    </row>
    <row r="16" spans="1:22" ht="13.15" x14ac:dyDescent="0.4">
      <c r="A16" s="6"/>
      <c r="B16" s="17" t="s">
        <v>13</v>
      </c>
      <c r="C16" s="17"/>
      <c r="D16" s="17">
        <v>7006.6</v>
      </c>
      <c r="E16" s="17">
        <v>9786.2999999999993</v>
      </c>
      <c r="F16" s="17">
        <v>9677.2999999999993</v>
      </c>
      <c r="G16" s="17">
        <v>9933.6</v>
      </c>
      <c r="H16" s="17">
        <v>10424.6</v>
      </c>
      <c r="I16" s="17">
        <v>9704.7999999999993</v>
      </c>
      <c r="J16" s="17">
        <v>10500.3</v>
      </c>
      <c r="K16" s="17">
        <v>8695.4</v>
      </c>
      <c r="L16" s="17">
        <v>9278.9</v>
      </c>
      <c r="M16" s="17">
        <v>10559.8</v>
      </c>
      <c r="N16" s="17">
        <v>11133.9</v>
      </c>
      <c r="O16" s="17">
        <v>11365.6</v>
      </c>
      <c r="P16" s="17">
        <v>9825.6</v>
      </c>
      <c r="Q16" s="17">
        <v>10095.9</v>
      </c>
      <c r="R16" s="17">
        <v>11688</v>
      </c>
      <c r="S16" s="17">
        <v>11425.8</v>
      </c>
      <c r="T16" s="17">
        <v>11302.8</v>
      </c>
      <c r="U16" s="17">
        <v>11138.5</v>
      </c>
      <c r="V16" s="60"/>
    </row>
    <row r="17" spans="1:24" ht="13.15" x14ac:dyDescent="0.4">
      <c r="A17" s="6"/>
      <c r="B17" s="17" t="s">
        <v>10</v>
      </c>
      <c r="C17" s="17"/>
      <c r="D17" s="17">
        <v>735.4</v>
      </c>
      <c r="E17" s="17">
        <v>783.2</v>
      </c>
      <c r="F17" s="17">
        <v>797</v>
      </c>
      <c r="G17" s="17">
        <v>590.5</v>
      </c>
      <c r="H17" s="17">
        <v>403.4</v>
      </c>
      <c r="I17" s="17">
        <v>467.3</v>
      </c>
      <c r="J17" s="17">
        <v>346.2</v>
      </c>
      <c r="K17" s="17">
        <v>645.79999999999995</v>
      </c>
      <c r="L17" s="17">
        <v>611.20000000000005</v>
      </c>
      <c r="M17" s="17">
        <v>407.2</v>
      </c>
      <c r="N17" s="17">
        <v>296.8</v>
      </c>
      <c r="O17" s="17">
        <v>302.2</v>
      </c>
      <c r="P17" s="17">
        <v>475.3</v>
      </c>
      <c r="Q17" s="17">
        <v>683.9</v>
      </c>
      <c r="R17" s="17">
        <v>364.3</v>
      </c>
      <c r="S17" s="17">
        <v>208.8</v>
      </c>
      <c r="T17" s="17">
        <v>140.9</v>
      </c>
      <c r="U17" s="17">
        <v>87.6</v>
      </c>
      <c r="V17" s="60"/>
    </row>
    <row r="18" spans="1:24" ht="13.15" x14ac:dyDescent="0.4">
      <c r="A18" s="6"/>
      <c r="B18" s="17" t="s">
        <v>11</v>
      </c>
      <c r="C18" s="17"/>
      <c r="D18" s="17">
        <v>824.8</v>
      </c>
      <c r="E18" s="17">
        <v>351.9</v>
      </c>
      <c r="F18" s="17">
        <v>328.3</v>
      </c>
      <c r="G18" s="17">
        <v>42.6</v>
      </c>
      <c r="H18" s="17">
        <v>89.2</v>
      </c>
      <c r="I18" s="17">
        <v>264.39999999999998</v>
      </c>
      <c r="J18" s="17">
        <v>159</v>
      </c>
      <c r="K18" s="17">
        <v>602.9</v>
      </c>
      <c r="L18" s="17">
        <v>640</v>
      </c>
      <c r="M18" s="17">
        <v>182.9</v>
      </c>
      <c r="N18" s="17">
        <v>7.8</v>
      </c>
      <c r="O18" s="17">
        <v>0</v>
      </c>
      <c r="P18" s="17">
        <v>362.2</v>
      </c>
      <c r="Q18" s="17">
        <v>838.8</v>
      </c>
      <c r="R18" s="17">
        <v>74.900000000000006</v>
      </c>
      <c r="S18" s="17">
        <v>28.2</v>
      </c>
      <c r="T18" s="17">
        <v>131.9</v>
      </c>
      <c r="U18" s="17">
        <v>0</v>
      </c>
      <c r="V18" s="60"/>
    </row>
    <row r="19" spans="1:24" ht="13.15" x14ac:dyDescent="0.4">
      <c r="A19" s="6" t="s">
        <v>14</v>
      </c>
      <c r="B19" s="7" t="s">
        <v>15</v>
      </c>
      <c r="C19" s="7"/>
      <c r="D19" s="7">
        <f t="shared" ref="D19:J19" si="4">SUM(D20:D23)</f>
        <v>3267.9</v>
      </c>
      <c r="E19" s="7">
        <f t="shared" si="4"/>
        <v>1223.0999999999999</v>
      </c>
      <c r="F19" s="7">
        <f t="shared" si="4"/>
        <v>1404.8</v>
      </c>
      <c r="G19" s="7">
        <f t="shared" si="4"/>
        <v>1040.4000000000001</v>
      </c>
      <c r="H19" s="7">
        <f t="shared" si="4"/>
        <v>1140.2</v>
      </c>
      <c r="I19" s="7">
        <f t="shared" si="4"/>
        <v>1505.8999999999999</v>
      </c>
      <c r="J19" s="7">
        <f t="shared" si="4"/>
        <v>1222.6999999999998</v>
      </c>
      <c r="K19" s="7">
        <f t="shared" ref="K19:P19" si="5">SUM(K20:K23)</f>
        <v>2365</v>
      </c>
      <c r="L19" s="7">
        <f t="shared" si="5"/>
        <v>2833.7000000000003</v>
      </c>
      <c r="M19" s="7">
        <f t="shared" si="5"/>
        <v>746.9</v>
      </c>
      <c r="N19" s="7">
        <f t="shared" si="5"/>
        <v>1305.8999999999999</v>
      </c>
      <c r="O19" s="7">
        <f t="shared" si="5"/>
        <v>1341.6</v>
      </c>
      <c r="P19" s="7">
        <f t="shared" si="5"/>
        <v>2094.3000000000002</v>
      </c>
      <c r="Q19" s="7">
        <f>SUM(Q20:Q23)</f>
        <v>3185.9</v>
      </c>
      <c r="R19" s="7">
        <f>SUM(R20:R23)</f>
        <v>745.2</v>
      </c>
      <c r="S19" s="7">
        <f>SUM(S20:S23)</f>
        <v>618.40000000000009</v>
      </c>
      <c r="T19" s="7">
        <f>SUM(T20:T23)</f>
        <v>602.19999999999993</v>
      </c>
      <c r="U19" s="7">
        <f>SUM(U20:U23)</f>
        <v>379.1</v>
      </c>
      <c r="V19" s="9"/>
    </row>
    <row r="20" spans="1:24" ht="13.15" x14ac:dyDescent="0.4">
      <c r="A20" s="6"/>
      <c r="B20" s="18" t="s">
        <v>16</v>
      </c>
      <c r="C20" s="18"/>
      <c r="D20" s="18">
        <v>62.9</v>
      </c>
      <c r="E20" s="18">
        <v>72.599999999999994</v>
      </c>
      <c r="F20" s="18">
        <v>73.7</v>
      </c>
      <c r="G20" s="18">
        <v>76.3</v>
      </c>
      <c r="H20" s="18">
        <v>120.9</v>
      </c>
      <c r="I20" s="18">
        <v>119.3</v>
      </c>
      <c r="J20" s="18">
        <v>124.1</v>
      </c>
      <c r="K20" s="18">
        <v>80.3</v>
      </c>
      <c r="L20" s="18">
        <v>76.400000000000006</v>
      </c>
      <c r="M20" s="18">
        <v>78.599999999999994</v>
      </c>
      <c r="N20" s="18">
        <v>78.3</v>
      </c>
      <c r="O20" s="18">
        <v>77.5</v>
      </c>
      <c r="P20" s="18">
        <v>77.599999999999994</v>
      </c>
      <c r="Q20" s="18">
        <v>84.8</v>
      </c>
      <c r="R20" s="18">
        <v>92.8</v>
      </c>
      <c r="S20" s="18">
        <v>93.7</v>
      </c>
      <c r="T20" s="18">
        <v>95.8</v>
      </c>
      <c r="U20" s="18">
        <v>91.8</v>
      </c>
      <c r="V20" s="9"/>
    </row>
    <row r="21" spans="1:24" x14ac:dyDescent="0.35">
      <c r="A21" s="10"/>
      <c r="B21" s="17" t="s">
        <v>17</v>
      </c>
      <c r="C21" s="17"/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9"/>
    </row>
    <row r="22" spans="1:24" x14ac:dyDescent="0.35">
      <c r="A22" s="10"/>
      <c r="B22" s="17" t="s">
        <v>18</v>
      </c>
      <c r="C22" s="17"/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1.7</v>
      </c>
      <c r="S22" s="17">
        <v>0</v>
      </c>
      <c r="T22" s="17">
        <v>0</v>
      </c>
      <c r="U22" s="17">
        <v>0</v>
      </c>
      <c r="V22" s="9"/>
    </row>
    <row r="23" spans="1:24" x14ac:dyDescent="0.35">
      <c r="A23" s="10"/>
      <c r="B23" s="17" t="s">
        <v>19</v>
      </c>
      <c r="C23" s="17"/>
      <c r="D23" s="17">
        <v>3205</v>
      </c>
      <c r="E23" s="17">
        <v>1150.5</v>
      </c>
      <c r="F23" s="17">
        <v>1331.1</v>
      </c>
      <c r="G23" s="17">
        <v>964.1</v>
      </c>
      <c r="H23" s="17">
        <v>1019.3</v>
      </c>
      <c r="I23" s="17">
        <v>1386.6</v>
      </c>
      <c r="J23" s="17">
        <v>1098.5999999999999</v>
      </c>
      <c r="K23" s="17">
        <v>2284.6999999999998</v>
      </c>
      <c r="L23" s="17">
        <v>2757.3</v>
      </c>
      <c r="M23" s="17">
        <v>668.3</v>
      </c>
      <c r="N23" s="17">
        <v>1227.5999999999999</v>
      </c>
      <c r="O23" s="17">
        <v>1264.0999999999999</v>
      </c>
      <c r="P23" s="17">
        <v>2016.7</v>
      </c>
      <c r="Q23" s="17">
        <v>3101.1</v>
      </c>
      <c r="R23" s="17">
        <v>650.70000000000005</v>
      </c>
      <c r="S23" s="17">
        <v>524.70000000000005</v>
      </c>
      <c r="T23" s="17">
        <v>506.4</v>
      </c>
      <c r="U23" s="17">
        <v>287.3</v>
      </c>
      <c r="V23" s="9"/>
    </row>
    <row r="24" spans="1:24" ht="13.15" x14ac:dyDescent="0.4">
      <c r="A24" s="10"/>
      <c r="B24" s="19" t="s">
        <v>20</v>
      </c>
      <c r="C24" s="19"/>
      <c r="D24" s="19">
        <f t="shared" ref="D24:J24" si="6">D5+D15+D19</f>
        <v>12381.099999999999</v>
      </c>
      <c r="E24" s="19">
        <f t="shared" si="6"/>
        <v>12748.9</v>
      </c>
      <c r="F24" s="19">
        <f t="shared" si="6"/>
        <v>12860.899999999998</v>
      </c>
      <c r="G24" s="19">
        <f t="shared" si="6"/>
        <v>12284.5</v>
      </c>
      <c r="H24" s="19">
        <f t="shared" si="6"/>
        <v>12741.000000000002</v>
      </c>
      <c r="I24" s="19">
        <f t="shared" si="6"/>
        <v>12729.599999999999</v>
      </c>
      <c r="J24" s="19">
        <f t="shared" si="6"/>
        <v>13075.2</v>
      </c>
      <c r="K24" s="19">
        <f t="shared" ref="K24:P24" si="7">K5+K15+K19</f>
        <v>13015.3</v>
      </c>
      <c r="L24" s="19">
        <f t="shared" si="7"/>
        <v>14103.800000000001</v>
      </c>
      <c r="M24" s="19">
        <f t="shared" si="7"/>
        <v>12704.599999999999</v>
      </c>
      <c r="N24" s="19">
        <f t="shared" si="7"/>
        <v>13537.399999999998</v>
      </c>
      <c r="O24" s="19">
        <f t="shared" si="7"/>
        <v>13734.400000000001</v>
      </c>
      <c r="P24" s="19">
        <f t="shared" si="7"/>
        <v>13425</v>
      </c>
      <c r="Q24" s="19">
        <f>Q5+Q15+Q19</f>
        <v>15374.099999999999</v>
      </c>
      <c r="R24" s="19">
        <f>R5+R15+R19</f>
        <v>13471.8</v>
      </c>
      <c r="S24" s="19">
        <f>S5+S15+S19</f>
        <v>12865.699999999999</v>
      </c>
      <c r="T24" s="19">
        <f>T5+T15+T19</f>
        <v>12774.5</v>
      </c>
      <c r="U24" s="19">
        <f>U5+U15+U19</f>
        <v>12073.300000000001</v>
      </c>
      <c r="V24" s="20"/>
    </row>
    <row r="25" spans="1:24" x14ac:dyDescent="0.35"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2"/>
    </row>
    <row r="26" spans="1:24" ht="12.75" customHeight="1" x14ac:dyDescent="0.35">
      <c r="A26" s="23" t="s">
        <v>22</v>
      </c>
      <c r="B26" s="24" t="s">
        <v>23</v>
      </c>
      <c r="C26" s="24"/>
      <c r="D26" s="24">
        <v>197.7</v>
      </c>
      <c r="E26" s="24">
        <v>219.4</v>
      </c>
      <c r="F26" s="24">
        <v>236.1</v>
      </c>
      <c r="G26" s="24">
        <v>245.8</v>
      </c>
      <c r="H26" s="24">
        <v>239.5</v>
      </c>
      <c r="I26" s="24">
        <v>285.5</v>
      </c>
      <c r="J26" s="24">
        <v>302.60000000000002</v>
      </c>
      <c r="K26" s="24">
        <v>246.29999999999998</v>
      </c>
      <c r="L26" s="24">
        <v>253.3</v>
      </c>
      <c r="M26" s="24">
        <v>271.09999999999997</v>
      </c>
      <c r="N26" s="24">
        <v>276.7</v>
      </c>
      <c r="O26" s="24">
        <v>244.69999999999996</v>
      </c>
      <c r="P26" s="24">
        <v>227.9</v>
      </c>
      <c r="Q26" s="24">
        <v>193.6</v>
      </c>
      <c r="R26" s="24">
        <v>200.80000000000004</v>
      </c>
      <c r="S26" s="24">
        <v>199.6</v>
      </c>
      <c r="T26" s="24">
        <v>203.4</v>
      </c>
      <c r="U26" s="24">
        <v>157.99999999999997</v>
      </c>
      <c r="V26" s="60"/>
      <c r="W26" s="88"/>
      <c r="X26" s="88"/>
    </row>
    <row r="27" spans="1:24" ht="13.15" x14ac:dyDescent="0.4">
      <c r="A27" s="26" t="s">
        <v>24</v>
      </c>
      <c r="B27" s="24" t="s">
        <v>12</v>
      </c>
      <c r="C27" s="24"/>
      <c r="D27" s="24">
        <v>6071.6</v>
      </c>
      <c r="E27" s="24">
        <v>8163.3</v>
      </c>
      <c r="F27" s="24">
        <v>8104.8</v>
      </c>
      <c r="G27" s="24">
        <v>8159.6</v>
      </c>
      <c r="H27" s="24">
        <v>8127.9</v>
      </c>
      <c r="I27" s="24">
        <v>7780.9</v>
      </c>
      <c r="J27" s="24">
        <v>8309.9</v>
      </c>
      <c r="K27" s="24">
        <v>6951.5</v>
      </c>
      <c r="L27" s="24">
        <v>7537.3999999999987</v>
      </c>
      <c r="M27" s="24">
        <v>8340.2999999999993</v>
      </c>
      <c r="N27" s="24">
        <v>8768.1999999999989</v>
      </c>
      <c r="O27" s="24">
        <v>8839.5</v>
      </c>
      <c r="P27" s="24">
        <v>7844.8999999999987</v>
      </c>
      <c r="Q27" s="24">
        <v>9187.8999999999978</v>
      </c>
      <c r="R27" s="24">
        <v>10343.999999999998</v>
      </c>
      <c r="S27" s="24">
        <v>10112.299999999999</v>
      </c>
      <c r="T27" s="24">
        <v>10148.700000000001</v>
      </c>
      <c r="U27" s="24">
        <v>9900</v>
      </c>
      <c r="V27" s="60"/>
      <c r="W27" s="88"/>
      <c r="X27" s="88"/>
    </row>
    <row r="28" spans="1:24" x14ac:dyDescent="0.35">
      <c r="A28" s="27"/>
      <c r="B28" s="24" t="s">
        <v>16</v>
      </c>
      <c r="C28" s="24"/>
      <c r="D28" s="24">
        <v>32.700000000000003</v>
      </c>
      <c r="E28" s="24">
        <v>38.299999999999997</v>
      </c>
      <c r="F28" s="24">
        <v>41.4</v>
      </c>
      <c r="G28" s="24">
        <v>38.799999999999997</v>
      </c>
      <c r="H28" s="24">
        <v>61.6</v>
      </c>
      <c r="I28" s="24">
        <v>57.8</v>
      </c>
      <c r="J28" s="24">
        <v>65.8</v>
      </c>
      <c r="K28" s="24">
        <v>55</v>
      </c>
      <c r="L28" s="24">
        <v>49.2</v>
      </c>
      <c r="M28" s="24">
        <v>59</v>
      </c>
      <c r="N28" s="24">
        <v>60.4</v>
      </c>
      <c r="O28" s="24">
        <v>55.5</v>
      </c>
      <c r="P28" s="24">
        <v>51.300000000000004</v>
      </c>
      <c r="Q28" s="24">
        <v>48.6</v>
      </c>
      <c r="R28" s="24">
        <v>57</v>
      </c>
      <c r="S28" s="24">
        <v>60.999999999999993</v>
      </c>
      <c r="T28" s="24">
        <v>63.900000000000006</v>
      </c>
      <c r="U28" s="24">
        <v>57.6</v>
      </c>
      <c r="V28" s="60"/>
      <c r="W28" s="88"/>
      <c r="X28" s="88"/>
    </row>
    <row r="29" spans="1:24" x14ac:dyDescent="0.35">
      <c r="A29" s="23"/>
      <c r="B29" s="24" t="s">
        <v>25</v>
      </c>
      <c r="C29" s="24"/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24">
        <v>0</v>
      </c>
      <c r="O29" s="24">
        <v>0</v>
      </c>
      <c r="P29" s="24">
        <v>0</v>
      </c>
      <c r="Q29" s="24">
        <v>0</v>
      </c>
      <c r="R29" s="24">
        <v>0</v>
      </c>
      <c r="S29" s="24">
        <v>0</v>
      </c>
      <c r="T29" s="24">
        <v>0</v>
      </c>
      <c r="U29" s="24">
        <v>0</v>
      </c>
      <c r="V29" s="60"/>
      <c r="W29" s="88"/>
      <c r="X29" s="88"/>
    </row>
    <row r="30" spans="1:24" x14ac:dyDescent="0.35">
      <c r="A30" s="23"/>
      <c r="B30" s="24" t="s">
        <v>26</v>
      </c>
      <c r="C30" s="24"/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60"/>
      <c r="W30" s="88"/>
      <c r="X30" s="88"/>
    </row>
    <row r="31" spans="1:24" x14ac:dyDescent="0.35">
      <c r="A31" s="23"/>
      <c r="B31" s="24" t="s">
        <v>19</v>
      </c>
      <c r="C31" s="24"/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0</v>
      </c>
      <c r="R31" s="24">
        <v>0</v>
      </c>
      <c r="S31" s="24">
        <v>0</v>
      </c>
      <c r="T31" s="24">
        <v>0</v>
      </c>
      <c r="U31" s="24">
        <v>0</v>
      </c>
      <c r="V31" s="60"/>
      <c r="W31" s="88"/>
      <c r="X31" s="88"/>
    </row>
    <row r="32" spans="1:24" ht="13.15" x14ac:dyDescent="0.4">
      <c r="A32" s="23"/>
      <c r="B32" s="28" t="s">
        <v>20</v>
      </c>
      <c r="C32" s="28"/>
      <c r="D32" s="28">
        <f t="shared" ref="D32:J32" si="8">SUM(D26:D31)</f>
        <v>6302</v>
      </c>
      <c r="E32" s="28">
        <f t="shared" si="8"/>
        <v>8421</v>
      </c>
      <c r="F32" s="28">
        <f t="shared" si="8"/>
        <v>8382.2999999999993</v>
      </c>
      <c r="G32" s="28">
        <f t="shared" si="8"/>
        <v>8444.1999999999989</v>
      </c>
      <c r="H32" s="28">
        <f t="shared" si="8"/>
        <v>8429</v>
      </c>
      <c r="I32" s="28">
        <f t="shared" si="8"/>
        <v>8124.2</v>
      </c>
      <c r="J32" s="28">
        <f t="shared" si="8"/>
        <v>8678.2999999999993</v>
      </c>
      <c r="K32" s="28">
        <f t="shared" ref="K32:O32" si="9">SUM(K26:K31)</f>
        <v>7252.8</v>
      </c>
      <c r="L32" s="28">
        <f t="shared" si="9"/>
        <v>7839.8999999999987</v>
      </c>
      <c r="M32" s="28">
        <f t="shared" si="9"/>
        <v>8670.4</v>
      </c>
      <c r="N32" s="28">
        <f t="shared" si="9"/>
        <v>9105.2999999999993</v>
      </c>
      <c r="O32" s="28">
        <f t="shared" si="9"/>
        <v>9139.7000000000007</v>
      </c>
      <c r="P32" s="28">
        <f t="shared" ref="P32:U32" si="10">SUM(P26:P31)</f>
        <v>8124.0999999999985</v>
      </c>
      <c r="Q32" s="28">
        <f t="shared" si="10"/>
        <v>9430.0999999999985</v>
      </c>
      <c r="R32" s="28">
        <f t="shared" si="10"/>
        <v>10601.799999999997</v>
      </c>
      <c r="S32" s="28">
        <f t="shared" si="10"/>
        <v>10372.9</v>
      </c>
      <c r="T32" s="28">
        <f t="shared" si="10"/>
        <v>10416</v>
      </c>
      <c r="U32" s="28">
        <f t="shared" si="10"/>
        <v>10115.6</v>
      </c>
      <c r="V32" s="29"/>
      <c r="W32" s="88"/>
      <c r="X32" s="88"/>
    </row>
    <row r="33" spans="1:22" x14ac:dyDescent="0.3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1"/>
      <c r="Q33" s="9"/>
    </row>
    <row r="34" spans="1:22" x14ac:dyDescent="0.35">
      <c r="A34" t="s">
        <v>27</v>
      </c>
      <c r="B34" s="30" t="s">
        <v>28</v>
      </c>
      <c r="C34" s="30"/>
      <c r="D34" s="93">
        <v>3621.8</v>
      </c>
      <c r="E34" s="93">
        <v>2256.6999999999998</v>
      </c>
      <c r="F34" s="93">
        <v>2397</v>
      </c>
      <c r="G34" s="93">
        <v>1698</v>
      </c>
      <c r="H34" s="93">
        <v>1658.3</v>
      </c>
      <c r="I34" s="93">
        <v>1922.1</v>
      </c>
      <c r="J34" s="93">
        <v>1618.3</v>
      </c>
      <c r="K34" s="36">
        <v>2994.5</v>
      </c>
      <c r="L34" s="22">
        <v>3374.9</v>
      </c>
      <c r="M34" s="83">
        <v>1511.3000000000002</v>
      </c>
      <c r="N34" s="22">
        <v>2056.3000000000002</v>
      </c>
      <c r="O34" s="22">
        <v>1928.1</v>
      </c>
      <c r="P34" s="74">
        <v>2784.7000000000003</v>
      </c>
      <c r="Q34" s="9">
        <v>4313.3</v>
      </c>
      <c r="R34">
        <v>1921</v>
      </c>
      <c r="S34">
        <v>1067.2</v>
      </c>
      <c r="T34">
        <v>886.4</v>
      </c>
      <c r="U34">
        <v>519.50000000000011</v>
      </c>
      <c r="V34" s="9"/>
    </row>
    <row r="35" spans="1:22" x14ac:dyDescent="0.35">
      <c r="B35" s="32" t="s">
        <v>29</v>
      </c>
      <c r="C35" s="32"/>
      <c r="D35" s="93">
        <v>0</v>
      </c>
      <c r="E35" s="93">
        <v>0</v>
      </c>
      <c r="F35" s="93">
        <v>0</v>
      </c>
      <c r="G35" s="93">
        <v>0</v>
      </c>
      <c r="H35" s="93">
        <v>0</v>
      </c>
      <c r="I35" s="93">
        <v>0</v>
      </c>
      <c r="J35" s="93">
        <v>0</v>
      </c>
      <c r="K35" s="36">
        <v>0</v>
      </c>
      <c r="L35" s="22">
        <v>0</v>
      </c>
      <c r="M35" s="83">
        <v>0</v>
      </c>
      <c r="N35" s="22">
        <v>0</v>
      </c>
      <c r="O35" s="22">
        <v>0</v>
      </c>
      <c r="P35" s="74">
        <v>0</v>
      </c>
      <c r="Q35" s="9">
        <v>0</v>
      </c>
      <c r="R35">
        <v>0</v>
      </c>
      <c r="S35">
        <v>0</v>
      </c>
      <c r="T35">
        <v>0</v>
      </c>
      <c r="U35">
        <v>0</v>
      </c>
      <c r="V35" s="9"/>
    </row>
    <row r="36" spans="1:22" x14ac:dyDescent="0.35">
      <c r="B36" s="30" t="s">
        <v>30</v>
      </c>
      <c r="C36" s="30"/>
      <c r="D36" s="93">
        <v>0</v>
      </c>
      <c r="E36" s="93">
        <v>0</v>
      </c>
      <c r="F36" s="93">
        <v>0</v>
      </c>
      <c r="G36" s="93">
        <v>0</v>
      </c>
      <c r="H36" s="93">
        <v>0</v>
      </c>
      <c r="I36" s="93">
        <v>0</v>
      </c>
      <c r="J36" s="93">
        <v>0</v>
      </c>
      <c r="K36" s="36">
        <v>0</v>
      </c>
      <c r="L36" s="22">
        <v>0</v>
      </c>
      <c r="M36" s="83">
        <v>0</v>
      </c>
      <c r="N36" s="22">
        <v>0</v>
      </c>
      <c r="O36" s="22">
        <v>0</v>
      </c>
      <c r="P36" s="74">
        <v>0</v>
      </c>
      <c r="Q36" s="9">
        <v>0</v>
      </c>
      <c r="R36">
        <v>0</v>
      </c>
      <c r="S36">
        <v>0</v>
      </c>
      <c r="T36">
        <v>0</v>
      </c>
      <c r="U36">
        <v>0</v>
      </c>
      <c r="V36" s="9"/>
    </row>
    <row r="37" spans="1:22" x14ac:dyDescent="0.35">
      <c r="B37" s="33" t="s">
        <v>31</v>
      </c>
      <c r="C37" s="33"/>
      <c r="D37" s="93">
        <v>0</v>
      </c>
      <c r="E37" s="93">
        <v>0</v>
      </c>
      <c r="F37" s="93">
        <v>0</v>
      </c>
      <c r="G37" s="93">
        <v>0</v>
      </c>
      <c r="H37" s="93">
        <v>0</v>
      </c>
      <c r="I37" s="93">
        <v>0</v>
      </c>
      <c r="J37" s="93">
        <v>0</v>
      </c>
      <c r="K37" s="36">
        <v>0</v>
      </c>
      <c r="L37" s="22">
        <v>0</v>
      </c>
      <c r="M37" s="83">
        <v>0</v>
      </c>
      <c r="N37" s="22">
        <v>0</v>
      </c>
      <c r="O37" s="22">
        <v>0</v>
      </c>
      <c r="P37" s="74">
        <v>0</v>
      </c>
      <c r="Q37" s="9">
        <v>0</v>
      </c>
      <c r="R37">
        <v>0</v>
      </c>
      <c r="S37">
        <v>0</v>
      </c>
      <c r="T37">
        <v>0</v>
      </c>
      <c r="U37">
        <v>0</v>
      </c>
      <c r="V37" s="9"/>
    </row>
    <row r="38" spans="1:22" x14ac:dyDescent="0.35">
      <c r="B38" s="33" t="s">
        <v>32</v>
      </c>
      <c r="C38" s="33"/>
      <c r="D38" s="93">
        <v>1811.3</v>
      </c>
      <c r="E38" s="93">
        <v>2567.1</v>
      </c>
      <c r="F38" s="93">
        <v>2280.1999999999998</v>
      </c>
      <c r="G38" s="93">
        <v>1787.9</v>
      </c>
      <c r="H38" s="93">
        <v>1895.7</v>
      </c>
      <c r="I38" s="93">
        <v>2174.6999999999998</v>
      </c>
      <c r="J38" s="93">
        <v>1977</v>
      </c>
      <c r="K38" s="36">
        <v>2748.4999999999995</v>
      </c>
      <c r="L38" s="22">
        <v>2575.1000000000004</v>
      </c>
      <c r="M38" s="83">
        <v>1848.6000000000001</v>
      </c>
      <c r="N38" s="22">
        <v>1403.0999999999997</v>
      </c>
      <c r="O38" s="22">
        <v>1313.7999999999997</v>
      </c>
      <c r="P38" s="74">
        <v>2020.7</v>
      </c>
      <c r="Q38" s="9">
        <v>2497.8999999999996</v>
      </c>
      <c r="R38">
        <v>1737.6</v>
      </c>
      <c r="S38">
        <v>1135.8000000000002</v>
      </c>
      <c r="T38">
        <v>571.59999999999991</v>
      </c>
      <c r="U38">
        <v>355.6</v>
      </c>
      <c r="V38" s="9"/>
    </row>
    <row r="39" spans="1:22" x14ac:dyDescent="0.35">
      <c r="B39" s="34" t="s">
        <v>33</v>
      </c>
      <c r="C39" s="34"/>
      <c r="D39" s="93">
        <v>0</v>
      </c>
      <c r="E39" s="93">
        <v>0</v>
      </c>
      <c r="F39" s="93">
        <v>0</v>
      </c>
      <c r="G39" s="93">
        <v>0</v>
      </c>
      <c r="H39" s="93">
        <v>0</v>
      </c>
      <c r="I39" s="93">
        <v>0</v>
      </c>
      <c r="J39" s="93">
        <v>0</v>
      </c>
      <c r="K39" s="36">
        <v>0</v>
      </c>
      <c r="L39" s="22">
        <v>0</v>
      </c>
      <c r="M39" s="83">
        <v>0</v>
      </c>
      <c r="N39" s="22">
        <v>0</v>
      </c>
      <c r="O39" s="22">
        <v>0</v>
      </c>
      <c r="P39" s="74">
        <v>0</v>
      </c>
      <c r="Q39" s="9">
        <v>0</v>
      </c>
      <c r="R39">
        <v>0</v>
      </c>
      <c r="S39">
        <v>0</v>
      </c>
      <c r="T39">
        <v>0</v>
      </c>
      <c r="U39">
        <v>0</v>
      </c>
      <c r="V39" s="9"/>
    </row>
    <row r="40" spans="1:22" x14ac:dyDescent="0.35">
      <c r="B40" s="33" t="s">
        <v>34</v>
      </c>
      <c r="C40" s="33"/>
      <c r="D40" s="93">
        <v>0</v>
      </c>
      <c r="E40" s="93">
        <v>0</v>
      </c>
      <c r="F40" s="93">
        <v>0</v>
      </c>
      <c r="G40" s="93">
        <v>0</v>
      </c>
      <c r="H40" s="93">
        <v>0</v>
      </c>
      <c r="I40" s="93">
        <v>0</v>
      </c>
      <c r="J40" s="93">
        <v>0</v>
      </c>
      <c r="K40" s="36">
        <v>0</v>
      </c>
      <c r="L40" s="22">
        <v>0</v>
      </c>
      <c r="M40" s="83">
        <v>0</v>
      </c>
      <c r="N40" s="22">
        <v>0</v>
      </c>
      <c r="O40" s="22">
        <v>0</v>
      </c>
      <c r="P40" s="74">
        <v>0</v>
      </c>
      <c r="Q40" s="9">
        <v>0</v>
      </c>
      <c r="R40">
        <v>0</v>
      </c>
      <c r="S40">
        <v>0</v>
      </c>
      <c r="T40">
        <v>0</v>
      </c>
      <c r="U40">
        <v>0</v>
      </c>
      <c r="V40" s="9"/>
    </row>
    <row r="41" spans="1:22" x14ac:dyDescent="0.35">
      <c r="B41" s="30" t="s">
        <v>35</v>
      </c>
      <c r="C41" s="30"/>
      <c r="D41" s="93">
        <v>1035</v>
      </c>
      <c r="E41" s="93">
        <v>1661.1</v>
      </c>
      <c r="F41" s="93">
        <v>1915.2</v>
      </c>
      <c r="G41" s="93">
        <v>849.3</v>
      </c>
      <c r="H41" s="93">
        <v>947.6</v>
      </c>
      <c r="I41" s="93">
        <v>1048.0999999999999</v>
      </c>
      <c r="J41" s="93">
        <v>1020.9</v>
      </c>
      <c r="K41" s="36">
        <v>1403.5</v>
      </c>
      <c r="L41" s="22">
        <v>1727.1999999999998</v>
      </c>
      <c r="M41" s="83">
        <v>1222.7000000000003</v>
      </c>
      <c r="N41" s="22">
        <v>377.3</v>
      </c>
      <c r="O41" s="22">
        <v>434.40000000000003</v>
      </c>
      <c r="P41" s="74">
        <v>979.30000000000007</v>
      </c>
      <c r="Q41" s="9">
        <v>1582.2000000000003</v>
      </c>
      <c r="R41">
        <v>1245.8999999999999</v>
      </c>
      <c r="S41">
        <v>618.70000000000005</v>
      </c>
      <c r="T41">
        <v>419</v>
      </c>
      <c r="U41">
        <v>305.5</v>
      </c>
      <c r="V41" s="9"/>
    </row>
    <row r="42" spans="1:22" x14ac:dyDescent="0.35">
      <c r="B42" s="30" t="s">
        <v>87</v>
      </c>
      <c r="C42" s="30"/>
      <c r="D42" s="93"/>
      <c r="E42" s="93"/>
      <c r="F42" s="93"/>
      <c r="G42" s="93"/>
      <c r="H42" s="93"/>
      <c r="I42" s="93"/>
      <c r="J42" s="93"/>
      <c r="K42" s="36"/>
      <c r="L42" s="22">
        <v>0</v>
      </c>
      <c r="M42" s="83">
        <v>0</v>
      </c>
      <c r="N42" s="22">
        <v>0</v>
      </c>
      <c r="O42" s="22">
        <v>0</v>
      </c>
      <c r="P42" s="74">
        <v>0</v>
      </c>
      <c r="Q42" s="9">
        <v>31</v>
      </c>
      <c r="R42">
        <v>0</v>
      </c>
      <c r="S42">
        <v>31</v>
      </c>
      <c r="T42">
        <v>0</v>
      </c>
      <c r="U42">
        <v>31</v>
      </c>
      <c r="V42" s="9"/>
    </row>
    <row r="43" spans="1:22" x14ac:dyDescent="0.35">
      <c r="K43" s="52"/>
      <c r="L43" s="22"/>
      <c r="M43" s="83"/>
      <c r="N43" s="22"/>
      <c r="O43" s="22"/>
      <c r="P43" s="74"/>
      <c r="Q43" s="9"/>
      <c r="V43" s="9"/>
    </row>
    <row r="44" spans="1:22" x14ac:dyDescent="0.35">
      <c r="A44" t="s">
        <v>36</v>
      </c>
      <c r="B44" s="5" t="s">
        <v>37</v>
      </c>
      <c r="C44" s="5"/>
      <c r="D44" s="93">
        <v>-163</v>
      </c>
      <c r="E44" s="93">
        <v>1938</v>
      </c>
      <c r="F44" s="93">
        <v>1792.4</v>
      </c>
      <c r="G44" s="93">
        <v>4111</v>
      </c>
      <c r="H44" s="93">
        <v>3927.4</v>
      </c>
      <c r="I44" s="93">
        <v>2979.3</v>
      </c>
      <c r="J44" s="93">
        <v>4004.7</v>
      </c>
      <c r="K44" s="36">
        <v>106.29999999999973</v>
      </c>
      <c r="L44" s="22">
        <v>162.70000000000027</v>
      </c>
      <c r="M44" s="83">
        <v>4087.7999999999979</v>
      </c>
      <c r="N44" s="22">
        <v>5268.6000000000013</v>
      </c>
      <c r="O44" s="22">
        <v>5463.4</v>
      </c>
      <c r="P44" s="74">
        <v>2339.4</v>
      </c>
      <c r="Q44" s="9">
        <v>1005.6999999999998</v>
      </c>
      <c r="R44">
        <v>5697.3000000000011</v>
      </c>
      <c r="S44">
        <v>7520.2000000000007</v>
      </c>
      <c r="T44">
        <v>8539</v>
      </c>
      <c r="U44">
        <v>8904</v>
      </c>
      <c r="V44" s="9"/>
    </row>
    <row r="45" spans="1:22" x14ac:dyDescent="0.35">
      <c r="B45" s="5" t="s">
        <v>38</v>
      </c>
      <c r="C45" s="5"/>
      <c r="D45" s="93">
        <v>2871</v>
      </c>
      <c r="E45" s="93">
        <v>3175.5</v>
      </c>
      <c r="F45" s="93">
        <v>3145</v>
      </c>
      <c r="G45" s="93">
        <v>2874.2</v>
      </c>
      <c r="H45" s="93">
        <v>3216.2</v>
      </c>
      <c r="I45" s="93">
        <v>3141.1</v>
      </c>
      <c r="J45" s="93">
        <v>3182.7</v>
      </c>
      <c r="K45" s="36">
        <v>3397.3000000000006</v>
      </c>
      <c r="L45" s="22">
        <v>3425.7</v>
      </c>
      <c r="M45" s="83">
        <v>3283.1000000000008</v>
      </c>
      <c r="N45" s="22">
        <v>3128.5999999999995</v>
      </c>
      <c r="O45" s="22">
        <v>3247.8000000000006</v>
      </c>
      <c r="P45" s="74">
        <v>3197.7999999999997</v>
      </c>
      <c r="Q45" s="9">
        <v>2764.7000000000003</v>
      </c>
      <c r="R45">
        <v>2141.3999999999996</v>
      </c>
      <c r="S45">
        <v>1889.9</v>
      </c>
      <c r="T45">
        <v>1776.5</v>
      </c>
      <c r="U45">
        <v>1592.1999999999996</v>
      </c>
      <c r="V45" s="9"/>
    </row>
    <row r="46" spans="1:22" x14ac:dyDescent="0.35">
      <c r="B46" s="35" t="s">
        <v>66</v>
      </c>
      <c r="C46" s="35"/>
      <c r="D46" s="93">
        <v>0</v>
      </c>
      <c r="E46" s="93">
        <v>0</v>
      </c>
      <c r="F46" s="93">
        <v>0</v>
      </c>
      <c r="G46" s="93">
        <v>0</v>
      </c>
      <c r="H46" s="93">
        <v>0</v>
      </c>
      <c r="I46" s="93">
        <v>0</v>
      </c>
      <c r="J46" s="93">
        <v>0</v>
      </c>
      <c r="K46" s="36">
        <v>0</v>
      </c>
      <c r="L46" s="22">
        <v>0</v>
      </c>
      <c r="M46" s="83">
        <v>0</v>
      </c>
      <c r="N46" s="22">
        <v>0</v>
      </c>
      <c r="O46" s="22">
        <v>0</v>
      </c>
      <c r="P46" s="74">
        <v>0</v>
      </c>
      <c r="Q46" s="9">
        <v>0</v>
      </c>
      <c r="R46">
        <v>0</v>
      </c>
      <c r="S46">
        <v>0</v>
      </c>
      <c r="T46">
        <v>0</v>
      </c>
      <c r="U46">
        <v>0</v>
      </c>
      <c r="V46" s="9"/>
    </row>
    <row r="47" spans="1:22" x14ac:dyDescent="0.35">
      <c r="A47" t="s">
        <v>39</v>
      </c>
      <c r="B47" s="5" t="s">
        <v>40</v>
      </c>
      <c r="C47" s="5"/>
      <c r="D47" s="93">
        <v>3205</v>
      </c>
      <c r="E47" s="93">
        <v>1150.5</v>
      </c>
      <c r="F47" s="93">
        <v>1331.1</v>
      </c>
      <c r="G47" s="93">
        <v>964.1</v>
      </c>
      <c r="H47" s="93">
        <v>1095.8</v>
      </c>
      <c r="I47" s="93">
        <v>1464.3</v>
      </c>
      <c r="J47" s="93">
        <v>1214.2</v>
      </c>
      <c r="K47" s="36">
        <v>2365.1999999999998</v>
      </c>
      <c r="L47" s="22">
        <v>2838.2000000000003</v>
      </c>
      <c r="M47" s="83">
        <v>751.09999999999991</v>
      </c>
      <c r="N47" s="22">
        <v>1303.5000000000002</v>
      </c>
      <c r="O47" s="22">
        <v>1346.9</v>
      </c>
      <c r="P47" s="74">
        <v>2103.1</v>
      </c>
      <c r="Q47" s="9">
        <v>3179.3</v>
      </c>
      <c r="R47">
        <v>728.5999999999998</v>
      </c>
      <c r="S47">
        <v>602.9</v>
      </c>
      <c r="T47">
        <v>581.99999999999989</v>
      </c>
      <c r="U47">
        <v>365.5</v>
      </c>
      <c r="V47" s="9"/>
    </row>
    <row r="48" spans="1:22" x14ac:dyDescent="0.35">
      <c r="B48" s="5" t="s">
        <v>41</v>
      </c>
      <c r="C48" s="5"/>
      <c r="D48" s="93">
        <v>0</v>
      </c>
      <c r="E48" s="93">
        <v>0</v>
      </c>
      <c r="F48" s="93">
        <v>0</v>
      </c>
      <c r="G48" s="93">
        <v>0</v>
      </c>
      <c r="H48" s="93">
        <v>0</v>
      </c>
      <c r="I48" s="93">
        <v>0</v>
      </c>
      <c r="J48" s="93">
        <v>0</v>
      </c>
      <c r="K48" s="53">
        <v>0</v>
      </c>
      <c r="L48" s="22">
        <v>0</v>
      </c>
      <c r="M48" s="83">
        <v>0</v>
      </c>
      <c r="N48" s="22">
        <v>0</v>
      </c>
      <c r="O48" s="22">
        <v>0</v>
      </c>
      <c r="P48" s="74">
        <v>0</v>
      </c>
      <c r="Q48" s="9">
        <v>0</v>
      </c>
      <c r="R48">
        <v>0</v>
      </c>
      <c r="S48">
        <v>0</v>
      </c>
      <c r="T48">
        <v>0</v>
      </c>
      <c r="U48">
        <v>0</v>
      </c>
      <c r="V48" s="9"/>
    </row>
    <row r="49" spans="1:22" x14ac:dyDescent="0.35">
      <c r="B49" s="35" t="s">
        <v>42</v>
      </c>
      <c r="C49" s="35"/>
      <c r="D49" s="93">
        <v>0</v>
      </c>
      <c r="E49" s="93">
        <v>0</v>
      </c>
      <c r="F49" s="93">
        <v>0</v>
      </c>
      <c r="G49" s="93">
        <v>0</v>
      </c>
      <c r="H49" s="93">
        <v>0</v>
      </c>
      <c r="I49" s="93">
        <v>0</v>
      </c>
      <c r="J49" s="93">
        <v>57.4</v>
      </c>
      <c r="K49" s="53">
        <v>0</v>
      </c>
      <c r="L49" s="22">
        <v>0</v>
      </c>
      <c r="M49" s="83">
        <v>0</v>
      </c>
      <c r="N49" s="22">
        <v>0</v>
      </c>
      <c r="O49" s="22">
        <v>0</v>
      </c>
      <c r="P49" s="74">
        <v>0</v>
      </c>
      <c r="Q49" s="9">
        <v>0</v>
      </c>
      <c r="R49">
        <v>0</v>
      </c>
      <c r="S49">
        <v>0</v>
      </c>
      <c r="T49">
        <v>0</v>
      </c>
      <c r="U49">
        <v>0</v>
      </c>
      <c r="V49" s="9"/>
    </row>
    <row r="50" spans="1:22" x14ac:dyDescent="0.35">
      <c r="B50" s="36" t="s">
        <v>43</v>
      </c>
      <c r="C50" s="36"/>
      <c r="D50">
        <v>0</v>
      </c>
      <c r="E50">
        <v>0</v>
      </c>
      <c r="F50">
        <v>0</v>
      </c>
      <c r="G50">
        <v>0</v>
      </c>
      <c r="H50">
        <v>0</v>
      </c>
      <c r="I50" s="135">
        <v>0</v>
      </c>
      <c r="J50">
        <v>0</v>
      </c>
      <c r="K50" s="9">
        <v>0</v>
      </c>
      <c r="L50" s="22">
        <v>0</v>
      </c>
      <c r="M50" s="83">
        <v>0</v>
      </c>
      <c r="N50" s="22">
        <v>0</v>
      </c>
      <c r="O50" s="22">
        <v>0</v>
      </c>
      <c r="P50" s="74">
        <v>0</v>
      </c>
      <c r="Q50" s="9">
        <v>0</v>
      </c>
      <c r="R50">
        <v>0</v>
      </c>
      <c r="S50">
        <v>0</v>
      </c>
      <c r="T50">
        <v>0</v>
      </c>
      <c r="U50">
        <v>0</v>
      </c>
      <c r="V50" s="9"/>
    </row>
    <row r="51" spans="1:22" ht="13.15" x14ac:dyDescent="0.4">
      <c r="A51" s="37" t="s">
        <v>44</v>
      </c>
      <c r="B51" s="38"/>
      <c r="C51" s="38"/>
      <c r="D51" s="102">
        <v>1998</v>
      </c>
      <c r="E51" s="102">
        <v>1999</v>
      </c>
      <c r="F51" s="102">
        <v>2000</v>
      </c>
      <c r="G51" s="102">
        <v>2001</v>
      </c>
      <c r="H51" s="102">
        <v>2002</v>
      </c>
      <c r="I51" s="102">
        <f>I3</f>
        <v>2003</v>
      </c>
      <c r="J51" s="102">
        <v>2004</v>
      </c>
      <c r="K51" s="38"/>
      <c r="L51" s="38"/>
      <c r="M51" s="38"/>
      <c r="N51" s="38"/>
      <c r="O51" s="38"/>
      <c r="P51" s="39">
        <v>2010</v>
      </c>
      <c r="Q51" s="39">
        <v>2011</v>
      </c>
      <c r="R51" s="39">
        <v>2012</v>
      </c>
      <c r="S51" s="39">
        <v>2013</v>
      </c>
      <c r="T51" s="39">
        <v>2014</v>
      </c>
      <c r="U51" s="39">
        <v>2015</v>
      </c>
      <c r="V51" s="39"/>
    </row>
    <row r="52" spans="1:22" x14ac:dyDescent="0.35">
      <c r="A52" s="40"/>
      <c r="B52" s="38" t="s">
        <v>68</v>
      </c>
      <c r="C52" s="38"/>
      <c r="D52" s="107">
        <f t="shared" ref="D52:J52" si="11">D35+D39</f>
        <v>0</v>
      </c>
      <c r="E52" s="107">
        <f t="shared" si="11"/>
        <v>0</v>
      </c>
      <c r="F52" s="107">
        <f t="shared" si="11"/>
        <v>0</v>
      </c>
      <c r="G52" s="107">
        <f t="shared" si="11"/>
        <v>0</v>
      </c>
      <c r="H52" s="107">
        <f t="shared" si="11"/>
        <v>0</v>
      </c>
      <c r="I52" s="107">
        <f t="shared" si="11"/>
        <v>0</v>
      </c>
      <c r="J52" s="107">
        <f t="shared" si="11"/>
        <v>0</v>
      </c>
      <c r="K52" s="42">
        <f t="shared" ref="K52:U52" si="12">K35+K39</f>
        <v>0</v>
      </c>
      <c r="L52" s="42">
        <f t="shared" si="12"/>
        <v>0</v>
      </c>
      <c r="M52" s="42">
        <f t="shared" si="12"/>
        <v>0</v>
      </c>
      <c r="N52" s="42">
        <f t="shared" si="12"/>
        <v>0</v>
      </c>
      <c r="O52" s="42">
        <f t="shared" si="12"/>
        <v>0</v>
      </c>
      <c r="P52" s="41">
        <f t="shared" si="12"/>
        <v>0</v>
      </c>
      <c r="Q52" s="41">
        <f t="shared" si="12"/>
        <v>0</v>
      </c>
      <c r="R52" s="41">
        <f t="shared" si="12"/>
        <v>0</v>
      </c>
      <c r="S52" s="41">
        <f t="shared" si="12"/>
        <v>0</v>
      </c>
      <c r="T52" s="41">
        <f t="shared" si="12"/>
        <v>0</v>
      </c>
      <c r="U52" s="41">
        <f t="shared" si="12"/>
        <v>0</v>
      </c>
      <c r="V52" s="41"/>
    </row>
    <row r="53" spans="1:22" x14ac:dyDescent="0.35">
      <c r="A53" s="40"/>
      <c r="B53" s="38" t="s">
        <v>45</v>
      </c>
      <c r="C53" s="38"/>
      <c r="D53" s="98">
        <f>D34</f>
        <v>3621.8</v>
      </c>
      <c r="E53" s="98">
        <f t="shared" ref="E53:J53" si="13">E34</f>
        <v>2256.6999999999998</v>
      </c>
      <c r="F53" s="98">
        <f t="shared" si="13"/>
        <v>2397</v>
      </c>
      <c r="G53" s="98">
        <f t="shared" si="13"/>
        <v>1698</v>
      </c>
      <c r="H53" s="98">
        <f t="shared" si="13"/>
        <v>1658.3</v>
      </c>
      <c r="I53" s="98">
        <f t="shared" si="13"/>
        <v>1922.1</v>
      </c>
      <c r="J53" s="98">
        <f t="shared" si="13"/>
        <v>1618.3</v>
      </c>
      <c r="K53" s="42">
        <f t="shared" ref="K53:O53" si="14">K34</f>
        <v>2994.5</v>
      </c>
      <c r="L53" s="42">
        <f t="shared" si="14"/>
        <v>3374.9</v>
      </c>
      <c r="M53" s="42">
        <f t="shared" si="14"/>
        <v>1511.3000000000002</v>
      </c>
      <c r="N53" s="42">
        <f t="shared" si="14"/>
        <v>2056.3000000000002</v>
      </c>
      <c r="O53" s="42">
        <f t="shared" si="14"/>
        <v>1928.1</v>
      </c>
      <c r="P53" s="42">
        <f>P34</f>
        <v>2784.7000000000003</v>
      </c>
      <c r="Q53" s="42">
        <f t="shared" ref="Q53:U53" si="15">Q34</f>
        <v>4313.3</v>
      </c>
      <c r="R53" s="42">
        <f t="shared" si="15"/>
        <v>1921</v>
      </c>
      <c r="S53" s="42">
        <f t="shared" si="15"/>
        <v>1067.2</v>
      </c>
      <c r="T53" s="42">
        <f t="shared" si="15"/>
        <v>886.4</v>
      </c>
      <c r="U53" s="42">
        <f t="shared" si="15"/>
        <v>519.50000000000011</v>
      </c>
      <c r="V53" s="42"/>
    </row>
    <row r="54" spans="1:22" x14ac:dyDescent="0.35">
      <c r="A54" s="40"/>
      <c r="B54" s="43" t="s">
        <v>46</v>
      </c>
      <c r="C54" s="43"/>
      <c r="D54" s="98">
        <f>D36</f>
        <v>0</v>
      </c>
      <c r="E54" s="98">
        <f t="shared" ref="E54:J54" si="16">E36</f>
        <v>0</v>
      </c>
      <c r="F54" s="98">
        <f t="shared" si="16"/>
        <v>0</v>
      </c>
      <c r="G54" s="98">
        <f t="shared" si="16"/>
        <v>0</v>
      </c>
      <c r="H54" s="98">
        <f t="shared" si="16"/>
        <v>0</v>
      </c>
      <c r="I54" s="98">
        <f t="shared" si="16"/>
        <v>0</v>
      </c>
      <c r="J54" s="98">
        <f t="shared" si="16"/>
        <v>0</v>
      </c>
      <c r="K54" s="42">
        <f t="shared" ref="K54:P55" si="17">K36</f>
        <v>0</v>
      </c>
      <c r="L54" s="42">
        <f t="shared" si="17"/>
        <v>0</v>
      </c>
      <c r="M54" s="42">
        <f t="shared" si="17"/>
        <v>0</v>
      </c>
      <c r="N54" s="42">
        <f t="shared" si="17"/>
        <v>0</v>
      </c>
      <c r="O54" s="42">
        <f t="shared" si="17"/>
        <v>0</v>
      </c>
      <c r="P54" s="42">
        <f t="shared" si="17"/>
        <v>0</v>
      </c>
      <c r="Q54" s="42">
        <f t="shared" ref="Q54:U55" si="18">Q36</f>
        <v>0</v>
      </c>
      <c r="R54" s="42">
        <f t="shared" si="18"/>
        <v>0</v>
      </c>
      <c r="S54" s="42">
        <f t="shared" si="18"/>
        <v>0</v>
      </c>
      <c r="T54" s="42">
        <f t="shared" si="18"/>
        <v>0</v>
      </c>
      <c r="U54" s="42">
        <f t="shared" si="18"/>
        <v>0</v>
      </c>
      <c r="V54" s="42"/>
    </row>
    <row r="55" spans="1:22" x14ac:dyDescent="0.35">
      <c r="A55" s="40"/>
      <c r="B55" s="44" t="s">
        <v>47</v>
      </c>
      <c r="C55" s="44"/>
      <c r="D55" s="98">
        <f t="shared" ref="D55:J55" si="19">D37</f>
        <v>0</v>
      </c>
      <c r="E55" s="98">
        <f t="shared" si="19"/>
        <v>0</v>
      </c>
      <c r="F55" s="98">
        <f t="shared" si="19"/>
        <v>0</v>
      </c>
      <c r="G55" s="98">
        <f t="shared" si="19"/>
        <v>0</v>
      </c>
      <c r="H55" s="98">
        <f t="shared" si="19"/>
        <v>0</v>
      </c>
      <c r="I55" s="98">
        <f t="shared" si="19"/>
        <v>0</v>
      </c>
      <c r="J55" s="98">
        <f t="shared" si="19"/>
        <v>0</v>
      </c>
      <c r="K55" s="42">
        <f t="shared" si="17"/>
        <v>0</v>
      </c>
      <c r="L55" s="42">
        <f t="shared" si="17"/>
        <v>0</v>
      </c>
      <c r="M55" s="42">
        <f t="shared" si="17"/>
        <v>0</v>
      </c>
      <c r="N55" s="42">
        <f t="shared" si="17"/>
        <v>0</v>
      </c>
      <c r="O55" s="42">
        <f t="shared" si="17"/>
        <v>0</v>
      </c>
      <c r="P55" s="42">
        <f t="shared" si="17"/>
        <v>0</v>
      </c>
      <c r="Q55" s="42">
        <f t="shared" si="18"/>
        <v>0</v>
      </c>
      <c r="R55" s="42">
        <f t="shared" si="18"/>
        <v>0</v>
      </c>
      <c r="S55" s="42">
        <f t="shared" si="18"/>
        <v>0</v>
      </c>
      <c r="T55" s="42">
        <f t="shared" si="18"/>
        <v>0</v>
      </c>
      <c r="U55" s="42">
        <f t="shared" si="18"/>
        <v>0</v>
      </c>
      <c r="V55" s="42"/>
    </row>
    <row r="56" spans="1:22" x14ac:dyDescent="0.35">
      <c r="A56" s="40"/>
      <c r="B56" s="38" t="s">
        <v>48</v>
      </c>
      <c r="C56" s="38"/>
      <c r="D56" s="98">
        <f t="shared" ref="D56:J56" si="20">D38+D40</f>
        <v>1811.3</v>
      </c>
      <c r="E56" s="98">
        <f t="shared" si="20"/>
        <v>2567.1</v>
      </c>
      <c r="F56" s="98">
        <f t="shared" si="20"/>
        <v>2280.1999999999998</v>
      </c>
      <c r="G56" s="98">
        <f t="shared" si="20"/>
        <v>1787.9</v>
      </c>
      <c r="H56" s="98">
        <f t="shared" si="20"/>
        <v>1895.7</v>
      </c>
      <c r="I56" s="98">
        <f t="shared" si="20"/>
        <v>2174.6999999999998</v>
      </c>
      <c r="J56" s="98">
        <f t="shared" si="20"/>
        <v>1977</v>
      </c>
      <c r="K56" s="42">
        <f t="shared" ref="K56:U56" si="21">K38+K40</f>
        <v>2748.4999999999995</v>
      </c>
      <c r="L56" s="42">
        <f t="shared" si="21"/>
        <v>2575.1000000000004</v>
      </c>
      <c r="M56" s="42">
        <f t="shared" si="21"/>
        <v>1848.6000000000001</v>
      </c>
      <c r="N56" s="42">
        <f t="shared" si="21"/>
        <v>1403.0999999999997</v>
      </c>
      <c r="O56" s="42">
        <f t="shared" si="21"/>
        <v>1313.7999999999997</v>
      </c>
      <c r="P56" s="42">
        <f t="shared" si="21"/>
        <v>2020.7</v>
      </c>
      <c r="Q56" s="42">
        <f t="shared" si="21"/>
        <v>2497.8999999999996</v>
      </c>
      <c r="R56" s="42">
        <f t="shared" si="21"/>
        <v>1737.6</v>
      </c>
      <c r="S56" s="42">
        <f t="shared" si="21"/>
        <v>1135.8000000000002</v>
      </c>
      <c r="T56" s="42">
        <f t="shared" si="21"/>
        <v>571.59999999999991</v>
      </c>
      <c r="U56" s="42">
        <f t="shared" si="21"/>
        <v>355.6</v>
      </c>
      <c r="V56" s="42"/>
    </row>
    <row r="57" spans="1:22" x14ac:dyDescent="0.35">
      <c r="A57" s="40"/>
      <c r="B57" s="38" t="s">
        <v>49</v>
      </c>
      <c r="C57" s="38"/>
      <c r="D57" s="98">
        <f t="shared" ref="D57:J57" si="22">D41</f>
        <v>1035</v>
      </c>
      <c r="E57" s="98">
        <f t="shared" si="22"/>
        <v>1661.1</v>
      </c>
      <c r="F57" s="98">
        <f t="shared" si="22"/>
        <v>1915.2</v>
      </c>
      <c r="G57" s="98">
        <f t="shared" si="22"/>
        <v>849.3</v>
      </c>
      <c r="H57" s="98">
        <f t="shared" si="22"/>
        <v>947.6</v>
      </c>
      <c r="I57" s="98">
        <f t="shared" si="22"/>
        <v>1048.0999999999999</v>
      </c>
      <c r="J57" s="98">
        <f t="shared" si="22"/>
        <v>1020.9</v>
      </c>
      <c r="K57" s="42">
        <f t="shared" ref="K57:U57" si="23">K41</f>
        <v>1403.5</v>
      </c>
      <c r="L57" s="42">
        <f t="shared" si="23"/>
        <v>1727.1999999999998</v>
      </c>
      <c r="M57" s="42">
        <f t="shared" si="23"/>
        <v>1222.7000000000003</v>
      </c>
      <c r="N57" s="42">
        <f t="shared" si="23"/>
        <v>377.3</v>
      </c>
      <c r="O57" s="42">
        <f t="shared" si="23"/>
        <v>434.40000000000003</v>
      </c>
      <c r="P57" s="42">
        <f t="shared" si="23"/>
        <v>979.30000000000007</v>
      </c>
      <c r="Q57" s="42">
        <f t="shared" si="23"/>
        <v>1582.2000000000003</v>
      </c>
      <c r="R57" s="42">
        <f t="shared" si="23"/>
        <v>1245.8999999999999</v>
      </c>
      <c r="S57" s="42">
        <f t="shared" si="23"/>
        <v>618.70000000000005</v>
      </c>
      <c r="T57" s="42">
        <f t="shared" si="23"/>
        <v>419</v>
      </c>
      <c r="U57" s="42">
        <f t="shared" si="23"/>
        <v>305.5</v>
      </c>
      <c r="V57" s="42"/>
    </row>
    <row r="58" spans="1:22" x14ac:dyDescent="0.35">
      <c r="A58" s="40"/>
      <c r="B58" s="38" t="s">
        <v>74</v>
      </c>
      <c r="C58" s="38"/>
      <c r="D58" s="98"/>
      <c r="E58" s="98"/>
      <c r="F58" s="98"/>
      <c r="G58" s="98"/>
      <c r="H58" s="98"/>
      <c r="I58" s="98"/>
      <c r="J58" s="98"/>
      <c r="K58" s="42"/>
      <c r="L58" s="42"/>
      <c r="M58" s="42"/>
      <c r="N58" s="42"/>
      <c r="O58" s="42"/>
      <c r="P58" s="42"/>
      <c r="Q58" s="42">
        <f>Q42</f>
        <v>31</v>
      </c>
      <c r="R58" s="42"/>
      <c r="S58" s="42">
        <v>31</v>
      </c>
      <c r="T58" s="42"/>
      <c r="U58" s="42">
        <v>31</v>
      </c>
      <c r="V58" s="42"/>
    </row>
    <row r="59" spans="1:22" x14ac:dyDescent="0.35">
      <c r="A59" s="40"/>
      <c r="B59" s="44" t="s">
        <v>50</v>
      </c>
      <c r="C59" s="44"/>
      <c r="D59" s="98">
        <f t="shared" ref="D59:J59" si="24">SUM(D44:D45)</f>
        <v>2708</v>
      </c>
      <c r="E59" s="98">
        <f t="shared" si="24"/>
        <v>5113.5</v>
      </c>
      <c r="F59" s="98">
        <f t="shared" si="24"/>
        <v>4937.3999999999996</v>
      </c>
      <c r="G59" s="98">
        <f t="shared" si="24"/>
        <v>6985.2</v>
      </c>
      <c r="H59" s="98">
        <f t="shared" si="24"/>
        <v>7143.6</v>
      </c>
      <c r="I59" s="98">
        <f t="shared" si="24"/>
        <v>6120.4</v>
      </c>
      <c r="J59" s="98">
        <f t="shared" si="24"/>
        <v>7187.4</v>
      </c>
      <c r="K59" s="42">
        <f t="shared" ref="K59:U59" si="25">SUM(K44:K45)</f>
        <v>3503.6000000000004</v>
      </c>
      <c r="L59" s="42">
        <f t="shared" si="25"/>
        <v>3588.4</v>
      </c>
      <c r="M59" s="42">
        <f t="shared" si="25"/>
        <v>7370.8999999999987</v>
      </c>
      <c r="N59" s="42">
        <f t="shared" si="25"/>
        <v>8397.2000000000007</v>
      </c>
      <c r="O59" s="42">
        <f t="shared" si="25"/>
        <v>8711.2000000000007</v>
      </c>
      <c r="P59" s="42">
        <f t="shared" si="25"/>
        <v>5537.2</v>
      </c>
      <c r="Q59" s="42">
        <f t="shared" si="25"/>
        <v>3770.4</v>
      </c>
      <c r="R59" s="42">
        <f t="shared" si="25"/>
        <v>7838.7000000000007</v>
      </c>
      <c r="S59" s="42">
        <f t="shared" si="25"/>
        <v>9410.1</v>
      </c>
      <c r="T59" s="42">
        <f t="shared" si="25"/>
        <v>10315.5</v>
      </c>
      <c r="U59" s="42">
        <f t="shared" si="25"/>
        <v>10496.199999999999</v>
      </c>
      <c r="V59" s="42"/>
    </row>
    <row r="60" spans="1:22" x14ac:dyDescent="0.35">
      <c r="A60" s="40"/>
      <c r="B60" s="38" t="s">
        <v>67</v>
      </c>
      <c r="C60" s="38"/>
      <c r="D60" s="98">
        <f t="shared" ref="D60:J60" si="26">D49+D46</f>
        <v>0</v>
      </c>
      <c r="E60" s="98">
        <f t="shared" si="26"/>
        <v>0</v>
      </c>
      <c r="F60" s="98">
        <f t="shared" si="26"/>
        <v>0</v>
      </c>
      <c r="G60" s="98">
        <f t="shared" si="26"/>
        <v>0</v>
      </c>
      <c r="H60" s="98">
        <f t="shared" si="26"/>
        <v>0</v>
      </c>
      <c r="I60" s="98">
        <f t="shared" si="26"/>
        <v>0</v>
      </c>
      <c r="J60" s="98">
        <f t="shared" si="26"/>
        <v>57.4</v>
      </c>
      <c r="K60" s="42">
        <f t="shared" ref="K60:U60" si="27">K49+K46</f>
        <v>0</v>
      </c>
      <c r="L60" s="42">
        <f t="shared" si="27"/>
        <v>0</v>
      </c>
      <c r="M60" s="42">
        <f t="shared" si="27"/>
        <v>0</v>
      </c>
      <c r="N60" s="42">
        <f t="shared" si="27"/>
        <v>0</v>
      </c>
      <c r="O60" s="42">
        <f t="shared" si="27"/>
        <v>0</v>
      </c>
      <c r="P60" s="42">
        <f t="shared" si="27"/>
        <v>0</v>
      </c>
      <c r="Q60" s="42">
        <f t="shared" si="27"/>
        <v>0</v>
      </c>
      <c r="R60" s="42">
        <f t="shared" si="27"/>
        <v>0</v>
      </c>
      <c r="S60" s="42">
        <f t="shared" si="27"/>
        <v>0</v>
      </c>
      <c r="T60" s="42">
        <f t="shared" si="27"/>
        <v>0</v>
      </c>
      <c r="U60" s="42">
        <f t="shared" si="27"/>
        <v>0</v>
      </c>
      <c r="V60" s="42"/>
    </row>
    <row r="61" spans="1:22" x14ac:dyDescent="0.35">
      <c r="A61" s="40"/>
      <c r="B61" s="44" t="s">
        <v>51</v>
      </c>
      <c r="C61" s="44"/>
      <c r="D61" s="98">
        <f t="shared" ref="D61:J61" si="28">D47</f>
        <v>3205</v>
      </c>
      <c r="E61" s="98">
        <f t="shared" si="28"/>
        <v>1150.5</v>
      </c>
      <c r="F61" s="98">
        <f t="shared" si="28"/>
        <v>1331.1</v>
      </c>
      <c r="G61" s="98">
        <f t="shared" si="28"/>
        <v>964.1</v>
      </c>
      <c r="H61" s="98">
        <f t="shared" si="28"/>
        <v>1095.8</v>
      </c>
      <c r="I61" s="98">
        <f t="shared" si="28"/>
        <v>1464.3</v>
      </c>
      <c r="J61" s="98">
        <f t="shared" si="28"/>
        <v>1214.2</v>
      </c>
      <c r="K61" s="42">
        <f t="shared" ref="K61:U61" si="29">K47</f>
        <v>2365.1999999999998</v>
      </c>
      <c r="L61" s="42">
        <f t="shared" si="29"/>
        <v>2838.2000000000003</v>
      </c>
      <c r="M61" s="42">
        <f t="shared" si="29"/>
        <v>751.09999999999991</v>
      </c>
      <c r="N61" s="42">
        <f t="shared" si="29"/>
        <v>1303.5000000000002</v>
      </c>
      <c r="O61" s="42">
        <f t="shared" si="29"/>
        <v>1346.9</v>
      </c>
      <c r="P61" s="42">
        <f t="shared" si="29"/>
        <v>2103.1</v>
      </c>
      <c r="Q61" s="42">
        <f t="shared" si="29"/>
        <v>3179.3</v>
      </c>
      <c r="R61" s="42">
        <f t="shared" si="29"/>
        <v>728.5999999999998</v>
      </c>
      <c r="S61" s="42">
        <f t="shared" si="29"/>
        <v>602.9</v>
      </c>
      <c r="T61" s="42">
        <f t="shared" si="29"/>
        <v>581.99999999999989</v>
      </c>
      <c r="U61" s="42">
        <f t="shared" si="29"/>
        <v>365.5</v>
      </c>
      <c r="V61" s="42"/>
    </row>
    <row r="62" spans="1:22" x14ac:dyDescent="0.35">
      <c r="A62" s="40"/>
      <c r="B62" s="38" t="s">
        <v>52</v>
      </c>
      <c r="C62" s="38"/>
      <c r="D62" s="98">
        <f t="shared" ref="D62:J62" si="30">D48+D50</f>
        <v>0</v>
      </c>
      <c r="E62" s="98">
        <f t="shared" si="30"/>
        <v>0</v>
      </c>
      <c r="F62" s="98">
        <f t="shared" si="30"/>
        <v>0</v>
      </c>
      <c r="G62" s="98">
        <f t="shared" si="30"/>
        <v>0</v>
      </c>
      <c r="H62" s="98">
        <f t="shared" si="30"/>
        <v>0</v>
      </c>
      <c r="I62" s="98">
        <f t="shared" si="30"/>
        <v>0</v>
      </c>
      <c r="J62" s="98">
        <f t="shared" si="30"/>
        <v>0</v>
      </c>
      <c r="K62" s="42">
        <f t="shared" ref="K62:U62" si="31">K48+K50</f>
        <v>0</v>
      </c>
      <c r="L62" s="42">
        <f t="shared" si="31"/>
        <v>0</v>
      </c>
      <c r="M62" s="42">
        <f t="shared" si="31"/>
        <v>0</v>
      </c>
      <c r="N62" s="42">
        <f t="shared" si="31"/>
        <v>0</v>
      </c>
      <c r="O62" s="42">
        <f t="shared" si="31"/>
        <v>0</v>
      </c>
      <c r="P62" s="42">
        <f t="shared" si="31"/>
        <v>0</v>
      </c>
      <c r="Q62" s="42">
        <f t="shared" si="31"/>
        <v>0</v>
      </c>
      <c r="R62" s="42">
        <f t="shared" si="31"/>
        <v>0</v>
      </c>
      <c r="S62" s="42">
        <f t="shared" si="31"/>
        <v>0</v>
      </c>
      <c r="T62" s="42">
        <f t="shared" si="31"/>
        <v>0</v>
      </c>
      <c r="U62" s="42">
        <f t="shared" si="31"/>
        <v>0</v>
      </c>
      <c r="V62" s="42"/>
    </row>
    <row r="63" spans="1:22" x14ac:dyDescent="0.35">
      <c r="A63" s="40"/>
      <c r="B63" s="38" t="s">
        <v>90</v>
      </c>
      <c r="C63" s="38"/>
      <c r="D63" s="98">
        <f t="shared" ref="D63:J63" si="32">D61+D62</f>
        <v>3205</v>
      </c>
      <c r="E63" s="98">
        <f t="shared" si="32"/>
        <v>1150.5</v>
      </c>
      <c r="F63" s="98">
        <f t="shared" si="32"/>
        <v>1331.1</v>
      </c>
      <c r="G63" s="98">
        <f t="shared" si="32"/>
        <v>964.1</v>
      </c>
      <c r="H63" s="98">
        <f t="shared" si="32"/>
        <v>1095.8</v>
      </c>
      <c r="I63" s="98">
        <f t="shared" si="32"/>
        <v>1464.3</v>
      </c>
      <c r="J63" s="98">
        <f t="shared" si="32"/>
        <v>1214.2</v>
      </c>
      <c r="K63" s="42"/>
      <c r="L63" s="42"/>
      <c r="M63" s="42"/>
      <c r="N63" s="42"/>
      <c r="O63" s="42"/>
      <c r="P63" s="42"/>
      <c r="Q63" s="42">
        <f>Q61+Q62</f>
        <v>3179.3</v>
      </c>
      <c r="R63" s="42">
        <f t="shared" ref="R63:U63" si="33">R61+R62</f>
        <v>728.5999999999998</v>
      </c>
      <c r="S63" s="42">
        <f t="shared" si="33"/>
        <v>602.9</v>
      </c>
      <c r="T63" s="42">
        <f t="shared" si="33"/>
        <v>581.99999999999989</v>
      </c>
      <c r="U63" s="42">
        <f t="shared" si="33"/>
        <v>365.5</v>
      </c>
      <c r="V63" s="42"/>
    </row>
    <row r="64" spans="1:22" ht="13.15" x14ac:dyDescent="0.4">
      <c r="A64" s="40"/>
      <c r="B64" s="45" t="s">
        <v>53</v>
      </c>
      <c r="C64" s="45"/>
      <c r="D64" s="99">
        <f>SUM(D52:D62)</f>
        <v>12381.1</v>
      </c>
      <c r="E64" s="99">
        <f t="shared" ref="E64:J64" si="34">SUM(E52:E62)</f>
        <v>12748.9</v>
      </c>
      <c r="F64" s="99">
        <f t="shared" si="34"/>
        <v>12860.9</v>
      </c>
      <c r="G64" s="99">
        <f t="shared" si="34"/>
        <v>12284.5</v>
      </c>
      <c r="H64" s="99">
        <f t="shared" si="34"/>
        <v>12741</v>
      </c>
      <c r="I64" s="99">
        <f t="shared" si="34"/>
        <v>12729.599999999999</v>
      </c>
      <c r="J64" s="99">
        <f t="shared" si="34"/>
        <v>13075.199999999999</v>
      </c>
      <c r="K64" s="46">
        <f t="shared" ref="K64:U64" si="35">SUM(K52:K62)</f>
        <v>13015.3</v>
      </c>
      <c r="L64" s="46">
        <f t="shared" si="35"/>
        <v>14103.800000000001</v>
      </c>
      <c r="M64" s="46">
        <f t="shared" si="35"/>
        <v>12704.6</v>
      </c>
      <c r="N64" s="46">
        <f t="shared" si="35"/>
        <v>13537.400000000001</v>
      </c>
      <c r="O64" s="46">
        <f t="shared" si="35"/>
        <v>13734.4</v>
      </c>
      <c r="P64" s="46">
        <f t="shared" si="35"/>
        <v>13425.000000000002</v>
      </c>
      <c r="Q64" s="46">
        <f t="shared" si="35"/>
        <v>15374.099999999999</v>
      </c>
      <c r="R64" s="46">
        <f t="shared" si="35"/>
        <v>13471.800000000001</v>
      </c>
      <c r="S64" s="46">
        <f t="shared" si="35"/>
        <v>12865.699999999999</v>
      </c>
      <c r="T64" s="46">
        <f t="shared" si="35"/>
        <v>12774.5</v>
      </c>
      <c r="U64" s="46">
        <f t="shared" si="35"/>
        <v>12073.3</v>
      </c>
      <c r="V64" s="46"/>
    </row>
    <row r="65" spans="2:25" x14ac:dyDescent="0.35">
      <c r="B65" s="5"/>
      <c r="C65" s="5"/>
      <c r="D65" s="69"/>
      <c r="F65" s="69"/>
      <c r="G65" s="69"/>
      <c r="I65" s="5"/>
      <c r="K65" s="5"/>
      <c r="L65" s="5"/>
      <c r="M65" s="5"/>
      <c r="N65" s="5"/>
      <c r="O65" s="5"/>
      <c r="P65" s="22"/>
      <c r="Q65" s="9"/>
    </row>
    <row r="66" spans="2:25" x14ac:dyDescent="0.35">
      <c r="B66" s="5" t="s">
        <v>54</v>
      </c>
      <c r="C66" s="5"/>
      <c r="D66" s="93"/>
      <c r="F66" s="93">
        <f>SUM(F53:F57)</f>
        <v>6592.4</v>
      </c>
      <c r="G66" s="93"/>
      <c r="K66" s="80">
        <f t="shared" ref="K66:P66" si="36">SUM(K52:K58,K60)</f>
        <v>7146.5</v>
      </c>
      <c r="L66" s="80">
        <f t="shared" si="36"/>
        <v>7677.2</v>
      </c>
      <c r="M66" s="80">
        <f t="shared" si="36"/>
        <v>4582.6000000000004</v>
      </c>
      <c r="N66" s="80">
        <f t="shared" si="36"/>
        <v>3836.7</v>
      </c>
      <c r="O66" s="80">
        <f t="shared" si="36"/>
        <v>3676.2999999999997</v>
      </c>
      <c r="P66" s="80">
        <f t="shared" si="36"/>
        <v>5784.7000000000007</v>
      </c>
      <c r="Q66" s="80">
        <f>SUM(Q52:Q58,Q60)</f>
        <v>8424.4</v>
      </c>
      <c r="R66" s="80">
        <f>SUM(R52:R58,R60)</f>
        <v>4904.5</v>
      </c>
      <c r="S66" s="80">
        <f>SUM(S52:S58,S60)</f>
        <v>2852.7</v>
      </c>
      <c r="T66" s="80">
        <f>SUM(T52:T58,T60)</f>
        <v>1877</v>
      </c>
      <c r="U66" s="80">
        <f>SUM(U52:U58,U60)</f>
        <v>1211.6000000000001</v>
      </c>
    </row>
    <row r="67" spans="2:25" x14ac:dyDescent="0.35">
      <c r="B67" s="5"/>
      <c r="C67" s="5"/>
      <c r="D67" s="5"/>
      <c r="F67" s="5"/>
      <c r="G67" s="5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</row>
    <row r="68" spans="2:25" x14ac:dyDescent="0.35">
      <c r="B68" s="5" t="s">
        <v>55</v>
      </c>
      <c r="C68" s="5"/>
      <c r="D68" s="5"/>
      <c r="F68" s="94">
        <f>F66+F59</f>
        <v>11529.8</v>
      </c>
      <c r="G68" s="5"/>
      <c r="K68" s="80">
        <f t="shared" ref="K68:P68" si="37">K66+K59</f>
        <v>10650.1</v>
      </c>
      <c r="L68" s="80">
        <f t="shared" si="37"/>
        <v>11265.6</v>
      </c>
      <c r="M68" s="80">
        <f t="shared" si="37"/>
        <v>11953.5</v>
      </c>
      <c r="N68" s="80">
        <f t="shared" si="37"/>
        <v>12233.900000000001</v>
      </c>
      <c r="O68" s="80">
        <f t="shared" si="37"/>
        <v>12387.5</v>
      </c>
      <c r="P68" s="80">
        <f t="shared" si="37"/>
        <v>11321.900000000001</v>
      </c>
      <c r="Q68" s="80">
        <f>Q66+Q59</f>
        <v>12194.8</v>
      </c>
      <c r="R68" s="80">
        <f>R66+R59</f>
        <v>12743.2</v>
      </c>
      <c r="S68" s="80">
        <f>S66+S59</f>
        <v>12262.8</v>
      </c>
      <c r="T68" s="80">
        <f>T66+T59</f>
        <v>12192.5</v>
      </c>
      <c r="U68" s="80">
        <f>U66+U59</f>
        <v>11707.8</v>
      </c>
    </row>
    <row r="69" spans="2:25" x14ac:dyDescent="0.35">
      <c r="P69" s="1"/>
      <c r="Q69" s="9"/>
    </row>
    <row r="70" spans="2:25" ht="15" x14ac:dyDescent="0.4">
      <c r="B70" t="s">
        <v>98</v>
      </c>
      <c r="D70" s="103">
        <v>2.0699999999999998</v>
      </c>
      <c r="E70" s="103">
        <v>0.94</v>
      </c>
      <c r="F70" s="103">
        <v>0.93</v>
      </c>
      <c r="G70" s="103">
        <v>0.87</v>
      </c>
      <c r="H70" s="103">
        <v>0.71</v>
      </c>
      <c r="I70" s="103">
        <v>0.86</v>
      </c>
      <c r="J70" s="103">
        <v>0.85</v>
      </c>
      <c r="K70" s="110">
        <f>K72/$C73</f>
        <v>1.2015179458079159</v>
      </c>
      <c r="L70" s="110">
        <f>L72/$C74</f>
        <v>1.2305372019534617</v>
      </c>
      <c r="M70" s="110">
        <f t="shared" ref="M70:P70" si="38">M72/$C74</f>
        <v>0.50495547256535478</v>
      </c>
      <c r="N70" s="110">
        <f t="shared" si="38"/>
        <v>0.77018098247629996</v>
      </c>
      <c r="O70" s="110">
        <f t="shared" si="38"/>
        <v>0.71423441539787413</v>
      </c>
      <c r="P70" s="110">
        <f t="shared" si="38"/>
        <v>1.1623814995690893</v>
      </c>
      <c r="Q70" s="110">
        <f>Q72/$C75</f>
        <v>1.6581196581196582</v>
      </c>
      <c r="R70" s="110">
        <f t="shared" ref="R70:U70" si="39">R72/$C75</f>
        <v>0.7149184149184149</v>
      </c>
      <c r="S70" s="110">
        <f t="shared" si="39"/>
        <v>0.51825951825951821</v>
      </c>
      <c r="T70" s="110">
        <f t="shared" si="39"/>
        <v>0.45742035742035742</v>
      </c>
      <c r="U70" s="110">
        <f t="shared" si="39"/>
        <v>0.61701631701631698</v>
      </c>
      <c r="V70" s="76"/>
      <c r="W70" s="67"/>
      <c r="X70" s="67"/>
      <c r="Y70" s="67"/>
    </row>
    <row r="71" spans="2:25" x14ac:dyDescent="0.35">
      <c r="B71" s="58"/>
      <c r="C71" s="58"/>
      <c r="D71" s="104"/>
      <c r="E71" s="104"/>
      <c r="F71" s="104"/>
      <c r="G71" s="104"/>
      <c r="H71" s="104"/>
      <c r="I71" s="104"/>
      <c r="J71" s="104"/>
      <c r="K71" s="112"/>
      <c r="L71" s="112"/>
      <c r="M71" s="112"/>
      <c r="N71" s="112"/>
      <c r="O71" s="112"/>
      <c r="P71" s="112"/>
      <c r="Q71" s="113"/>
      <c r="R71" s="112"/>
      <c r="S71" s="112"/>
      <c r="T71" s="112"/>
      <c r="U71" s="112"/>
      <c r="V71" s="67"/>
      <c r="W71" s="67"/>
      <c r="X71" s="67"/>
      <c r="Y71" s="67"/>
    </row>
    <row r="72" spans="2:25" x14ac:dyDescent="0.35">
      <c r="B72" t="s">
        <v>102</v>
      </c>
      <c r="D72" s="105">
        <v>27306</v>
      </c>
      <c r="E72" s="105">
        <v>13297.6</v>
      </c>
      <c r="F72" s="105">
        <v>12693</v>
      </c>
      <c r="G72" s="105">
        <v>11564</v>
      </c>
      <c r="H72" s="105">
        <v>10020.5</v>
      </c>
      <c r="I72" s="105">
        <v>12137.1</v>
      </c>
      <c r="J72" s="105">
        <v>11963.8</v>
      </c>
      <c r="K72" s="114">
        <v>16939</v>
      </c>
      <c r="L72" s="114">
        <v>17134</v>
      </c>
      <c r="M72" s="114">
        <v>7031</v>
      </c>
      <c r="N72" s="114">
        <v>10724</v>
      </c>
      <c r="O72" s="114">
        <v>9945</v>
      </c>
      <c r="P72" s="115">
        <v>16185</v>
      </c>
      <c r="Q72" s="114">
        <v>21340</v>
      </c>
      <c r="R72" s="114">
        <v>9201</v>
      </c>
      <c r="S72" s="114">
        <v>6670</v>
      </c>
      <c r="T72" s="114">
        <v>5887</v>
      </c>
      <c r="U72" s="114">
        <v>7941</v>
      </c>
      <c r="V72" s="67"/>
      <c r="W72" s="67"/>
      <c r="X72" s="67"/>
      <c r="Y72" s="67"/>
    </row>
    <row r="73" spans="2:25" ht="15" x14ac:dyDescent="0.4">
      <c r="B73" s="67" t="s">
        <v>84</v>
      </c>
      <c r="C73" s="136">
        <v>14098</v>
      </c>
      <c r="K73" s="54"/>
      <c r="L73" s="1"/>
      <c r="M73" s="1"/>
      <c r="N73" s="1"/>
      <c r="O73" s="1"/>
      <c r="P73" s="1"/>
      <c r="Q73" s="9"/>
    </row>
    <row r="74" spans="2:25" ht="15" x14ac:dyDescent="0.4">
      <c r="B74" s="67" t="s">
        <v>85</v>
      </c>
      <c r="C74" s="136">
        <v>13924</v>
      </c>
      <c r="D74" s="95">
        <v>1998</v>
      </c>
      <c r="E74" s="95">
        <v>1999</v>
      </c>
      <c r="F74" s="95">
        <v>2000</v>
      </c>
      <c r="G74" s="95">
        <v>2001</v>
      </c>
      <c r="H74" s="95">
        <v>2002</v>
      </c>
      <c r="I74" s="95">
        <v>2003</v>
      </c>
      <c r="J74" s="95">
        <v>2004</v>
      </c>
      <c r="K74" s="54"/>
      <c r="L74" s="1"/>
      <c r="M74" s="1"/>
      <c r="N74" s="1"/>
      <c r="O74" s="1"/>
      <c r="P74" s="1"/>
      <c r="Q74" s="9"/>
    </row>
    <row r="75" spans="2:25" ht="13.15" x14ac:dyDescent="0.4">
      <c r="B75" s="70" t="s">
        <v>86</v>
      </c>
      <c r="C75" s="118">
        <v>12870</v>
      </c>
      <c r="D75" s="9">
        <f t="shared" ref="D75:J75" si="40">D79-SUM(D76:D78)</f>
        <v>-163</v>
      </c>
      <c r="E75" s="9">
        <f t="shared" si="40"/>
        <v>1937.9999999999995</v>
      </c>
      <c r="F75" s="9">
        <f t="shared" si="40"/>
        <v>1792.3999999999996</v>
      </c>
      <c r="G75" s="9">
        <f t="shared" si="40"/>
        <v>4111</v>
      </c>
      <c r="H75" s="9">
        <f t="shared" si="40"/>
        <v>3927.4000000000005</v>
      </c>
      <c r="I75" s="9">
        <f t="shared" si="40"/>
        <v>2979.2999999999997</v>
      </c>
      <c r="J75" s="9">
        <f t="shared" si="40"/>
        <v>4004.7</v>
      </c>
      <c r="K75" s="55">
        <v>2005</v>
      </c>
      <c r="L75" s="56">
        <v>2006</v>
      </c>
      <c r="M75" s="47">
        <v>2007</v>
      </c>
      <c r="N75" s="47">
        <v>2008</v>
      </c>
      <c r="O75" s="47">
        <v>2009</v>
      </c>
      <c r="P75" s="47">
        <v>2010</v>
      </c>
      <c r="Q75" s="47">
        <v>2011</v>
      </c>
      <c r="R75" s="47">
        <v>2012</v>
      </c>
      <c r="S75" s="47">
        <v>2013</v>
      </c>
      <c r="T75" s="47">
        <v>2014</v>
      </c>
      <c r="U75" s="47">
        <v>2015</v>
      </c>
      <c r="V75" s="47"/>
    </row>
    <row r="76" spans="2:25" x14ac:dyDescent="0.35">
      <c r="B76" t="s">
        <v>58</v>
      </c>
      <c r="D76" s="9">
        <v>1743.4</v>
      </c>
      <c r="E76" s="9">
        <v>2506.8000000000002</v>
      </c>
      <c r="F76" s="9">
        <v>2502.4</v>
      </c>
      <c r="G76" s="9">
        <v>2621.4</v>
      </c>
      <c r="H76" s="9">
        <v>2909.5</v>
      </c>
      <c r="I76" s="9">
        <v>2628.6</v>
      </c>
      <c r="J76" s="9">
        <v>2840.1</v>
      </c>
      <c r="K76" s="9">
        <v>106.3</v>
      </c>
      <c r="L76" s="48">
        <v>162.69999999999999</v>
      </c>
      <c r="M76" s="48">
        <v>4087.8</v>
      </c>
      <c r="N76" s="48">
        <v>5268.6</v>
      </c>
      <c r="O76" s="48">
        <v>5463.4</v>
      </c>
      <c r="P76" s="48">
        <v>2339.4</v>
      </c>
      <c r="Q76" s="9">
        <v>1005.7</v>
      </c>
      <c r="R76">
        <v>5697.3</v>
      </c>
      <c r="S76">
        <v>7520.2</v>
      </c>
      <c r="T76">
        <v>8539</v>
      </c>
      <c r="U76">
        <v>8904</v>
      </c>
      <c r="V76" s="9"/>
    </row>
    <row r="77" spans="2:25" x14ac:dyDescent="0.35">
      <c r="B77" t="s">
        <v>59</v>
      </c>
      <c r="D77" s="9">
        <v>807.5</v>
      </c>
      <c r="E77" s="9">
        <v>352.8</v>
      </c>
      <c r="F77" s="9">
        <v>318.10000000000002</v>
      </c>
      <c r="G77" s="9">
        <v>42.3</v>
      </c>
      <c r="H77" s="9">
        <v>89.7</v>
      </c>
      <c r="I77" s="9">
        <v>261.3</v>
      </c>
      <c r="J77" s="9">
        <v>167.9</v>
      </c>
      <c r="K77" s="9">
        <v>2444.6000000000004</v>
      </c>
      <c r="L77" s="48">
        <v>2467.8000000000002</v>
      </c>
      <c r="M77" s="48">
        <v>2866.0000000000005</v>
      </c>
      <c r="N77" s="48">
        <v>2964.0999999999995</v>
      </c>
      <c r="O77" s="48">
        <v>3080.2000000000007</v>
      </c>
      <c r="P77" s="48">
        <v>2586.6999999999998</v>
      </c>
      <c r="Q77" s="9">
        <v>1567.5000000000002</v>
      </c>
      <c r="R77">
        <v>1860</v>
      </c>
      <c r="S77">
        <v>1753.8</v>
      </c>
      <c r="T77">
        <v>1568</v>
      </c>
      <c r="U77">
        <v>1545.8</v>
      </c>
      <c r="V77" s="9"/>
    </row>
    <row r="78" spans="2:25" x14ac:dyDescent="0.35">
      <c r="B78" t="s">
        <v>60</v>
      </c>
      <c r="D78" s="9">
        <v>320.10000000000002</v>
      </c>
      <c r="E78" s="9">
        <v>315.89999999999998</v>
      </c>
      <c r="F78" s="9">
        <v>324.5</v>
      </c>
      <c r="G78" s="9">
        <v>210.5</v>
      </c>
      <c r="H78" s="9">
        <v>217</v>
      </c>
      <c r="I78" s="9">
        <v>251.2</v>
      </c>
      <c r="J78" s="9">
        <v>174.7</v>
      </c>
      <c r="K78" s="9">
        <v>605.40000000000009</v>
      </c>
      <c r="L78" s="48">
        <v>641.6</v>
      </c>
      <c r="M78" s="48">
        <v>198.3</v>
      </c>
      <c r="N78" s="48">
        <v>11.1</v>
      </c>
      <c r="O78" s="48">
        <v>9</v>
      </c>
      <c r="P78" s="48">
        <v>362.4</v>
      </c>
      <c r="Q78" s="9">
        <v>840.1</v>
      </c>
      <c r="R78">
        <v>85.5</v>
      </c>
      <c r="S78">
        <v>29.5</v>
      </c>
      <c r="T78">
        <v>132.80000000000001</v>
      </c>
      <c r="U78">
        <v>1.1000000000000001</v>
      </c>
      <c r="V78" s="9"/>
    </row>
    <row r="79" spans="2:25" x14ac:dyDescent="0.35">
      <c r="B79" t="s">
        <v>61</v>
      </c>
      <c r="D79" s="9">
        <v>2708</v>
      </c>
      <c r="E79" s="9">
        <v>5113.5</v>
      </c>
      <c r="F79" s="9">
        <v>4937.3999999999996</v>
      </c>
      <c r="G79" s="9">
        <v>6985.2</v>
      </c>
      <c r="H79" s="9">
        <v>7143.6</v>
      </c>
      <c r="I79" s="9">
        <v>6120.4</v>
      </c>
      <c r="J79" s="9">
        <v>7187.4</v>
      </c>
      <c r="K79" s="9">
        <v>347.30000000000007</v>
      </c>
      <c r="L79" s="48">
        <v>316.29999999999995</v>
      </c>
      <c r="M79" s="48">
        <v>218.8</v>
      </c>
      <c r="N79" s="48">
        <v>153.39999999999998</v>
      </c>
      <c r="O79" s="48">
        <v>158.59999999999997</v>
      </c>
      <c r="P79" s="48">
        <v>248.7</v>
      </c>
      <c r="Q79" s="9">
        <v>357.09999999999997</v>
      </c>
      <c r="R79">
        <v>195.9</v>
      </c>
      <c r="S79">
        <v>106.6</v>
      </c>
      <c r="T79">
        <v>75.7</v>
      </c>
      <c r="U79">
        <v>45.3</v>
      </c>
      <c r="V79" s="9"/>
    </row>
    <row r="80" spans="2:25" x14ac:dyDescent="0.35">
      <c r="B80" t="s">
        <v>62</v>
      </c>
      <c r="D80" s="9"/>
      <c r="E80" s="9"/>
      <c r="F80" s="9"/>
      <c r="G80" s="9"/>
      <c r="H80" s="9"/>
      <c r="I80" s="9"/>
      <c r="J80" s="9"/>
      <c r="K80" s="9">
        <f>SUM(K76:K79)</f>
        <v>3503.6000000000008</v>
      </c>
      <c r="L80" s="9">
        <f t="shared" ref="L80:U80" si="41">SUM(L76:L79)</f>
        <v>3588.3999999999996</v>
      </c>
      <c r="M80" s="9">
        <f t="shared" si="41"/>
        <v>7370.9000000000015</v>
      </c>
      <c r="N80" s="9">
        <f t="shared" si="41"/>
        <v>8397.2000000000007</v>
      </c>
      <c r="O80" s="9">
        <f t="shared" si="41"/>
        <v>8711.2000000000007</v>
      </c>
      <c r="P80" s="9">
        <f t="shared" si="41"/>
        <v>5537.2</v>
      </c>
      <c r="Q80" s="9">
        <f t="shared" si="41"/>
        <v>3770.4</v>
      </c>
      <c r="R80" s="9">
        <f t="shared" si="41"/>
        <v>7838.7</v>
      </c>
      <c r="S80" s="9">
        <f t="shared" si="41"/>
        <v>9410.1</v>
      </c>
      <c r="T80" s="9">
        <f t="shared" si="41"/>
        <v>10315.5</v>
      </c>
      <c r="U80" s="9">
        <f t="shared" si="41"/>
        <v>10496.199999999999</v>
      </c>
      <c r="V80" s="48"/>
    </row>
    <row r="81" spans="1:22" ht="15" x14ac:dyDescent="0.4">
      <c r="D81" s="50"/>
      <c r="E81" s="50"/>
      <c r="F81" s="50"/>
      <c r="H81" s="50"/>
      <c r="I81" s="50"/>
      <c r="J81" s="50"/>
      <c r="L81" s="1"/>
      <c r="M81" s="1"/>
      <c r="N81" s="1"/>
      <c r="O81" s="1"/>
      <c r="P81" s="1"/>
      <c r="Q81" s="9"/>
    </row>
    <row r="82" spans="1:22" ht="13.15" x14ac:dyDescent="0.4">
      <c r="K82" s="4">
        <v>2005</v>
      </c>
      <c r="L82" s="57">
        <v>2006</v>
      </c>
      <c r="M82" s="4">
        <v>2007</v>
      </c>
      <c r="N82" s="4">
        <v>2008</v>
      </c>
      <c r="O82" s="4">
        <v>2009</v>
      </c>
      <c r="P82" s="4">
        <v>2010</v>
      </c>
      <c r="Q82" s="4">
        <v>2011</v>
      </c>
      <c r="R82" s="4">
        <v>2012</v>
      </c>
      <c r="S82" s="4">
        <v>2013</v>
      </c>
      <c r="T82" s="4">
        <v>2014</v>
      </c>
      <c r="U82" s="4">
        <v>2015</v>
      </c>
      <c r="V82" s="4"/>
    </row>
    <row r="83" spans="1:22" x14ac:dyDescent="0.35">
      <c r="B83" s="1" t="s">
        <v>63</v>
      </c>
      <c r="C83" s="1"/>
      <c r="K83" s="49">
        <f t="shared" ref="K83:P83" si="42">K5/(K$5+K$15+K$20)</f>
        <v>6.5811790580209875E-2</v>
      </c>
      <c r="L83" s="49">
        <f t="shared" si="42"/>
        <v>6.5218349270700207E-2</v>
      </c>
      <c r="M83" s="49">
        <f t="shared" si="42"/>
        <v>6.7113647881824154E-2</v>
      </c>
      <c r="N83" s="49">
        <f t="shared" si="42"/>
        <v>6.442021803766107E-2</v>
      </c>
      <c r="O83" s="49">
        <f t="shared" si="42"/>
        <v>5.8138136211638852E-2</v>
      </c>
      <c r="P83" s="49">
        <f t="shared" si="42"/>
        <v>5.8518797717451325E-2</v>
      </c>
      <c r="Q83" s="49">
        <f>Q5/(Q$5+Q$15+Q$20)</f>
        <v>4.641082050028518E-2</v>
      </c>
      <c r="R83" s="49">
        <f>R5/(R$5+R$15+R$20)</f>
        <v>4.675725853004041E-2</v>
      </c>
      <c r="S83" s="49">
        <f>S5/(S$5+S$15+S$20)</f>
        <v>4.7362450368689732E-2</v>
      </c>
      <c r="T83" s="49">
        <f>T5/(T$5+T$15+T$20)</f>
        <v>4.8638338455017485E-2</v>
      </c>
      <c r="U83" s="49">
        <f>U5/(U$5+U$15+U$20)</f>
        <v>3.9716612930595627E-2</v>
      </c>
      <c r="V83" s="49"/>
    </row>
    <row r="84" spans="1:22" ht="15" x14ac:dyDescent="0.4">
      <c r="A84" s="50"/>
      <c r="B84" s="1" t="s">
        <v>64</v>
      </c>
      <c r="C84" s="1"/>
      <c r="K84" s="49">
        <f t="shared" ref="K84:P84" si="43">K15/(K$5+K$15+K$20)</f>
        <v>0.92670493728216496</v>
      </c>
      <c r="L84" s="49">
        <f t="shared" si="43"/>
        <v>0.92804829683162215</v>
      </c>
      <c r="M84" s="49">
        <f t="shared" si="43"/>
        <v>0.92635610611234354</v>
      </c>
      <c r="N84" s="49">
        <f t="shared" si="43"/>
        <v>0.92921899624689275</v>
      </c>
      <c r="O84" s="49">
        <f t="shared" si="43"/>
        <v>0.9356470975036687</v>
      </c>
      <c r="P84" s="49">
        <f t="shared" si="43"/>
        <v>0.9346791371194656</v>
      </c>
      <c r="Q84" s="49">
        <f>Q15/(Q$5+Q$15+Q$20)</f>
        <v>0.94667970341399821</v>
      </c>
      <c r="R84" s="49">
        <f>R15/(R$5+R$15+R$20)</f>
        <v>0.94600371312229914</v>
      </c>
      <c r="S84" s="49">
        <f>S15/(S$5+S$15+S$20)</f>
        <v>0.94504497204440474</v>
      </c>
      <c r="T84" s="49">
        <f>T15/(T$5+T$15+T$20)</f>
        <v>0.94355279138578918</v>
      </c>
      <c r="U84" s="49">
        <f>U15/(U$5+U$15+U$20)</f>
        <v>0.95249448498218225</v>
      </c>
      <c r="V84" s="49"/>
    </row>
    <row r="85" spans="1:22" x14ac:dyDescent="0.35">
      <c r="B85" s="67" t="s">
        <v>77</v>
      </c>
      <c r="C85" s="67"/>
      <c r="K85" s="49">
        <f t="shared" ref="K85:P85" si="44">K20/(K$5+K$15+K$20)</f>
        <v>7.4832721376251101E-3</v>
      </c>
      <c r="L85" s="49">
        <f t="shared" si="44"/>
        <v>6.7333538976776987E-3</v>
      </c>
      <c r="M85" s="49">
        <f t="shared" si="44"/>
        <v>6.5302460058323571E-3</v>
      </c>
      <c r="N85" s="49">
        <f t="shared" si="44"/>
        <v>6.3607857154462308E-3</v>
      </c>
      <c r="O85" s="49">
        <f t="shared" si="44"/>
        <v>6.2147662846924285E-3</v>
      </c>
      <c r="P85" s="49">
        <f t="shared" si="44"/>
        <v>6.8020651630830171E-3</v>
      </c>
      <c r="Q85" s="49">
        <f>Q20/(Q$5+Q$15+Q$20)</f>
        <v>6.9094760857166147E-3</v>
      </c>
      <c r="R85" s="49">
        <f>R20/(R$5+R$15+R$20)</f>
        <v>7.2390283476605781E-3</v>
      </c>
      <c r="S85" s="49">
        <f>S20/(S$5+S$15+S$20)</f>
        <v>7.5925775869054371E-3</v>
      </c>
      <c r="T85" s="49">
        <f>T20/(T$5+T$15+T$20)</f>
        <v>7.8088701591933554E-3</v>
      </c>
      <c r="U85" s="49">
        <f>U20/(U$5+U$15+U$20)</f>
        <v>7.7889020872221274E-3</v>
      </c>
    </row>
    <row r="86" spans="1:22" x14ac:dyDescent="0.35">
      <c r="B86" s="67" t="s">
        <v>76</v>
      </c>
      <c r="C86" s="67"/>
    </row>
    <row r="87" spans="1:22" x14ac:dyDescent="0.35"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2" x14ac:dyDescent="0.35">
      <c r="B88" t="s">
        <v>70</v>
      </c>
      <c r="K88" s="66">
        <f t="shared" ref="K88:P88" si="45">K52</f>
        <v>0</v>
      </c>
      <c r="L88" s="66">
        <f t="shared" si="45"/>
        <v>0</v>
      </c>
      <c r="M88" s="66">
        <f t="shared" si="45"/>
        <v>0</v>
      </c>
      <c r="N88" s="66">
        <f t="shared" si="45"/>
        <v>0</v>
      </c>
      <c r="O88" s="66">
        <f t="shared" si="45"/>
        <v>0</v>
      </c>
      <c r="P88" s="66">
        <f t="shared" si="45"/>
        <v>0</v>
      </c>
      <c r="Q88" s="66">
        <f t="shared" ref="Q88:U88" si="46">Q52</f>
        <v>0</v>
      </c>
      <c r="R88" s="66">
        <f t="shared" si="46"/>
        <v>0</v>
      </c>
      <c r="S88" s="66">
        <f t="shared" si="46"/>
        <v>0</v>
      </c>
      <c r="T88" s="66">
        <f t="shared" si="46"/>
        <v>0</v>
      </c>
      <c r="U88" s="66">
        <f t="shared" si="46"/>
        <v>0</v>
      </c>
      <c r="V88" s="60"/>
    </row>
    <row r="89" spans="1:22" x14ac:dyDescent="0.35">
      <c r="B89" t="s">
        <v>71</v>
      </c>
      <c r="K89" s="81">
        <f t="shared" ref="K89:P89" si="47">K90-K88</f>
        <v>7146.5</v>
      </c>
      <c r="L89" s="81">
        <f t="shared" si="47"/>
        <v>7677.2</v>
      </c>
      <c r="M89" s="81">
        <f t="shared" si="47"/>
        <v>4582.6000000000004</v>
      </c>
      <c r="N89" s="81">
        <f t="shared" si="47"/>
        <v>3836.7</v>
      </c>
      <c r="O89" s="81">
        <f t="shared" si="47"/>
        <v>3676.2999999999997</v>
      </c>
      <c r="P89" s="81">
        <f t="shared" si="47"/>
        <v>5784.7000000000007</v>
      </c>
      <c r="Q89" s="81">
        <f t="shared" ref="Q89:U89" si="48">Q90-Q88</f>
        <v>8393.4</v>
      </c>
      <c r="R89" s="81">
        <f t="shared" si="48"/>
        <v>4904.5</v>
      </c>
      <c r="S89" s="81">
        <f t="shared" si="48"/>
        <v>2821.7</v>
      </c>
      <c r="T89" s="81">
        <f t="shared" si="48"/>
        <v>1877</v>
      </c>
      <c r="U89" s="81">
        <f t="shared" si="48"/>
        <v>1180.6000000000001</v>
      </c>
      <c r="V89" s="60"/>
    </row>
    <row r="90" spans="1:22" x14ac:dyDescent="0.35">
      <c r="B90" t="s">
        <v>72</v>
      </c>
      <c r="K90" s="9">
        <f t="shared" ref="K90:P90" si="49">SUM(K34:K41,K49)</f>
        <v>7146.5</v>
      </c>
      <c r="L90" s="9">
        <f t="shared" si="49"/>
        <v>7677.2</v>
      </c>
      <c r="M90" s="9">
        <f t="shared" si="49"/>
        <v>4582.6000000000004</v>
      </c>
      <c r="N90" s="9">
        <f t="shared" si="49"/>
        <v>3836.7</v>
      </c>
      <c r="O90" s="9">
        <f t="shared" si="49"/>
        <v>3676.2999999999997</v>
      </c>
      <c r="P90" s="9">
        <f t="shared" si="49"/>
        <v>5784.7000000000007</v>
      </c>
      <c r="Q90" s="9">
        <f t="shared" ref="Q90:U90" si="50">SUM(Q34:Q41,Q49)</f>
        <v>8393.4</v>
      </c>
      <c r="R90" s="9">
        <f t="shared" si="50"/>
        <v>4904.5</v>
      </c>
      <c r="S90" s="9">
        <f t="shared" si="50"/>
        <v>2821.7</v>
      </c>
      <c r="T90" s="9">
        <f t="shared" si="50"/>
        <v>1877</v>
      </c>
      <c r="U90" s="9">
        <f t="shared" si="50"/>
        <v>1180.6000000000001</v>
      </c>
      <c r="V90" s="60"/>
    </row>
    <row r="107" spans="1:15" ht="15" x14ac:dyDescent="0.4">
      <c r="H107" s="50"/>
      <c r="I107" s="50"/>
      <c r="J107" s="50"/>
    </row>
    <row r="110" spans="1:15" ht="15" x14ac:dyDescent="0.4">
      <c r="A110" s="50"/>
      <c r="B110" s="50"/>
      <c r="C110" s="50"/>
      <c r="K110" s="50"/>
      <c r="L110" s="50"/>
      <c r="M110" s="50"/>
      <c r="N110" s="50"/>
      <c r="O110" s="50"/>
    </row>
    <row r="112" spans="1:15" ht="15" x14ac:dyDescent="0.4">
      <c r="D112" s="50"/>
      <c r="E112" s="50"/>
      <c r="F112" s="50"/>
    </row>
  </sheetData>
  <pageMargins left="0.5" right="0.5" top="1" bottom="0.75" header="0.5" footer="0.5"/>
  <pageSetup orientation="landscape" r:id="rId1"/>
  <headerFooter alignWithMargins="0">
    <oddFooter>&amp;L&amp;D&amp;RDraft, Subject to Revision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D112"/>
  <sheetViews>
    <sheetView workbookViewId="0">
      <pane xSplit="2" ySplit="3" topLeftCell="C4" activePane="bottomRight" state="frozen"/>
      <selection activeCell="I40" sqref="D40:I40"/>
      <selection pane="topRight" activeCell="I40" sqref="D40:I40"/>
      <selection pane="bottomLeft" activeCell="I40" sqref="D40:I40"/>
      <selection pane="bottomRight" activeCell="K51" sqref="K51"/>
    </sheetView>
  </sheetViews>
  <sheetFormatPr defaultRowHeight="12.75" x14ac:dyDescent="0.35"/>
  <cols>
    <col min="1" max="1" width="14.59765625" customWidth="1"/>
    <col min="2" max="2" width="30.73046875" customWidth="1"/>
    <col min="3" max="3" width="7.796875" customWidth="1"/>
    <col min="4" max="21" width="11.59765625" customWidth="1"/>
  </cols>
  <sheetData>
    <row r="2" spans="1:22" ht="13.15" thickBot="1" x14ac:dyDescent="0.4">
      <c r="B2" s="62"/>
      <c r="C2" s="62"/>
      <c r="K2" s="2" t="s">
        <v>73</v>
      </c>
      <c r="L2" s="2" t="s">
        <v>73</v>
      </c>
      <c r="M2" s="2" t="s">
        <v>73</v>
      </c>
      <c r="N2" s="2" t="s">
        <v>73</v>
      </c>
      <c r="O2" s="2" t="s">
        <v>73</v>
      </c>
      <c r="P2" s="2" t="s">
        <v>73</v>
      </c>
      <c r="Q2" s="2" t="s">
        <v>73</v>
      </c>
      <c r="R2" s="2" t="s">
        <v>73</v>
      </c>
      <c r="S2" s="2" t="s">
        <v>73</v>
      </c>
      <c r="T2" s="2" t="s">
        <v>73</v>
      </c>
      <c r="U2" s="2" t="s">
        <v>73</v>
      </c>
      <c r="V2" s="2"/>
    </row>
    <row r="3" spans="1:22" ht="13.15" x14ac:dyDescent="0.4">
      <c r="B3" s="3"/>
      <c r="C3" s="5"/>
      <c r="D3" s="90">
        <v>1998</v>
      </c>
      <c r="E3" s="90">
        <v>1999</v>
      </c>
      <c r="F3" s="90">
        <v>2000</v>
      </c>
      <c r="G3" s="57">
        <v>2001</v>
      </c>
      <c r="H3" s="4">
        <v>2002</v>
      </c>
      <c r="I3" s="4">
        <v>2003</v>
      </c>
      <c r="J3" s="4">
        <v>2004</v>
      </c>
      <c r="K3" s="4">
        <v>2005</v>
      </c>
      <c r="L3" s="4">
        <v>2006</v>
      </c>
      <c r="M3" s="4">
        <v>2007</v>
      </c>
      <c r="N3" s="4">
        <v>2008</v>
      </c>
      <c r="O3" s="4">
        <v>2009</v>
      </c>
      <c r="P3" s="4">
        <v>2010</v>
      </c>
      <c r="Q3" s="4">
        <v>2011</v>
      </c>
      <c r="R3" s="4">
        <v>2012</v>
      </c>
      <c r="S3" s="4">
        <v>2013</v>
      </c>
      <c r="T3" s="4">
        <v>2014</v>
      </c>
      <c r="U3" s="4">
        <v>2015</v>
      </c>
      <c r="V3" s="4"/>
    </row>
    <row r="4" spans="1:22" x14ac:dyDescent="0.35">
      <c r="A4" s="1" t="s">
        <v>1</v>
      </c>
      <c r="B4" s="5"/>
      <c r="C4" s="5"/>
      <c r="D4" s="91" t="s">
        <v>91</v>
      </c>
      <c r="F4" s="91" t="s">
        <v>91</v>
      </c>
      <c r="G4" s="91" t="s">
        <v>91</v>
      </c>
      <c r="H4" s="91" t="s">
        <v>91</v>
      </c>
      <c r="I4" s="5"/>
      <c r="K4" s="5"/>
      <c r="L4" s="5"/>
      <c r="M4" s="5"/>
      <c r="N4" s="5"/>
      <c r="O4" s="5"/>
      <c r="R4" s="1"/>
    </row>
    <row r="5" spans="1:22" ht="13.15" x14ac:dyDescent="0.4">
      <c r="A5" s="6" t="s">
        <v>2</v>
      </c>
      <c r="B5" s="7" t="s">
        <v>3</v>
      </c>
      <c r="C5" s="7"/>
      <c r="D5" s="7">
        <f t="shared" ref="D5:J5" si="0">SUM(D6:D13)</f>
        <v>38.200000000000003</v>
      </c>
      <c r="E5" s="7">
        <f t="shared" si="0"/>
        <v>29.5</v>
      </c>
      <c r="F5" s="7">
        <f t="shared" si="0"/>
        <v>40.400000000000006</v>
      </c>
      <c r="G5" s="7">
        <f t="shared" si="0"/>
        <v>40.599999999999994</v>
      </c>
      <c r="H5" s="7">
        <f t="shared" si="0"/>
        <v>38.1</v>
      </c>
      <c r="I5" s="7">
        <f t="shared" si="0"/>
        <v>39.5</v>
      </c>
      <c r="J5" s="7">
        <f t="shared" si="0"/>
        <v>40.400000000000006</v>
      </c>
      <c r="K5" s="7">
        <f t="shared" ref="K5:P5" si="1">SUM(K6:K13)</f>
        <v>40.200000000000003</v>
      </c>
      <c r="L5" s="7">
        <f t="shared" si="1"/>
        <v>44.599999999999994</v>
      </c>
      <c r="M5" s="7">
        <f t="shared" si="1"/>
        <v>45.8</v>
      </c>
      <c r="N5" s="7">
        <f t="shared" si="1"/>
        <v>47.100000000000009</v>
      </c>
      <c r="O5" s="7">
        <f t="shared" si="1"/>
        <v>45.1</v>
      </c>
      <c r="P5" s="7">
        <f t="shared" si="1"/>
        <v>43.900000000000006</v>
      </c>
      <c r="Q5" s="7">
        <f>SUM(Q6:Q13)</f>
        <v>29.800000000000004</v>
      </c>
      <c r="R5" s="7">
        <f>SUM(R6:R13)</f>
        <v>31.6</v>
      </c>
      <c r="S5" s="7">
        <f>SUM(S6:S13)</f>
        <v>31.400000000000002</v>
      </c>
      <c r="T5" s="7">
        <f>SUM(T6:T13)</f>
        <v>29.7</v>
      </c>
      <c r="U5" s="7">
        <f>SUM(U6:U13)</f>
        <v>25.799999999999997</v>
      </c>
      <c r="V5" s="60"/>
    </row>
    <row r="6" spans="1:22" x14ac:dyDescent="0.35">
      <c r="A6" s="10"/>
      <c r="B6" s="11" t="s">
        <v>4</v>
      </c>
      <c r="C6" s="18"/>
      <c r="D6" s="11">
        <v>2.2000000000000002</v>
      </c>
      <c r="E6" s="11">
        <v>2.6</v>
      </c>
      <c r="F6" s="11">
        <v>2.4</v>
      </c>
      <c r="G6" s="11">
        <v>2.5</v>
      </c>
      <c r="H6" s="11">
        <v>1.3</v>
      </c>
      <c r="I6" s="11">
        <v>1.3</v>
      </c>
      <c r="J6" s="11">
        <v>1.4</v>
      </c>
      <c r="K6" s="11">
        <v>1.2949999999999999</v>
      </c>
      <c r="L6" s="11">
        <v>2.5</v>
      </c>
      <c r="M6" s="11">
        <v>2.7</v>
      </c>
      <c r="N6" s="11">
        <v>2.7</v>
      </c>
      <c r="O6" s="11">
        <v>2.5</v>
      </c>
      <c r="P6" s="11">
        <v>2.5</v>
      </c>
      <c r="Q6" s="11">
        <v>0.8</v>
      </c>
      <c r="R6" s="11">
        <v>0.8</v>
      </c>
      <c r="S6" s="11">
        <v>0.8</v>
      </c>
      <c r="T6" s="11">
        <v>0.8</v>
      </c>
      <c r="U6" s="11">
        <v>0.7</v>
      </c>
      <c r="V6" s="60"/>
    </row>
    <row r="7" spans="1:22" x14ac:dyDescent="0.35">
      <c r="A7" s="10"/>
      <c r="B7" s="13" t="s">
        <v>5</v>
      </c>
      <c r="C7" s="17"/>
      <c r="D7" s="13">
        <v>8.3000000000000007</v>
      </c>
      <c r="E7" s="13">
        <v>5.6</v>
      </c>
      <c r="F7" s="13">
        <v>9</v>
      </c>
      <c r="G7" s="13">
        <v>8.5</v>
      </c>
      <c r="H7" s="13">
        <v>10.4</v>
      </c>
      <c r="I7" s="13">
        <v>9.6</v>
      </c>
      <c r="J7" s="13">
        <v>8.6999999999999993</v>
      </c>
      <c r="K7" s="13">
        <v>9.7550000000000008</v>
      </c>
      <c r="L7" s="13">
        <v>4.3000000000000007</v>
      </c>
      <c r="M7" s="13">
        <v>4.5</v>
      </c>
      <c r="N7" s="13">
        <v>4.2</v>
      </c>
      <c r="O7" s="13">
        <v>4.5000000000000009</v>
      </c>
      <c r="P7" s="13">
        <v>4.3000000000000007</v>
      </c>
      <c r="Q7" s="13">
        <v>5.2</v>
      </c>
      <c r="R7" s="13">
        <v>7.7000000000000011</v>
      </c>
      <c r="S7" s="13">
        <v>7.6</v>
      </c>
      <c r="T7" s="13">
        <v>6.9999999999999991</v>
      </c>
      <c r="U7" s="13">
        <v>4.7</v>
      </c>
      <c r="V7" s="60"/>
    </row>
    <row r="8" spans="1:22" x14ac:dyDescent="0.35">
      <c r="A8" s="10"/>
      <c r="B8" s="13" t="s">
        <v>6</v>
      </c>
      <c r="C8" s="17"/>
      <c r="D8" s="13">
        <v>14.3</v>
      </c>
      <c r="E8" s="13">
        <v>4.2</v>
      </c>
      <c r="F8" s="13">
        <v>14.3</v>
      </c>
      <c r="G8" s="13">
        <v>14.4</v>
      </c>
      <c r="H8" s="13">
        <v>10.7</v>
      </c>
      <c r="I8" s="13">
        <v>10.8</v>
      </c>
      <c r="J8" s="13">
        <v>10.8</v>
      </c>
      <c r="K8" s="13">
        <v>10.8</v>
      </c>
      <c r="L8" s="13">
        <v>11</v>
      </c>
      <c r="M8" s="13">
        <v>10.8</v>
      </c>
      <c r="N8" s="13">
        <v>10.9</v>
      </c>
      <c r="O8" s="13">
        <v>10.9</v>
      </c>
      <c r="P8" s="13">
        <v>10.9</v>
      </c>
      <c r="Q8" s="13">
        <v>0.2</v>
      </c>
      <c r="R8" s="13">
        <v>0.2</v>
      </c>
      <c r="S8" s="13">
        <v>0.5</v>
      </c>
      <c r="T8" s="13">
        <v>0.6</v>
      </c>
      <c r="U8" s="13">
        <v>0.2</v>
      </c>
      <c r="V8" s="60"/>
    </row>
    <row r="9" spans="1:22" x14ac:dyDescent="0.35">
      <c r="A9" s="10"/>
      <c r="B9" s="11" t="s">
        <v>7</v>
      </c>
      <c r="C9" s="18"/>
      <c r="D9" s="11">
        <v>0</v>
      </c>
      <c r="E9" s="11">
        <v>0</v>
      </c>
      <c r="F9" s="11">
        <v>0</v>
      </c>
      <c r="G9" s="11">
        <v>0</v>
      </c>
      <c r="H9" s="11">
        <v>0.1</v>
      </c>
      <c r="I9" s="11">
        <v>0.1</v>
      </c>
      <c r="J9" s="11">
        <v>0.1</v>
      </c>
      <c r="K9" s="11">
        <v>0.1</v>
      </c>
      <c r="L9" s="11">
        <v>0.7</v>
      </c>
      <c r="M9" s="11">
        <v>0.79999999999999993</v>
      </c>
      <c r="N9" s="11">
        <v>0.6</v>
      </c>
      <c r="O9" s="11">
        <v>0.5</v>
      </c>
      <c r="P9" s="11">
        <v>0.4</v>
      </c>
      <c r="Q9" s="11">
        <v>0.7</v>
      </c>
      <c r="R9" s="11">
        <v>0.79999999999999993</v>
      </c>
      <c r="S9" s="11">
        <v>0.6</v>
      </c>
      <c r="T9" s="11">
        <v>0.79999999999999993</v>
      </c>
      <c r="U9" s="11">
        <v>0.1</v>
      </c>
      <c r="V9" s="60"/>
    </row>
    <row r="10" spans="1:22" x14ac:dyDescent="0.35">
      <c r="A10" s="10"/>
      <c r="B10" s="13" t="s">
        <v>8</v>
      </c>
      <c r="C10" s="17"/>
      <c r="D10" s="13">
        <v>7.2</v>
      </c>
      <c r="E10" s="13">
        <v>7</v>
      </c>
      <c r="F10" s="13">
        <v>8.6</v>
      </c>
      <c r="G10" s="13">
        <v>8.1999999999999993</v>
      </c>
      <c r="H10" s="13">
        <v>7.2</v>
      </c>
      <c r="I10" s="13">
        <v>7.7</v>
      </c>
      <c r="J10" s="13">
        <v>8.1</v>
      </c>
      <c r="K10" s="13">
        <v>7.7000000000000011</v>
      </c>
      <c r="L10" s="13">
        <v>13.799999999999999</v>
      </c>
      <c r="M10" s="13">
        <v>14.999999999999998</v>
      </c>
      <c r="N10" s="13">
        <v>15</v>
      </c>
      <c r="O10" s="13">
        <v>14.9</v>
      </c>
      <c r="P10" s="13">
        <v>17.5</v>
      </c>
      <c r="Q10" s="13">
        <v>11.000000000000002</v>
      </c>
      <c r="R10" s="13">
        <v>10.100000000000001</v>
      </c>
      <c r="S10" s="13">
        <v>10.3</v>
      </c>
      <c r="T10" s="13">
        <v>9.7000000000000011</v>
      </c>
      <c r="U10" s="13">
        <v>9.5</v>
      </c>
      <c r="V10" s="60"/>
    </row>
    <row r="11" spans="1:22" x14ac:dyDescent="0.35">
      <c r="A11" s="10"/>
      <c r="B11" s="13" t="s">
        <v>9</v>
      </c>
      <c r="C11" s="17"/>
      <c r="D11" s="13">
        <v>6.2</v>
      </c>
      <c r="E11" s="13">
        <v>10.1</v>
      </c>
      <c r="F11" s="13">
        <v>6.1</v>
      </c>
      <c r="G11" s="13">
        <v>7</v>
      </c>
      <c r="H11" s="13">
        <v>8.4</v>
      </c>
      <c r="I11" s="13">
        <v>10</v>
      </c>
      <c r="J11" s="13">
        <v>11.3</v>
      </c>
      <c r="K11" s="13">
        <v>10.549999999999999</v>
      </c>
      <c r="L11" s="13">
        <v>12.299999999999999</v>
      </c>
      <c r="M11" s="13">
        <v>12</v>
      </c>
      <c r="N11" s="13">
        <v>10.6</v>
      </c>
      <c r="O11" s="13">
        <v>11.399999999999999</v>
      </c>
      <c r="P11" s="13">
        <v>7.5999999999999988</v>
      </c>
      <c r="Q11" s="13">
        <v>7.4</v>
      </c>
      <c r="R11" s="13">
        <v>7.1</v>
      </c>
      <c r="S11" s="13">
        <v>6.6000000000000005</v>
      </c>
      <c r="T11" s="13">
        <v>5.6000000000000005</v>
      </c>
      <c r="U11" s="13">
        <v>6.5</v>
      </c>
      <c r="V11" s="60"/>
    </row>
    <row r="12" spans="1:22" x14ac:dyDescent="0.35">
      <c r="A12" s="10"/>
      <c r="B12" s="13" t="s">
        <v>10</v>
      </c>
      <c r="C12" s="13"/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3.1</v>
      </c>
      <c r="O12" s="13">
        <v>0.4</v>
      </c>
      <c r="P12" s="13">
        <v>0.7</v>
      </c>
      <c r="Q12" s="13">
        <v>4.5</v>
      </c>
      <c r="R12" s="13">
        <v>4.9000000000000004</v>
      </c>
      <c r="S12" s="13">
        <v>5</v>
      </c>
      <c r="T12" s="13">
        <v>5.2</v>
      </c>
      <c r="U12" s="13">
        <v>4.0999999999999996</v>
      </c>
      <c r="V12" s="60"/>
    </row>
    <row r="13" spans="1:22" x14ac:dyDescent="0.35">
      <c r="A13" s="10"/>
      <c r="B13" s="13" t="s">
        <v>11</v>
      </c>
      <c r="C13" s="13"/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60"/>
    </row>
    <row r="14" spans="1:22" x14ac:dyDescent="0.35">
      <c r="A14" s="10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60"/>
    </row>
    <row r="15" spans="1:22" ht="13.15" x14ac:dyDescent="0.4">
      <c r="A15" s="6" t="s">
        <v>2</v>
      </c>
      <c r="B15" s="7" t="s">
        <v>12</v>
      </c>
      <c r="C15" s="7"/>
      <c r="D15" s="7">
        <f t="shared" ref="D15:J15" si="2">SUM(D16:D18)</f>
        <v>398.3</v>
      </c>
      <c r="E15" s="7">
        <f t="shared" si="2"/>
        <v>466.40700000000004</v>
      </c>
      <c r="F15" s="7">
        <f t="shared" si="2"/>
        <v>471</v>
      </c>
      <c r="G15" s="7">
        <f t="shared" si="2"/>
        <v>434.59999999999997</v>
      </c>
      <c r="H15" s="7">
        <f t="shared" si="2"/>
        <v>479.20000000000005</v>
      </c>
      <c r="I15" s="7">
        <f t="shared" si="2"/>
        <v>446.3</v>
      </c>
      <c r="J15" s="7">
        <f t="shared" si="2"/>
        <v>483.6</v>
      </c>
      <c r="K15" s="7">
        <f t="shared" ref="K15:P15" si="3">SUM(K16:K18)</f>
        <v>439.7</v>
      </c>
      <c r="L15" s="7">
        <f t="shared" si="3"/>
        <v>501.6</v>
      </c>
      <c r="M15" s="7">
        <f t="shared" si="3"/>
        <v>549.80000000000007</v>
      </c>
      <c r="N15" s="7">
        <f t="shared" si="3"/>
        <v>514.9</v>
      </c>
      <c r="O15" s="7">
        <f t="shared" si="3"/>
        <v>545.20000000000005</v>
      </c>
      <c r="P15" s="7">
        <f t="shared" si="3"/>
        <v>527.79999999999995</v>
      </c>
      <c r="Q15" s="7">
        <f>SUM(Q16:Q18)</f>
        <v>295.10000000000002</v>
      </c>
      <c r="R15" s="7">
        <f>SUM(R16:R18)</f>
        <v>331.9</v>
      </c>
      <c r="S15" s="7">
        <f>SUM(S16:S18)</f>
        <v>353.6</v>
      </c>
      <c r="T15" s="7">
        <f>SUM(T16:T18)</f>
        <v>362.40000000000003</v>
      </c>
      <c r="U15" s="7">
        <f>SUM(U16:U18)</f>
        <v>292.09999999999997</v>
      </c>
      <c r="V15" s="60"/>
    </row>
    <row r="16" spans="1:22" ht="13.15" x14ac:dyDescent="0.4">
      <c r="A16" s="6"/>
      <c r="B16" s="17" t="s">
        <v>13</v>
      </c>
      <c r="C16" s="17"/>
      <c r="D16" s="17">
        <v>374.8</v>
      </c>
      <c r="E16" s="17">
        <v>446.30700000000002</v>
      </c>
      <c r="F16" s="17">
        <v>457.6</v>
      </c>
      <c r="G16" s="17">
        <v>428.4</v>
      </c>
      <c r="H16" s="17">
        <v>454.1</v>
      </c>
      <c r="I16" s="17">
        <v>423</v>
      </c>
      <c r="J16" s="17">
        <v>455</v>
      </c>
      <c r="K16" s="17">
        <v>415.4</v>
      </c>
      <c r="L16" s="17">
        <v>475.1</v>
      </c>
      <c r="M16" s="17">
        <v>520.6</v>
      </c>
      <c r="N16" s="17">
        <v>487.6</v>
      </c>
      <c r="O16" s="17">
        <v>516.20000000000005</v>
      </c>
      <c r="P16" s="17">
        <v>499.8</v>
      </c>
      <c r="Q16" s="17">
        <v>276.10000000000002</v>
      </c>
      <c r="R16" s="17">
        <v>313.89999999999998</v>
      </c>
      <c r="S16" s="17">
        <v>332</v>
      </c>
      <c r="T16" s="17">
        <v>340.8</v>
      </c>
      <c r="U16" s="17">
        <v>273.7</v>
      </c>
      <c r="V16" s="60"/>
    </row>
    <row r="17" spans="1:30" ht="13.15" x14ac:dyDescent="0.4">
      <c r="A17" s="6"/>
      <c r="B17" s="17" t="s">
        <v>10</v>
      </c>
      <c r="C17" s="17"/>
      <c r="D17" s="17">
        <v>23.5</v>
      </c>
      <c r="E17" s="17">
        <v>20.100000000000001</v>
      </c>
      <c r="F17" s="17">
        <v>13.4</v>
      </c>
      <c r="G17" s="17">
        <v>6.2</v>
      </c>
      <c r="H17" s="17">
        <v>25.1</v>
      </c>
      <c r="I17" s="17">
        <v>23.3</v>
      </c>
      <c r="J17" s="17">
        <v>28.6</v>
      </c>
      <c r="K17" s="17">
        <v>24.3</v>
      </c>
      <c r="L17" s="17">
        <v>26.5</v>
      </c>
      <c r="M17" s="17">
        <v>29.2</v>
      </c>
      <c r="N17" s="17">
        <v>27.3</v>
      </c>
      <c r="O17" s="17">
        <v>29</v>
      </c>
      <c r="P17" s="17">
        <v>28</v>
      </c>
      <c r="Q17" s="17">
        <v>19</v>
      </c>
      <c r="R17" s="17">
        <v>18</v>
      </c>
      <c r="S17" s="17">
        <v>21.6</v>
      </c>
      <c r="T17" s="17">
        <v>21.6</v>
      </c>
      <c r="U17" s="17">
        <v>18.399999999999999</v>
      </c>
      <c r="V17" s="60"/>
    </row>
    <row r="18" spans="1:30" ht="13.15" x14ac:dyDescent="0.4">
      <c r="A18" s="6"/>
      <c r="B18" s="17" t="s">
        <v>11</v>
      </c>
      <c r="C18" s="17"/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60"/>
    </row>
    <row r="19" spans="1:30" ht="13.15" x14ac:dyDescent="0.4">
      <c r="A19" s="6" t="s">
        <v>14</v>
      </c>
      <c r="B19" s="7" t="s">
        <v>15</v>
      </c>
      <c r="C19" s="7"/>
      <c r="D19" s="7">
        <f t="shared" ref="D19:J19" si="4">SUM(D20:D23)</f>
        <v>507.40000000000003</v>
      </c>
      <c r="E19" s="7">
        <f t="shared" si="4"/>
        <v>439.3</v>
      </c>
      <c r="F19" s="7">
        <f t="shared" si="4"/>
        <v>344.20000000000005</v>
      </c>
      <c r="G19" s="7">
        <f t="shared" si="4"/>
        <v>257.5</v>
      </c>
      <c r="H19" s="7">
        <f t="shared" si="4"/>
        <v>298.5</v>
      </c>
      <c r="I19" s="7">
        <f t="shared" si="4"/>
        <v>292.29999999999995</v>
      </c>
      <c r="J19" s="7">
        <f t="shared" si="4"/>
        <v>282.10000000000002</v>
      </c>
      <c r="K19" s="7">
        <f t="shared" ref="K19:P19" si="5">SUM(K20:K23)</f>
        <v>449.1</v>
      </c>
      <c r="L19" s="7">
        <f t="shared" si="5"/>
        <v>578.9</v>
      </c>
      <c r="M19" s="7">
        <f t="shared" si="5"/>
        <v>247.8</v>
      </c>
      <c r="N19" s="7">
        <f t="shared" si="5"/>
        <v>280.39999999999998</v>
      </c>
      <c r="O19" s="7">
        <f t="shared" si="5"/>
        <v>334</v>
      </c>
      <c r="P19" s="7">
        <f t="shared" si="5"/>
        <v>381.3</v>
      </c>
      <c r="Q19" s="7">
        <f>SUM(Q20:Q23)</f>
        <v>572.5</v>
      </c>
      <c r="R19" s="7">
        <f>SUM(R20:R23)</f>
        <v>236.10000000000002</v>
      </c>
      <c r="S19" s="7">
        <f>SUM(S20:S23)</f>
        <v>254.1</v>
      </c>
      <c r="T19" s="7">
        <f>SUM(T20:T23)</f>
        <v>199.39999999999998</v>
      </c>
      <c r="U19" s="7">
        <f>SUM(U20:U23)</f>
        <v>155.30000000000001</v>
      </c>
      <c r="V19" s="9"/>
    </row>
    <row r="20" spans="1:30" ht="13.15" x14ac:dyDescent="0.4">
      <c r="A20" s="6"/>
      <c r="B20" s="18" t="s">
        <v>16</v>
      </c>
      <c r="C20" s="18"/>
      <c r="D20" s="18">
        <v>18.7</v>
      </c>
      <c r="E20" s="18">
        <v>24.8</v>
      </c>
      <c r="F20" s="18">
        <v>25.9</v>
      </c>
      <c r="G20" s="18">
        <v>20.5</v>
      </c>
      <c r="H20" s="18">
        <v>21.1</v>
      </c>
      <c r="I20" s="18">
        <v>20.100000000000001</v>
      </c>
      <c r="J20" s="18">
        <v>21.5</v>
      </c>
      <c r="K20" s="18">
        <v>19.2</v>
      </c>
      <c r="L20" s="18">
        <v>26.6</v>
      </c>
      <c r="M20" s="18">
        <v>29.5</v>
      </c>
      <c r="N20" s="18">
        <v>29.1</v>
      </c>
      <c r="O20" s="18">
        <v>28.3</v>
      </c>
      <c r="P20" s="18">
        <v>26.9</v>
      </c>
      <c r="Q20" s="18">
        <v>18.8</v>
      </c>
      <c r="R20" s="18">
        <v>22.4</v>
      </c>
      <c r="S20" s="18">
        <v>22</v>
      </c>
      <c r="T20" s="18">
        <v>22.5</v>
      </c>
      <c r="U20" s="18">
        <v>21.3</v>
      </c>
      <c r="V20" s="9"/>
    </row>
    <row r="21" spans="1:30" ht="13.15" x14ac:dyDescent="0.4">
      <c r="A21" s="10"/>
      <c r="B21" s="17" t="s">
        <v>17</v>
      </c>
      <c r="C21" s="17"/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9"/>
      <c r="Z21" s="7"/>
      <c r="AA21" s="7"/>
      <c r="AB21" s="7"/>
      <c r="AC21" s="7"/>
      <c r="AD21" s="7"/>
    </row>
    <row r="22" spans="1:30" x14ac:dyDescent="0.35">
      <c r="A22" s="10"/>
      <c r="B22" s="17" t="s">
        <v>18</v>
      </c>
      <c r="C22" s="17"/>
      <c r="D22" s="17">
        <v>84.6</v>
      </c>
      <c r="E22" s="17">
        <v>84.7</v>
      </c>
      <c r="F22" s="17">
        <v>85</v>
      </c>
      <c r="G22" s="17">
        <v>84.5</v>
      </c>
      <c r="H22" s="17">
        <v>84.7</v>
      </c>
      <c r="I22" s="17">
        <v>79.5</v>
      </c>
      <c r="J22" s="17">
        <v>71.2</v>
      </c>
      <c r="K22" s="17">
        <v>67.900000000000006</v>
      </c>
      <c r="L22" s="17">
        <v>83.6</v>
      </c>
      <c r="M22" s="17">
        <v>85.9</v>
      </c>
      <c r="N22" s="17">
        <v>84.4</v>
      </c>
      <c r="O22" s="17">
        <v>74.099999999999994</v>
      </c>
      <c r="P22" s="17">
        <v>67.099999999999994</v>
      </c>
      <c r="Q22" s="17">
        <v>82.9</v>
      </c>
      <c r="R22" s="17">
        <v>84.4</v>
      </c>
      <c r="S22" s="17">
        <v>84.5</v>
      </c>
      <c r="T22" s="17">
        <v>81.099999999999994</v>
      </c>
      <c r="U22" s="17">
        <v>40.9</v>
      </c>
      <c r="V22" s="9"/>
    </row>
    <row r="23" spans="1:30" x14ac:dyDescent="0.35">
      <c r="A23" s="10"/>
      <c r="B23" s="17" t="s">
        <v>19</v>
      </c>
      <c r="C23" s="17"/>
      <c r="D23" s="17">
        <v>404.1</v>
      </c>
      <c r="E23" s="17">
        <v>329.8</v>
      </c>
      <c r="F23" s="17">
        <v>233.3</v>
      </c>
      <c r="G23" s="17">
        <v>152.5</v>
      </c>
      <c r="H23" s="17">
        <v>192.7</v>
      </c>
      <c r="I23" s="17">
        <v>192.7</v>
      </c>
      <c r="J23" s="17">
        <v>189.4</v>
      </c>
      <c r="K23" s="17">
        <v>362</v>
      </c>
      <c r="L23" s="17">
        <v>468.7</v>
      </c>
      <c r="M23" s="17">
        <v>132.4</v>
      </c>
      <c r="N23" s="17">
        <v>166.9</v>
      </c>
      <c r="O23" s="17">
        <v>231.6</v>
      </c>
      <c r="P23" s="17">
        <v>287.3</v>
      </c>
      <c r="Q23" s="17">
        <v>470.8</v>
      </c>
      <c r="R23" s="17">
        <v>129.30000000000001</v>
      </c>
      <c r="S23" s="17">
        <v>147.6</v>
      </c>
      <c r="T23" s="17">
        <v>95.8</v>
      </c>
      <c r="U23" s="17">
        <v>93.1</v>
      </c>
      <c r="V23" s="9"/>
    </row>
    <row r="24" spans="1:30" ht="13.15" x14ac:dyDescent="0.4">
      <c r="A24" s="10"/>
      <c r="B24" s="19" t="s">
        <v>20</v>
      </c>
      <c r="C24" s="19"/>
      <c r="D24" s="19">
        <f t="shared" ref="D24:J24" si="6">D5+D15+D19</f>
        <v>943.90000000000009</v>
      </c>
      <c r="E24" s="19">
        <f t="shared" si="6"/>
        <v>935.20700000000011</v>
      </c>
      <c r="F24" s="19">
        <f t="shared" si="6"/>
        <v>855.6</v>
      </c>
      <c r="G24" s="19">
        <f t="shared" si="6"/>
        <v>732.69999999999993</v>
      </c>
      <c r="H24" s="19">
        <f t="shared" si="6"/>
        <v>815.80000000000007</v>
      </c>
      <c r="I24" s="19">
        <f t="shared" si="6"/>
        <v>778.09999999999991</v>
      </c>
      <c r="J24" s="19">
        <f t="shared" si="6"/>
        <v>806.1</v>
      </c>
      <c r="K24" s="19">
        <f t="shared" ref="K24:P24" si="7">K5+K15+K19</f>
        <v>929</v>
      </c>
      <c r="L24" s="19">
        <f t="shared" si="7"/>
        <v>1125.0999999999999</v>
      </c>
      <c r="M24" s="19">
        <f t="shared" si="7"/>
        <v>843.40000000000009</v>
      </c>
      <c r="N24" s="19">
        <f t="shared" si="7"/>
        <v>842.4</v>
      </c>
      <c r="O24" s="19">
        <f t="shared" si="7"/>
        <v>924.30000000000007</v>
      </c>
      <c r="P24" s="19">
        <f t="shared" si="7"/>
        <v>953</v>
      </c>
      <c r="Q24" s="19">
        <f>Q5+Q15+Q19</f>
        <v>897.40000000000009</v>
      </c>
      <c r="R24" s="19">
        <f>R5+R15+R19</f>
        <v>599.6</v>
      </c>
      <c r="S24" s="19">
        <f>S5+S15+S19</f>
        <v>639.1</v>
      </c>
      <c r="T24" s="19">
        <f>T5+T15+T19</f>
        <v>591.5</v>
      </c>
      <c r="U24" s="19">
        <f>U5+U15+U19</f>
        <v>473.2</v>
      </c>
      <c r="V24" s="20"/>
    </row>
    <row r="25" spans="1:30" x14ac:dyDescent="0.35"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2"/>
    </row>
    <row r="26" spans="1:30" x14ac:dyDescent="0.35">
      <c r="A26" s="23" t="s">
        <v>22</v>
      </c>
      <c r="B26" s="24" t="s">
        <v>23</v>
      </c>
      <c r="C26" s="24"/>
      <c r="D26" s="24">
        <v>23.9</v>
      </c>
      <c r="E26" s="24">
        <v>23.9</v>
      </c>
      <c r="F26" s="24">
        <v>25.1</v>
      </c>
      <c r="G26" s="24">
        <v>26.1</v>
      </c>
      <c r="H26" s="24">
        <v>10.4</v>
      </c>
      <c r="I26" s="24">
        <v>11.7</v>
      </c>
      <c r="J26" s="24">
        <v>13.7</v>
      </c>
      <c r="K26" s="24">
        <v>13.5</v>
      </c>
      <c r="L26" s="24">
        <v>14.100000000000001</v>
      </c>
      <c r="M26" s="24">
        <v>13.9</v>
      </c>
      <c r="N26" s="24">
        <v>15.499999999999998</v>
      </c>
      <c r="O26" s="24">
        <v>13.2</v>
      </c>
      <c r="P26" s="24">
        <v>12.4</v>
      </c>
      <c r="Q26" s="24">
        <v>9.1</v>
      </c>
      <c r="R26" s="24">
        <v>9.5</v>
      </c>
      <c r="S26" s="24">
        <v>9.1999999999999993</v>
      </c>
      <c r="T26" s="24">
        <v>8.1000000000000014</v>
      </c>
      <c r="U26" s="24">
        <v>7.6000000000000005</v>
      </c>
      <c r="V26" s="60"/>
      <c r="W26" s="88"/>
      <c r="X26" s="89"/>
    </row>
    <row r="27" spans="1:30" ht="13.15" x14ac:dyDescent="0.4">
      <c r="A27" s="26" t="s">
        <v>24</v>
      </c>
      <c r="B27" s="24" t="s">
        <v>12</v>
      </c>
      <c r="C27" s="24"/>
      <c r="D27" s="24">
        <v>330.9</v>
      </c>
      <c r="E27" s="24">
        <v>386.1</v>
      </c>
      <c r="F27" s="24">
        <v>395.3</v>
      </c>
      <c r="G27" s="24">
        <v>369.3</v>
      </c>
      <c r="H27" s="24">
        <v>365.3</v>
      </c>
      <c r="I27" s="24">
        <v>341.9</v>
      </c>
      <c r="J27" s="24">
        <v>369</v>
      </c>
      <c r="K27" s="24">
        <v>336.8</v>
      </c>
      <c r="L27" s="24">
        <v>382.59999999999991</v>
      </c>
      <c r="M27" s="24">
        <v>420.70000000000005</v>
      </c>
      <c r="N27" s="24">
        <v>394.3</v>
      </c>
      <c r="O27" s="24">
        <v>418.1</v>
      </c>
      <c r="P27" s="24">
        <v>405</v>
      </c>
      <c r="Q27" s="24">
        <v>252.89999999999998</v>
      </c>
      <c r="R27" s="24">
        <v>285.39999999999992</v>
      </c>
      <c r="S27" s="24">
        <v>301.10000000000002</v>
      </c>
      <c r="T27" s="24">
        <v>306.40000000000009</v>
      </c>
      <c r="U27" s="24">
        <v>249.29999999999998</v>
      </c>
      <c r="V27" s="60"/>
      <c r="W27" s="89"/>
      <c r="X27" s="89"/>
    </row>
    <row r="28" spans="1:30" x14ac:dyDescent="0.35">
      <c r="A28" s="27"/>
      <c r="B28" s="24" t="s">
        <v>16</v>
      </c>
      <c r="C28" s="24"/>
      <c r="D28" s="24">
        <v>13.4</v>
      </c>
      <c r="E28" s="24">
        <v>19.600000000000001</v>
      </c>
      <c r="F28" s="24">
        <v>20.7</v>
      </c>
      <c r="G28" s="24">
        <v>17.100000000000001</v>
      </c>
      <c r="H28" s="24">
        <v>17.7</v>
      </c>
      <c r="I28" s="24">
        <v>15.8</v>
      </c>
      <c r="J28" s="24">
        <v>17.399999999999999</v>
      </c>
      <c r="K28" s="24">
        <v>14.500000000000002</v>
      </c>
      <c r="L28" s="24">
        <v>20.6</v>
      </c>
      <c r="M28" s="24">
        <v>21.7</v>
      </c>
      <c r="N28" s="24">
        <v>21.8</v>
      </c>
      <c r="O28" s="24">
        <v>21.800000000000004</v>
      </c>
      <c r="P28" s="24">
        <v>20.799999999999997</v>
      </c>
      <c r="Q28" s="24">
        <v>10.8</v>
      </c>
      <c r="R28" s="24">
        <v>15.2</v>
      </c>
      <c r="S28" s="24">
        <v>15</v>
      </c>
      <c r="T28" s="24">
        <v>15.700000000000001</v>
      </c>
      <c r="U28" s="24">
        <v>14.4</v>
      </c>
      <c r="V28" s="60"/>
      <c r="W28" s="89"/>
      <c r="X28" s="89"/>
    </row>
    <row r="29" spans="1:30" x14ac:dyDescent="0.35">
      <c r="A29" s="23"/>
      <c r="B29" s="24" t="s">
        <v>25</v>
      </c>
      <c r="C29" s="24"/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24">
        <v>0</v>
      </c>
      <c r="O29" s="24">
        <v>0</v>
      </c>
      <c r="P29" s="24">
        <v>0</v>
      </c>
      <c r="Q29" s="24">
        <v>0</v>
      </c>
      <c r="R29" s="24">
        <v>0</v>
      </c>
      <c r="S29" s="24">
        <v>0</v>
      </c>
      <c r="T29" s="24">
        <v>0</v>
      </c>
      <c r="U29" s="24">
        <v>0</v>
      </c>
      <c r="V29" s="60"/>
      <c r="W29" s="89"/>
      <c r="X29" s="89"/>
    </row>
    <row r="30" spans="1:30" x14ac:dyDescent="0.35">
      <c r="A30" s="23"/>
      <c r="B30" s="24" t="s">
        <v>26</v>
      </c>
      <c r="C30" s="24"/>
      <c r="D30" s="24">
        <v>84.6</v>
      </c>
      <c r="E30" s="24">
        <v>53</v>
      </c>
      <c r="F30" s="24">
        <v>85</v>
      </c>
      <c r="G30" s="24">
        <v>84.5</v>
      </c>
      <c r="H30" s="24">
        <v>53</v>
      </c>
      <c r="I30" s="24">
        <v>79.5</v>
      </c>
      <c r="J30" s="24">
        <v>71.2</v>
      </c>
      <c r="K30" s="24">
        <v>67.899999999999991</v>
      </c>
      <c r="L30" s="24">
        <v>83.6</v>
      </c>
      <c r="M30" s="24">
        <v>85.9</v>
      </c>
      <c r="N30" s="24">
        <v>84.4</v>
      </c>
      <c r="O30" s="24">
        <v>74.099999999999994</v>
      </c>
      <c r="P30" s="24">
        <v>67.099999999999994</v>
      </c>
      <c r="Q30" s="24">
        <v>82.879550000000009</v>
      </c>
      <c r="R30" s="24">
        <v>84.4</v>
      </c>
      <c r="S30" s="24">
        <v>84.5</v>
      </c>
      <c r="T30" s="24">
        <v>81.099999999999994</v>
      </c>
      <c r="U30" s="24">
        <v>40.9</v>
      </c>
      <c r="V30" s="60"/>
      <c r="W30" s="89"/>
      <c r="X30" s="89"/>
    </row>
    <row r="31" spans="1:30" x14ac:dyDescent="0.35">
      <c r="A31" s="23"/>
      <c r="B31" s="24" t="s">
        <v>19</v>
      </c>
      <c r="C31" s="24"/>
      <c r="D31" s="24">
        <v>95.6</v>
      </c>
      <c r="E31" s="24">
        <v>87.2</v>
      </c>
      <c r="F31" s="24">
        <v>56.2</v>
      </c>
      <c r="G31" s="24">
        <v>28.7</v>
      </c>
      <c r="H31" s="24">
        <v>49.6</v>
      </c>
      <c r="I31" s="24">
        <v>49.6</v>
      </c>
      <c r="J31" s="24">
        <v>50.3</v>
      </c>
      <c r="K31" s="24">
        <v>92.2</v>
      </c>
      <c r="L31" s="24">
        <v>118.7</v>
      </c>
      <c r="M31" s="24">
        <v>33.4</v>
      </c>
      <c r="N31" s="24">
        <v>42</v>
      </c>
      <c r="O31" s="24">
        <v>61.9</v>
      </c>
      <c r="P31" s="24">
        <v>72.400000000000006</v>
      </c>
      <c r="Q31" s="24">
        <v>124.875</v>
      </c>
      <c r="R31" s="24">
        <v>37.4</v>
      </c>
      <c r="S31" s="24">
        <v>39.1</v>
      </c>
      <c r="T31" s="24">
        <v>27.4</v>
      </c>
      <c r="U31" s="24">
        <v>22.7</v>
      </c>
      <c r="V31" s="60"/>
      <c r="W31" s="89"/>
      <c r="X31" s="89"/>
    </row>
    <row r="32" spans="1:30" ht="13.15" x14ac:dyDescent="0.4">
      <c r="A32" s="23"/>
      <c r="B32" s="28" t="s">
        <v>20</v>
      </c>
      <c r="C32" s="28"/>
      <c r="D32" s="28">
        <f t="shared" ref="D32:J32" si="8">SUM(D26:D31)</f>
        <v>548.4</v>
      </c>
      <c r="E32" s="28">
        <f t="shared" si="8"/>
        <v>569.80000000000007</v>
      </c>
      <c r="F32" s="28">
        <f t="shared" si="8"/>
        <v>582.30000000000007</v>
      </c>
      <c r="G32" s="28">
        <f t="shared" si="8"/>
        <v>525.70000000000005</v>
      </c>
      <c r="H32" s="28">
        <f t="shared" si="8"/>
        <v>496</v>
      </c>
      <c r="I32" s="28">
        <f t="shared" si="8"/>
        <v>498.5</v>
      </c>
      <c r="J32" s="28">
        <f t="shared" si="8"/>
        <v>521.59999999999991</v>
      </c>
      <c r="K32" s="28">
        <f t="shared" ref="K32:O32" si="9">SUM(K26:K31)</f>
        <v>524.9</v>
      </c>
      <c r="L32" s="28">
        <f t="shared" si="9"/>
        <v>619.6</v>
      </c>
      <c r="M32" s="28">
        <f t="shared" si="9"/>
        <v>575.6</v>
      </c>
      <c r="N32" s="28">
        <f t="shared" si="9"/>
        <v>558</v>
      </c>
      <c r="O32" s="28">
        <f t="shared" si="9"/>
        <v>589.1</v>
      </c>
      <c r="P32" s="28">
        <f t="shared" ref="P32:U32" si="10">SUM(P26:P31)</f>
        <v>577.69999999999993</v>
      </c>
      <c r="Q32" s="28">
        <f t="shared" si="10"/>
        <v>480.55455000000001</v>
      </c>
      <c r="R32" s="28">
        <f t="shared" si="10"/>
        <v>431.89999999999986</v>
      </c>
      <c r="S32" s="28">
        <f t="shared" si="10"/>
        <v>448.90000000000003</v>
      </c>
      <c r="T32" s="28">
        <f t="shared" si="10"/>
        <v>438.70000000000005</v>
      </c>
      <c r="U32" s="28">
        <f t="shared" si="10"/>
        <v>334.89999999999992</v>
      </c>
      <c r="V32" s="29"/>
      <c r="W32" s="89"/>
      <c r="X32" s="89"/>
    </row>
    <row r="33" spans="1:22" x14ac:dyDescent="0.3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1"/>
      <c r="Q33" s="9"/>
    </row>
    <row r="34" spans="1:22" x14ac:dyDescent="0.35">
      <c r="A34" t="s">
        <v>27</v>
      </c>
      <c r="B34" s="30" t="s">
        <v>28</v>
      </c>
      <c r="C34" s="30"/>
      <c r="D34" s="93">
        <f>501.1-180.2</f>
        <v>320.90000000000003</v>
      </c>
      <c r="E34" s="93">
        <v>319.5</v>
      </c>
      <c r="F34" s="93">
        <f>464.6-141.2</f>
        <v>323.40000000000003</v>
      </c>
      <c r="G34" s="93">
        <f>381.9-113.2</f>
        <v>268.7</v>
      </c>
      <c r="H34" s="93">
        <v>297.8</v>
      </c>
      <c r="I34" s="93">
        <v>283.3</v>
      </c>
      <c r="J34" s="93">
        <v>314.5</v>
      </c>
      <c r="K34" s="36">
        <v>284.20000000000005</v>
      </c>
      <c r="L34" s="22">
        <v>324.10000000000002</v>
      </c>
      <c r="M34" s="22">
        <v>350.70000000000005</v>
      </c>
      <c r="N34" s="22">
        <v>338.49999999999994</v>
      </c>
      <c r="O34" s="77">
        <v>352.1</v>
      </c>
      <c r="P34" s="74">
        <v>341.1</v>
      </c>
      <c r="Q34" s="9">
        <v>220.7</v>
      </c>
      <c r="R34">
        <v>249.7</v>
      </c>
      <c r="S34">
        <v>260.79999999999995</v>
      </c>
      <c r="T34">
        <v>268.40000000000003</v>
      </c>
      <c r="U34">
        <v>214.60000000000005</v>
      </c>
      <c r="V34" s="9"/>
    </row>
    <row r="35" spans="1:22" x14ac:dyDescent="0.35">
      <c r="B35" s="32" t="s">
        <v>29</v>
      </c>
      <c r="C35" s="32"/>
      <c r="D35" s="93">
        <v>180.2</v>
      </c>
      <c r="E35" s="93">
        <v>154.69999999999999</v>
      </c>
      <c r="F35" s="93">
        <v>141.19999999999999</v>
      </c>
      <c r="G35" s="93">
        <v>113.2</v>
      </c>
      <c r="H35" s="93">
        <v>102.6</v>
      </c>
      <c r="I35" s="93">
        <v>129.1</v>
      </c>
      <c r="J35" s="93">
        <v>121.5</v>
      </c>
      <c r="K35" s="36">
        <v>159.09999999999994</v>
      </c>
      <c r="L35" s="22">
        <v>202.29999999999998</v>
      </c>
      <c r="M35" s="22">
        <v>119.29999999999998</v>
      </c>
      <c r="N35" s="22">
        <v>126.40000000000003</v>
      </c>
      <c r="O35" s="77">
        <v>135.99999999999997</v>
      </c>
      <c r="P35" s="74">
        <v>139.5</v>
      </c>
      <c r="Q35" s="9">
        <v>207.75455000000005</v>
      </c>
      <c r="R35">
        <v>121.80000000000001</v>
      </c>
      <c r="S35">
        <v>123.6</v>
      </c>
      <c r="T35">
        <v>108.49999999999999</v>
      </c>
      <c r="U35">
        <v>63.599999999999994</v>
      </c>
      <c r="V35" s="9"/>
    </row>
    <row r="36" spans="1:22" x14ac:dyDescent="0.35">
      <c r="B36" s="30" t="s">
        <v>30</v>
      </c>
      <c r="C36" s="30"/>
      <c r="D36" s="93">
        <v>0.3</v>
      </c>
      <c r="E36" s="93">
        <v>0.3</v>
      </c>
      <c r="F36" s="93">
        <v>0.3</v>
      </c>
      <c r="G36" s="93">
        <v>0.3</v>
      </c>
      <c r="H36" s="93">
        <v>0</v>
      </c>
      <c r="I36" s="93">
        <v>0</v>
      </c>
      <c r="J36" s="93">
        <v>0</v>
      </c>
      <c r="K36" s="36">
        <v>0.4</v>
      </c>
      <c r="L36" s="22">
        <v>0</v>
      </c>
      <c r="M36" s="22">
        <v>0</v>
      </c>
      <c r="N36" s="22">
        <v>0</v>
      </c>
      <c r="O36" s="77">
        <v>0</v>
      </c>
      <c r="P36" s="74">
        <v>0</v>
      </c>
      <c r="Q36" s="9">
        <v>0</v>
      </c>
      <c r="R36">
        <v>0</v>
      </c>
      <c r="S36">
        <v>0</v>
      </c>
      <c r="T36">
        <v>0</v>
      </c>
      <c r="U36">
        <v>0</v>
      </c>
      <c r="V36" s="9"/>
    </row>
    <row r="37" spans="1:22" x14ac:dyDescent="0.35">
      <c r="B37" s="33" t="s">
        <v>31</v>
      </c>
      <c r="C37" s="33"/>
      <c r="D37" s="93">
        <v>0</v>
      </c>
      <c r="E37" s="93">
        <v>0</v>
      </c>
      <c r="F37" s="93">
        <v>0</v>
      </c>
      <c r="G37" s="93">
        <v>0</v>
      </c>
      <c r="H37" s="93">
        <v>0</v>
      </c>
      <c r="I37" s="93">
        <v>0</v>
      </c>
      <c r="J37" s="93">
        <v>0</v>
      </c>
      <c r="K37" s="36">
        <v>0</v>
      </c>
      <c r="L37" s="22">
        <v>0</v>
      </c>
      <c r="M37" s="22">
        <v>0</v>
      </c>
      <c r="N37" s="22">
        <v>0</v>
      </c>
      <c r="O37" s="77">
        <v>0</v>
      </c>
      <c r="P37" s="74">
        <v>0</v>
      </c>
      <c r="Q37" s="9">
        <v>0</v>
      </c>
      <c r="R37">
        <v>0</v>
      </c>
      <c r="S37">
        <v>0</v>
      </c>
      <c r="T37">
        <v>0</v>
      </c>
      <c r="U37">
        <v>0</v>
      </c>
      <c r="V37" s="9"/>
    </row>
    <row r="38" spans="1:22" x14ac:dyDescent="0.35">
      <c r="B38" s="33" t="s">
        <v>32</v>
      </c>
      <c r="C38" s="33"/>
      <c r="D38" s="93">
        <v>0</v>
      </c>
      <c r="E38" s="93">
        <v>0</v>
      </c>
      <c r="F38" s="93">
        <v>0</v>
      </c>
      <c r="G38" s="93">
        <v>0</v>
      </c>
      <c r="H38" s="93">
        <v>0</v>
      </c>
      <c r="I38" s="93">
        <v>0</v>
      </c>
      <c r="J38" s="93">
        <v>0</v>
      </c>
      <c r="K38" s="36">
        <v>0</v>
      </c>
      <c r="L38" s="22">
        <v>0</v>
      </c>
      <c r="M38" s="22">
        <v>0</v>
      </c>
      <c r="N38" s="22">
        <v>0</v>
      </c>
      <c r="O38" s="77">
        <v>0</v>
      </c>
      <c r="P38" s="74">
        <v>0</v>
      </c>
      <c r="Q38" s="9">
        <v>0</v>
      </c>
      <c r="R38">
        <v>0</v>
      </c>
      <c r="S38">
        <v>0</v>
      </c>
      <c r="T38">
        <v>0</v>
      </c>
      <c r="U38">
        <v>0</v>
      </c>
      <c r="V38" s="9"/>
    </row>
    <row r="39" spans="1:22" x14ac:dyDescent="0.35">
      <c r="B39" s="34" t="s">
        <v>33</v>
      </c>
      <c r="C39" s="34"/>
      <c r="D39" s="93">
        <v>0</v>
      </c>
      <c r="E39" s="93">
        <v>0</v>
      </c>
      <c r="F39" s="93">
        <v>0</v>
      </c>
      <c r="G39" s="93">
        <v>0</v>
      </c>
      <c r="H39" s="93">
        <v>0</v>
      </c>
      <c r="I39" s="93">
        <v>0</v>
      </c>
      <c r="J39" s="93">
        <v>0</v>
      </c>
      <c r="K39" s="36">
        <v>0</v>
      </c>
      <c r="L39" s="22">
        <v>0</v>
      </c>
      <c r="M39" s="22">
        <v>0</v>
      </c>
      <c r="N39" s="22">
        <v>0</v>
      </c>
      <c r="O39" s="77">
        <v>0</v>
      </c>
      <c r="P39" s="74">
        <v>0</v>
      </c>
      <c r="Q39" s="9">
        <v>0</v>
      </c>
      <c r="R39">
        <v>0</v>
      </c>
      <c r="S39">
        <v>0</v>
      </c>
      <c r="T39">
        <v>0</v>
      </c>
      <c r="U39">
        <v>0</v>
      </c>
      <c r="V39" s="9"/>
    </row>
    <row r="40" spans="1:22" x14ac:dyDescent="0.35">
      <c r="B40" s="33" t="s">
        <v>34</v>
      </c>
      <c r="C40" s="33"/>
      <c r="D40" s="93">
        <v>0</v>
      </c>
      <c r="E40" s="93">
        <v>0</v>
      </c>
      <c r="F40" s="93">
        <v>0</v>
      </c>
      <c r="G40" s="93">
        <v>0</v>
      </c>
      <c r="H40" s="93">
        <v>0</v>
      </c>
      <c r="I40" s="93">
        <v>0</v>
      </c>
      <c r="J40" s="93">
        <v>0</v>
      </c>
      <c r="K40" s="36">
        <v>0</v>
      </c>
      <c r="L40" s="22">
        <v>0</v>
      </c>
      <c r="M40" s="22">
        <v>0</v>
      </c>
      <c r="N40" s="22">
        <v>0</v>
      </c>
      <c r="O40" s="77">
        <v>0</v>
      </c>
      <c r="P40" s="74">
        <v>0</v>
      </c>
      <c r="Q40" s="9">
        <v>0</v>
      </c>
      <c r="R40">
        <v>0</v>
      </c>
      <c r="S40">
        <v>0</v>
      </c>
      <c r="T40">
        <v>0</v>
      </c>
      <c r="U40">
        <v>0</v>
      </c>
      <c r="V40" s="9"/>
    </row>
    <row r="41" spans="1:22" x14ac:dyDescent="0.35">
      <c r="B41" s="30" t="s">
        <v>35</v>
      </c>
      <c r="C41" s="30"/>
      <c r="D41" s="93">
        <v>0</v>
      </c>
      <c r="E41" s="93">
        <v>0</v>
      </c>
      <c r="F41" s="93">
        <v>0</v>
      </c>
      <c r="G41" s="93">
        <v>0</v>
      </c>
      <c r="H41" s="93">
        <v>0</v>
      </c>
      <c r="I41" s="93">
        <v>0</v>
      </c>
      <c r="J41" s="93">
        <v>0</v>
      </c>
      <c r="K41" s="36">
        <v>0</v>
      </c>
      <c r="L41" s="22">
        <v>0</v>
      </c>
      <c r="M41" s="22">
        <v>0</v>
      </c>
      <c r="N41" s="22">
        <v>0</v>
      </c>
      <c r="O41" s="77">
        <v>0</v>
      </c>
      <c r="P41" s="74">
        <v>0</v>
      </c>
      <c r="Q41" s="9">
        <v>0</v>
      </c>
      <c r="R41">
        <v>0</v>
      </c>
      <c r="S41">
        <v>0</v>
      </c>
      <c r="T41">
        <v>0</v>
      </c>
      <c r="U41">
        <v>0</v>
      </c>
      <c r="V41" s="9"/>
    </row>
    <row r="42" spans="1:22" x14ac:dyDescent="0.35">
      <c r="B42" s="30" t="s">
        <v>87</v>
      </c>
      <c r="C42" s="30"/>
      <c r="D42" s="93"/>
      <c r="E42" s="93"/>
      <c r="F42" s="93"/>
      <c r="G42" s="93"/>
      <c r="H42" s="93"/>
      <c r="I42" s="93"/>
      <c r="J42" s="93"/>
      <c r="K42" s="36"/>
      <c r="L42" s="22">
        <v>0</v>
      </c>
      <c r="M42" s="22">
        <v>0</v>
      </c>
      <c r="N42" s="22">
        <v>0</v>
      </c>
      <c r="O42" s="77">
        <v>0</v>
      </c>
      <c r="P42" s="74">
        <v>0</v>
      </c>
      <c r="Q42" s="9">
        <v>0</v>
      </c>
      <c r="R42">
        <v>0</v>
      </c>
      <c r="S42">
        <v>0</v>
      </c>
      <c r="T42">
        <v>0</v>
      </c>
      <c r="U42">
        <v>0</v>
      </c>
      <c r="V42" s="9"/>
    </row>
    <row r="43" spans="1:22" x14ac:dyDescent="0.35">
      <c r="K43" s="52"/>
      <c r="L43" s="22"/>
      <c r="M43" s="22"/>
      <c r="N43" s="22"/>
      <c r="O43" s="77"/>
      <c r="P43" s="74"/>
      <c r="Q43" s="9"/>
      <c r="V43" s="9"/>
    </row>
    <row r="44" spans="1:22" x14ac:dyDescent="0.35">
      <c r="A44" t="s">
        <v>36</v>
      </c>
      <c r="B44" s="5" t="s">
        <v>37</v>
      </c>
      <c r="C44" s="5"/>
      <c r="D44" s="93">
        <v>42</v>
      </c>
      <c r="E44" s="93">
        <v>95.3</v>
      </c>
      <c r="F44" s="93">
        <v>112.4</v>
      </c>
      <c r="G44" s="93">
        <v>138.5</v>
      </c>
      <c r="H44" s="93">
        <v>95.3</v>
      </c>
      <c r="I44" s="93">
        <v>86.1</v>
      </c>
      <c r="J44" s="93">
        <v>85.8</v>
      </c>
      <c r="K44" s="36">
        <v>82.100000000000023</v>
      </c>
      <c r="L44" s="22">
        <v>95.499999999999986</v>
      </c>
      <c r="M44" s="22">
        <v>105</v>
      </c>
      <c r="N44" s="22">
        <v>93.1</v>
      </c>
      <c r="O44" s="77">
        <v>101.09999999999997</v>
      </c>
      <c r="P44" s="74">
        <v>97.100000000000009</v>
      </c>
      <c r="Q44" s="9">
        <v>52.800000000000004</v>
      </c>
      <c r="R44">
        <v>59.600000000000009</v>
      </c>
      <c r="S44">
        <v>64.2</v>
      </c>
      <c r="T44">
        <v>61.500000000000014</v>
      </c>
      <c r="U44">
        <v>56.9</v>
      </c>
      <c r="V44" s="9"/>
    </row>
    <row r="45" spans="1:22" x14ac:dyDescent="0.35">
      <c r="B45" s="5" t="s">
        <v>38</v>
      </c>
      <c r="C45" s="5"/>
      <c r="D45" s="93">
        <v>46.8</v>
      </c>
      <c r="E45" s="93">
        <v>45.9</v>
      </c>
      <c r="F45" s="93">
        <v>49.6</v>
      </c>
      <c r="G45" s="93">
        <v>45.3</v>
      </c>
      <c r="H45" s="93">
        <v>62.7</v>
      </c>
      <c r="I45" s="93">
        <v>59.8</v>
      </c>
      <c r="J45" s="93">
        <v>66.099999999999994</v>
      </c>
      <c r="K45" s="36">
        <v>59.79999999999999</v>
      </c>
      <c r="L45" s="22">
        <v>69.900000000000006</v>
      </c>
      <c r="M45" s="22">
        <v>75.099999999999994</v>
      </c>
      <c r="N45" s="22">
        <v>70.799999999999983</v>
      </c>
      <c r="O45" s="77">
        <v>75.100000000000009</v>
      </c>
      <c r="P45" s="74">
        <v>72.599999999999994</v>
      </c>
      <c r="Q45" s="9">
        <v>30.4</v>
      </c>
      <c r="R45">
        <v>30.9</v>
      </c>
      <c r="S45">
        <v>36.299999999999997</v>
      </c>
      <c r="T45">
        <v>41.099999999999994</v>
      </c>
      <c r="U45">
        <v>30.699999999999996</v>
      </c>
      <c r="V45" s="9"/>
    </row>
    <row r="46" spans="1:22" x14ac:dyDescent="0.35">
      <c r="B46" s="35" t="s">
        <v>66</v>
      </c>
      <c r="C46" s="35"/>
      <c r="D46" s="93">
        <v>0</v>
      </c>
      <c r="E46" s="93">
        <v>0</v>
      </c>
      <c r="F46" s="93">
        <v>0</v>
      </c>
      <c r="G46" s="93">
        <v>0</v>
      </c>
      <c r="H46" s="93">
        <v>1.4</v>
      </c>
      <c r="I46" s="93">
        <v>1.1000000000000001</v>
      </c>
      <c r="J46" s="93">
        <v>1.1000000000000001</v>
      </c>
      <c r="K46" s="36">
        <v>1.3</v>
      </c>
      <c r="L46" s="22">
        <v>2.2000000000000002</v>
      </c>
      <c r="M46" s="22">
        <v>4.5</v>
      </c>
      <c r="N46" s="22">
        <v>3.9000000000000004</v>
      </c>
      <c r="O46" s="77">
        <v>3.9</v>
      </c>
      <c r="P46" s="74">
        <v>4</v>
      </c>
      <c r="Q46" s="9">
        <v>1.4</v>
      </c>
      <c r="R46">
        <v>2.1</v>
      </c>
      <c r="S46">
        <v>1.3</v>
      </c>
      <c r="T46">
        <v>1</v>
      </c>
      <c r="U46">
        <v>0.7</v>
      </c>
      <c r="V46" s="9"/>
    </row>
    <row r="47" spans="1:22" x14ac:dyDescent="0.35">
      <c r="A47" t="s">
        <v>39</v>
      </c>
      <c r="B47" s="5" t="s">
        <v>40</v>
      </c>
      <c r="C47" s="5"/>
      <c r="D47" s="93">
        <v>348.7</v>
      </c>
      <c r="E47" s="93">
        <v>319.5</v>
      </c>
      <c r="F47" s="93">
        <v>223.7</v>
      </c>
      <c r="G47" s="93">
        <v>161.69999999999999</v>
      </c>
      <c r="H47" s="93">
        <v>256</v>
      </c>
      <c r="I47" s="93">
        <v>218.7</v>
      </c>
      <c r="J47" s="93">
        <v>217.1</v>
      </c>
      <c r="K47" s="36">
        <v>342.10000000000008</v>
      </c>
      <c r="L47" s="22">
        <v>431.1</v>
      </c>
      <c r="M47" s="22">
        <v>188.3</v>
      </c>
      <c r="N47" s="22">
        <v>209.7</v>
      </c>
      <c r="O47" s="77">
        <v>256.09999999999997</v>
      </c>
      <c r="P47" s="74">
        <v>297.60000000000002</v>
      </c>
      <c r="Q47" s="9">
        <v>384.29499999999996</v>
      </c>
      <c r="R47">
        <v>135.5</v>
      </c>
      <c r="S47">
        <v>152.9</v>
      </c>
      <c r="T47">
        <v>111</v>
      </c>
      <c r="U47">
        <v>106.70000000000002</v>
      </c>
      <c r="V47" s="9"/>
    </row>
    <row r="48" spans="1:22" x14ac:dyDescent="0.35">
      <c r="B48" s="5" t="s">
        <v>41</v>
      </c>
      <c r="C48" s="5"/>
      <c r="D48" s="93">
        <v>5</v>
      </c>
      <c r="E48" s="93">
        <v>0</v>
      </c>
      <c r="F48" s="93">
        <v>5</v>
      </c>
      <c r="G48" s="93">
        <v>5</v>
      </c>
      <c r="H48" s="93">
        <v>0</v>
      </c>
      <c r="I48" s="93">
        <v>0</v>
      </c>
      <c r="J48" s="93">
        <v>0</v>
      </c>
      <c r="K48" s="53">
        <v>0</v>
      </c>
      <c r="L48" s="22">
        <v>0</v>
      </c>
      <c r="M48" s="22">
        <v>0.5</v>
      </c>
      <c r="N48" s="22">
        <v>0</v>
      </c>
      <c r="O48" s="77">
        <v>0</v>
      </c>
      <c r="P48" s="74">
        <v>1.1000000000000001</v>
      </c>
      <c r="Q48" s="9">
        <v>0</v>
      </c>
      <c r="R48">
        <v>0</v>
      </c>
      <c r="S48">
        <v>0</v>
      </c>
      <c r="T48">
        <v>0</v>
      </c>
      <c r="U48">
        <v>0</v>
      </c>
      <c r="V48" s="9"/>
    </row>
    <row r="49" spans="1:22" x14ac:dyDescent="0.35">
      <c r="B49" s="35" t="s">
        <v>42</v>
      </c>
      <c r="C49" s="35"/>
      <c r="D49" s="93">
        <v>0</v>
      </c>
      <c r="E49" s="93">
        <v>0</v>
      </c>
      <c r="F49" s="93">
        <v>0</v>
      </c>
      <c r="G49" s="93">
        <v>0</v>
      </c>
      <c r="H49" s="93">
        <v>0</v>
      </c>
      <c r="I49" s="93">
        <v>0</v>
      </c>
      <c r="J49" s="93">
        <v>0</v>
      </c>
      <c r="K49" s="53">
        <v>0</v>
      </c>
      <c r="L49" s="22">
        <v>0</v>
      </c>
      <c r="M49" s="22">
        <v>0</v>
      </c>
      <c r="N49" s="22">
        <v>0</v>
      </c>
      <c r="O49" s="77">
        <v>0</v>
      </c>
      <c r="P49" s="74">
        <v>0</v>
      </c>
      <c r="Q49" s="9">
        <v>0</v>
      </c>
      <c r="R49">
        <v>0</v>
      </c>
      <c r="S49">
        <v>0</v>
      </c>
      <c r="T49">
        <v>0</v>
      </c>
      <c r="U49">
        <v>0</v>
      </c>
      <c r="V49" s="9"/>
    </row>
    <row r="50" spans="1:22" x14ac:dyDescent="0.35">
      <c r="B50" s="36" t="s">
        <v>43</v>
      </c>
      <c r="C50" s="36"/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s="9">
        <v>0</v>
      </c>
      <c r="L50" s="22">
        <v>0</v>
      </c>
      <c r="M50" s="22">
        <v>0</v>
      </c>
      <c r="N50" s="22">
        <v>0</v>
      </c>
      <c r="O50" s="77">
        <v>0</v>
      </c>
      <c r="P50" s="74">
        <v>0</v>
      </c>
      <c r="Q50" s="9">
        <v>0</v>
      </c>
      <c r="R50">
        <v>0</v>
      </c>
      <c r="S50">
        <v>0</v>
      </c>
      <c r="T50">
        <v>0</v>
      </c>
      <c r="U50">
        <v>0</v>
      </c>
      <c r="V50" s="9"/>
    </row>
    <row r="51" spans="1:22" ht="13.15" x14ac:dyDescent="0.4">
      <c r="A51" s="37" t="s">
        <v>44</v>
      </c>
      <c r="B51" s="38"/>
      <c r="C51" s="38"/>
      <c r="D51" s="102">
        <v>1998</v>
      </c>
      <c r="E51" s="102">
        <v>1999</v>
      </c>
      <c r="F51" s="102">
        <v>2000</v>
      </c>
      <c r="G51" s="102">
        <v>2001</v>
      </c>
      <c r="H51" s="102">
        <v>2002</v>
      </c>
      <c r="I51" s="102">
        <f>I3</f>
        <v>2003</v>
      </c>
      <c r="J51" s="102">
        <v>2004</v>
      </c>
      <c r="K51" s="38"/>
      <c r="L51" s="38"/>
      <c r="M51" s="38"/>
      <c r="N51" s="38"/>
      <c r="O51" s="38"/>
      <c r="P51" s="39">
        <v>2010</v>
      </c>
      <c r="Q51" s="39">
        <v>2011</v>
      </c>
      <c r="R51" s="39">
        <v>2012</v>
      </c>
      <c r="S51" s="39">
        <v>2013</v>
      </c>
      <c r="T51" s="39">
        <v>2014</v>
      </c>
      <c r="U51" s="39">
        <v>2015</v>
      </c>
      <c r="V51" s="39"/>
    </row>
    <row r="52" spans="1:22" x14ac:dyDescent="0.35">
      <c r="A52" s="40"/>
      <c r="B52" s="38" t="s">
        <v>68</v>
      </c>
      <c r="C52" s="38"/>
      <c r="D52" s="107">
        <f t="shared" ref="D52:J52" si="11">D35+D39</f>
        <v>180.2</v>
      </c>
      <c r="E52" s="107">
        <f t="shared" si="11"/>
        <v>154.69999999999999</v>
      </c>
      <c r="F52" s="107">
        <f t="shared" si="11"/>
        <v>141.19999999999999</v>
      </c>
      <c r="G52" s="107">
        <f t="shared" si="11"/>
        <v>113.2</v>
      </c>
      <c r="H52" s="107">
        <f t="shared" si="11"/>
        <v>102.6</v>
      </c>
      <c r="I52" s="107">
        <f t="shared" si="11"/>
        <v>129.1</v>
      </c>
      <c r="J52" s="107">
        <f t="shared" si="11"/>
        <v>121.5</v>
      </c>
      <c r="K52" s="42">
        <f t="shared" ref="K52:U52" si="12">K35+K39</f>
        <v>159.09999999999994</v>
      </c>
      <c r="L52" s="42">
        <f t="shared" si="12"/>
        <v>202.29999999999998</v>
      </c>
      <c r="M52" s="42">
        <f t="shared" si="12"/>
        <v>119.29999999999998</v>
      </c>
      <c r="N52" s="42">
        <f t="shared" si="12"/>
        <v>126.40000000000003</v>
      </c>
      <c r="O52" s="42">
        <f t="shared" si="12"/>
        <v>135.99999999999997</v>
      </c>
      <c r="P52" s="41">
        <f t="shared" si="12"/>
        <v>139.5</v>
      </c>
      <c r="Q52" s="41">
        <f t="shared" si="12"/>
        <v>207.75455000000005</v>
      </c>
      <c r="R52" s="41">
        <f t="shared" si="12"/>
        <v>121.80000000000001</v>
      </c>
      <c r="S52" s="41">
        <f t="shared" si="12"/>
        <v>123.6</v>
      </c>
      <c r="T52" s="41">
        <f t="shared" si="12"/>
        <v>108.49999999999999</v>
      </c>
      <c r="U52" s="41">
        <f t="shared" si="12"/>
        <v>63.599999999999994</v>
      </c>
      <c r="V52" s="41"/>
    </row>
    <row r="53" spans="1:22" x14ac:dyDescent="0.35">
      <c r="A53" s="40"/>
      <c r="B53" s="38" t="s">
        <v>45</v>
      </c>
      <c r="C53" s="38"/>
      <c r="D53" s="98">
        <f>D34</f>
        <v>320.90000000000003</v>
      </c>
      <c r="E53" s="98">
        <f t="shared" ref="E53:J53" si="13">E34</f>
        <v>319.5</v>
      </c>
      <c r="F53" s="98">
        <f t="shared" si="13"/>
        <v>323.40000000000003</v>
      </c>
      <c r="G53" s="98">
        <f t="shared" si="13"/>
        <v>268.7</v>
      </c>
      <c r="H53" s="98">
        <f t="shared" si="13"/>
        <v>297.8</v>
      </c>
      <c r="I53" s="98">
        <f t="shared" si="13"/>
        <v>283.3</v>
      </c>
      <c r="J53" s="98">
        <f t="shared" si="13"/>
        <v>314.5</v>
      </c>
      <c r="K53" s="42">
        <f t="shared" ref="K53:O53" si="14">K34</f>
        <v>284.20000000000005</v>
      </c>
      <c r="L53" s="42">
        <f t="shared" si="14"/>
        <v>324.10000000000002</v>
      </c>
      <c r="M53" s="42">
        <f t="shared" si="14"/>
        <v>350.70000000000005</v>
      </c>
      <c r="N53" s="42">
        <f t="shared" si="14"/>
        <v>338.49999999999994</v>
      </c>
      <c r="O53" s="42">
        <f t="shared" si="14"/>
        <v>352.1</v>
      </c>
      <c r="P53" s="42">
        <f>P34</f>
        <v>341.1</v>
      </c>
      <c r="Q53" s="42">
        <f t="shared" ref="Q53:U53" si="15">Q34</f>
        <v>220.7</v>
      </c>
      <c r="R53" s="42">
        <f t="shared" si="15"/>
        <v>249.7</v>
      </c>
      <c r="S53" s="42">
        <f t="shared" si="15"/>
        <v>260.79999999999995</v>
      </c>
      <c r="T53" s="42">
        <f t="shared" si="15"/>
        <v>268.40000000000003</v>
      </c>
      <c r="U53" s="42">
        <f t="shared" si="15"/>
        <v>214.60000000000005</v>
      </c>
      <c r="V53" s="42"/>
    </row>
    <row r="54" spans="1:22" x14ac:dyDescent="0.35">
      <c r="A54" s="40"/>
      <c r="B54" s="43" t="s">
        <v>46</v>
      </c>
      <c r="C54" s="43"/>
      <c r="D54" s="98">
        <f>D36</f>
        <v>0.3</v>
      </c>
      <c r="E54" s="98">
        <f t="shared" ref="E54:J54" si="16">E36</f>
        <v>0.3</v>
      </c>
      <c r="F54" s="98">
        <f t="shared" si="16"/>
        <v>0.3</v>
      </c>
      <c r="G54" s="98">
        <f t="shared" si="16"/>
        <v>0.3</v>
      </c>
      <c r="H54" s="98">
        <f t="shared" si="16"/>
        <v>0</v>
      </c>
      <c r="I54" s="98">
        <f t="shared" si="16"/>
        <v>0</v>
      </c>
      <c r="J54" s="98">
        <f t="shared" si="16"/>
        <v>0</v>
      </c>
      <c r="K54" s="42">
        <f t="shared" ref="K54:P55" si="17">K36</f>
        <v>0.4</v>
      </c>
      <c r="L54" s="42">
        <f t="shared" si="17"/>
        <v>0</v>
      </c>
      <c r="M54" s="42">
        <f t="shared" si="17"/>
        <v>0</v>
      </c>
      <c r="N54" s="42">
        <f t="shared" si="17"/>
        <v>0</v>
      </c>
      <c r="O54" s="42">
        <f t="shared" si="17"/>
        <v>0</v>
      </c>
      <c r="P54" s="42">
        <f t="shared" si="17"/>
        <v>0</v>
      </c>
      <c r="Q54" s="42">
        <f t="shared" ref="Q54:U55" si="18">Q36</f>
        <v>0</v>
      </c>
      <c r="R54" s="42">
        <f t="shared" si="18"/>
        <v>0</v>
      </c>
      <c r="S54" s="42">
        <f t="shared" si="18"/>
        <v>0</v>
      </c>
      <c r="T54" s="42">
        <f t="shared" si="18"/>
        <v>0</v>
      </c>
      <c r="U54" s="42">
        <f t="shared" si="18"/>
        <v>0</v>
      </c>
      <c r="V54" s="42"/>
    </row>
    <row r="55" spans="1:22" x14ac:dyDescent="0.35">
      <c r="A55" s="40"/>
      <c r="B55" s="44" t="s">
        <v>47</v>
      </c>
      <c r="C55" s="44"/>
      <c r="D55" s="98">
        <f t="shared" ref="D55:J55" si="19">D37</f>
        <v>0</v>
      </c>
      <c r="E55" s="98">
        <f t="shared" si="19"/>
        <v>0</v>
      </c>
      <c r="F55" s="98">
        <f t="shared" si="19"/>
        <v>0</v>
      </c>
      <c r="G55" s="98">
        <f t="shared" si="19"/>
        <v>0</v>
      </c>
      <c r="H55" s="98">
        <f t="shared" si="19"/>
        <v>0</v>
      </c>
      <c r="I55" s="98">
        <f t="shared" si="19"/>
        <v>0</v>
      </c>
      <c r="J55" s="98">
        <f t="shared" si="19"/>
        <v>0</v>
      </c>
      <c r="K55" s="42">
        <f t="shared" si="17"/>
        <v>0</v>
      </c>
      <c r="L55" s="42">
        <f t="shared" si="17"/>
        <v>0</v>
      </c>
      <c r="M55" s="42">
        <f t="shared" si="17"/>
        <v>0</v>
      </c>
      <c r="N55" s="42">
        <f t="shared" si="17"/>
        <v>0</v>
      </c>
      <c r="O55" s="42">
        <f t="shared" si="17"/>
        <v>0</v>
      </c>
      <c r="P55" s="42">
        <f t="shared" si="17"/>
        <v>0</v>
      </c>
      <c r="Q55" s="42">
        <f t="shared" si="18"/>
        <v>0</v>
      </c>
      <c r="R55" s="42">
        <f t="shared" si="18"/>
        <v>0</v>
      </c>
      <c r="S55" s="42">
        <f t="shared" si="18"/>
        <v>0</v>
      </c>
      <c r="T55" s="42">
        <f t="shared" si="18"/>
        <v>0</v>
      </c>
      <c r="U55" s="42">
        <f t="shared" si="18"/>
        <v>0</v>
      </c>
      <c r="V55" s="42"/>
    </row>
    <row r="56" spans="1:22" x14ac:dyDescent="0.35">
      <c r="A56" s="40"/>
      <c r="B56" s="38" t="s">
        <v>48</v>
      </c>
      <c r="C56" s="38"/>
      <c r="D56" s="98">
        <f t="shared" ref="D56:J56" si="20">D38+D40</f>
        <v>0</v>
      </c>
      <c r="E56" s="98">
        <f t="shared" si="20"/>
        <v>0</v>
      </c>
      <c r="F56" s="98">
        <f t="shared" si="20"/>
        <v>0</v>
      </c>
      <c r="G56" s="98">
        <f t="shared" si="20"/>
        <v>0</v>
      </c>
      <c r="H56" s="98">
        <f t="shared" si="20"/>
        <v>0</v>
      </c>
      <c r="I56" s="98">
        <f t="shared" si="20"/>
        <v>0</v>
      </c>
      <c r="J56" s="98">
        <f t="shared" si="20"/>
        <v>0</v>
      </c>
      <c r="K56" s="42">
        <f t="shared" ref="K56:U56" si="21">K38+K40</f>
        <v>0</v>
      </c>
      <c r="L56" s="42">
        <f t="shared" si="21"/>
        <v>0</v>
      </c>
      <c r="M56" s="42">
        <f t="shared" si="21"/>
        <v>0</v>
      </c>
      <c r="N56" s="42">
        <f t="shared" si="21"/>
        <v>0</v>
      </c>
      <c r="O56" s="42">
        <f t="shared" si="21"/>
        <v>0</v>
      </c>
      <c r="P56" s="42">
        <f t="shared" si="21"/>
        <v>0</v>
      </c>
      <c r="Q56" s="42">
        <f t="shared" si="21"/>
        <v>0</v>
      </c>
      <c r="R56" s="42">
        <f t="shared" si="21"/>
        <v>0</v>
      </c>
      <c r="S56" s="42">
        <f t="shared" si="21"/>
        <v>0</v>
      </c>
      <c r="T56" s="42">
        <f t="shared" si="21"/>
        <v>0</v>
      </c>
      <c r="U56" s="42">
        <f t="shared" si="21"/>
        <v>0</v>
      </c>
      <c r="V56" s="42"/>
    </row>
    <row r="57" spans="1:22" x14ac:dyDescent="0.35">
      <c r="A57" s="40"/>
      <c r="B57" s="38" t="s">
        <v>49</v>
      </c>
      <c r="C57" s="38"/>
      <c r="D57" s="98">
        <f t="shared" ref="D57:J57" si="22">D41</f>
        <v>0</v>
      </c>
      <c r="E57" s="98">
        <f t="shared" si="22"/>
        <v>0</v>
      </c>
      <c r="F57" s="98">
        <f t="shared" si="22"/>
        <v>0</v>
      </c>
      <c r="G57" s="98">
        <f t="shared" si="22"/>
        <v>0</v>
      </c>
      <c r="H57" s="98">
        <f t="shared" si="22"/>
        <v>0</v>
      </c>
      <c r="I57" s="98">
        <f t="shared" si="22"/>
        <v>0</v>
      </c>
      <c r="J57" s="98">
        <f t="shared" si="22"/>
        <v>0</v>
      </c>
      <c r="K57" s="42">
        <f t="shared" ref="K57:U57" si="23">K41</f>
        <v>0</v>
      </c>
      <c r="L57" s="42">
        <f t="shared" si="23"/>
        <v>0</v>
      </c>
      <c r="M57" s="42">
        <f t="shared" si="23"/>
        <v>0</v>
      </c>
      <c r="N57" s="42">
        <f t="shared" si="23"/>
        <v>0</v>
      </c>
      <c r="O57" s="42">
        <f t="shared" si="23"/>
        <v>0</v>
      </c>
      <c r="P57" s="42">
        <f t="shared" si="23"/>
        <v>0</v>
      </c>
      <c r="Q57" s="42">
        <f t="shared" si="23"/>
        <v>0</v>
      </c>
      <c r="R57" s="42">
        <f t="shared" si="23"/>
        <v>0</v>
      </c>
      <c r="S57" s="42">
        <f t="shared" si="23"/>
        <v>0</v>
      </c>
      <c r="T57" s="42">
        <f t="shared" si="23"/>
        <v>0</v>
      </c>
      <c r="U57" s="42">
        <f t="shared" si="23"/>
        <v>0</v>
      </c>
      <c r="V57" s="42"/>
    </row>
    <row r="58" spans="1:22" x14ac:dyDescent="0.35">
      <c r="A58" s="40"/>
      <c r="B58" s="38" t="s">
        <v>74</v>
      </c>
      <c r="C58" s="38"/>
      <c r="D58" s="98"/>
      <c r="E58" s="98"/>
      <c r="F58" s="98"/>
      <c r="G58" s="98"/>
      <c r="H58" s="98"/>
      <c r="I58" s="98"/>
      <c r="J58" s="98"/>
      <c r="K58" s="42">
        <f t="shared" ref="K58:P58" si="24">K42</f>
        <v>0</v>
      </c>
      <c r="L58" s="42">
        <f t="shared" si="24"/>
        <v>0</v>
      </c>
      <c r="M58" s="42">
        <f t="shared" si="24"/>
        <v>0</v>
      </c>
      <c r="N58" s="42">
        <f t="shared" si="24"/>
        <v>0</v>
      </c>
      <c r="O58" s="42">
        <f t="shared" si="24"/>
        <v>0</v>
      </c>
      <c r="P58" s="42">
        <f t="shared" si="24"/>
        <v>0</v>
      </c>
      <c r="Q58" s="42">
        <f t="shared" ref="Q58:R58" si="25">Q42</f>
        <v>0</v>
      </c>
      <c r="R58" s="42">
        <f t="shared" si="25"/>
        <v>0</v>
      </c>
      <c r="S58" s="42">
        <f>S42</f>
        <v>0</v>
      </c>
      <c r="T58" s="42">
        <f t="shared" ref="T58:U58" si="26">T42</f>
        <v>0</v>
      </c>
      <c r="U58" s="42">
        <f t="shared" si="26"/>
        <v>0</v>
      </c>
      <c r="V58" s="42"/>
    </row>
    <row r="59" spans="1:22" x14ac:dyDescent="0.35">
      <c r="A59" s="40"/>
      <c r="B59" s="44" t="s">
        <v>50</v>
      </c>
      <c r="C59" s="44"/>
      <c r="D59" s="98">
        <f t="shared" ref="D59:J59" si="27">SUM(D44:D45)</f>
        <v>88.8</v>
      </c>
      <c r="E59" s="98">
        <f t="shared" si="27"/>
        <v>141.19999999999999</v>
      </c>
      <c r="F59" s="98">
        <f t="shared" si="27"/>
        <v>162</v>
      </c>
      <c r="G59" s="98">
        <f t="shared" si="27"/>
        <v>183.8</v>
      </c>
      <c r="H59" s="98">
        <f t="shared" si="27"/>
        <v>158</v>
      </c>
      <c r="I59" s="98">
        <f t="shared" si="27"/>
        <v>145.89999999999998</v>
      </c>
      <c r="J59" s="98">
        <f t="shared" si="27"/>
        <v>151.89999999999998</v>
      </c>
      <c r="K59" s="42">
        <f t="shared" ref="K59:U59" si="28">SUM(K44:K45)</f>
        <v>141.9</v>
      </c>
      <c r="L59" s="42">
        <f t="shared" si="28"/>
        <v>165.39999999999998</v>
      </c>
      <c r="M59" s="42">
        <f t="shared" si="28"/>
        <v>180.1</v>
      </c>
      <c r="N59" s="42">
        <f t="shared" si="28"/>
        <v>163.89999999999998</v>
      </c>
      <c r="O59" s="42">
        <f t="shared" si="28"/>
        <v>176.2</v>
      </c>
      <c r="P59" s="42">
        <f t="shared" si="28"/>
        <v>169.7</v>
      </c>
      <c r="Q59" s="42">
        <f t="shared" si="28"/>
        <v>83.2</v>
      </c>
      <c r="R59" s="42">
        <f t="shared" si="28"/>
        <v>90.5</v>
      </c>
      <c r="S59" s="42">
        <f t="shared" si="28"/>
        <v>100.5</v>
      </c>
      <c r="T59" s="42">
        <f t="shared" si="28"/>
        <v>102.60000000000001</v>
      </c>
      <c r="U59" s="42">
        <f t="shared" si="28"/>
        <v>87.6</v>
      </c>
      <c r="V59" s="42"/>
    </row>
    <row r="60" spans="1:22" x14ac:dyDescent="0.35">
      <c r="A60" s="40"/>
      <c r="B60" s="38" t="s">
        <v>67</v>
      </c>
      <c r="C60" s="38"/>
      <c r="D60" s="98">
        <f t="shared" ref="D60:J60" si="29">D49+D46</f>
        <v>0</v>
      </c>
      <c r="E60" s="98">
        <f t="shared" si="29"/>
        <v>0</v>
      </c>
      <c r="F60" s="98">
        <f t="shared" si="29"/>
        <v>0</v>
      </c>
      <c r="G60" s="98">
        <f t="shared" si="29"/>
        <v>0</v>
      </c>
      <c r="H60" s="98">
        <f t="shared" si="29"/>
        <v>1.4</v>
      </c>
      <c r="I60" s="98">
        <f t="shared" si="29"/>
        <v>1.1000000000000001</v>
      </c>
      <c r="J60" s="98">
        <f t="shared" si="29"/>
        <v>1.1000000000000001</v>
      </c>
      <c r="K60" s="42">
        <f t="shared" ref="K60:U60" si="30">K49+K46</f>
        <v>1.3</v>
      </c>
      <c r="L60" s="42">
        <f t="shared" si="30"/>
        <v>2.2000000000000002</v>
      </c>
      <c r="M60" s="42">
        <f t="shared" si="30"/>
        <v>4.5</v>
      </c>
      <c r="N60" s="42">
        <f t="shared" si="30"/>
        <v>3.9000000000000004</v>
      </c>
      <c r="O60" s="42">
        <f t="shared" si="30"/>
        <v>3.9</v>
      </c>
      <c r="P60" s="42">
        <f t="shared" si="30"/>
        <v>4</v>
      </c>
      <c r="Q60" s="42">
        <f t="shared" si="30"/>
        <v>1.4</v>
      </c>
      <c r="R60" s="42">
        <f t="shared" si="30"/>
        <v>2.1</v>
      </c>
      <c r="S60" s="42">
        <f t="shared" si="30"/>
        <v>1.3</v>
      </c>
      <c r="T60" s="42">
        <f t="shared" si="30"/>
        <v>1</v>
      </c>
      <c r="U60" s="42">
        <f t="shared" si="30"/>
        <v>0.7</v>
      </c>
      <c r="V60" s="42"/>
    </row>
    <row r="61" spans="1:22" x14ac:dyDescent="0.35">
      <c r="A61" s="40"/>
      <c r="B61" s="44" t="s">
        <v>51</v>
      </c>
      <c r="C61" s="44"/>
      <c r="D61" s="98">
        <f t="shared" ref="D61:J61" si="31">D47</f>
        <v>348.7</v>
      </c>
      <c r="E61" s="98">
        <f t="shared" si="31"/>
        <v>319.5</v>
      </c>
      <c r="F61" s="98">
        <f t="shared" si="31"/>
        <v>223.7</v>
      </c>
      <c r="G61" s="98">
        <f t="shared" si="31"/>
        <v>161.69999999999999</v>
      </c>
      <c r="H61" s="98">
        <f t="shared" si="31"/>
        <v>256</v>
      </c>
      <c r="I61" s="98">
        <f t="shared" si="31"/>
        <v>218.7</v>
      </c>
      <c r="J61" s="98">
        <f t="shared" si="31"/>
        <v>217.1</v>
      </c>
      <c r="K61" s="42">
        <f t="shared" ref="K61:U61" si="32">K47</f>
        <v>342.10000000000008</v>
      </c>
      <c r="L61" s="42">
        <f t="shared" si="32"/>
        <v>431.1</v>
      </c>
      <c r="M61" s="42">
        <f t="shared" si="32"/>
        <v>188.3</v>
      </c>
      <c r="N61" s="42">
        <f t="shared" si="32"/>
        <v>209.7</v>
      </c>
      <c r="O61" s="42">
        <f t="shared" si="32"/>
        <v>256.09999999999997</v>
      </c>
      <c r="P61" s="42">
        <f t="shared" si="32"/>
        <v>297.60000000000002</v>
      </c>
      <c r="Q61" s="42">
        <f t="shared" si="32"/>
        <v>384.29499999999996</v>
      </c>
      <c r="R61" s="42">
        <f t="shared" si="32"/>
        <v>135.5</v>
      </c>
      <c r="S61" s="42">
        <f t="shared" si="32"/>
        <v>152.9</v>
      </c>
      <c r="T61" s="42">
        <f t="shared" si="32"/>
        <v>111</v>
      </c>
      <c r="U61" s="42">
        <f t="shared" si="32"/>
        <v>106.70000000000002</v>
      </c>
      <c r="V61" s="42"/>
    </row>
    <row r="62" spans="1:22" x14ac:dyDescent="0.35">
      <c r="A62" s="40"/>
      <c r="B62" s="38" t="s">
        <v>52</v>
      </c>
      <c r="C62" s="38"/>
      <c r="D62" s="98">
        <f t="shared" ref="D62:J62" si="33">D48+D50</f>
        <v>5</v>
      </c>
      <c r="E62" s="98">
        <f t="shared" si="33"/>
        <v>0</v>
      </c>
      <c r="F62" s="98">
        <f t="shared" si="33"/>
        <v>5</v>
      </c>
      <c r="G62" s="98">
        <f t="shared" si="33"/>
        <v>5</v>
      </c>
      <c r="H62" s="98">
        <f t="shared" si="33"/>
        <v>0</v>
      </c>
      <c r="I62" s="98">
        <f t="shared" si="33"/>
        <v>0</v>
      </c>
      <c r="J62" s="98">
        <f t="shared" si="33"/>
        <v>0</v>
      </c>
      <c r="K62" s="42">
        <f t="shared" ref="K62:U62" si="34">K48+K50</f>
        <v>0</v>
      </c>
      <c r="L62" s="42">
        <f t="shared" si="34"/>
        <v>0</v>
      </c>
      <c r="M62" s="42">
        <f t="shared" si="34"/>
        <v>0.5</v>
      </c>
      <c r="N62" s="42">
        <f t="shared" si="34"/>
        <v>0</v>
      </c>
      <c r="O62" s="42">
        <f t="shared" si="34"/>
        <v>0</v>
      </c>
      <c r="P62" s="42">
        <f t="shared" si="34"/>
        <v>1.1000000000000001</v>
      </c>
      <c r="Q62" s="42">
        <f t="shared" si="34"/>
        <v>0</v>
      </c>
      <c r="R62" s="42">
        <f t="shared" si="34"/>
        <v>0</v>
      </c>
      <c r="S62" s="42">
        <f t="shared" si="34"/>
        <v>0</v>
      </c>
      <c r="T62" s="42">
        <f t="shared" si="34"/>
        <v>0</v>
      </c>
      <c r="U62" s="42">
        <f t="shared" si="34"/>
        <v>0</v>
      </c>
      <c r="V62" s="42"/>
    </row>
    <row r="63" spans="1:22" x14ac:dyDescent="0.35">
      <c r="A63" s="40"/>
      <c r="B63" s="38" t="s">
        <v>90</v>
      </c>
      <c r="C63" s="38"/>
      <c r="D63" s="98">
        <f>D61+D62</f>
        <v>353.7</v>
      </c>
      <c r="E63" s="98">
        <f t="shared" ref="E63:J63" si="35">E61+E62</f>
        <v>319.5</v>
      </c>
      <c r="F63" s="98">
        <f t="shared" si="35"/>
        <v>228.7</v>
      </c>
      <c r="G63" s="98">
        <f t="shared" si="35"/>
        <v>166.7</v>
      </c>
      <c r="H63" s="98">
        <f t="shared" si="35"/>
        <v>256</v>
      </c>
      <c r="I63" s="98">
        <f t="shared" si="35"/>
        <v>218.7</v>
      </c>
      <c r="J63" s="98">
        <f t="shared" si="35"/>
        <v>217.1</v>
      </c>
      <c r="K63" s="42"/>
      <c r="L63" s="42"/>
      <c r="M63" s="42"/>
      <c r="N63" s="42"/>
      <c r="O63" s="42"/>
      <c r="P63" s="42"/>
      <c r="Q63" s="42">
        <f>Q61+Q62</f>
        <v>384.29499999999996</v>
      </c>
      <c r="R63" s="42">
        <f t="shared" ref="R63:U63" si="36">R61+R62</f>
        <v>135.5</v>
      </c>
      <c r="S63" s="42">
        <f t="shared" si="36"/>
        <v>152.9</v>
      </c>
      <c r="T63" s="42">
        <f t="shared" si="36"/>
        <v>111</v>
      </c>
      <c r="U63" s="42">
        <f t="shared" si="36"/>
        <v>106.70000000000002</v>
      </c>
      <c r="V63" s="42"/>
    </row>
    <row r="64" spans="1:22" ht="13.15" x14ac:dyDescent="0.4">
      <c r="A64" s="40"/>
      <c r="B64" s="45" t="s">
        <v>53</v>
      </c>
      <c r="C64" s="45"/>
      <c r="D64" s="99">
        <f>SUM(D52:D62)</f>
        <v>943.90000000000009</v>
      </c>
      <c r="E64" s="99">
        <f t="shared" ref="E64:J64" si="37">SUM(E52:E62)</f>
        <v>935.2</v>
      </c>
      <c r="F64" s="99">
        <f t="shared" si="37"/>
        <v>855.60000000000014</v>
      </c>
      <c r="G64" s="99">
        <f t="shared" si="37"/>
        <v>732.7</v>
      </c>
      <c r="H64" s="99">
        <f t="shared" si="37"/>
        <v>815.8</v>
      </c>
      <c r="I64" s="99">
        <f t="shared" si="37"/>
        <v>778.09999999999991</v>
      </c>
      <c r="J64" s="99">
        <f t="shared" si="37"/>
        <v>806.1</v>
      </c>
      <c r="K64" s="46">
        <f t="shared" ref="K64:U64" si="38">SUM(K52:K62)</f>
        <v>929</v>
      </c>
      <c r="L64" s="46">
        <f t="shared" si="38"/>
        <v>1125.0999999999999</v>
      </c>
      <c r="M64" s="46">
        <f t="shared" si="38"/>
        <v>843.40000000000009</v>
      </c>
      <c r="N64" s="46">
        <f t="shared" si="38"/>
        <v>842.39999999999986</v>
      </c>
      <c r="O64" s="46">
        <f t="shared" si="38"/>
        <v>924.3</v>
      </c>
      <c r="P64" s="46">
        <f t="shared" si="38"/>
        <v>953</v>
      </c>
      <c r="Q64" s="46">
        <f t="shared" si="38"/>
        <v>897.34955000000002</v>
      </c>
      <c r="R64" s="46">
        <f t="shared" si="38"/>
        <v>599.6</v>
      </c>
      <c r="S64" s="46">
        <f t="shared" si="38"/>
        <v>639.1</v>
      </c>
      <c r="T64" s="46">
        <f t="shared" si="38"/>
        <v>591.5</v>
      </c>
      <c r="U64" s="46">
        <f t="shared" si="38"/>
        <v>473.20000000000005</v>
      </c>
      <c r="V64" s="46"/>
    </row>
    <row r="65" spans="2:23" x14ac:dyDescent="0.35">
      <c r="B65" s="5"/>
      <c r="C65" s="5"/>
      <c r="D65" s="137"/>
      <c r="E65" s="138"/>
      <c r="F65" s="137"/>
      <c r="G65" s="137"/>
      <c r="H65" s="138"/>
      <c r="I65" s="139"/>
      <c r="J65" s="138"/>
      <c r="K65" s="5"/>
      <c r="L65" s="5"/>
      <c r="M65" s="5"/>
      <c r="N65" s="5"/>
      <c r="O65" s="5"/>
      <c r="P65" s="22"/>
      <c r="Q65" s="9"/>
    </row>
    <row r="66" spans="2:23" x14ac:dyDescent="0.35">
      <c r="B66" s="5" t="s">
        <v>54</v>
      </c>
      <c r="C66" s="5"/>
      <c r="D66" s="93"/>
      <c r="F66" s="93">
        <f>SUM(F53:F57)</f>
        <v>323.70000000000005</v>
      </c>
      <c r="G66" s="93"/>
      <c r="K66" s="80">
        <f t="shared" ref="K66:P66" si="39">SUM(K52:K58,K60)</f>
        <v>444.99999999999994</v>
      </c>
      <c r="L66" s="80">
        <f t="shared" si="39"/>
        <v>528.6</v>
      </c>
      <c r="M66" s="80">
        <f t="shared" si="39"/>
        <v>474.5</v>
      </c>
      <c r="N66" s="80">
        <f t="shared" si="39"/>
        <v>468.79999999999995</v>
      </c>
      <c r="O66" s="80">
        <f t="shared" si="39"/>
        <v>492</v>
      </c>
      <c r="P66" s="80">
        <f t="shared" si="39"/>
        <v>484.6</v>
      </c>
      <c r="Q66" s="80">
        <f>SUM(Q52:Q58,Q60)</f>
        <v>429.85455000000002</v>
      </c>
      <c r="R66" s="80">
        <f>SUM(R52:R58,R60)</f>
        <v>373.6</v>
      </c>
      <c r="S66" s="80">
        <f>SUM(S52:S58,S60)</f>
        <v>385.7</v>
      </c>
      <c r="T66" s="80">
        <f>SUM(T52:T58,T60)</f>
        <v>377.90000000000003</v>
      </c>
      <c r="U66" s="80">
        <f>SUM(U52:U58,U60)</f>
        <v>278.90000000000003</v>
      </c>
    </row>
    <row r="67" spans="2:23" x14ac:dyDescent="0.35">
      <c r="B67" s="5"/>
      <c r="C67" s="5"/>
      <c r="D67" s="5"/>
      <c r="F67" s="5"/>
      <c r="G67" s="5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</row>
    <row r="68" spans="2:23" x14ac:dyDescent="0.35">
      <c r="B68" s="5" t="s">
        <v>55</v>
      </c>
      <c r="C68" s="5"/>
      <c r="D68" s="5"/>
      <c r="F68" s="94">
        <f>F66+F59</f>
        <v>485.70000000000005</v>
      </c>
      <c r="G68" s="5"/>
      <c r="K68" s="80">
        <f t="shared" ref="K68:P68" si="40">K66+K59</f>
        <v>586.9</v>
      </c>
      <c r="L68" s="80">
        <f t="shared" si="40"/>
        <v>694</v>
      </c>
      <c r="M68" s="80">
        <f t="shared" si="40"/>
        <v>654.6</v>
      </c>
      <c r="N68" s="80">
        <f t="shared" si="40"/>
        <v>632.69999999999993</v>
      </c>
      <c r="O68" s="80">
        <f t="shared" si="40"/>
        <v>668.2</v>
      </c>
      <c r="P68" s="80">
        <f t="shared" si="40"/>
        <v>654.29999999999995</v>
      </c>
      <c r="Q68" s="80">
        <f>Q66+Q59</f>
        <v>513.05455000000006</v>
      </c>
      <c r="R68" s="80">
        <f>R66+R59</f>
        <v>464.1</v>
      </c>
      <c r="S68" s="80">
        <f>S66+S59</f>
        <v>486.2</v>
      </c>
      <c r="T68" s="80">
        <f>T66+T59</f>
        <v>480.50000000000006</v>
      </c>
      <c r="U68" s="80">
        <f>U66+U59</f>
        <v>366.5</v>
      </c>
    </row>
    <row r="69" spans="2:23" x14ac:dyDescent="0.35">
      <c r="P69" s="1"/>
      <c r="Q69" s="9"/>
    </row>
    <row r="70" spans="2:23" ht="15" x14ac:dyDescent="0.4">
      <c r="B70" t="s">
        <v>97</v>
      </c>
      <c r="D70" s="103">
        <v>1.42</v>
      </c>
      <c r="E70" s="103">
        <v>0.9</v>
      </c>
      <c r="F70" s="103">
        <v>0.89</v>
      </c>
      <c r="G70" s="103">
        <v>0.49</v>
      </c>
      <c r="H70" s="103">
        <v>0.8</v>
      </c>
      <c r="I70" s="103">
        <v>0.92</v>
      </c>
      <c r="J70" s="103">
        <v>0.86</v>
      </c>
      <c r="K70" s="110">
        <f>K72/$C73</f>
        <v>1.2543247767857142</v>
      </c>
      <c r="L70" s="110">
        <f>L72/$C74</f>
        <v>1.3664369109579406</v>
      </c>
      <c r="M70" s="110">
        <f t="shared" ref="M70:P70" si="41">M72/$C74</f>
        <v>0.59698973132648758</v>
      </c>
      <c r="N70" s="110">
        <f t="shared" si="41"/>
        <v>0.70924180616120414</v>
      </c>
      <c r="O70" s="110">
        <f t="shared" si="41"/>
        <v>0.82304121536081021</v>
      </c>
      <c r="P70" s="110">
        <f t="shared" si="41"/>
        <v>0.89281192854128566</v>
      </c>
      <c r="Q70" s="110">
        <f>Q72/$C75</f>
        <v>1.3569924812030074</v>
      </c>
      <c r="R70" s="110">
        <f t="shared" ref="R70:U70" si="42">R72/$C75</f>
        <v>0.59187969924812034</v>
      </c>
      <c r="S70" s="110">
        <f t="shared" si="42"/>
        <v>0.81518796992481202</v>
      </c>
      <c r="T70" s="110">
        <f t="shared" si="42"/>
        <v>0.65729323308270682</v>
      </c>
      <c r="U70" s="110">
        <f t="shared" si="42"/>
        <v>0.82556390977443606</v>
      </c>
      <c r="V70" s="76"/>
      <c r="W70" s="67"/>
    </row>
    <row r="71" spans="2:23" x14ac:dyDescent="0.35">
      <c r="B71" s="58"/>
      <c r="C71" s="58"/>
      <c r="D71" s="104"/>
      <c r="E71" s="104"/>
      <c r="F71" s="104"/>
      <c r="G71" s="104"/>
      <c r="H71" s="104"/>
      <c r="I71" s="104"/>
      <c r="J71" s="104"/>
      <c r="K71" s="112"/>
      <c r="L71" s="112"/>
      <c r="M71" s="112"/>
      <c r="N71" s="112"/>
      <c r="O71" s="112"/>
      <c r="P71" s="112"/>
      <c r="Q71" s="113"/>
      <c r="R71" s="112"/>
      <c r="S71" s="112"/>
      <c r="T71" s="112"/>
      <c r="U71" s="112"/>
      <c r="V71" s="67"/>
      <c r="W71" s="67"/>
    </row>
    <row r="72" spans="2:23" x14ac:dyDescent="0.35">
      <c r="B72" t="s">
        <v>101</v>
      </c>
      <c r="D72" s="105">
        <v>10655</v>
      </c>
      <c r="E72" s="105">
        <v>6445.4</v>
      </c>
      <c r="F72" s="105">
        <v>6708</v>
      </c>
      <c r="G72" s="105">
        <v>3756</v>
      </c>
      <c r="H72" s="105">
        <v>5751.9</v>
      </c>
      <c r="I72" s="105">
        <v>6560</v>
      </c>
      <c r="J72" s="105">
        <v>6131.7</v>
      </c>
      <c r="K72" s="114">
        <v>8991</v>
      </c>
      <c r="L72" s="114">
        <v>9714</v>
      </c>
      <c r="M72" s="114">
        <v>4244</v>
      </c>
      <c r="N72" s="114">
        <v>5042</v>
      </c>
      <c r="O72" s="114">
        <v>5851</v>
      </c>
      <c r="P72" s="115">
        <v>6347</v>
      </c>
      <c r="Q72" s="114">
        <v>9024</v>
      </c>
      <c r="R72" s="114">
        <v>3936</v>
      </c>
      <c r="S72" s="114">
        <v>5421</v>
      </c>
      <c r="T72" s="114">
        <v>4371</v>
      </c>
      <c r="U72" s="114">
        <v>5490</v>
      </c>
      <c r="V72" s="67"/>
      <c r="W72" s="67"/>
    </row>
    <row r="73" spans="2:23" ht="15" x14ac:dyDescent="0.4">
      <c r="B73" s="67" t="s">
        <v>84</v>
      </c>
      <c r="C73" s="136">
        <v>7168</v>
      </c>
      <c r="K73" s="54"/>
      <c r="L73" s="1"/>
      <c r="M73" s="1"/>
      <c r="N73" s="1"/>
      <c r="O73" s="1"/>
      <c r="P73" s="1"/>
      <c r="Q73" s="9"/>
    </row>
    <row r="74" spans="2:23" ht="15" x14ac:dyDescent="0.4">
      <c r="B74" s="67" t="s">
        <v>85</v>
      </c>
      <c r="C74" s="136">
        <v>7109</v>
      </c>
      <c r="D74" s="95">
        <v>1998</v>
      </c>
      <c r="E74" s="95">
        <v>1999</v>
      </c>
      <c r="F74" s="95">
        <v>2000</v>
      </c>
      <c r="G74" s="95">
        <v>2001</v>
      </c>
      <c r="H74" s="95">
        <v>2002</v>
      </c>
      <c r="I74" s="95">
        <v>2003</v>
      </c>
      <c r="J74" s="95">
        <v>2004</v>
      </c>
      <c r="K74" s="54"/>
      <c r="L74" s="1"/>
      <c r="M74" s="1"/>
      <c r="N74" s="1"/>
      <c r="O74" s="1"/>
      <c r="P74" s="1"/>
      <c r="Q74" s="9"/>
    </row>
    <row r="75" spans="2:23" ht="13.15" x14ac:dyDescent="0.4">
      <c r="B75" s="70" t="s">
        <v>86</v>
      </c>
      <c r="C75" s="118">
        <v>6650</v>
      </c>
      <c r="D75" s="9">
        <f t="shared" ref="D75:J75" si="43">D79-SUM(D76:D78)</f>
        <v>42</v>
      </c>
      <c r="E75" s="9">
        <f t="shared" si="43"/>
        <v>95.299999999999983</v>
      </c>
      <c r="F75" s="9">
        <f t="shared" si="43"/>
        <v>112.4</v>
      </c>
      <c r="G75" s="9">
        <f t="shared" si="43"/>
        <v>138.5</v>
      </c>
      <c r="H75" s="9">
        <f t="shared" si="43"/>
        <v>95.3</v>
      </c>
      <c r="I75" s="9">
        <f t="shared" si="43"/>
        <v>86.100000000000009</v>
      </c>
      <c r="J75" s="9">
        <f t="shared" si="43"/>
        <v>85.800000000000011</v>
      </c>
      <c r="K75" s="55">
        <v>2005</v>
      </c>
      <c r="L75" s="56">
        <v>2006</v>
      </c>
      <c r="M75" s="47">
        <v>2007</v>
      </c>
      <c r="N75" s="47">
        <v>2008</v>
      </c>
      <c r="O75" s="47">
        <v>2009</v>
      </c>
      <c r="P75" s="47">
        <v>2010</v>
      </c>
      <c r="Q75" s="47">
        <v>2011</v>
      </c>
      <c r="R75" s="47">
        <v>2012</v>
      </c>
      <c r="S75" s="47">
        <v>2013</v>
      </c>
      <c r="T75" s="47">
        <v>2014</v>
      </c>
      <c r="U75" s="47">
        <v>2015</v>
      </c>
      <c r="V75" s="47"/>
    </row>
    <row r="76" spans="2:23" x14ac:dyDescent="0.35">
      <c r="B76" t="s">
        <v>58</v>
      </c>
      <c r="D76" s="9">
        <v>32.9</v>
      </c>
      <c r="E76" s="9">
        <v>34.299999999999997</v>
      </c>
      <c r="F76" s="9">
        <v>42.6</v>
      </c>
      <c r="G76" s="9">
        <v>42.2</v>
      </c>
      <c r="H76" s="9">
        <v>54.6</v>
      </c>
      <c r="I76" s="9">
        <v>52.3</v>
      </c>
      <c r="J76" s="9">
        <v>55.6</v>
      </c>
      <c r="K76" s="9">
        <v>82.1</v>
      </c>
      <c r="L76" s="48">
        <v>95.5</v>
      </c>
      <c r="M76" s="48">
        <v>105</v>
      </c>
      <c r="N76" s="48">
        <v>93.1</v>
      </c>
      <c r="O76" s="48">
        <v>101.1</v>
      </c>
      <c r="P76" s="48">
        <v>97.1</v>
      </c>
      <c r="Q76" s="9">
        <v>52.8</v>
      </c>
      <c r="R76">
        <v>59.6</v>
      </c>
      <c r="S76">
        <v>64.2</v>
      </c>
      <c r="T76">
        <v>18388.500000000004</v>
      </c>
      <c r="U76">
        <v>56.9</v>
      </c>
      <c r="V76" s="9"/>
    </row>
    <row r="77" spans="2:23" x14ac:dyDescent="0.35">
      <c r="B77" t="s">
        <v>59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52.099999999999994</v>
      </c>
      <c r="L77" s="48">
        <v>61.2</v>
      </c>
      <c r="M77" s="48">
        <v>65.400000000000006</v>
      </c>
      <c r="N77" s="48">
        <v>61.599999999999994</v>
      </c>
      <c r="O77" s="48">
        <v>65.5</v>
      </c>
      <c r="P77" s="48">
        <v>63.6</v>
      </c>
      <c r="Q77" s="9">
        <v>19</v>
      </c>
      <c r="R77">
        <v>19.8</v>
      </c>
      <c r="S77">
        <v>22.6</v>
      </c>
      <c r="T77">
        <v>3603.2000000000003</v>
      </c>
      <c r="U77">
        <v>18.399999999999999</v>
      </c>
      <c r="V77" s="9"/>
    </row>
    <row r="78" spans="2:23" x14ac:dyDescent="0.35">
      <c r="B78" t="s">
        <v>60</v>
      </c>
      <c r="D78" s="9">
        <v>13.9</v>
      </c>
      <c r="E78" s="9">
        <v>11.6</v>
      </c>
      <c r="F78" s="9">
        <v>7</v>
      </c>
      <c r="G78" s="9">
        <v>3.1</v>
      </c>
      <c r="H78" s="9">
        <v>8.1</v>
      </c>
      <c r="I78" s="9">
        <v>7.5</v>
      </c>
      <c r="J78" s="9">
        <v>10.5</v>
      </c>
      <c r="K78" s="9">
        <v>0</v>
      </c>
      <c r="L78" s="48">
        <v>0</v>
      </c>
      <c r="M78" s="48">
        <v>0</v>
      </c>
      <c r="N78" s="48">
        <v>0</v>
      </c>
      <c r="O78" s="48">
        <v>0</v>
      </c>
      <c r="P78" s="48">
        <v>0</v>
      </c>
      <c r="Q78" s="9">
        <v>0</v>
      </c>
      <c r="R78">
        <v>0</v>
      </c>
      <c r="S78">
        <v>0</v>
      </c>
      <c r="T78">
        <v>298.99999999999994</v>
      </c>
      <c r="U78">
        <v>0</v>
      </c>
      <c r="V78" s="9"/>
    </row>
    <row r="79" spans="2:23" x14ac:dyDescent="0.35">
      <c r="B79" t="s">
        <v>61</v>
      </c>
      <c r="D79" s="9">
        <v>88.8</v>
      </c>
      <c r="E79" s="9">
        <v>141.19999999999999</v>
      </c>
      <c r="F79" s="9">
        <v>162</v>
      </c>
      <c r="G79" s="9">
        <v>183.8</v>
      </c>
      <c r="H79" s="9">
        <v>158</v>
      </c>
      <c r="I79" s="9">
        <v>145.9</v>
      </c>
      <c r="J79" s="9">
        <v>151.9</v>
      </c>
      <c r="K79" s="9">
        <v>7.6999999999999993</v>
      </c>
      <c r="L79" s="48">
        <v>8.7000000000000011</v>
      </c>
      <c r="M79" s="48">
        <v>9.6999999999999993</v>
      </c>
      <c r="N79" s="48">
        <v>9.1999999999999975</v>
      </c>
      <c r="O79" s="48">
        <v>9.6</v>
      </c>
      <c r="P79" s="48">
        <v>9</v>
      </c>
      <c r="Q79" s="9">
        <v>11.399999999999999</v>
      </c>
      <c r="R79">
        <v>11.1</v>
      </c>
      <c r="S79">
        <v>13.7</v>
      </c>
      <c r="T79">
        <v>674.8</v>
      </c>
      <c r="U79">
        <v>12.3</v>
      </c>
      <c r="V79" s="9"/>
    </row>
    <row r="80" spans="2:23" x14ac:dyDescent="0.35">
      <c r="B80" t="s">
        <v>62</v>
      </c>
      <c r="D80" s="9"/>
      <c r="E80" s="9"/>
      <c r="F80" s="9"/>
      <c r="G80" s="9"/>
      <c r="H80" s="9"/>
      <c r="I80" s="9"/>
      <c r="J80" s="9"/>
      <c r="K80" s="9">
        <f>SUM(K76:K79)</f>
        <v>141.89999999999998</v>
      </c>
      <c r="L80" s="9">
        <f t="shared" ref="L80:U80" si="44">SUM(L76:L79)</f>
        <v>165.39999999999998</v>
      </c>
      <c r="M80" s="9">
        <f t="shared" si="44"/>
        <v>180.1</v>
      </c>
      <c r="N80" s="9">
        <f t="shared" si="44"/>
        <v>163.89999999999998</v>
      </c>
      <c r="O80" s="9">
        <f t="shared" si="44"/>
        <v>176.2</v>
      </c>
      <c r="P80" s="9">
        <f t="shared" si="44"/>
        <v>169.7</v>
      </c>
      <c r="Q80" s="9">
        <f t="shared" si="44"/>
        <v>83.199999999999989</v>
      </c>
      <c r="R80" s="9">
        <f t="shared" si="44"/>
        <v>90.5</v>
      </c>
      <c r="S80" s="9">
        <f t="shared" si="44"/>
        <v>100.50000000000001</v>
      </c>
      <c r="T80" s="9">
        <f t="shared" si="44"/>
        <v>22965.500000000004</v>
      </c>
      <c r="U80" s="9">
        <f t="shared" si="44"/>
        <v>87.6</v>
      </c>
      <c r="V80" s="48"/>
    </row>
    <row r="81" spans="1:22" ht="15" x14ac:dyDescent="0.4">
      <c r="H81" s="50"/>
      <c r="I81" s="50"/>
      <c r="J81" s="50"/>
      <c r="L81" s="1"/>
      <c r="M81" s="1"/>
      <c r="N81" s="1"/>
      <c r="O81" s="1"/>
      <c r="P81" s="1"/>
      <c r="Q81" s="9"/>
    </row>
    <row r="82" spans="1:22" ht="15" x14ac:dyDescent="0.4">
      <c r="D82" s="50"/>
      <c r="E82" s="50"/>
      <c r="F82" s="50"/>
      <c r="K82" s="4">
        <v>2005</v>
      </c>
      <c r="L82" s="57">
        <v>2006</v>
      </c>
      <c r="M82" s="4">
        <v>2007</v>
      </c>
      <c r="N82" s="4">
        <v>2008</v>
      </c>
      <c r="O82" s="4">
        <v>2009</v>
      </c>
      <c r="P82" s="4">
        <v>2010</v>
      </c>
      <c r="Q82" s="4">
        <v>2011</v>
      </c>
      <c r="R82" s="4">
        <v>2012</v>
      </c>
      <c r="S82" s="4">
        <v>2013</v>
      </c>
      <c r="T82" s="4">
        <v>2014</v>
      </c>
      <c r="U82" s="4">
        <v>2015</v>
      </c>
      <c r="V82" s="4"/>
    </row>
    <row r="83" spans="1:22" x14ac:dyDescent="0.35">
      <c r="B83" s="1" t="s">
        <v>63</v>
      </c>
      <c r="C83" s="1"/>
      <c r="K83" s="49">
        <f t="shared" ref="K83:P83" si="45">K5/(K$5+K$15+K$20)</f>
        <v>8.0544980965738339E-2</v>
      </c>
      <c r="L83" s="49">
        <f t="shared" si="45"/>
        <v>7.7863128491620096E-2</v>
      </c>
      <c r="M83" s="49">
        <f t="shared" si="45"/>
        <v>7.3268277075667881E-2</v>
      </c>
      <c r="N83" s="49">
        <f t="shared" si="45"/>
        <v>7.9681948908814082E-2</v>
      </c>
      <c r="O83" s="49">
        <f t="shared" si="45"/>
        <v>7.2906563207242162E-2</v>
      </c>
      <c r="P83" s="49">
        <f t="shared" si="45"/>
        <v>7.3337788172402288E-2</v>
      </c>
      <c r="Q83" s="49">
        <f>Q5/(Q$5+Q$15+Q$20)</f>
        <v>8.6703520512074486E-2</v>
      </c>
      <c r="R83" s="49">
        <f>R5/(R$5+R$15+R$20)</f>
        <v>8.1886499093029294E-2</v>
      </c>
      <c r="S83" s="49">
        <f>S5/(S$5+S$15+S$20)</f>
        <v>7.7149877149877158E-2</v>
      </c>
      <c r="T83" s="49">
        <f>T5/(T$5+T$15+T$20)</f>
        <v>7.1635311143270611E-2</v>
      </c>
      <c r="U83" s="49">
        <f>U5/(U$5+U$15+U$20)</f>
        <v>7.6061320754716971E-2</v>
      </c>
      <c r="V83" s="49"/>
    </row>
    <row r="84" spans="1:22" ht="15" x14ac:dyDescent="0.4">
      <c r="A84" s="50"/>
      <c r="B84" s="1" t="s">
        <v>64</v>
      </c>
      <c r="C84" s="1"/>
      <c r="K84" s="49">
        <f t="shared" ref="K84:P84" si="46">K15/(K$5+K$15+K$20)</f>
        <v>0.88098577439390913</v>
      </c>
      <c r="L84" s="49">
        <f t="shared" si="46"/>
        <v>0.87569832402234626</v>
      </c>
      <c r="M84" s="49">
        <f t="shared" si="46"/>
        <v>0.87953927371620544</v>
      </c>
      <c r="N84" s="49">
        <f t="shared" si="46"/>
        <v>0.87108780240230077</v>
      </c>
      <c r="O84" s="49">
        <f t="shared" si="46"/>
        <v>0.88134497251859045</v>
      </c>
      <c r="P84" s="49">
        <f t="shared" si="46"/>
        <v>0.88172402271967931</v>
      </c>
      <c r="Q84" s="49">
        <f>Q15/(Q$5+Q$15+Q$20)</f>
        <v>0.85859761419842884</v>
      </c>
      <c r="R84" s="49">
        <f>R15/(R$5+R$15+R$20)</f>
        <v>0.86006737496760821</v>
      </c>
      <c r="S84" s="49">
        <f>S15/(S$5+S$15+S$20)</f>
        <v>0.86879606879606885</v>
      </c>
      <c r="T84" s="49">
        <f>T15/(T$5+T$15+T$20)</f>
        <v>0.87409551374819106</v>
      </c>
      <c r="U84" s="49">
        <f>U15/(U$5+U$15+U$20)</f>
        <v>0.86114386792452824</v>
      </c>
      <c r="V84" s="49"/>
    </row>
    <row r="85" spans="1:22" x14ac:dyDescent="0.35">
      <c r="B85" s="67" t="s">
        <v>77</v>
      </c>
      <c r="C85" s="67"/>
      <c r="K85" s="49">
        <f t="shared" ref="K85:P85" si="47">K20/(K$5+K$15+K$20)</f>
        <v>3.8469244640352639E-2</v>
      </c>
      <c r="L85" s="49">
        <f t="shared" si="47"/>
        <v>4.6438547486033516E-2</v>
      </c>
      <c r="M85" s="49">
        <f t="shared" si="47"/>
        <v>4.7192449208126701E-2</v>
      </c>
      <c r="N85" s="49">
        <f t="shared" si="47"/>
        <v>4.9230248688885127E-2</v>
      </c>
      <c r="O85" s="49">
        <f t="shared" si="47"/>
        <v>4.5748464274167476E-2</v>
      </c>
      <c r="P85" s="49">
        <f t="shared" si="47"/>
        <v>4.4938189107918483E-2</v>
      </c>
      <c r="Q85" s="49">
        <f>Q20/(Q$5+Q$15+Q$20)</f>
        <v>5.4698865289496648E-2</v>
      </c>
      <c r="R85" s="49">
        <f>R20/(R$5+R$15+R$20)</f>
        <v>5.8046125939362529E-2</v>
      </c>
      <c r="S85" s="49">
        <f>S20/(S$5+S$15+S$20)</f>
        <v>5.4054054054054057E-2</v>
      </c>
      <c r="T85" s="49">
        <f>T20/(T$5+T$15+T$20)</f>
        <v>5.4269175108538348E-2</v>
      </c>
      <c r="U85" s="49">
        <f>U20/(U$5+U$15+U$20)</f>
        <v>6.279481132075472E-2</v>
      </c>
    </row>
    <row r="86" spans="1:22" x14ac:dyDescent="0.35">
      <c r="B86" s="67" t="s">
        <v>76</v>
      </c>
      <c r="C86" s="67"/>
    </row>
    <row r="87" spans="1:22" x14ac:dyDescent="0.35"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2" x14ac:dyDescent="0.35">
      <c r="B88" t="s">
        <v>70</v>
      </c>
      <c r="K88" s="66">
        <f t="shared" ref="K88:P88" si="48">K52</f>
        <v>159.09999999999994</v>
      </c>
      <c r="L88" s="66">
        <f t="shared" si="48"/>
        <v>202.29999999999998</v>
      </c>
      <c r="M88" s="66">
        <f t="shared" si="48"/>
        <v>119.29999999999998</v>
      </c>
      <c r="N88" s="66">
        <f t="shared" si="48"/>
        <v>126.40000000000003</v>
      </c>
      <c r="O88" s="66">
        <f t="shared" si="48"/>
        <v>135.99999999999997</v>
      </c>
      <c r="P88" s="66">
        <f t="shared" si="48"/>
        <v>139.5</v>
      </c>
      <c r="Q88" s="66">
        <f t="shared" ref="Q88:U88" si="49">Q52</f>
        <v>207.75455000000005</v>
      </c>
      <c r="R88" s="66">
        <f t="shared" si="49"/>
        <v>121.80000000000001</v>
      </c>
      <c r="S88" s="66">
        <f t="shared" si="49"/>
        <v>123.6</v>
      </c>
      <c r="T88" s="66">
        <f t="shared" si="49"/>
        <v>108.49999999999999</v>
      </c>
      <c r="U88" s="66">
        <f t="shared" si="49"/>
        <v>63.599999999999994</v>
      </c>
      <c r="V88" s="60"/>
    </row>
    <row r="89" spans="1:22" x14ac:dyDescent="0.35">
      <c r="B89" t="s">
        <v>71</v>
      </c>
      <c r="K89" s="81">
        <f t="shared" ref="K89:P89" si="50">K90-K88</f>
        <v>284.60000000000002</v>
      </c>
      <c r="L89" s="81">
        <f t="shared" si="50"/>
        <v>324.10000000000002</v>
      </c>
      <c r="M89" s="81">
        <f t="shared" si="50"/>
        <v>350.70000000000005</v>
      </c>
      <c r="N89" s="81">
        <f t="shared" si="50"/>
        <v>338.49999999999994</v>
      </c>
      <c r="O89" s="81">
        <f t="shared" si="50"/>
        <v>352.1</v>
      </c>
      <c r="P89" s="81">
        <f t="shared" si="50"/>
        <v>341.1</v>
      </c>
      <c r="Q89" s="81">
        <f t="shared" ref="Q89:U89" si="51">Q90-Q88</f>
        <v>220.7</v>
      </c>
      <c r="R89" s="81">
        <f t="shared" si="51"/>
        <v>249.7</v>
      </c>
      <c r="S89" s="81">
        <f t="shared" si="51"/>
        <v>260.79999999999995</v>
      </c>
      <c r="T89" s="81">
        <f t="shared" si="51"/>
        <v>268.40000000000003</v>
      </c>
      <c r="U89" s="81">
        <f t="shared" si="51"/>
        <v>214.60000000000005</v>
      </c>
      <c r="V89" s="60"/>
    </row>
    <row r="90" spans="1:22" x14ac:dyDescent="0.35">
      <c r="B90" t="s">
        <v>72</v>
      </c>
      <c r="K90" s="9">
        <f t="shared" ref="K90:P90" si="52">SUM(K34:K41,K49)</f>
        <v>443.69999999999993</v>
      </c>
      <c r="L90" s="9">
        <f t="shared" si="52"/>
        <v>526.4</v>
      </c>
      <c r="M90" s="9">
        <f t="shared" si="52"/>
        <v>470</v>
      </c>
      <c r="N90" s="9">
        <f t="shared" si="52"/>
        <v>464.9</v>
      </c>
      <c r="O90" s="9">
        <f t="shared" si="52"/>
        <v>488.1</v>
      </c>
      <c r="P90" s="9">
        <f t="shared" si="52"/>
        <v>480.6</v>
      </c>
      <c r="Q90" s="9">
        <f t="shared" ref="Q90:U90" si="53">SUM(Q34:Q41,Q49)</f>
        <v>428.45455000000004</v>
      </c>
      <c r="R90" s="9">
        <f t="shared" si="53"/>
        <v>371.5</v>
      </c>
      <c r="S90" s="9">
        <f t="shared" si="53"/>
        <v>384.4</v>
      </c>
      <c r="T90" s="9">
        <f t="shared" si="53"/>
        <v>376.90000000000003</v>
      </c>
      <c r="U90" s="9">
        <f t="shared" si="53"/>
        <v>278.20000000000005</v>
      </c>
      <c r="V90" s="60"/>
    </row>
    <row r="107" spans="1:15" ht="15" x14ac:dyDescent="0.4">
      <c r="H107" s="50"/>
      <c r="I107" s="50"/>
      <c r="J107" s="50"/>
    </row>
    <row r="110" spans="1:15" ht="15" x14ac:dyDescent="0.4">
      <c r="A110" s="50"/>
      <c r="B110" s="50"/>
      <c r="C110" s="50"/>
      <c r="K110" s="50"/>
      <c r="L110" s="50"/>
      <c r="M110" s="50"/>
      <c r="N110" s="50"/>
      <c r="O110" s="50"/>
    </row>
    <row r="112" spans="1:15" ht="15" x14ac:dyDescent="0.4">
      <c r="D112" s="50"/>
      <c r="E112" s="50"/>
      <c r="F112" s="50"/>
    </row>
  </sheetData>
  <pageMargins left="0.5" right="0.5" top="1" bottom="0.75" header="0.5" footer="0.5"/>
  <pageSetup orientation="landscape" r:id="rId1"/>
  <headerFooter alignWithMargins="0">
    <oddFooter>&amp;L&amp;D&amp;RDraft, Subject to Revision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California</vt:lpstr>
      <vt:lpstr>North Coast</vt:lpstr>
      <vt:lpstr>San Francisco Bay</vt:lpstr>
      <vt:lpstr>Central Coast</vt:lpstr>
      <vt:lpstr>South Coast</vt:lpstr>
      <vt:lpstr>Sacramento River</vt:lpstr>
      <vt:lpstr>San Joaquin River</vt:lpstr>
      <vt:lpstr>Tulare Lake</vt:lpstr>
      <vt:lpstr>North Lahontan</vt:lpstr>
      <vt:lpstr>South Lahontan</vt:lpstr>
      <vt:lpstr>Colorado River</vt:lpstr>
    </vt:vector>
  </TitlesOfParts>
  <Company>CA Department of Water Resources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Kofoid, Jennifer@DWR</dc:creator>
  <cp:lastModifiedBy>Kofoid, Jennifer@DWR</cp:lastModifiedBy>
  <dcterms:created xsi:type="dcterms:W3CDTF">2017-08-02T21:06:16Z</dcterms:created>
  <dcterms:modified xsi:type="dcterms:W3CDTF">2019-07-03T21:48:36Z</dcterms:modified>
</cp:coreProperties>
</file>